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ominikluszczyszyn/Documents/"/>
    </mc:Choice>
  </mc:AlternateContent>
  <xr:revisionPtr revIDLastSave="0" documentId="13_ncr:1_{5603C046-EEFA-B446-9BF5-ADDEE5811B57}" xr6:coauthVersionLast="47" xr6:coauthVersionMax="47" xr10:uidLastSave="{00000000-0000-0000-0000-000000000000}"/>
  <bookViews>
    <workbookView xWindow="0" yWindow="760" windowWidth="27340" windowHeight="18080" activeTab="1" xr2:uid="{00000000-000D-0000-FFFF-FFFF00000000}"/>
  </bookViews>
  <sheets>
    <sheet name="Roster" sheetId="1" r:id="rId1"/>
    <sheet name="Skaters" sheetId="2" r:id="rId2"/>
    <sheet name="Skaters (Categories)" sheetId="3" r:id="rId3"/>
    <sheet name="Goalies" sheetId="4" r:id="rId4"/>
    <sheet name="Goalies (Categories)" sheetId="5" r:id="rId5"/>
    <sheet name="Skater Scoring Race" sheetId="6" r:id="rId6"/>
  </sheets>
  <definedNames>
    <definedName name="_xlnm._FilterDatabase" localSheetId="3" hidden="1">Goalies!$A$2:$P$67</definedName>
    <definedName name="_xlnm._FilterDatabase" localSheetId="4" hidden="1">'Goalies (Categories)'!$A$2:$P$67</definedName>
    <definedName name="_xlnm._FilterDatabase" localSheetId="5" hidden="1">'Skater Scoring Race'!$A$1:$Q$654</definedName>
    <definedName name="_xlnm._FilterDatabase" localSheetId="1" hidden="1">Skaters!$A$2:$X$640</definedName>
    <definedName name="_xlnm._FilterDatabase" localSheetId="2" hidden="1">'Skaters (Categories)'!$A$2:$W$640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54" i="6" l="1"/>
  <c r="L654" i="6"/>
  <c r="Q654" i="6" s="1"/>
  <c r="K654" i="6"/>
  <c r="P654" i="6" s="1"/>
  <c r="J654" i="6"/>
  <c r="I654" i="6"/>
  <c r="N654" i="6" s="1"/>
  <c r="L653" i="6"/>
  <c r="Q653" i="6" s="1"/>
  <c r="K653" i="6"/>
  <c r="P653" i="6" s="1"/>
  <c r="J653" i="6"/>
  <c r="O653" i="6" s="1"/>
  <c r="I653" i="6"/>
  <c r="N653" i="6" s="1"/>
  <c r="Q652" i="6"/>
  <c r="P652" i="6"/>
  <c r="L652" i="6"/>
  <c r="K652" i="6"/>
  <c r="J652" i="6"/>
  <c r="O652" i="6" s="1"/>
  <c r="I652" i="6"/>
  <c r="N652" i="6" s="1"/>
  <c r="L651" i="6"/>
  <c r="Q651" i="6" s="1"/>
  <c r="K651" i="6"/>
  <c r="J651" i="6"/>
  <c r="I651" i="6"/>
  <c r="G651" i="6"/>
  <c r="F651" i="6" s="1"/>
  <c r="P651" i="6" s="1"/>
  <c r="E651" i="6"/>
  <c r="O651" i="6" s="1"/>
  <c r="D651" i="6"/>
  <c r="N651" i="6" s="1"/>
  <c r="L650" i="6"/>
  <c r="K650" i="6"/>
  <c r="J650" i="6"/>
  <c r="O650" i="6" s="1"/>
  <c r="I650" i="6"/>
  <c r="N650" i="6" s="1"/>
  <c r="G650" i="6"/>
  <c r="F650" i="6" s="1"/>
  <c r="P650" i="6" s="1"/>
  <c r="E650" i="6"/>
  <c r="D650" i="6"/>
  <c r="L649" i="6"/>
  <c r="Q649" i="6" s="1"/>
  <c r="K649" i="6"/>
  <c r="J649" i="6"/>
  <c r="O649" i="6" s="1"/>
  <c r="I649" i="6"/>
  <c r="N649" i="6" s="1"/>
  <c r="G649" i="6"/>
  <c r="F649" i="6" s="1"/>
  <c r="E649" i="6"/>
  <c r="D649" i="6"/>
  <c r="O648" i="6"/>
  <c r="N648" i="6"/>
  <c r="L648" i="6"/>
  <c r="Q648" i="6" s="1"/>
  <c r="K648" i="6"/>
  <c r="P648" i="6" s="1"/>
  <c r="J648" i="6"/>
  <c r="I648" i="6"/>
  <c r="L647" i="6"/>
  <c r="Q647" i="6" s="1"/>
  <c r="K647" i="6"/>
  <c r="P647" i="6" s="1"/>
  <c r="J647" i="6"/>
  <c r="O647" i="6" s="1"/>
  <c r="I647" i="6"/>
  <c r="N647" i="6" s="1"/>
  <c r="Q646" i="6"/>
  <c r="P646" i="6"/>
  <c r="L646" i="6"/>
  <c r="K646" i="6"/>
  <c r="J646" i="6"/>
  <c r="O646" i="6" s="1"/>
  <c r="I646" i="6"/>
  <c r="N646" i="6" s="1"/>
  <c r="P645" i="6"/>
  <c r="O645" i="6"/>
  <c r="N645" i="6"/>
  <c r="L645" i="6"/>
  <c r="Q645" i="6" s="1"/>
  <c r="K645" i="6"/>
  <c r="J645" i="6"/>
  <c r="I645" i="6"/>
  <c r="Q644" i="6"/>
  <c r="P644" i="6"/>
  <c r="N644" i="6"/>
  <c r="L644" i="6"/>
  <c r="K644" i="6"/>
  <c r="J644" i="6"/>
  <c r="O644" i="6" s="1"/>
  <c r="I644" i="6"/>
  <c r="O643" i="6"/>
  <c r="N643" i="6"/>
  <c r="L643" i="6"/>
  <c r="Q643" i="6" s="1"/>
  <c r="K643" i="6"/>
  <c r="P643" i="6" s="1"/>
  <c r="J643" i="6"/>
  <c r="I643" i="6"/>
  <c r="L642" i="6"/>
  <c r="Q642" i="6" s="1"/>
  <c r="K642" i="6"/>
  <c r="P642" i="6" s="1"/>
  <c r="J642" i="6"/>
  <c r="O642" i="6" s="1"/>
  <c r="I642" i="6"/>
  <c r="N642" i="6" s="1"/>
  <c r="Q641" i="6"/>
  <c r="P641" i="6"/>
  <c r="L641" i="6"/>
  <c r="K641" i="6"/>
  <c r="J641" i="6"/>
  <c r="O641" i="6" s="1"/>
  <c r="I641" i="6"/>
  <c r="N641" i="6" s="1"/>
  <c r="P640" i="6"/>
  <c r="O640" i="6"/>
  <c r="N640" i="6"/>
  <c r="L640" i="6"/>
  <c r="Q640" i="6" s="1"/>
  <c r="K640" i="6"/>
  <c r="J640" i="6"/>
  <c r="I640" i="6"/>
  <c r="Q639" i="6"/>
  <c r="P639" i="6"/>
  <c r="N639" i="6"/>
  <c r="L639" i="6"/>
  <c r="K639" i="6"/>
  <c r="J639" i="6"/>
  <c r="O639" i="6" s="1"/>
  <c r="I639" i="6"/>
  <c r="O638" i="6"/>
  <c r="N638" i="6"/>
  <c r="L638" i="6"/>
  <c r="Q638" i="6" s="1"/>
  <c r="K638" i="6"/>
  <c r="P638" i="6" s="1"/>
  <c r="J638" i="6"/>
  <c r="I638" i="6"/>
  <c r="L637" i="6"/>
  <c r="Q637" i="6" s="1"/>
  <c r="K637" i="6"/>
  <c r="P637" i="6" s="1"/>
  <c r="J637" i="6"/>
  <c r="O637" i="6" s="1"/>
  <c r="I637" i="6"/>
  <c r="N637" i="6" s="1"/>
  <c r="Q636" i="6"/>
  <c r="P636" i="6"/>
  <c r="L636" i="6"/>
  <c r="K636" i="6"/>
  <c r="J636" i="6"/>
  <c r="O636" i="6" s="1"/>
  <c r="I636" i="6"/>
  <c r="N636" i="6" s="1"/>
  <c r="P635" i="6"/>
  <c r="O635" i="6"/>
  <c r="N635" i="6"/>
  <c r="L635" i="6"/>
  <c r="Q635" i="6" s="1"/>
  <c r="K635" i="6"/>
  <c r="J635" i="6"/>
  <c r="I635" i="6"/>
  <c r="Q634" i="6"/>
  <c r="P634" i="6"/>
  <c r="N634" i="6"/>
  <c r="L634" i="6"/>
  <c r="K634" i="6"/>
  <c r="J634" i="6"/>
  <c r="O634" i="6" s="1"/>
  <c r="I634" i="6"/>
  <c r="O633" i="6"/>
  <c r="N633" i="6"/>
  <c r="L633" i="6"/>
  <c r="Q633" i="6" s="1"/>
  <c r="K633" i="6"/>
  <c r="P633" i="6" s="1"/>
  <c r="J633" i="6"/>
  <c r="I633" i="6"/>
  <c r="L632" i="6"/>
  <c r="Q632" i="6" s="1"/>
  <c r="K632" i="6"/>
  <c r="P632" i="6" s="1"/>
  <c r="J632" i="6"/>
  <c r="O632" i="6" s="1"/>
  <c r="I632" i="6"/>
  <c r="N632" i="6" s="1"/>
  <c r="Q631" i="6"/>
  <c r="P631" i="6"/>
  <c r="L631" i="6"/>
  <c r="K631" i="6"/>
  <c r="J631" i="6"/>
  <c r="O631" i="6" s="1"/>
  <c r="I631" i="6"/>
  <c r="N631" i="6" s="1"/>
  <c r="P630" i="6"/>
  <c r="O630" i="6"/>
  <c r="N630" i="6"/>
  <c r="L630" i="6"/>
  <c r="Q630" i="6" s="1"/>
  <c r="K630" i="6"/>
  <c r="J630" i="6"/>
  <c r="I630" i="6"/>
  <c r="Q629" i="6"/>
  <c r="P629" i="6"/>
  <c r="N629" i="6"/>
  <c r="L629" i="6"/>
  <c r="K629" i="6"/>
  <c r="J629" i="6"/>
  <c r="O629" i="6" s="1"/>
  <c r="I629" i="6"/>
  <c r="O628" i="6"/>
  <c r="N628" i="6"/>
  <c r="L628" i="6"/>
  <c r="Q628" i="6" s="1"/>
  <c r="K628" i="6"/>
  <c r="P628" i="6" s="1"/>
  <c r="J628" i="6"/>
  <c r="I628" i="6"/>
  <c r="L627" i="6"/>
  <c r="Q627" i="6" s="1"/>
  <c r="K627" i="6"/>
  <c r="P627" i="6" s="1"/>
  <c r="J627" i="6"/>
  <c r="O627" i="6" s="1"/>
  <c r="I627" i="6"/>
  <c r="N627" i="6" s="1"/>
  <c r="Q626" i="6"/>
  <c r="P626" i="6"/>
  <c r="L626" i="6"/>
  <c r="K626" i="6"/>
  <c r="J626" i="6"/>
  <c r="O626" i="6" s="1"/>
  <c r="I626" i="6"/>
  <c r="N626" i="6" s="1"/>
  <c r="P625" i="6"/>
  <c r="O625" i="6"/>
  <c r="N625" i="6"/>
  <c r="L625" i="6"/>
  <c r="Q625" i="6" s="1"/>
  <c r="K625" i="6"/>
  <c r="J625" i="6"/>
  <c r="I625" i="6"/>
  <c r="Q624" i="6"/>
  <c r="P624" i="6"/>
  <c r="N624" i="6"/>
  <c r="L624" i="6"/>
  <c r="K624" i="6"/>
  <c r="J624" i="6"/>
  <c r="O624" i="6" s="1"/>
  <c r="I624" i="6"/>
  <c r="O623" i="6"/>
  <c r="N623" i="6"/>
  <c r="L623" i="6"/>
  <c r="Q623" i="6" s="1"/>
  <c r="K623" i="6"/>
  <c r="P623" i="6" s="1"/>
  <c r="J623" i="6"/>
  <c r="I623" i="6"/>
  <c r="L622" i="6"/>
  <c r="Q622" i="6" s="1"/>
  <c r="K622" i="6"/>
  <c r="P622" i="6" s="1"/>
  <c r="J622" i="6"/>
  <c r="O622" i="6" s="1"/>
  <c r="I622" i="6"/>
  <c r="N622" i="6" s="1"/>
  <c r="Q621" i="6"/>
  <c r="P621" i="6"/>
  <c r="L621" i="6"/>
  <c r="K621" i="6"/>
  <c r="J621" i="6"/>
  <c r="O621" i="6" s="1"/>
  <c r="I621" i="6"/>
  <c r="N621" i="6" s="1"/>
  <c r="P620" i="6"/>
  <c r="O620" i="6"/>
  <c r="N620" i="6"/>
  <c r="L620" i="6"/>
  <c r="Q620" i="6" s="1"/>
  <c r="K620" i="6"/>
  <c r="J620" i="6"/>
  <c r="I620" i="6"/>
  <c r="Q619" i="6"/>
  <c r="P619" i="6"/>
  <c r="N619" i="6"/>
  <c r="L619" i="6"/>
  <c r="K619" i="6"/>
  <c r="J619" i="6"/>
  <c r="O619" i="6" s="1"/>
  <c r="I619" i="6"/>
  <c r="O618" i="6"/>
  <c r="N618" i="6"/>
  <c r="L618" i="6"/>
  <c r="Q618" i="6" s="1"/>
  <c r="K618" i="6"/>
  <c r="P618" i="6" s="1"/>
  <c r="J618" i="6"/>
  <c r="I618" i="6"/>
  <c r="L617" i="6"/>
  <c r="Q617" i="6" s="1"/>
  <c r="K617" i="6"/>
  <c r="P617" i="6" s="1"/>
  <c r="J617" i="6"/>
  <c r="O617" i="6" s="1"/>
  <c r="I617" i="6"/>
  <c r="N617" i="6" s="1"/>
  <c r="L616" i="6"/>
  <c r="Q616" i="6" s="1"/>
  <c r="K616" i="6"/>
  <c r="P616" i="6" s="1"/>
  <c r="J616" i="6"/>
  <c r="O616" i="6" s="1"/>
  <c r="I616" i="6"/>
  <c r="N616" i="6" s="1"/>
  <c r="Q615" i="6"/>
  <c r="P615" i="6"/>
  <c r="L615" i="6"/>
  <c r="K615" i="6"/>
  <c r="J615" i="6"/>
  <c r="O615" i="6" s="1"/>
  <c r="I615" i="6"/>
  <c r="N615" i="6" s="1"/>
  <c r="Q614" i="6"/>
  <c r="P614" i="6"/>
  <c r="O614" i="6"/>
  <c r="N614" i="6"/>
  <c r="L614" i="6"/>
  <c r="K614" i="6"/>
  <c r="J614" i="6"/>
  <c r="I614" i="6"/>
  <c r="O613" i="6"/>
  <c r="N613" i="6"/>
  <c r="L613" i="6"/>
  <c r="Q613" i="6" s="1"/>
  <c r="K613" i="6"/>
  <c r="P613" i="6" s="1"/>
  <c r="J613" i="6"/>
  <c r="I613" i="6"/>
  <c r="L612" i="6"/>
  <c r="Q612" i="6" s="1"/>
  <c r="K612" i="6"/>
  <c r="P612" i="6" s="1"/>
  <c r="J612" i="6"/>
  <c r="O612" i="6" s="1"/>
  <c r="I612" i="6"/>
  <c r="N612" i="6" s="1"/>
  <c r="Q611" i="6"/>
  <c r="P611" i="6"/>
  <c r="L611" i="6"/>
  <c r="K611" i="6"/>
  <c r="J611" i="6"/>
  <c r="O611" i="6" s="1"/>
  <c r="I611" i="6"/>
  <c r="N611" i="6" s="1"/>
  <c r="Q610" i="6"/>
  <c r="P610" i="6"/>
  <c r="O610" i="6"/>
  <c r="N610" i="6"/>
  <c r="L610" i="6"/>
  <c r="K610" i="6"/>
  <c r="J610" i="6"/>
  <c r="I610" i="6"/>
  <c r="P609" i="6"/>
  <c r="L609" i="6"/>
  <c r="Q609" i="6" s="1"/>
  <c r="K609" i="6"/>
  <c r="J609" i="6"/>
  <c r="O609" i="6" s="1"/>
  <c r="I609" i="6"/>
  <c r="N609" i="6" s="1"/>
  <c r="O608" i="6"/>
  <c r="N608" i="6"/>
  <c r="L608" i="6"/>
  <c r="Q608" i="6" s="1"/>
  <c r="K608" i="6"/>
  <c r="P608" i="6" s="1"/>
  <c r="J608" i="6"/>
  <c r="I608" i="6"/>
  <c r="Q607" i="6"/>
  <c r="L607" i="6"/>
  <c r="K607" i="6"/>
  <c r="P607" i="6" s="1"/>
  <c r="J607" i="6"/>
  <c r="O607" i="6" s="1"/>
  <c r="I607" i="6"/>
  <c r="N607" i="6" s="1"/>
  <c r="Q606" i="6"/>
  <c r="P606" i="6"/>
  <c r="L606" i="6"/>
  <c r="K606" i="6"/>
  <c r="J606" i="6"/>
  <c r="O606" i="6" s="1"/>
  <c r="I606" i="6"/>
  <c r="N606" i="6" s="1"/>
  <c r="Q605" i="6"/>
  <c r="P605" i="6"/>
  <c r="O605" i="6"/>
  <c r="N605" i="6"/>
  <c r="L605" i="6"/>
  <c r="K605" i="6"/>
  <c r="J605" i="6"/>
  <c r="I605" i="6"/>
  <c r="P604" i="6"/>
  <c r="O604" i="6"/>
  <c r="N604" i="6"/>
  <c r="L604" i="6"/>
  <c r="Q604" i="6" s="1"/>
  <c r="K604" i="6"/>
  <c r="J604" i="6"/>
  <c r="I604" i="6"/>
  <c r="O603" i="6"/>
  <c r="L603" i="6"/>
  <c r="Q603" i="6" s="1"/>
  <c r="K603" i="6"/>
  <c r="P603" i="6" s="1"/>
  <c r="J603" i="6"/>
  <c r="I603" i="6"/>
  <c r="N603" i="6" s="1"/>
  <c r="Q602" i="6"/>
  <c r="P602" i="6"/>
  <c r="L602" i="6"/>
  <c r="K602" i="6"/>
  <c r="J602" i="6"/>
  <c r="O602" i="6" s="1"/>
  <c r="I602" i="6"/>
  <c r="N602" i="6" s="1"/>
  <c r="Q601" i="6"/>
  <c r="P601" i="6"/>
  <c r="O601" i="6"/>
  <c r="N601" i="6"/>
  <c r="L601" i="6"/>
  <c r="K601" i="6"/>
  <c r="J601" i="6"/>
  <c r="I601" i="6"/>
  <c r="Q600" i="6"/>
  <c r="O600" i="6"/>
  <c r="N600" i="6"/>
  <c r="L600" i="6"/>
  <c r="K600" i="6"/>
  <c r="P600" i="6" s="1"/>
  <c r="J600" i="6"/>
  <c r="I600" i="6"/>
  <c r="O599" i="6"/>
  <c r="L599" i="6"/>
  <c r="Q599" i="6" s="1"/>
  <c r="K599" i="6"/>
  <c r="P599" i="6" s="1"/>
  <c r="J599" i="6"/>
  <c r="I599" i="6"/>
  <c r="N599" i="6" s="1"/>
  <c r="N598" i="6"/>
  <c r="L598" i="6"/>
  <c r="Q598" i="6" s="1"/>
  <c r="K598" i="6"/>
  <c r="P598" i="6" s="1"/>
  <c r="J598" i="6"/>
  <c r="O598" i="6" s="1"/>
  <c r="I598" i="6"/>
  <c r="P597" i="6"/>
  <c r="L597" i="6"/>
  <c r="Q597" i="6" s="1"/>
  <c r="K597" i="6"/>
  <c r="J597" i="6"/>
  <c r="O597" i="6" s="1"/>
  <c r="I597" i="6"/>
  <c r="N597" i="6" s="1"/>
  <c r="Q596" i="6"/>
  <c r="P596" i="6"/>
  <c r="O596" i="6"/>
  <c r="L596" i="6"/>
  <c r="K596" i="6"/>
  <c r="J596" i="6"/>
  <c r="I596" i="6"/>
  <c r="N596" i="6" s="1"/>
  <c r="P595" i="6"/>
  <c r="O595" i="6"/>
  <c r="N595" i="6"/>
  <c r="L595" i="6"/>
  <c r="Q595" i="6" s="1"/>
  <c r="K595" i="6"/>
  <c r="J595" i="6"/>
  <c r="I595" i="6"/>
  <c r="Q594" i="6"/>
  <c r="P594" i="6"/>
  <c r="N594" i="6"/>
  <c r="L594" i="6"/>
  <c r="K594" i="6"/>
  <c r="J594" i="6"/>
  <c r="O594" i="6" s="1"/>
  <c r="I594" i="6"/>
  <c r="N593" i="6"/>
  <c r="L593" i="6"/>
  <c r="Q593" i="6" s="1"/>
  <c r="K593" i="6"/>
  <c r="P593" i="6" s="1"/>
  <c r="J593" i="6"/>
  <c r="O593" i="6" s="1"/>
  <c r="I593" i="6"/>
  <c r="L592" i="6"/>
  <c r="Q592" i="6" s="1"/>
  <c r="K592" i="6"/>
  <c r="P592" i="6" s="1"/>
  <c r="J592" i="6"/>
  <c r="O592" i="6" s="1"/>
  <c r="I592" i="6"/>
  <c r="N592" i="6" s="1"/>
  <c r="Q591" i="6"/>
  <c r="P591" i="6"/>
  <c r="N591" i="6"/>
  <c r="L591" i="6"/>
  <c r="K591" i="6"/>
  <c r="J591" i="6"/>
  <c r="O591" i="6" s="1"/>
  <c r="I591" i="6"/>
  <c r="P590" i="6"/>
  <c r="O590" i="6"/>
  <c r="N590" i="6"/>
  <c r="L590" i="6"/>
  <c r="Q590" i="6" s="1"/>
  <c r="K590" i="6"/>
  <c r="J590" i="6"/>
  <c r="I590" i="6"/>
  <c r="Q589" i="6"/>
  <c r="N589" i="6"/>
  <c r="L589" i="6"/>
  <c r="K589" i="6"/>
  <c r="P589" i="6" s="1"/>
  <c r="J589" i="6"/>
  <c r="O589" i="6" s="1"/>
  <c r="I589" i="6"/>
  <c r="L588" i="6"/>
  <c r="Q588" i="6" s="1"/>
  <c r="K588" i="6"/>
  <c r="P588" i="6" s="1"/>
  <c r="J588" i="6"/>
  <c r="O588" i="6" s="1"/>
  <c r="I588" i="6"/>
  <c r="N588" i="6" s="1"/>
  <c r="P587" i="6"/>
  <c r="L587" i="6"/>
  <c r="Q587" i="6" s="1"/>
  <c r="K587" i="6"/>
  <c r="J587" i="6"/>
  <c r="O587" i="6" s="1"/>
  <c r="I587" i="6"/>
  <c r="N587" i="6" s="1"/>
  <c r="Q586" i="6"/>
  <c r="P586" i="6"/>
  <c r="N586" i="6"/>
  <c r="L586" i="6"/>
  <c r="K586" i="6"/>
  <c r="J586" i="6"/>
  <c r="O586" i="6" s="1"/>
  <c r="I586" i="6"/>
  <c r="O585" i="6"/>
  <c r="N585" i="6"/>
  <c r="L585" i="6"/>
  <c r="Q585" i="6" s="1"/>
  <c r="K585" i="6"/>
  <c r="P585" i="6" s="1"/>
  <c r="J585" i="6"/>
  <c r="I585" i="6"/>
  <c r="P584" i="6"/>
  <c r="L584" i="6"/>
  <c r="Q584" i="6" s="1"/>
  <c r="K584" i="6"/>
  <c r="J584" i="6"/>
  <c r="O584" i="6" s="1"/>
  <c r="I584" i="6"/>
  <c r="N584" i="6" s="1"/>
  <c r="O583" i="6"/>
  <c r="N583" i="6"/>
  <c r="L583" i="6"/>
  <c r="Q583" i="6" s="1"/>
  <c r="K583" i="6"/>
  <c r="P583" i="6" s="1"/>
  <c r="J583" i="6"/>
  <c r="I583" i="6"/>
  <c r="Q582" i="6"/>
  <c r="L582" i="6"/>
  <c r="K582" i="6"/>
  <c r="P582" i="6" s="1"/>
  <c r="J582" i="6"/>
  <c r="O582" i="6" s="1"/>
  <c r="I582" i="6"/>
  <c r="N582" i="6" s="1"/>
  <c r="Q581" i="6"/>
  <c r="P581" i="6"/>
  <c r="L581" i="6"/>
  <c r="K581" i="6"/>
  <c r="J581" i="6"/>
  <c r="O581" i="6" s="1"/>
  <c r="I581" i="6"/>
  <c r="N581" i="6" s="1"/>
  <c r="Q580" i="6"/>
  <c r="P580" i="6"/>
  <c r="O580" i="6"/>
  <c r="N580" i="6"/>
  <c r="L580" i="6"/>
  <c r="K580" i="6"/>
  <c r="J580" i="6"/>
  <c r="I580" i="6"/>
  <c r="P579" i="6"/>
  <c r="O579" i="6"/>
  <c r="N579" i="6"/>
  <c r="L579" i="6"/>
  <c r="Q579" i="6" s="1"/>
  <c r="K579" i="6"/>
  <c r="J579" i="6"/>
  <c r="I579" i="6"/>
  <c r="O578" i="6"/>
  <c r="L578" i="6"/>
  <c r="Q578" i="6" s="1"/>
  <c r="K578" i="6"/>
  <c r="P578" i="6" s="1"/>
  <c r="J578" i="6"/>
  <c r="I578" i="6"/>
  <c r="N578" i="6" s="1"/>
  <c r="Q577" i="6"/>
  <c r="P577" i="6"/>
  <c r="L577" i="6"/>
  <c r="K577" i="6"/>
  <c r="J577" i="6"/>
  <c r="O577" i="6" s="1"/>
  <c r="I577" i="6"/>
  <c r="N577" i="6" s="1"/>
  <c r="Q576" i="6"/>
  <c r="P576" i="6"/>
  <c r="O576" i="6"/>
  <c r="N576" i="6"/>
  <c r="L576" i="6"/>
  <c r="K576" i="6"/>
  <c r="J576" i="6"/>
  <c r="I576" i="6"/>
  <c r="Q575" i="6"/>
  <c r="O575" i="6"/>
  <c r="N575" i="6"/>
  <c r="L575" i="6"/>
  <c r="K575" i="6"/>
  <c r="P575" i="6" s="1"/>
  <c r="J575" i="6"/>
  <c r="I575" i="6"/>
  <c r="O574" i="6"/>
  <c r="L574" i="6"/>
  <c r="Q574" i="6" s="1"/>
  <c r="K574" i="6"/>
  <c r="P574" i="6" s="1"/>
  <c r="J574" i="6"/>
  <c r="I574" i="6"/>
  <c r="N574" i="6" s="1"/>
  <c r="N573" i="6"/>
  <c r="L573" i="6"/>
  <c r="Q573" i="6" s="1"/>
  <c r="K573" i="6"/>
  <c r="P573" i="6" s="1"/>
  <c r="J573" i="6"/>
  <c r="O573" i="6" s="1"/>
  <c r="I573" i="6"/>
  <c r="L572" i="6"/>
  <c r="Q572" i="6" s="1"/>
  <c r="K572" i="6"/>
  <c r="P572" i="6" s="1"/>
  <c r="J572" i="6"/>
  <c r="O572" i="6" s="1"/>
  <c r="I572" i="6"/>
  <c r="N572" i="6" s="1"/>
  <c r="Q571" i="6"/>
  <c r="P571" i="6"/>
  <c r="O571" i="6"/>
  <c r="L571" i="6"/>
  <c r="K571" i="6"/>
  <c r="J571" i="6"/>
  <c r="I571" i="6"/>
  <c r="N571" i="6" s="1"/>
  <c r="P570" i="6"/>
  <c r="O570" i="6"/>
  <c r="N570" i="6"/>
  <c r="L570" i="6"/>
  <c r="Q570" i="6" s="1"/>
  <c r="K570" i="6"/>
  <c r="J570" i="6"/>
  <c r="I570" i="6"/>
  <c r="Q569" i="6"/>
  <c r="P569" i="6"/>
  <c r="N569" i="6"/>
  <c r="L569" i="6"/>
  <c r="K569" i="6"/>
  <c r="J569" i="6"/>
  <c r="O569" i="6" s="1"/>
  <c r="I569" i="6"/>
  <c r="L568" i="6"/>
  <c r="Q568" i="6" s="1"/>
  <c r="K568" i="6"/>
  <c r="P568" i="6" s="1"/>
  <c r="J568" i="6"/>
  <c r="O568" i="6" s="1"/>
  <c r="I568" i="6"/>
  <c r="N568" i="6" s="1"/>
  <c r="L567" i="6"/>
  <c r="Q567" i="6" s="1"/>
  <c r="K567" i="6"/>
  <c r="P567" i="6" s="1"/>
  <c r="J567" i="6"/>
  <c r="O567" i="6" s="1"/>
  <c r="I567" i="6"/>
  <c r="N567" i="6" s="1"/>
  <c r="Q566" i="6"/>
  <c r="P566" i="6"/>
  <c r="N566" i="6"/>
  <c r="L566" i="6"/>
  <c r="K566" i="6"/>
  <c r="J566" i="6"/>
  <c r="O566" i="6" s="1"/>
  <c r="I566" i="6"/>
  <c r="O565" i="6"/>
  <c r="N565" i="6"/>
  <c r="L565" i="6"/>
  <c r="Q565" i="6" s="1"/>
  <c r="K565" i="6"/>
  <c r="P565" i="6" s="1"/>
  <c r="J565" i="6"/>
  <c r="I565" i="6"/>
  <c r="Q564" i="6"/>
  <c r="L564" i="6"/>
  <c r="K564" i="6"/>
  <c r="P564" i="6" s="1"/>
  <c r="J564" i="6"/>
  <c r="O564" i="6" s="1"/>
  <c r="I564" i="6"/>
  <c r="N564" i="6" s="1"/>
  <c r="L563" i="6"/>
  <c r="Q563" i="6" s="1"/>
  <c r="K563" i="6"/>
  <c r="P563" i="6" s="1"/>
  <c r="J563" i="6"/>
  <c r="O563" i="6" s="1"/>
  <c r="I563" i="6"/>
  <c r="N563" i="6" s="1"/>
  <c r="P562" i="6"/>
  <c r="L562" i="6"/>
  <c r="Q562" i="6" s="1"/>
  <c r="K562" i="6"/>
  <c r="J562" i="6"/>
  <c r="O562" i="6" s="1"/>
  <c r="I562" i="6"/>
  <c r="N562" i="6" s="1"/>
  <c r="Q561" i="6"/>
  <c r="P561" i="6"/>
  <c r="L561" i="6"/>
  <c r="K561" i="6"/>
  <c r="J561" i="6"/>
  <c r="O561" i="6" s="1"/>
  <c r="I561" i="6"/>
  <c r="N561" i="6" s="1"/>
  <c r="O560" i="6"/>
  <c r="N560" i="6"/>
  <c r="L560" i="6"/>
  <c r="Q560" i="6" s="1"/>
  <c r="K560" i="6"/>
  <c r="P560" i="6" s="1"/>
  <c r="J560" i="6"/>
  <c r="I560" i="6"/>
  <c r="P559" i="6"/>
  <c r="L559" i="6"/>
  <c r="Q559" i="6" s="1"/>
  <c r="K559" i="6"/>
  <c r="J559" i="6"/>
  <c r="O559" i="6" s="1"/>
  <c r="I559" i="6"/>
  <c r="N559" i="6" s="1"/>
  <c r="O558" i="6"/>
  <c r="N558" i="6"/>
  <c r="L558" i="6"/>
  <c r="Q558" i="6" s="1"/>
  <c r="K558" i="6"/>
  <c r="P558" i="6" s="1"/>
  <c r="J558" i="6"/>
  <c r="I558" i="6"/>
  <c r="Q557" i="6"/>
  <c r="L557" i="6"/>
  <c r="K557" i="6"/>
  <c r="P557" i="6" s="1"/>
  <c r="J557" i="6"/>
  <c r="O557" i="6" s="1"/>
  <c r="I557" i="6"/>
  <c r="N557" i="6" s="1"/>
  <c r="Q556" i="6"/>
  <c r="P556" i="6"/>
  <c r="L556" i="6"/>
  <c r="K556" i="6"/>
  <c r="J556" i="6"/>
  <c r="O556" i="6" s="1"/>
  <c r="I556" i="6"/>
  <c r="N556" i="6" s="1"/>
  <c r="Q555" i="6"/>
  <c r="P555" i="6"/>
  <c r="O555" i="6"/>
  <c r="N555" i="6"/>
  <c r="L555" i="6"/>
  <c r="K555" i="6"/>
  <c r="J555" i="6"/>
  <c r="I555" i="6"/>
  <c r="O554" i="6"/>
  <c r="N554" i="6"/>
  <c r="L554" i="6"/>
  <c r="Q554" i="6" s="1"/>
  <c r="K554" i="6"/>
  <c r="P554" i="6" s="1"/>
  <c r="J554" i="6"/>
  <c r="I554" i="6"/>
  <c r="O553" i="6"/>
  <c r="L553" i="6"/>
  <c r="Q553" i="6" s="1"/>
  <c r="K553" i="6"/>
  <c r="P553" i="6" s="1"/>
  <c r="J553" i="6"/>
  <c r="I553" i="6"/>
  <c r="N553" i="6" s="1"/>
  <c r="Q552" i="6"/>
  <c r="P552" i="6"/>
  <c r="L552" i="6"/>
  <c r="K552" i="6"/>
  <c r="J552" i="6"/>
  <c r="O552" i="6" s="1"/>
  <c r="I552" i="6"/>
  <c r="N552" i="6" s="1"/>
  <c r="Q551" i="6"/>
  <c r="P551" i="6"/>
  <c r="O551" i="6"/>
  <c r="N551" i="6"/>
  <c r="L551" i="6"/>
  <c r="K551" i="6"/>
  <c r="J551" i="6"/>
  <c r="I551" i="6"/>
  <c r="Q550" i="6"/>
  <c r="O550" i="6"/>
  <c r="N550" i="6"/>
  <c r="L550" i="6"/>
  <c r="K550" i="6"/>
  <c r="P550" i="6" s="1"/>
  <c r="J550" i="6"/>
  <c r="I550" i="6"/>
  <c r="O549" i="6"/>
  <c r="L549" i="6"/>
  <c r="Q549" i="6" s="1"/>
  <c r="K549" i="6"/>
  <c r="P549" i="6" s="1"/>
  <c r="J549" i="6"/>
  <c r="I549" i="6"/>
  <c r="N549" i="6" s="1"/>
  <c r="N548" i="6"/>
  <c r="L548" i="6"/>
  <c r="Q548" i="6" s="1"/>
  <c r="K548" i="6"/>
  <c r="P548" i="6" s="1"/>
  <c r="J548" i="6"/>
  <c r="O548" i="6" s="1"/>
  <c r="I548" i="6"/>
  <c r="L547" i="6"/>
  <c r="Q547" i="6" s="1"/>
  <c r="K547" i="6"/>
  <c r="P547" i="6" s="1"/>
  <c r="J547" i="6"/>
  <c r="O547" i="6" s="1"/>
  <c r="I547" i="6"/>
  <c r="N547" i="6" s="1"/>
  <c r="Q546" i="6"/>
  <c r="P546" i="6"/>
  <c r="O546" i="6"/>
  <c r="L546" i="6"/>
  <c r="K546" i="6"/>
  <c r="J546" i="6"/>
  <c r="I546" i="6"/>
  <c r="N546" i="6" s="1"/>
  <c r="P545" i="6"/>
  <c r="O545" i="6"/>
  <c r="N545" i="6"/>
  <c r="L545" i="6"/>
  <c r="Q545" i="6" s="1"/>
  <c r="K545" i="6"/>
  <c r="J545" i="6"/>
  <c r="I545" i="6"/>
  <c r="Q544" i="6"/>
  <c r="P544" i="6"/>
  <c r="N544" i="6"/>
  <c r="L544" i="6"/>
  <c r="K544" i="6"/>
  <c r="J544" i="6"/>
  <c r="O544" i="6" s="1"/>
  <c r="I544" i="6"/>
  <c r="L543" i="6"/>
  <c r="Q543" i="6" s="1"/>
  <c r="K543" i="6"/>
  <c r="P543" i="6" s="1"/>
  <c r="J543" i="6"/>
  <c r="O543" i="6" s="1"/>
  <c r="I543" i="6"/>
  <c r="N543" i="6" s="1"/>
  <c r="L542" i="6"/>
  <c r="Q542" i="6" s="1"/>
  <c r="K542" i="6"/>
  <c r="P542" i="6" s="1"/>
  <c r="J542" i="6"/>
  <c r="O542" i="6" s="1"/>
  <c r="I542" i="6"/>
  <c r="N542" i="6" s="1"/>
  <c r="Q541" i="6"/>
  <c r="P541" i="6"/>
  <c r="N541" i="6"/>
  <c r="L541" i="6"/>
  <c r="K541" i="6"/>
  <c r="J541" i="6"/>
  <c r="O541" i="6" s="1"/>
  <c r="I541" i="6"/>
  <c r="O540" i="6"/>
  <c r="N540" i="6"/>
  <c r="L540" i="6"/>
  <c r="Q540" i="6" s="1"/>
  <c r="K540" i="6"/>
  <c r="P540" i="6" s="1"/>
  <c r="J540" i="6"/>
  <c r="I540" i="6"/>
  <c r="Q539" i="6"/>
  <c r="L539" i="6"/>
  <c r="K539" i="6"/>
  <c r="P539" i="6" s="1"/>
  <c r="J539" i="6"/>
  <c r="O539" i="6" s="1"/>
  <c r="I539" i="6"/>
  <c r="N539" i="6" s="1"/>
  <c r="L538" i="6"/>
  <c r="Q538" i="6" s="1"/>
  <c r="K538" i="6"/>
  <c r="P538" i="6" s="1"/>
  <c r="J538" i="6"/>
  <c r="O538" i="6" s="1"/>
  <c r="I538" i="6"/>
  <c r="N538" i="6" s="1"/>
  <c r="P537" i="6"/>
  <c r="L537" i="6"/>
  <c r="Q537" i="6" s="1"/>
  <c r="K537" i="6"/>
  <c r="J537" i="6"/>
  <c r="O537" i="6" s="1"/>
  <c r="I537" i="6"/>
  <c r="N537" i="6" s="1"/>
  <c r="Q536" i="6"/>
  <c r="P536" i="6"/>
  <c r="L536" i="6"/>
  <c r="K536" i="6"/>
  <c r="J536" i="6"/>
  <c r="O536" i="6" s="1"/>
  <c r="I536" i="6"/>
  <c r="N536" i="6" s="1"/>
  <c r="O535" i="6"/>
  <c r="N535" i="6"/>
  <c r="L535" i="6"/>
  <c r="Q535" i="6" s="1"/>
  <c r="K535" i="6"/>
  <c r="P535" i="6" s="1"/>
  <c r="J535" i="6"/>
  <c r="I535" i="6"/>
  <c r="P534" i="6"/>
  <c r="L534" i="6"/>
  <c r="Q534" i="6" s="1"/>
  <c r="K534" i="6"/>
  <c r="J534" i="6"/>
  <c r="O534" i="6" s="1"/>
  <c r="I534" i="6"/>
  <c r="N534" i="6" s="1"/>
  <c r="O533" i="6"/>
  <c r="N533" i="6"/>
  <c r="L533" i="6"/>
  <c r="Q533" i="6" s="1"/>
  <c r="K533" i="6"/>
  <c r="P533" i="6" s="1"/>
  <c r="J533" i="6"/>
  <c r="I533" i="6"/>
  <c r="Q532" i="6"/>
  <c r="L532" i="6"/>
  <c r="K532" i="6"/>
  <c r="P532" i="6" s="1"/>
  <c r="J532" i="6"/>
  <c r="O532" i="6" s="1"/>
  <c r="I532" i="6"/>
  <c r="N532" i="6" s="1"/>
  <c r="Q531" i="6"/>
  <c r="P531" i="6"/>
  <c r="L531" i="6"/>
  <c r="K531" i="6"/>
  <c r="J531" i="6"/>
  <c r="O531" i="6" s="1"/>
  <c r="I531" i="6"/>
  <c r="N531" i="6" s="1"/>
  <c r="Q530" i="6"/>
  <c r="P530" i="6"/>
  <c r="O530" i="6"/>
  <c r="N530" i="6"/>
  <c r="L530" i="6"/>
  <c r="K530" i="6"/>
  <c r="J530" i="6"/>
  <c r="I530" i="6"/>
  <c r="O529" i="6"/>
  <c r="N529" i="6"/>
  <c r="L529" i="6"/>
  <c r="Q529" i="6" s="1"/>
  <c r="K529" i="6"/>
  <c r="P529" i="6" s="1"/>
  <c r="J529" i="6"/>
  <c r="I529" i="6"/>
  <c r="P528" i="6"/>
  <c r="L528" i="6"/>
  <c r="Q528" i="6" s="1"/>
  <c r="K528" i="6"/>
  <c r="J528" i="6"/>
  <c r="O528" i="6" s="1"/>
  <c r="I528" i="6"/>
  <c r="N528" i="6" s="1"/>
  <c r="L527" i="6"/>
  <c r="Q527" i="6" s="1"/>
  <c r="K527" i="6"/>
  <c r="P527" i="6" s="1"/>
  <c r="J527" i="6"/>
  <c r="O527" i="6" s="1"/>
  <c r="I527" i="6"/>
  <c r="N527" i="6" s="1"/>
  <c r="Q526" i="6"/>
  <c r="P526" i="6"/>
  <c r="O526" i="6"/>
  <c r="N526" i="6"/>
  <c r="L526" i="6"/>
  <c r="K526" i="6"/>
  <c r="J526" i="6"/>
  <c r="I526" i="6"/>
  <c r="O525" i="6"/>
  <c r="N525" i="6"/>
  <c r="L525" i="6"/>
  <c r="Q525" i="6" s="1"/>
  <c r="K525" i="6"/>
  <c r="P525" i="6" s="1"/>
  <c r="J525" i="6"/>
  <c r="I525" i="6"/>
  <c r="Q524" i="6"/>
  <c r="L524" i="6"/>
  <c r="K524" i="6"/>
  <c r="P524" i="6" s="1"/>
  <c r="J524" i="6"/>
  <c r="O524" i="6" s="1"/>
  <c r="I524" i="6"/>
  <c r="N524" i="6" s="1"/>
  <c r="N523" i="6"/>
  <c r="L523" i="6"/>
  <c r="Q523" i="6" s="1"/>
  <c r="K523" i="6"/>
  <c r="P523" i="6" s="1"/>
  <c r="J523" i="6"/>
  <c r="O523" i="6" s="1"/>
  <c r="I523" i="6"/>
  <c r="Q522" i="6"/>
  <c r="P522" i="6"/>
  <c r="N522" i="6"/>
  <c r="L522" i="6"/>
  <c r="K522" i="6"/>
  <c r="J522" i="6"/>
  <c r="O522" i="6" s="1"/>
  <c r="I522" i="6"/>
  <c r="Q521" i="6"/>
  <c r="O521" i="6"/>
  <c r="N521" i="6"/>
  <c r="L521" i="6"/>
  <c r="K521" i="6"/>
  <c r="P521" i="6" s="1"/>
  <c r="J521" i="6"/>
  <c r="I521" i="6"/>
  <c r="Q520" i="6"/>
  <c r="O520" i="6"/>
  <c r="L520" i="6"/>
  <c r="K520" i="6"/>
  <c r="P520" i="6" s="1"/>
  <c r="J520" i="6"/>
  <c r="I520" i="6"/>
  <c r="N520" i="6" s="1"/>
  <c r="O519" i="6"/>
  <c r="L519" i="6"/>
  <c r="Q519" i="6" s="1"/>
  <c r="K519" i="6"/>
  <c r="P519" i="6" s="1"/>
  <c r="J519" i="6"/>
  <c r="I519" i="6"/>
  <c r="N519" i="6" s="1"/>
  <c r="P518" i="6"/>
  <c r="O518" i="6"/>
  <c r="L518" i="6"/>
  <c r="Q518" i="6" s="1"/>
  <c r="K518" i="6"/>
  <c r="J518" i="6"/>
  <c r="I518" i="6"/>
  <c r="N518" i="6" s="1"/>
  <c r="N517" i="6"/>
  <c r="L517" i="6"/>
  <c r="Q517" i="6" s="1"/>
  <c r="K517" i="6"/>
  <c r="P517" i="6" s="1"/>
  <c r="J517" i="6"/>
  <c r="O517" i="6" s="1"/>
  <c r="I517" i="6"/>
  <c r="Q516" i="6"/>
  <c r="L516" i="6"/>
  <c r="K516" i="6"/>
  <c r="P516" i="6" s="1"/>
  <c r="J516" i="6"/>
  <c r="O516" i="6" s="1"/>
  <c r="I516" i="6"/>
  <c r="N516" i="6" s="1"/>
  <c r="O515" i="6"/>
  <c r="L515" i="6"/>
  <c r="Q515" i="6" s="1"/>
  <c r="K515" i="6"/>
  <c r="P515" i="6" s="1"/>
  <c r="J515" i="6"/>
  <c r="I515" i="6"/>
  <c r="N515" i="6" s="1"/>
  <c r="P514" i="6"/>
  <c r="L514" i="6"/>
  <c r="Q514" i="6" s="1"/>
  <c r="K514" i="6"/>
  <c r="J514" i="6"/>
  <c r="O514" i="6" s="1"/>
  <c r="I514" i="6"/>
  <c r="N514" i="6" s="1"/>
  <c r="P513" i="6"/>
  <c r="O513" i="6"/>
  <c r="L513" i="6"/>
  <c r="Q513" i="6" s="1"/>
  <c r="K513" i="6"/>
  <c r="J513" i="6"/>
  <c r="I513" i="6"/>
  <c r="N513" i="6" s="1"/>
  <c r="L512" i="6"/>
  <c r="Q512" i="6" s="1"/>
  <c r="K512" i="6"/>
  <c r="P512" i="6" s="1"/>
  <c r="J512" i="6"/>
  <c r="O512" i="6" s="1"/>
  <c r="I512" i="6"/>
  <c r="N512" i="6" s="1"/>
  <c r="Q511" i="6"/>
  <c r="O511" i="6"/>
  <c r="L511" i="6"/>
  <c r="K511" i="6"/>
  <c r="P511" i="6" s="1"/>
  <c r="J511" i="6"/>
  <c r="I511" i="6"/>
  <c r="N511" i="6" s="1"/>
  <c r="P510" i="6"/>
  <c r="O510" i="6"/>
  <c r="L510" i="6"/>
  <c r="Q510" i="6" s="1"/>
  <c r="K510" i="6"/>
  <c r="J510" i="6"/>
  <c r="I510" i="6"/>
  <c r="N510" i="6" s="1"/>
  <c r="Q509" i="6"/>
  <c r="P509" i="6"/>
  <c r="O509" i="6"/>
  <c r="N509" i="6"/>
  <c r="L509" i="6"/>
  <c r="K509" i="6"/>
  <c r="J509" i="6"/>
  <c r="I509" i="6"/>
  <c r="N508" i="6"/>
  <c r="L508" i="6"/>
  <c r="Q508" i="6" s="1"/>
  <c r="K508" i="6"/>
  <c r="P508" i="6" s="1"/>
  <c r="J508" i="6"/>
  <c r="O508" i="6" s="1"/>
  <c r="I508" i="6"/>
  <c r="P507" i="6"/>
  <c r="L507" i="6"/>
  <c r="Q507" i="6" s="1"/>
  <c r="K507" i="6"/>
  <c r="J507" i="6"/>
  <c r="O507" i="6" s="1"/>
  <c r="I507" i="6"/>
  <c r="N507" i="6" s="1"/>
  <c r="Q506" i="6"/>
  <c r="P506" i="6"/>
  <c r="L506" i="6"/>
  <c r="K506" i="6"/>
  <c r="J506" i="6"/>
  <c r="O506" i="6" s="1"/>
  <c r="I506" i="6"/>
  <c r="N506" i="6" s="1"/>
  <c r="Q505" i="6"/>
  <c r="P505" i="6"/>
  <c r="O505" i="6"/>
  <c r="N505" i="6"/>
  <c r="L505" i="6"/>
  <c r="K505" i="6"/>
  <c r="J505" i="6"/>
  <c r="I505" i="6"/>
  <c r="O504" i="6"/>
  <c r="N504" i="6"/>
  <c r="L504" i="6"/>
  <c r="Q504" i="6" s="1"/>
  <c r="K504" i="6"/>
  <c r="P504" i="6" s="1"/>
  <c r="J504" i="6"/>
  <c r="I504" i="6"/>
  <c r="P503" i="6"/>
  <c r="L503" i="6"/>
  <c r="Q503" i="6" s="1"/>
  <c r="K503" i="6"/>
  <c r="J503" i="6"/>
  <c r="O503" i="6" s="1"/>
  <c r="I503" i="6"/>
  <c r="N503" i="6" s="1"/>
  <c r="L502" i="6"/>
  <c r="Q502" i="6" s="1"/>
  <c r="K502" i="6"/>
  <c r="P502" i="6" s="1"/>
  <c r="J502" i="6"/>
  <c r="O502" i="6" s="1"/>
  <c r="I502" i="6"/>
  <c r="N502" i="6" s="1"/>
  <c r="Q501" i="6"/>
  <c r="P501" i="6"/>
  <c r="O501" i="6"/>
  <c r="N501" i="6"/>
  <c r="L501" i="6"/>
  <c r="K501" i="6"/>
  <c r="J501" i="6"/>
  <c r="I501" i="6"/>
  <c r="O500" i="6"/>
  <c r="N500" i="6"/>
  <c r="L500" i="6"/>
  <c r="Q500" i="6" s="1"/>
  <c r="K500" i="6"/>
  <c r="P500" i="6" s="1"/>
  <c r="J500" i="6"/>
  <c r="I500" i="6"/>
  <c r="Q499" i="6"/>
  <c r="L499" i="6"/>
  <c r="K499" i="6"/>
  <c r="P499" i="6" s="1"/>
  <c r="J499" i="6"/>
  <c r="O499" i="6" s="1"/>
  <c r="I499" i="6"/>
  <c r="N499" i="6" s="1"/>
  <c r="N498" i="6"/>
  <c r="L498" i="6"/>
  <c r="Q498" i="6" s="1"/>
  <c r="K498" i="6"/>
  <c r="P498" i="6" s="1"/>
  <c r="J498" i="6"/>
  <c r="O498" i="6" s="1"/>
  <c r="I498" i="6"/>
  <c r="Q497" i="6"/>
  <c r="P497" i="6"/>
  <c r="N497" i="6"/>
  <c r="L497" i="6"/>
  <c r="K497" i="6"/>
  <c r="J497" i="6"/>
  <c r="O497" i="6" s="1"/>
  <c r="I497" i="6"/>
  <c r="Q496" i="6"/>
  <c r="O496" i="6"/>
  <c r="N496" i="6"/>
  <c r="L496" i="6"/>
  <c r="K496" i="6"/>
  <c r="P496" i="6" s="1"/>
  <c r="J496" i="6"/>
  <c r="I496" i="6"/>
  <c r="Q495" i="6"/>
  <c r="O495" i="6"/>
  <c r="L495" i="6"/>
  <c r="K495" i="6"/>
  <c r="P495" i="6" s="1"/>
  <c r="J495" i="6"/>
  <c r="I495" i="6"/>
  <c r="N495" i="6" s="1"/>
  <c r="O494" i="6"/>
  <c r="L494" i="6"/>
  <c r="Q494" i="6" s="1"/>
  <c r="K494" i="6"/>
  <c r="P494" i="6" s="1"/>
  <c r="J494" i="6"/>
  <c r="I494" i="6"/>
  <c r="N494" i="6" s="1"/>
  <c r="O493" i="6"/>
  <c r="L493" i="6"/>
  <c r="Q493" i="6" s="1"/>
  <c r="K493" i="6"/>
  <c r="P493" i="6" s="1"/>
  <c r="J493" i="6"/>
  <c r="I493" i="6"/>
  <c r="N493" i="6" s="1"/>
  <c r="N492" i="6"/>
  <c r="L492" i="6"/>
  <c r="Q492" i="6" s="1"/>
  <c r="K492" i="6"/>
  <c r="P492" i="6" s="1"/>
  <c r="J492" i="6"/>
  <c r="O492" i="6" s="1"/>
  <c r="I492" i="6"/>
  <c r="Q491" i="6"/>
  <c r="L491" i="6"/>
  <c r="K491" i="6"/>
  <c r="P491" i="6" s="1"/>
  <c r="J491" i="6"/>
  <c r="O491" i="6" s="1"/>
  <c r="I491" i="6"/>
  <c r="N491" i="6" s="1"/>
  <c r="O490" i="6"/>
  <c r="L490" i="6"/>
  <c r="Q490" i="6" s="1"/>
  <c r="K490" i="6"/>
  <c r="P490" i="6" s="1"/>
  <c r="J490" i="6"/>
  <c r="I490" i="6"/>
  <c r="N490" i="6" s="1"/>
  <c r="P489" i="6"/>
  <c r="L489" i="6"/>
  <c r="Q489" i="6" s="1"/>
  <c r="K489" i="6"/>
  <c r="J489" i="6"/>
  <c r="O489" i="6" s="1"/>
  <c r="I489" i="6"/>
  <c r="N489" i="6" s="1"/>
  <c r="P488" i="6"/>
  <c r="O488" i="6"/>
  <c r="L488" i="6"/>
  <c r="Q488" i="6" s="1"/>
  <c r="K488" i="6"/>
  <c r="J488" i="6"/>
  <c r="I488" i="6"/>
  <c r="N488" i="6" s="1"/>
  <c r="L487" i="6"/>
  <c r="Q487" i="6" s="1"/>
  <c r="K487" i="6"/>
  <c r="P487" i="6" s="1"/>
  <c r="J487" i="6"/>
  <c r="O487" i="6" s="1"/>
  <c r="I487" i="6"/>
  <c r="N487" i="6" s="1"/>
  <c r="Q486" i="6"/>
  <c r="O486" i="6"/>
  <c r="L486" i="6"/>
  <c r="K486" i="6"/>
  <c r="P486" i="6" s="1"/>
  <c r="J486" i="6"/>
  <c r="I486" i="6"/>
  <c r="N486" i="6" s="1"/>
  <c r="P485" i="6"/>
  <c r="O485" i="6"/>
  <c r="L485" i="6"/>
  <c r="Q485" i="6" s="1"/>
  <c r="K485" i="6"/>
  <c r="J485" i="6"/>
  <c r="I485" i="6"/>
  <c r="N485" i="6" s="1"/>
  <c r="Q484" i="6"/>
  <c r="P484" i="6"/>
  <c r="O484" i="6"/>
  <c r="N484" i="6"/>
  <c r="L484" i="6"/>
  <c r="K484" i="6"/>
  <c r="J484" i="6"/>
  <c r="I484" i="6"/>
  <c r="N483" i="6"/>
  <c r="L483" i="6"/>
  <c r="Q483" i="6" s="1"/>
  <c r="K483" i="6"/>
  <c r="P483" i="6" s="1"/>
  <c r="J483" i="6"/>
  <c r="O483" i="6" s="1"/>
  <c r="I483" i="6"/>
  <c r="P482" i="6"/>
  <c r="L482" i="6"/>
  <c r="Q482" i="6" s="1"/>
  <c r="K482" i="6"/>
  <c r="J482" i="6"/>
  <c r="O482" i="6" s="1"/>
  <c r="I482" i="6"/>
  <c r="N482" i="6" s="1"/>
  <c r="Q481" i="6"/>
  <c r="P481" i="6"/>
  <c r="L481" i="6"/>
  <c r="K481" i="6"/>
  <c r="J481" i="6"/>
  <c r="O481" i="6" s="1"/>
  <c r="I481" i="6"/>
  <c r="N481" i="6" s="1"/>
  <c r="Q480" i="6"/>
  <c r="P480" i="6"/>
  <c r="O480" i="6"/>
  <c r="N480" i="6"/>
  <c r="L480" i="6"/>
  <c r="K480" i="6"/>
  <c r="J480" i="6"/>
  <c r="I480" i="6"/>
  <c r="O479" i="6"/>
  <c r="N479" i="6"/>
  <c r="L479" i="6"/>
  <c r="Q479" i="6" s="1"/>
  <c r="K479" i="6"/>
  <c r="P479" i="6" s="1"/>
  <c r="J479" i="6"/>
  <c r="I479" i="6"/>
  <c r="P478" i="6"/>
  <c r="L478" i="6"/>
  <c r="Q478" i="6" s="1"/>
  <c r="K478" i="6"/>
  <c r="J478" i="6"/>
  <c r="O478" i="6" s="1"/>
  <c r="I478" i="6"/>
  <c r="N478" i="6" s="1"/>
  <c r="L477" i="6"/>
  <c r="Q477" i="6" s="1"/>
  <c r="K477" i="6"/>
  <c r="P477" i="6" s="1"/>
  <c r="J477" i="6"/>
  <c r="O477" i="6" s="1"/>
  <c r="I477" i="6"/>
  <c r="N477" i="6" s="1"/>
  <c r="Q476" i="6"/>
  <c r="P476" i="6"/>
  <c r="O476" i="6"/>
  <c r="N476" i="6"/>
  <c r="L476" i="6"/>
  <c r="K476" i="6"/>
  <c r="J476" i="6"/>
  <c r="I476" i="6"/>
  <c r="O475" i="6"/>
  <c r="N475" i="6"/>
  <c r="L475" i="6"/>
  <c r="Q475" i="6" s="1"/>
  <c r="K475" i="6"/>
  <c r="P475" i="6" s="1"/>
  <c r="J475" i="6"/>
  <c r="I475" i="6"/>
  <c r="Q474" i="6"/>
  <c r="L474" i="6"/>
  <c r="K474" i="6"/>
  <c r="P474" i="6" s="1"/>
  <c r="J474" i="6"/>
  <c r="O474" i="6" s="1"/>
  <c r="I474" i="6"/>
  <c r="N474" i="6" s="1"/>
  <c r="N473" i="6"/>
  <c r="L473" i="6"/>
  <c r="Q473" i="6" s="1"/>
  <c r="K473" i="6"/>
  <c r="P473" i="6" s="1"/>
  <c r="J473" i="6"/>
  <c r="O473" i="6" s="1"/>
  <c r="I473" i="6"/>
  <c r="Q472" i="6"/>
  <c r="P472" i="6"/>
  <c r="N472" i="6"/>
  <c r="L472" i="6"/>
  <c r="K472" i="6"/>
  <c r="J472" i="6"/>
  <c r="O472" i="6" s="1"/>
  <c r="I472" i="6"/>
  <c r="Q471" i="6"/>
  <c r="O471" i="6"/>
  <c r="N471" i="6"/>
  <c r="L471" i="6"/>
  <c r="K471" i="6"/>
  <c r="P471" i="6" s="1"/>
  <c r="J471" i="6"/>
  <c r="I471" i="6"/>
  <c r="Q470" i="6"/>
  <c r="O470" i="6"/>
  <c r="L470" i="6"/>
  <c r="K470" i="6"/>
  <c r="P470" i="6" s="1"/>
  <c r="J470" i="6"/>
  <c r="I470" i="6"/>
  <c r="N470" i="6" s="1"/>
  <c r="O469" i="6"/>
  <c r="L469" i="6"/>
  <c r="Q469" i="6" s="1"/>
  <c r="K469" i="6"/>
  <c r="P469" i="6" s="1"/>
  <c r="J469" i="6"/>
  <c r="I469" i="6"/>
  <c r="N469" i="6" s="1"/>
  <c r="O468" i="6"/>
  <c r="L468" i="6"/>
  <c r="Q468" i="6" s="1"/>
  <c r="K468" i="6"/>
  <c r="P468" i="6" s="1"/>
  <c r="J468" i="6"/>
  <c r="I468" i="6"/>
  <c r="N468" i="6" s="1"/>
  <c r="N467" i="6"/>
  <c r="L467" i="6"/>
  <c r="Q467" i="6" s="1"/>
  <c r="K467" i="6"/>
  <c r="P467" i="6" s="1"/>
  <c r="J467" i="6"/>
  <c r="O467" i="6" s="1"/>
  <c r="I467" i="6"/>
  <c r="Q466" i="6"/>
  <c r="L466" i="6"/>
  <c r="K466" i="6"/>
  <c r="P466" i="6" s="1"/>
  <c r="J466" i="6"/>
  <c r="O466" i="6" s="1"/>
  <c r="I466" i="6"/>
  <c r="N466" i="6" s="1"/>
  <c r="O465" i="6"/>
  <c r="L465" i="6"/>
  <c r="Q465" i="6" s="1"/>
  <c r="K465" i="6"/>
  <c r="P465" i="6" s="1"/>
  <c r="J465" i="6"/>
  <c r="I465" i="6"/>
  <c r="N465" i="6" s="1"/>
  <c r="P464" i="6"/>
  <c r="L464" i="6"/>
  <c r="Q464" i="6" s="1"/>
  <c r="K464" i="6"/>
  <c r="J464" i="6"/>
  <c r="O464" i="6" s="1"/>
  <c r="I464" i="6"/>
  <c r="N464" i="6" s="1"/>
  <c r="P463" i="6"/>
  <c r="O463" i="6"/>
  <c r="L463" i="6"/>
  <c r="Q463" i="6" s="1"/>
  <c r="K463" i="6"/>
  <c r="J463" i="6"/>
  <c r="I463" i="6"/>
  <c r="N463" i="6" s="1"/>
  <c r="L462" i="6"/>
  <c r="Q462" i="6" s="1"/>
  <c r="K462" i="6"/>
  <c r="P462" i="6" s="1"/>
  <c r="J462" i="6"/>
  <c r="O462" i="6" s="1"/>
  <c r="I462" i="6"/>
  <c r="N462" i="6" s="1"/>
  <c r="Q461" i="6"/>
  <c r="O461" i="6"/>
  <c r="L461" i="6"/>
  <c r="K461" i="6"/>
  <c r="P461" i="6" s="1"/>
  <c r="J461" i="6"/>
  <c r="I461" i="6"/>
  <c r="N461" i="6" s="1"/>
  <c r="P460" i="6"/>
  <c r="O460" i="6"/>
  <c r="L460" i="6"/>
  <c r="Q460" i="6" s="1"/>
  <c r="K460" i="6"/>
  <c r="J460" i="6"/>
  <c r="I460" i="6"/>
  <c r="N460" i="6" s="1"/>
  <c r="Q459" i="6"/>
  <c r="P459" i="6"/>
  <c r="O459" i="6"/>
  <c r="N459" i="6"/>
  <c r="L459" i="6"/>
  <c r="K459" i="6"/>
  <c r="J459" i="6"/>
  <c r="I459" i="6"/>
  <c r="N458" i="6"/>
  <c r="L458" i="6"/>
  <c r="Q458" i="6" s="1"/>
  <c r="K458" i="6"/>
  <c r="P458" i="6" s="1"/>
  <c r="J458" i="6"/>
  <c r="O458" i="6" s="1"/>
  <c r="I458" i="6"/>
  <c r="P457" i="6"/>
  <c r="L457" i="6"/>
  <c r="Q457" i="6" s="1"/>
  <c r="K457" i="6"/>
  <c r="J457" i="6"/>
  <c r="O457" i="6" s="1"/>
  <c r="I457" i="6"/>
  <c r="N457" i="6" s="1"/>
  <c r="Q456" i="6"/>
  <c r="P456" i="6"/>
  <c r="L456" i="6"/>
  <c r="K456" i="6"/>
  <c r="J456" i="6"/>
  <c r="O456" i="6" s="1"/>
  <c r="I456" i="6"/>
  <c r="N456" i="6" s="1"/>
  <c r="Q455" i="6"/>
  <c r="P455" i="6"/>
  <c r="O455" i="6"/>
  <c r="N455" i="6"/>
  <c r="L455" i="6"/>
  <c r="K455" i="6"/>
  <c r="J455" i="6"/>
  <c r="I455" i="6"/>
  <c r="P454" i="6"/>
  <c r="O454" i="6"/>
  <c r="N454" i="6"/>
  <c r="L454" i="6"/>
  <c r="Q454" i="6" s="1"/>
  <c r="K454" i="6"/>
  <c r="J454" i="6"/>
  <c r="I454" i="6"/>
  <c r="P453" i="6"/>
  <c r="L453" i="6"/>
  <c r="Q453" i="6" s="1"/>
  <c r="K453" i="6"/>
  <c r="J453" i="6"/>
  <c r="O453" i="6" s="1"/>
  <c r="I453" i="6"/>
  <c r="N453" i="6" s="1"/>
  <c r="L452" i="6"/>
  <c r="Q452" i="6" s="1"/>
  <c r="K452" i="6"/>
  <c r="P452" i="6" s="1"/>
  <c r="J452" i="6"/>
  <c r="O452" i="6" s="1"/>
  <c r="I452" i="6"/>
  <c r="N452" i="6" s="1"/>
  <c r="Q451" i="6"/>
  <c r="P451" i="6"/>
  <c r="N451" i="6"/>
  <c r="L451" i="6"/>
  <c r="K451" i="6"/>
  <c r="J451" i="6"/>
  <c r="O451" i="6" s="1"/>
  <c r="I451" i="6"/>
  <c r="P450" i="6"/>
  <c r="O450" i="6"/>
  <c r="N450" i="6"/>
  <c r="L450" i="6"/>
  <c r="Q450" i="6" s="1"/>
  <c r="K450" i="6"/>
  <c r="J450" i="6"/>
  <c r="I450" i="6"/>
  <c r="Q449" i="6"/>
  <c r="N449" i="6"/>
  <c r="L449" i="6"/>
  <c r="K449" i="6"/>
  <c r="P449" i="6" s="1"/>
  <c r="J449" i="6"/>
  <c r="O449" i="6" s="1"/>
  <c r="I449" i="6"/>
  <c r="N448" i="6"/>
  <c r="L448" i="6"/>
  <c r="Q448" i="6" s="1"/>
  <c r="K448" i="6"/>
  <c r="P448" i="6" s="1"/>
  <c r="J448" i="6"/>
  <c r="O448" i="6" s="1"/>
  <c r="I448" i="6"/>
  <c r="Q447" i="6"/>
  <c r="P447" i="6"/>
  <c r="N447" i="6"/>
  <c r="L447" i="6"/>
  <c r="K447" i="6"/>
  <c r="J447" i="6"/>
  <c r="O447" i="6" s="1"/>
  <c r="I447" i="6"/>
  <c r="P446" i="6"/>
  <c r="O446" i="6"/>
  <c r="N446" i="6"/>
  <c r="L446" i="6"/>
  <c r="Q446" i="6" s="1"/>
  <c r="K446" i="6"/>
  <c r="J446" i="6"/>
  <c r="I446" i="6"/>
  <c r="Q445" i="6"/>
  <c r="N445" i="6"/>
  <c r="L445" i="6"/>
  <c r="K445" i="6"/>
  <c r="P445" i="6" s="1"/>
  <c r="J445" i="6"/>
  <c r="O445" i="6" s="1"/>
  <c r="I445" i="6"/>
  <c r="O444" i="6"/>
  <c r="L444" i="6"/>
  <c r="Q444" i="6" s="1"/>
  <c r="K444" i="6"/>
  <c r="P444" i="6" s="1"/>
  <c r="J444" i="6"/>
  <c r="I444" i="6"/>
  <c r="N444" i="6" s="1"/>
  <c r="P443" i="6"/>
  <c r="L443" i="6"/>
  <c r="Q443" i="6" s="1"/>
  <c r="K443" i="6"/>
  <c r="J443" i="6"/>
  <c r="O443" i="6" s="1"/>
  <c r="I443" i="6"/>
  <c r="N443" i="6" s="1"/>
  <c r="Q442" i="6"/>
  <c r="P442" i="6"/>
  <c r="N442" i="6"/>
  <c r="L442" i="6"/>
  <c r="K442" i="6"/>
  <c r="J442" i="6"/>
  <c r="O442" i="6" s="1"/>
  <c r="I442" i="6"/>
  <c r="O441" i="6"/>
  <c r="N441" i="6"/>
  <c r="L441" i="6"/>
  <c r="Q441" i="6" s="1"/>
  <c r="K441" i="6"/>
  <c r="P441" i="6" s="1"/>
  <c r="J441" i="6"/>
  <c r="I441" i="6"/>
  <c r="Q440" i="6"/>
  <c r="N440" i="6"/>
  <c r="L440" i="6"/>
  <c r="K440" i="6"/>
  <c r="P440" i="6" s="1"/>
  <c r="J440" i="6"/>
  <c r="O440" i="6" s="1"/>
  <c r="I440" i="6"/>
  <c r="O439" i="6"/>
  <c r="L439" i="6"/>
  <c r="Q439" i="6" s="1"/>
  <c r="K439" i="6"/>
  <c r="P439" i="6" s="1"/>
  <c r="J439" i="6"/>
  <c r="I439" i="6"/>
  <c r="N439" i="6" s="1"/>
  <c r="Q438" i="6"/>
  <c r="P438" i="6"/>
  <c r="L438" i="6"/>
  <c r="K438" i="6"/>
  <c r="J438" i="6"/>
  <c r="O438" i="6" s="1"/>
  <c r="I438" i="6"/>
  <c r="N438" i="6" s="1"/>
  <c r="Q437" i="6"/>
  <c r="P437" i="6"/>
  <c r="O437" i="6"/>
  <c r="N437" i="6"/>
  <c r="L437" i="6"/>
  <c r="K437" i="6"/>
  <c r="J437" i="6"/>
  <c r="I437" i="6"/>
  <c r="O436" i="6"/>
  <c r="N436" i="6"/>
  <c r="L436" i="6"/>
  <c r="Q436" i="6" s="1"/>
  <c r="K436" i="6"/>
  <c r="P436" i="6" s="1"/>
  <c r="J436" i="6"/>
  <c r="I436" i="6"/>
  <c r="Q435" i="6"/>
  <c r="L435" i="6"/>
  <c r="K435" i="6"/>
  <c r="P435" i="6" s="1"/>
  <c r="J435" i="6"/>
  <c r="O435" i="6" s="1"/>
  <c r="I435" i="6"/>
  <c r="N435" i="6" s="1"/>
  <c r="O434" i="6"/>
  <c r="L434" i="6"/>
  <c r="Q434" i="6" s="1"/>
  <c r="K434" i="6"/>
  <c r="P434" i="6" s="1"/>
  <c r="J434" i="6"/>
  <c r="I434" i="6"/>
  <c r="N434" i="6" s="1"/>
  <c r="Q433" i="6"/>
  <c r="P433" i="6"/>
  <c r="L433" i="6"/>
  <c r="K433" i="6"/>
  <c r="J433" i="6"/>
  <c r="O433" i="6" s="1"/>
  <c r="I433" i="6"/>
  <c r="N433" i="6" s="1"/>
  <c r="Q432" i="6"/>
  <c r="P432" i="6"/>
  <c r="O432" i="6"/>
  <c r="N432" i="6"/>
  <c r="L432" i="6"/>
  <c r="K432" i="6"/>
  <c r="J432" i="6"/>
  <c r="I432" i="6"/>
  <c r="O431" i="6"/>
  <c r="N431" i="6"/>
  <c r="L431" i="6"/>
  <c r="Q431" i="6" s="1"/>
  <c r="K431" i="6"/>
  <c r="P431" i="6" s="1"/>
  <c r="J431" i="6"/>
  <c r="I431" i="6"/>
  <c r="Q430" i="6"/>
  <c r="L430" i="6"/>
  <c r="K430" i="6"/>
  <c r="P430" i="6" s="1"/>
  <c r="J430" i="6"/>
  <c r="O430" i="6" s="1"/>
  <c r="I430" i="6"/>
  <c r="N430" i="6" s="1"/>
  <c r="O429" i="6"/>
  <c r="L429" i="6"/>
  <c r="Q429" i="6" s="1"/>
  <c r="K429" i="6"/>
  <c r="P429" i="6" s="1"/>
  <c r="J429" i="6"/>
  <c r="I429" i="6"/>
  <c r="N429" i="6" s="1"/>
  <c r="P428" i="6"/>
  <c r="L428" i="6"/>
  <c r="Q428" i="6" s="1"/>
  <c r="K428" i="6"/>
  <c r="J428" i="6"/>
  <c r="O428" i="6" s="1"/>
  <c r="I428" i="6"/>
  <c r="N428" i="6" s="1"/>
  <c r="Q427" i="6"/>
  <c r="P427" i="6"/>
  <c r="N427" i="6"/>
  <c r="L427" i="6"/>
  <c r="K427" i="6"/>
  <c r="J427" i="6"/>
  <c r="O427" i="6" s="1"/>
  <c r="I427" i="6"/>
  <c r="P426" i="6"/>
  <c r="O426" i="6"/>
  <c r="N426" i="6"/>
  <c r="L426" i="6"/>
  <c r="Q426" i="6" s="1"/>
  <c r="K426" i="6"/>
  <c r="J426" i="6"/>
  <c r="I426" i="6"/>
  <c r="Q425" i="6"/>
  <c r="L425" i="6"/>
  <c r="K425" i="6"/>
  <c r="P425" i="6" s="1"/>
  <c r="J425" i="6"/>
  <c r="O425" i="6" s="1"/>
  <c r="I425" i="6"/>
  <c r="N425" i="6" s="1"/>
  <c r="O424" i="6"/>
  <c r="L424" i="6"/>
  <c r="Q424" i="6" s="1"/>
  <c r="K424" i="6"/>
  <c r="P424" i="6" s="1"/>
  <c r="J424" i="6"/>
  <c r="I424" i="6"/>
  <c r="N424" i="6" s="1"/>
  <c r="P423" i="6"/>
  <c r="L423" i="6"/>
  <c r="Q423" i="6" s="1"/>
  <c r="K423" i="6"/>
  <c r="J423" i="6"/>
  <c r="O423" i="6" s="1"/>
  <c r="I423" i="6"/>
  <c r="N423" i="6" s="1"/>
  <c r="Q422" i="6"/>
  <c r="P422" i="6"/>
  <c r="N422" i="6"/>
  <c r="L422" i="6"/>
  <c r="K422" i="6"/>
  <c r="J422" i="6"/>
  <c r="O422" i="6" s="1"/>
  <c r="I422" i="6"/>
  <c r="P421" i="6"/>
  <c r="O421" i="6"/>
  <c r="N421" i="6"/>
  <c r="L421" i="6"/>
  <c r="Q421" i="6" s="1"/>
  <c r="K421" i="6"/>
  <c r="J421" i="6"/>
  <c r="I421" i="6"/>
  <c r="Q420" i="6"/>
  <c r="N420" i="6"/>
  <c r="L420" i="6"/>
  <c r="K420" i="6"/>
  <c r="P420" i="6" s="1"/>
  <c r="J420" i="6"/>
  <c r="O420" i="6" s="1"/>
  <c r="I420" i="6"/>
  <c r="O419" i="6"/>
  <c r="L419" i="6"/>
  <c r="Q419" i="6" s="1"/>
  <c r="K419" i="6"/>
  <c r="P419" i="6" s="1"/>
  <c r="J419" i="6"/>
  <c r="I419" i="6"/>
  <c r="N419" i="6" s="1"/>
  <c r="Q418" i="6"/>
  <c r="P418" i="6"/>
  <c r="L418" i="6"/>
  <c r="K418" i="6"/>
  <c r="J418" i="6"/>
  <c r="O418" i="6" s="1"/>
  <c r="I418" i="6"/>
  <c r="N418" i="6" s="1"/>
  <c r="Q417" i="6"/>
  <c r="P417" i="6"/>
  <c r="N417" i="6"/>
  <c r="L417" i="6"/>
  <c r="K417" i="6"/>
  <c r="J417" i="6"/>
  <c r="O417" i="6" s="1"/>
  <c r="I417" i="6"/>
  <c r="O416" i="6"/>
  <c r="N416" i="6"/>
  <c r="L416" i="6"/>
  <c r="Q416" i="6" s="1"/>
  <c r="K416" i="6"/>
  <c r="P416" i="6" s="1"/>
  <c r="J416" i="6"/>
  <c r="I416" i="6"/>
  <c r="Q415" i="6"/>
  <c r="N415" i="6"/>
  <c r="L415" i="6"/>
  <c r="K415" i="6"/>
  <c r="P415" i="6" s="1"/>
  <c r="J415" i="6"/>
  <c r="O415" i="6" s="1"/>
  <c r="I415" i="6"/>
  <c r="O414" i="6"/>
  <c r="L414" i="6"/>
  <c r="Q414" i="6" s="1"/>
  <c r="K414" i="6"/>
  <c r="P414" i="6" s="1"/>
  <c r="J414" i="6"/>
  <c r="I414" i="6"/>
  <c r="N414" i="6" s="1"/>
  <c r="Q413" i="6"/>
  <c r="P413" i="6"/>
  <c r="L413" i="6"/>
  <c r="K413" i="6"/>
  <c r="J413" i="6"/>
  <c r="O413" i="6" s="1"/>
  <c r="I413" i="6"/>
  <c r="N413" i="6" s="1"/>
  <c r="Q412" i="6"/>
  <c r="P412" i="6"/>
  <c r="O412" i="6"/>
  <c r="N412" i="6"/>
  <c r="L412" i="6"/>
  <c r="K412" i="6"/>
  <c r="J412" i="6"/>
  <c r="I412" i="6"/>
  <c r="O411" i="6"/>
  <c r="N411" i="6"/>
  <c r="L411" i="6"/>
  <c r="Q411" i="6" s="1"/>
  <c r="K411" i="6"/>
  <c r="P411" i="6" s="1"/>
  <c r="J411" i="6"/>
  <c r="I411" i="6"/>
  <c r="Q410" i="6"/>
  <c r="L410" i="6"/>
  <c r="K410" i="6"/>
  <c r="P410" i="6" s="1"/>
  <c r="J410" i="6"/>
  <c r="O410" i="6" s="1"/>
  <c r="I410" i="6"/>
  <c r="N410" i="6" s="1"/>
  <c r="L409" i="6"/>
  <c r="Q409" i="6" s="1"/>
  <c r="K409" i="6"/>
  <c r="P409" i="6" s="1"/>
  <c r="J409" i="6"/>
  <c r="O409" i="6" s="1"/>
  <c r="I409" i="6"/>
  <c r="N409" i="6" s="1"/>
  <c r="Q408" i="6"/>
  <c r="P408" i="6"/>
  <c r="L408" i="6"/>
  <c r="K408" i="6"/>
  <c r="J408" i="6"/>
  <c r="O408" i="6" s="1"/>
  <c r="I408" i="6"/>
  <c r="N408" i="6" s="1"/>
  <c r="Q407" i="6"/>
  <c r="P407" i="6"/>
  <c r="O407" i="6"/>
  <c r="N407" i="6"/>
  <c r="L407" i="6"/>
  <c r="K407" i="6"/>
  <c r="J407" i="6"/>
  <c r="I407" i="6"/>
  <c r="O406" i="6"/>
  <c r="N406" i="6"/>
  <c r="L406" i="6"/>
  <c r="Q406" i="6" s="1"/>
  <c r="K406" i="6"/>
  <c r="P406" i="6" s="1"/>
  <c r="J406" i="6"/>
  <c r="I406" i="6"/>
  <c r="Q405" i="6"/>
  <c r="L405" i="6"/>
  <c r="K405" i="6"/>
  <c r="P405" i="6" s="1"/>
  <c r="J405" i="6"/>
  <c r="O405" i="6" s="1"/>
  <c r="I405" i="6"/>
  <c r="N405" i="6" s="1"/>
  <c r="O404" i="6"/>
  <c r="L404" i="6"/>
  <c r="Q404" i="6" s="1"/>
  <c r="K404" i="6"/>
  <c r="P404" i="6" s="1"/>
  <c r="J404" i="6"/>
  <c r="I404" i="6"/>
  <c r="N404" i="6" s="1"/>
  <c r="P403" i="6"/>
  <c r="L403" i="6"/>
  <c r="Q403" i="6" s="1"/>
  <c r="K403" i="6"/>
  <c r="J403" i="6"/>
  <c r="O403" i="6" s="1"/>
  <c r="I403" i="6"/>
  <c r="N403" i="6" s="1"/>
  <c r="Q402" i="6"/>
  <c r="P402" i="6"/>
  <c r="N402" i="6"/>
  <c r="L402" i="6"/>
  <c r="K402" i="6"/>
  <c r="J402" i="6"/>
  <c r="O402" i="6" s="1"/>
  <c r="I402" i="6"/>
  <c r="P401" i="6"/>
  <c r="O401" i="6"/>
  <c r="N401" i="6"/>
  <c r="L401" i="6"/>
  <c r="Q401" i="6" s="1"/>
  <c r="K401" i="6"/>
  <c r="J401" i="6"/>
  <c r="I401" i="6"/>
  <c r="N400" i="6"/>
  <c r="L400" i="6"/>
  <c r="Q400" i="6" s="1"/>
  <c r="K400" i="6"/>
  <c r="P400" i="6" s="1"/>
  <c r="J400" i="6"/>
  <c r="O400" i="6" s="1"/>
  <c r="I400" i="6"/>
  <c r="N399" i="6"/>
  <c r="L399" i="6"/>
  <c r="Q399" i="6" s="1"/>
  <c r="K399" i="6"/>
  <c r="P399" i="6" s="1"/>
  <c r="J399" i="6"/>
  <c r="O399" i="6" s="1"/>
  <c r="I399" i="6"/>
  <c r="Q398" i="6"/>
  <c r="P398" i="6"/>
  <c r="L398" i="6"/>
  <c r="K398" i="6"/>
  <c r="J398" i="6"/>
  <c r="O398" i="6" s="1"/>
  <c r="I398" i="6"/>
  <c r="N398" i="6" s="1"/>
  <c r="Q397" i="6"/>
  <c r="P397" i="6"/>
  <c r="N397" i="6"/>
  <c r="L397" i="6"/>
  <c r="K397" i="6"/>
  <c r="J397" i="6"/>
  <c r="O397" i="6" s="1"/>
  <c r="I397" i="6"/>
  <c r="O396" i="6"/>
  <c r="N396" i="6"/>
  <c r="L396" i="6"/>
  <c r="Q396" i="6" s="1"/>
  <c r="K396" i="6"/>
  <c r="P396" i="6" s="1"/>
  <c r="J396" i="6"/>
  <c r="I396" i="6"/>
  <c r="Q395" i="6"/>
  <c r="L395" i="6"/>
  <c r="K395" i="6"/>
  <c r="P395" i="6" s="1"/>
  <c r="J395" i="6"/>
  <c r="O395" i="6" s="1"/>
  <c r="I395" i="6"/>
  <c r="N395" i="6" s="1"/>
  <c r="N394" i="6"/>
  <c r="L394" i="6"/>
  <c r="Q394" i="6" s="1"/>
  <c r="K394" i="6"/>
  <c r="P394" i="6" s="1"/>
  <c r="J394" i="6"/>
  <c r="O394" i="6" s="1"/>
  <c r="I394" i="6"/>
  <c r="Q393" i="6"/>
  <c r="P393" i="6"/>
  <c r="L393" i="6"/>
  <c r="K393" i="6"/>
  <c r="J393" i="6"/>
  <c r="O393" i="6" s="1"/>
  <c r="I393" i="6"/>
  <c r="N393" i="6" s="1"/>
  <c r="Q392" i="6"/>
  <c r="P392" i="6"/>
  <c r="O392" i="6"/>
  <c r="L392" i="6"/>
  <c r="K392" i="6"/>
  <c r="J392" i="6"/>
  <c r="I392" i="6"/>
  <c r="N392" i="6" s="1"/>
  <c r="P391" i="6"/>
  <c r="O391" i="6"/>
  <c r="N391" i="6"/>
  <c r="L391" i="6"/>
  <c r="Q391" i="6" s="1"/>
  <c r="K391" i="6"/>
  <c r="J391" i="6"/>
  <c r="I391" i="6"/>
  <c r="N390" i="6"/>
  <c r="L390" i="6"/>
  <c r="Q390" i="6" s="1"/>
  <c r="K390" i="6"/>
  <c r="P390" i="6" s="1"/>
  <c r="J390" i="6"/>
  <c r="O390" i="6" s="1"/>
  <c r="I390" i="6"/>
  <c r="N389" i="6"/>
  <c r="L389" i="6"/>
  <c r="Q389" i="6" s="1"/>
  <c r="K389" i="6"/>
  <c r="P389" i="6" s="1"/>
  <c r="J389" i="6"/>
  <c r="O389" i="6" s="1"/>
  <c r="I389" i="6"/>
  <c r="Q388" i="6"/>
  <c r="P388" i="6"/>
  <c r="L388" i="6"/>
  <c r="K388" i="6"/>
  <c r="J388" i="6"/>
  <c r="O388" i="6" s="1"/>
  <c r="I388" i="6"/>
  <c r="N388" i="6" s="1"/>
  <c r="Q387" i="6"/>
  <c r="P387" i="6"/>
  <c r="N387" i="6"/>
  <c r="L387" i="6"/>
  <c r="K387" i="6"/>
  <c r="J387" i="6"/>
  <c r="O387" i="6" s="1"/>
  <c r="I387" i="6"/>
  <c r="P386" i="6"/>
  <c r="O386" i="6"/>
  <c r="N386" i="6"/>
  <c r="L386" i="6"/>
  <c r="Q386" i="6" s="1"/>
  <c r="K386" i="6"/>
  <c r="J386" i="6"/>
  <c r="I386" i="6"/>
  <c r="Q385" i="6"/>
  <c r="N385" i="6"/>
  <c r="L385" i="6"/>
  <c r="K385" i="6"/>
  <c r="P385" i="6" s="1"/>
  <c r="J385" i="6"/>
  <c r="O385" i="6" s="1"/>
  <c r="I385" i="6"/>
  <c r="O384" i="6"/>
  <c r="L384" i="6"/>
  <c r="Q384" i="6" s="1"/>
  <c r="K384" i="6"/>
  <c r="P384" i="6" s="1"/>
  <c r="J384" i="6"/>
  <c r="I384" i="6"/>
  <c r="N384" i="6" s="1"/>
  <c r="L383" i="6"/>
  <c r="Q383" i="6" s="1"/>
  <c r="K383" i="6"/>
  <c r="P383" i="6" s="1"/>
  <c r="J383" i="6"/>
  <c r="O383" i="6" s="1"/>
  <c r="I383" i="6"/>
  <c r="N383" i="6" s="1"/>
  <c r="Q382" i="6"/>
  <c r="P382" i="6"/>
  <c r="N382" i="6"/>
  <c r="L382" i="6"/>
  <c r="K382" i="6"/>
  <c r="J382" i="6"/>
  <c r="O382" i="6" s="1"/>
  <c r="I382" i="6"/>
  <c r="Q381" i="6"/>
  <c r="O381" i="6"/>
  <c r="N381" i="6"/>
  <c r="L381" i="6"/>
  <c r="K381" i="6"/>
  <c r="P381" i="6" s="1"/>
  <c r="J381" i="6"/>
  <c r="I381" i="6"/>
  <c r="P380" i="6"/>
  <c r="O380" i="6"/>
  <c r="L380" i="6"/>
  <c r="Q380" i="6" s="1"/>
  <c r="K380" i="6"/>
  <c r="J380" i="6"/>
  <c r="I380" i="6"/>
  <c r="N380" i="6" s="1"/>
  <c r="L379" i="6"/>
  <c r="Q379" i="6" s="1"/>
  <c r="K379" i="6"/>
  <c r="P379" i="6" s="1"/>
  <c r="J379" i="6"/>
  <c r="O379" i="6" s="1"/>
  <c r="I379" i="6"/>
  <c r="N379" i="6" s="1"/>
  <c r="Q378" i="6"/>
  <c r="L378" i="6"/>
  <c r="K378" i="6"/>
  <c r="P378" i="6" s="1"/>
  <c r="J378" i="6"/>
  <c r="O378" i="6" s="1"/>
  <c r="I378" i="6"/>
  <c r="N378" i="6" s="1"/>
  <c r="Q377" i="6"/>
  <c r="P377" i="6"/>
  <c r="O377" i="6"/>
  <c r="L377" i="6"/>
  <c r="K377" i="6"/>
  <c r="J377" i="6"/>
  <c r="I377" i="6"/>
  <c r="N377" i="6" s="1"/>
  <c r="O376" i="6"/>
  <c r="N376" i="6"/>
  <c r="L376" i="6"/>
  <c r="Q376" i="6" s="1"/>
  <c r="K376" i="6"/>
  <c r="P376" i="6" s="1"/>
  <c r="J376" i="6"/>
  <c r="I376" i="6"/>
  <c r="P375" i="6"/>
  <c r="L375" i="6"/>
  <c r="Q375" i="6" s="1"/>
  <c r="K375" i="6"/>
  <c r="J375" i="6"/>
  <c r="O375" i="6" s="1"/>
  <c r="I375" i="6"/>
  <c r="N375" i="6" s="1"/>
  <c r="O374" i="6"/>
  <c r="L374" i="6"/>
  <c r="Q374" i="6" s="1"/>
  <c r="K374" i="6"/>
  <c r="P374" i="6" s="1"/>
  <c r="J374" i="6"/>
  <c r="I374" i="6"/>
  <c r="N374" i="6" s="1"/>
  <c r="L373" i="6"/>
  <c r="Q373" i="6" s="1"/>
  <c r="K373" i="6"/>
  <c r="P373" i="6" s="1"/>
  <c r="J373" i="6"/>
  <c r="O373" i="6" s="1"/>
  <c r="I373" i="6"/>
  <c r="N373" i="6" s="1"/>
  <c r="Q372" i="6"/>
  <c r="P372" i="6"/>
  <c r="L372" i="6"/>
  <c r="K372" i="6"/>
  <c r="J372" i="6"/>
  <c r="O372" i="6" s="1"/>
  <c r="I372" i="6"/>
  <c r="N372" i="6" s="1"/>
  <c r="Q371" i="6"/>
  <c r="N371" i="6"/>
  <c r="L371" i="6"/>
  <c r="K371" i="6"/>
  <c r="P371" i="6" s="1"/>
  <c r="J371" i="6"/>
  <c r="O371" i="6" s="1"/>
  <c r="I371" i="6"/>
  <c r="Q370" i="6"/>
  <c r="O370" i="6"/>
  <c r="L370" i="6"/>
  <c r="K370" i="6"/>
  <c r="P370" i="6" s="1"/>
  <c r="J370" i="6"/>
  <c r="I370" i="6"/>
  <c r="N370" i="6" s="1"/>
  <c r="O369" i="6"/>
  <c r="N369" i="6"/>
  <c r="L369" i="6"/>
  <c r="Q369" i="6" s="1"/>
  <c r="K369" i="6"/>
  <c r="P369" i="6" s="1"/>
  <c r="J369" i="6"/>
  <c r="I369" i="6"/>
  <c r="Q368" i="6"/>
  <c r="L368" i="6"/>
  <c r="K368" i="6"/>
  <c r="P368" i="6" s="1"/>
  <c r="J368" i="6"/>
  <c r="O368" i="6" s="1"/>
  <c r="I368" i="6"/>
  <c r="N368" i="6" s="1"/>
  <c r="Q367" i="6"/>
  <c r="P367" i="6"/>
  <c r="N367" i="6"/>
  <c r="L367" i="6"/>
  <c r="K367" i="6"/>
  <c r="J367" i="6"/>
  <c r="O367" i="6" s="1"/>
  <c r="I367" i="6"/>
  <c r="Q366" i="6"/>
  <c r="O366" i="6"/>
  <c r="N366" i="6"/>
  <c r="L366" i="6"/>
  <c r="K366" i="6"/>
  <c r="P366" i="6" s="1"/>
  <c r="J366" i="6"/>
  <c r="I366" i="6"/>
  <c r="P365" i="6"/>
  <c r="O365" i="6"/>
  <c r="L365" i="6"/>
  <c r="Q365" i="6" s="1"/>
  <c r="K365" i="6"/>
  <c r="J365" i="6"/>
  <c r="I365" i="6"/>
  <c r="N365" i="6" s="1"/>
  <c r="L364" i="6"/>
  <c r="Q364" i="6" s="1"/>
  <c r="K364" i="6"/>
  <c r="P364" i="6" s="1"/>
  <c r="J364" i="6"/>
  <c r="O364" i="6" s="1"/>
  <c r="I364" i="6"/>
  <c r="N364" i="6" s="1"/>
  <c r="O363" i="6"/>
  <c r="L363" i="6"/>
  <c r="Q363" i="6" s="1"/>
  <c r="K363" i="6"/>
  <c r="P363" i="6" s="1"/>
  <c r="J363" i="6"/>
  <c r="I363" i="6"/>
  <c r="N363" i="6" s="1"/>
  <c r="Q362" i="6"/>
  <c r="P362" i="6"/>
  <c r="O362" i="6"/>
  <c r="L362" i="6"/>
  <c r="K362" i="6"/>
  <c r="J362" i="6"/>
  <c r="I362" i="6"/>
  <c r="N362" i="6" s="1"/>
  <c r="P361" i="6"/>
  <c r="O361" i="6"/>
  <c r="N361" i="6"/>
  <c r="L361" i="6"/>
  <c r="Q361" i="6" s="1"/>
  <c r="K361" i="6"/>
  <c r="J361" i="6"/>
  <c r="I361" i="6"/>
  <c r="N360" i="6"/>
  <c r="L360" i="6"/>
  <c r="Q360" i="6" s="1"/>
  <c r="K360" i="6"/>
  <c r="P360" i="6" s="1"/>
  <c r="J360" i="6"/>
  <c r="O360" i="6" s="1"/>
  <c r="I360" i="6"/>
  <c r="O359" i="6"/>
  <c r="L359" i="6"/>
  <c r="Q359" i="6" s="1"/>
  <c r="K359" i="6"/>
  <c r="P359" i="6" s="1"/>
  <c r="J359" i="6"/>
  <c r="I359" i="6"/>
  <c r="N359" i="6" s="1"/>
  <c r="Q358" i="6"/>
  <c r="L358" i="6"/>
  <c r="K358" i="6"/>
  <c r="P358" i="6" s="1"/>
  <c r="J358" i="6"/>
  <c r="O358" i="6" s="1"/>
  <c r="I358" i="6"/>
  <c r="N358" i="6" s="1"/>
  <c r="P357" i="6"/>
  <c r="O357" i="6"/>
  <c r="L357" i="6"/>
  <c r="Q357" i="6" s="1"/>
  <c r="K357" i="6"/>
  <c r="J357" i="6"/>
  <c r="I357" i="6"/>
  <c r="N357" i="6" s="1"/>
  <c r="N356" i="6"/>
  <c r="L356" i="6"/>
  <c r="Q356" i="6" s="1"/>
  <c r="K356" i="6"/>
  <c r="P356" i="6" s="1"/>
  <c r="J356" i="6"/>
  <c r="O356" i="6" s="1"/>
  <c r="I356" i="6"/>
  <c r="P355" i="6"/>
  <c r="L355" i="6"/>
  <c r="Q355" i="6" s="1"/>
  <c r="K355" i="6"/>
  <c r="J355" i="6"/>
  <c r="O355" i="6" s="1"/>
  <c r="I355" i="6"/>
  <c r="N355" i="6" s="1"/>
  <c r="Q354" i="6"/>
  <c r="N354" i="6"/>
  <c r="L354" i="6"/>
  <c r="K354" i="6"/>
  <c r="P354" i="6" s="1"/>
  <c r="J354" i="6"/>
  <c r="O354" i="6" s="1"/>
  <c r="I354" i="6"/>
  <c r="Q353" i="6"/>
  <c r="O353" i="6"/>
  <c r="L353" i="6"/>
  <c r="K353" i="6"/>
  <c r="P353" i="6" s="1"/>
  <c r="J353" i="6"/>
  <c r="I353" i="6"/>
  <c r="N353" i="6" s="1"/>
  <c r="P352" i="6"/>
  <c r="O352" i="6"/>
  <c r="L352" i="6"/>
  <c r="Q352" i="6" s="1"/>
  <c r="K352" i="6"/>
  <c r="J352" i="6"/>
  <c r="I352" i="6"/>
  <c r="N352" i="6" s="1"/>
  <c r="N351" i="6"/>
  <c r="L351" i="6"/>
  <c r="Q351" i="6" s="1"/>
  <c r="K351" i="6"/>
  <c r="P351" i="6" s="1"/>
  <c r="J351" i="6"/>
  <c r="O351" i="6" s="1"/>
  <c r="I351" i="6"/>
  <c r="P350" i="6"/>
  <c r="L350" i="6"/>
  <c r="Q350" i="6" s="1"/>
  <c r="K350" i="6"/>
  <c r="J350" i="6"/>
  <c r="O350" i="6" s="1"/>
  <c r="I350" i="6"/>
  <c r="N350" i="6" s="1"/>
  <c r="Q349" i="6"/>
  <c r="N349" i="6"/>
  <c r="L349" i="6"/>
  <c r="K349" i="6"/>
  <c r="P349" i="6" s="1"/>
  <c r="J349" i="6"/>
  <c r="O349" i="6" s="1"/>
  <c r="I349" i="6"/>
  <c r="Q348" i="6"/>
  <c r="O348" i="6"/>
  <c r="L348" i="6"/>
  <c r="K348" i="6"/>
  <c r="P348" i="6" s="1"/>
  <c r="J348" i="6"/>
  <c r="I348" i="6"/>
  <c r="N348" i="6" s="1"/>
  <c r="P347" i="6"/>
  <c r="O347" i="6"/>
  <c r="L347" i="6"/>
  <c r="Q347" i="6" s="1"/>
  <c r="K347" i="6"/>
  <c r="J347" i="6"/>
  <c r="I347" i="6"/>
  <c r="N347" i="6" s="1"/>
  <c r="N346" i="6"/>
  <c r="L346" i="6"/>
  <c r="Q346" i="6" s="1"/>
  <c r="K346" i="6"/>
  <c r="P346" i="6" s="1"/>
  <c r="J346" i="6"/>
  <c r="O346" i="6" s="1"/>
  <c r="I346" i="6"/>
  <c r="P345" i="6"/>
  <c r="L345" i="6"/>
  <c r="Q345" i="6" s="1"/>
  <c r="K345" i="6"/>
  <c r="J345" i="6"/>
  <c r="O345" i="6" s="1"/>
  <c r="I345" i="6"/>
  <c r="N345" i="6" s="1"/>
  <c r="Q344" i="6"/>
  <c r="N344" i="6"/>
  <c r="L344" i="6"/>
  <c r="K344" i="6"/>
  <c r="P344" i="6" s="1"/>
  <c r="J344" i="6"/>
  <c r="O344" i="6" s="1"/>
  <c r="I344" i="6"/>
  <c r="Q343" i="6"/>
  <c r="O343" i="6"/>
  <c r="L343" i="6"/>
  <c r="K343" i="6"/>
  <c r="P343" i="6" s="1"/>
  <c r="J343" i="6"/>
  <c r="I343" i="6"/>
  <c r="N343" i="6" s="1"/>
  <c r="P342" i="6"/>
  <c r="O342" i="6"/>
  <c r="L342" i="6"/>
  <c r="Q342" i="6" s="1"/>
  <c r="K342" i="6"/>
  <c r="J342" i="6"/>
  <c r="I342" i="6"/>
  <c r="N342" i="6" s="1"/>
  <c r="N341" i="6"/>
  <c r="L341" i="6"/>
  <c r="Q341" i="6" s="1"/>
  <c r="K341" i="6"/>
  <c r="P341" i="6" s="1"/>
  <c r="J341" i="6"/>
  <c r="O341" i="6" s="1"/>
  <c r="I341" i="6"/>
  <c r="P340" i="6"/>
  <c r="L340" i="6"/>
  <c r="Q340" i="6" s="1"/>
  <c r="K340" i="6"/>
  <c r="J340" i="6"/>
  <c r="O340" i="6" s="1"/>
  <c r="I340" i="6"/>
  <c r="N340" i="6" s="1"/>
  <c r="Q339" i="6"/>
  <c r="N339" i="6"/>
  <c r="L339" i="6"/>
  <c r="K339" i="6"/>
  <c r="P339" i="6" s="1"/>
  <c r="J339" i="6"/>
  <c r="O339" i="6" s="1"/>
  <c r="I339" i="6"/>
  <c r="Q338" i="6"/>
  <c r="O338" i="6"/>
  <c r="L338" i="6"/>
  <c r="K338" i="6"/>
  <c r="P338" i="6" s="1"/>
  <c r="J338" i="6"/>
  <c r="I338" i="6"/>
  <c r="N338" i="6" s="1"/>
  <c r="P337" i="6"/>
  <c r="O337" i="6"/>
  <c r="L337" i="6"/>
  <c r="Q337" i="6" s="1"/>
  <c r="K337" i="6"/>
  <c r="J337" i="6"/>
  <c r="I337" i="6"/>
  <c r="N337" i="6" s="1"/>
  <c r="N336" i="6"/>
  <c r="L336" i="6"/>
  <c r="Q336" i="6" s="1"/>
  <c r="K336" i="6"/>
  <c r="P336" i="6" s="1"/>
  <c r="J336" i="6"/>
  <c r="O336" i="6" s="1"/>
  <c r="I336" i="6"/>
  <c r="P335" i="6"/>
  <c r="L335" i="6"/>
  <c r="Q335" i="6" s="1"/>
  <c r="K335" i="6"/>
  <c r="J335" i="6"/>
  <c r="O335" i="6" s="1"/>
  <c r="I335" i="6"/>
  <c r="N335" i="6" s="1"/>
  <c r="Q334" i="6"/>
  <c r="N334" i="6"/>
  <c r="L334" i="6"/>
  <c r="K334" i="6"/>
  <c r="P334" i="6" s="1"/>
  <c r="J334" i="6"/>
  <c r="O334" i="6" s="1"/>
  <c r="I334" i="6"/>
  <c r="Q333" i="6"/>
  <c r="O333" i="6"/>
  <c r="L333" i="6"/>
  <c r="K333" i="6"/>
  <c r="P333" i="6" s="1"/>
  <c r="J333" i="6"/>
  <c r="I333" i="6"/>
  <c r="N333" i="6" s="1"/>
  <c r="P332" i="6"/>
  <c r="O332" i="6"/>
  <c r="L332" i="6"/>
  <c r="Q332" i="6" s="1"/>
  <c r="K332" i="6"/>
  <c r="J332" i="6"/>
  <c r="I332" i="6"/>
  <c r="N332" i="6" s="1"/>
  <c r="N331" i="6"/>
  <c r="L331" i="6"/>
  <c r="Q331" i="6" s="1"/>
  <c r="K331" i="6"/>
  <c r="P331" i="6" s="1"/>
  <c r="J331" i="6"/>
  <c r="O331" i="6" s="1"/>
  <c r="I331" i="6"/>
  <c r="P330" i="6"/>
  <c r="L330" i="6"/>
  <c r="Q330" i="6" s="1"/>
  <c r="K330" i="6"/>
  <c r="J330" i="6"/>
  <c r="O330" i="6" s="1"/>
  <c r="I330" i="6"/>
  <c r="N330" i="6" s="1"/>
  <c r="Q329" i="6"/>
  <c r="N329" i="6"/>
  <c r="L329" i="6"/>
  <c r="K329" i="6"/>
  <c r="P329" i="6" s="1"/>
  <c r="J329" i="6"/>
  <c r="O329" i="6" s="1"/>
  <c r="I329" i="6"/>
  <c r="Q328" i="6"/>
  <c r="O328" i="6"/>
  <c r="L328" i="6"/>
  <c r="K328" i="6"/>
  <c r="P328" i="6" s="1"/>
  <c r="J328" i="6"/>
  <c r="I328" i="6"/>
  <c r="N328" i="6" s="1"/>
  <c r="P327" i="6"/>
  <c r="O327" i="6"/>
  <c r="L327" i="6"/>
  <c r="Q327" i="6" s="1"/>
  <c r="K327" i="6"/>
  <c r="J327" i="6"/>
  <c r="I327" i="6"/>
  <c r="N327" i="6" s="1"/>
  <c r="N326" i="6"/>
  <c r="L326" i="6"/>
  <c r="Q326" i="6" s="1"/>
  <c r="K326" i="6"/>
  <c r="P326" i="6" s="1"/>
  <c r="J326" i="6"/>
  <c r="O326" i="6" s="1"/>
  <c r="I326" i="6"/>
  <c r="P325" i="6"/>
  <c r="L325" i="6"/>
  <c r="Q325" i="6" s="1"/>
  <c r="K325" i="6"/>
  <c r="J325" i="6"/>
  <c r="O325" i="6" s="1"/>
  <c r="I325" i="6"/>
  <c r="N325" i="6" s="1"/>
  <c r="Q324" i="6"/>
  <c r="N324" i="6"/>
  <c r="L324" i="6"/>
  <c r="K324" i="6"/>
  <c r="P324" i="6" s="1"/>
  <c r="J324" i="6"/>
  <c r="O324" i="6" s="1"/>
  <c r="I324" i="6"/>
  <c r="Q323" i="6"/>
  <c r="O323" i="6"/>
  <c r="L323" i="6"/>
  <c r="K323" i="6"/>
  <c r="P323" i="6" s="1"/>
  <c r="J323" i="6"/>
  <c r="I323" i="6"/>
  <c r="N323" i="6" s="1"/>
  <c r="P322" i="6"/>
  <c r="O322" i="6"/>
  <c r="L322" i="6"/>
  <c r="Q322" i="6" s="1"/>
  <c r="K322" i="6"/>
  <c r="J322" i="6"/>
  <c r="I322" i="6"/>
  <c r="N322" i="6" s="1"/>
  <c r="N321" i="6"/>
  <c r="L321" i="6"/>
  <c r="Q321" i="6" s="1"/>
  <c r="K321" i="6"/>
  <c r="P321" i="6" s="1"/>
  <c r="J321" i="6"/>
  <c r="O321" i="6" s="1"/>
  <c r="I321" i="6"/>
  <c r="P320" i="6"/>
  <c r="L320" i="6"/>
  <c r="Q320" i="6" s="1"/>
  <c r="K320" i="6"/>
  <c r="J320" i="6"/>
  <c r="O320" i="6" s="1"/>
  <c r="I320" i="6"/>
  <c r="N320" i="6" s="1"/>
  <c r="Q319" i="6"/>
  <c r="N319" i="6"/>
  <c r="L319" i="6"/>
  <c r="K319" i="6"/>
  <c r="P319" i="6" s="1"/>
  <c r="J319" i="6"/>
  <c r="O319" i="6" s="1"/>
  <c r="I319" i="6"/>
  <c r="Q318" i="6"/>
  <c r="O318" i="6"/>
  <c r="L318" i="6"/>
  <c r="K318" i="6"/>
  <c r="P318" i="6" s="1"/>
  <c r="J318" i="6"/>
  <c r="I318" i="6"/>
  <c r="N318" i="6" s="1"/>
  <c r="P317" i="6"/>
  <c r="O317" i="6"/>
  <c r="L317" i="6"/>
  <c r="Q317" i="6" s="1"/>
  <c r="K317" i="6"/>
  <c r="J317" i="6"/>
  <c r="I317" i="6"/>
  <c r="N317" i="6" s="1"/>
  <c r="N316" i="6"/>
  <c r="L316" i="6"/>
  <c r="Q316" i="6" s="1"/>
  <c r="K316" i="6"/>
  <c r="P316" i="6" s="1"/>
  <c r="J316" i="6"/>
  <c r="O316" i="6" s="1"/>
  <c r="I316" i="6"/>
  <c r="P315" i="6"/>
  <c r="L315" i="6"/>
  <c r="Q315" i="6" s="1"/>
  <c r="K315" i="6"/>
  <c r="J315" i="6"/>
  <c r="O315" i="6" s="1"/>
  <c r="I315" i="6"/>
  <c r="N315" i="6" s="1"/>
  <c r="Q314" i="6"/>
  <c r="N314" i="6"/>
  <c r="L314" i="6"/>
  <c r="K314" i="6"/>
  <c r="P314" i="6" s="1"/>
  <c r="J314" i="6"/>
  <c r="O314" i="6" s="1"/>
  <c r="I314" i="6"/>
  <c r="Q313" i="6"/>
  <c r="O313" i="6"/>
  <c r="L313" i="6"/>
  <c r="K313" i="6"/>
  <c r="P313" i="6" s="1"/>
  <c r="J313" i="6"/>
  <c r="I313" i="6"/>
  <c r="N313" i="6" s="1"/>
  <c r="P312" i="6"/>
  <c r="O312" i="6"/>
  <c r="L312" i="6"/>
  <c r="Q312" i="6" s="1"/>
  <c r="K312" i="6"/>
  <c r="J312" i="6"/>
  <c r="I312" i="6"/>
  <c r="N312" i="6" s="1"/>
  <c r="N311" i="6"/>
  <c r="L311" i="6"/>
  <c r="Q311" i="6" s="1"/>
  <c r="K311" i="6"/>
  <c r="P311" i="6" s="1"/>
  <c r="J311" i="6"/>
  <c r="O311" i="6" s="1"/>
  <c r="I311" i="6"/>
  <c r="P310" i="6"/>
  <c r="L310" i="6"/>
  <c r="Q310" i="6" s="1"/>
  <c r="K310" i="6"/>
  <c r="J310" i="6"/>
  <c r="O310" i="6" s="1"/>
  <c r="I310" i="6"/>
  <c r="N310" i="6" s="1"/>
  <c r="Q309" i="6"/>
  <c r="N309" i="6"/>
  <c r="L309" i="6"/>
  <c r="K309" i="6"/>
  <c r="P309" i="6" s="1"/>
  <c r="J309" i="6"/>
  <c r="O309" i="6" s="1"/>
  <c r="I309" i="6"/>
  <c r="Q308" i="6"/>
  <c r="O308" i="6"/>
  <c r="L308" i="6"/>
  <c r="K308" i="6"/>
  <c r="P308" i="6" s="1"/>
  <c r="J308" i="6"/>
  <c r="I308" i="6"/>
  <c r="N308" i="6" s="1"/>
  <c r="P307" i="6"/>
  <c r="O307" i="6"/>
  <c r="L307" i="6"/>
  <c r="Q307" i="6" s="1"/>
  <c r="K307" i="6"/>
  <c r="J307" i="6"/>
  <c r="I307" i="6"/>
  <c r="N307" i="6" s="1"/>
  <c r="N306" i="6"/>
  <c r="L306" i="6"/>
  <c r="Q306" i="6" s="1"/>
  <c r="K306" i="6"/>
  <c r="P306" i="6" s="1"/>
  <c r="J306" i="6"/>
  <c r="O306" i="6" s="1"/>
  <c r="I306" i="6"/>
  <c r="P305" i="6"/>
  <c r="L305" i="6"/>
  <c r="Q305" i="6" s="1"/>
  <c r="K305" i="6"/>
  <c r="J305" i="6"/>
  <c r="O305" i="6" s="1"/>
  <c r="I305" i="6"/>
  <c r="N305" i="6" s="1"/>
  <c r="Q304" i="6"/>
  <c r="N304" i="6"/>
  <c r="L304" i="6"/>
  <c r="K304" i="6"/>
  <c r="P304" i="6" s="1"/>
  <c r="J304" i="6"/>
  <c r="O304" i="6" s="1"/>
  <c r="I304" i="6"/>
  <c r="Q303" i="6"/>
  <c r="O303" i="6"/>
  <c r="L303" i="6"/>
  <c r="K303" i="6"/>
  <c r="P303" i="6" s="1"/>
  <c r="J303" i="6"/>
  <c r="I303" i="6"/>
  <c r="N303" i="6" s="1"/>
  <c r="P302" i="6"/>
  <c r="O302" i="6"/>
  <c r="L302" i="6"/>
  <c r="Q302" i="6" s="1"/>
  <c r="K302" i="6"/>
  <c r="J302" i="6"/>
  <c r="I302" i="6"/>
  <c r="N302" i="6" s="1"/>
  <c r="N301" i="6"/>
  <c r="L301" i="6"/>
  <c r="Q301" i="6" s="1"/>
  <c r="K301" i="6"/>
  <c r="P301" i="6" s="1"/>
  <c r="J301" i="6"/>
  <c r="O301" i="6" s="1"/>
  <c r="I301" i="6"/>
  <c r="P300" i="6"/>
  <c r="L300" i="6"/>
  <c r="Q300" i="6" s="1"/>
  <c r="K300" i="6"/>
  <c r="J300" i="6"/>
  <c r="O300" i="6" s="1"/>
  <c r="I300" i="6"/>
  <c r="N300" i="6" s="1"/>
  <c r="Q299" i="6"/>
  <c r="N299" i="6"/>
  <c r="L299" i="6"/>
  <c r="K299" i="6"/>
  <c r="P299" i="6" s="1"/>
  <c r="J299" i="6"/>
  <c r="O299" i="6" s="1"/>
  <c r="I299" i="6"/>
  <c r="Q298" i="6"/>
  <c r="O298" i="6"/>
  <c r="L298" i="6"/>
  <c r="K298" i="6"/>
  <c r="P298" i="6" s="1"/>
  <c r="J298" i="6"/>
  <c r="I298" i="6"/>
  <c r="N298" i="6" s="1"/>
  <c r="P297" i="6"/>
  <c r="O297" i="6"/>
  <c r="L297" i="6"/>
  <c r="Q297" i="6" s="1"/>
  <c r="K297" i="6"/>
  <c r="J297" i="6"/>
  <c r="I297" i="6"/>
  <c r="N297" i="6" s="1"/>
  <c r="N296" i="6"/>
  <c r="L296" i="6"/>
  <c r="Q296" i="6" s="1"/>
  <c r="K296" i="6"/>
  <c r="P296" i="6" s="1"/>
  <c r="J296" i="6"/>
  <c r="O296" i="6" s="1"/>
  <c r="I296" i="6"/>
  <c r="P295" i="6"/>
  <c r="L295" i="6"/>
  <c r="Q295" i="6" s="1"/>
  <c r="K295" i="6"/>
  <c r="J295" i="6"/>
  <c r="O295" i="6" s="1"/>
  <c r="I295" i="6"/>
  <c r="N295" i="6" s="1"/>
  <c r="Q294" i="6"/>
  <c r="N294" i="6"/>
  <c r="L294" i="6"/>
  <c r="K294" i="6"/>
  <c r="P294" i="6" s="1"/>
  <c r="J294" i="6"/>
  <c r="O294" i="6" s="1"/>
  <c r="I294" i="6"/>
  <c r="Q293" i="6"/>
  <c r="O293" i="6"/>
  <c r="L293" i="6"/>
  <c r="K293" i="6"/>
  <c r="P293" i="6" s="1"/>
  <c r="J293" i="6"/>
  <c r="I293" i="6"/>
  <c r="N293" i="6" s="1"/>
  <c r="P292" i="6"/>
  <c r="O292" i="6"/>
  <c r="L292" i="6"/>
  <c r="Q292" i="6" s="1"/>
  <c r="K292" i="6"/>
  <c r="J292" i="6"/>
  <c r="I292" i="6"/>
  <c r="N292" i="6" s="1"/>
  <c r="N291" i="6"/>
  <c r="L291" i="6"/>
  <c r="Q291" i="6" s="1"/>
  <c r="K291" i="6"/>
  <c r="P291" i="6" s="1"/>
  <c r="J291" i="6"/>
  <c r="O291" i="6" s="1"/>
  <c r="I291" i="6"/>
  <c r="P290" i="6"/>
  <c r="L290" i="6"/>
  <c r="Q290" i="6" s="1"/>
  <c r="K290" i="6"/>
  <c r="J290" i="6"/>
  <c r="O290" i="6" s="1"/>
  <c r="I290" i="6"/>
  <c r="N290" i="6" s="1"/>
  <c r="Q289" i="6"/>
  <c r="N289" i="6"/>
  <c r="L289" i="6"/>
  <c r="K289" i="6"/>
  <c r="P289" i="6" s="1"/>
  <c r="J289" i="6"/>
  <c r="O289" i="6" s="1"/>
  <c r="I289" i="6"/>
  <c r="Q288" i="6"/>
  <c r="O288" i="6"/>
  <c r="L288" i="6"/>
  <c r="K288" i="6"/>
  <c r="P288" i="6" s="1"/>
  <c r="J288" i="6"/>
  <c r="I288" i="6"/>
  <c r="N288" i="6" s="1"/>
  <c r="P287" i="6"/>
  <c r="O287" i="6"/>
  <c r="L287" i="6"/>
  <c r="Q287" i="6" s="1"/>
  <c r="K287" i="6"/>
  <c r="J287" i="6"/>
  <c r="I287" i="6"/>
  <c r="N287" i="6" s="1"/>
  <c r="N286" i="6"/>
  <c r="L286" i="6"/>
  <c r="Q286" i="6" s="1"/>
  <c r="K286" i="6"/>
  <c r="P286" i="6" s="1"/>
  <c r="J286" i="6"/>
  <c r="O286" i="6" s="1"/>
  <c r="I286" i="6"/>
  <c r="P285" i="6"/>
  <c r="L285" i="6"/>
  <c r="Q285" i="6" s="1"/>
  <c r="K285" i="6"/>
  <c r="J285" i="6"/>
  <c r="O285" i="6" s="1"/>
  <c r="I285" i="6"/>
  <c r="N285" i="6" s="1"/>
  <c r="Q284" i="6"/>
  <c r="N284" i="6"/>
  <c r="L284" i="6"/>
  <c r="K284" i="6"/>
  <c r="P284" i="6" s="1"/>
  <c r="J284" i="6"/>
  <c r="O284" i="6" s="1"/>
  <c r="I284" i="6"/>
  <c r="Q283" i="6"/>
  <c r="O283" i="6"/>
  <c r="L283" i="6"/>
  <c r="K283" i="6"/>
  <c r="P283" i="6" s="1"/>
  <c r="J283" i="6"/>
  <c r="I283" i="6"/>
  <c r="N283" i="6" s="1"/>
  <c r="P282" i="6"/>
  <c r="O282" i="6"/>
  <c r="L282" i="6"/>
  <c r="Q282" i="6" s="1"/>
  <c r="K282" i="6"/>
  <c r="J282" i="6"/>
  <c r="I282" i="6"/>
  <c r="N282" i="6" s="1"/>
  <c r="N281" i="6"/>
  <c r="L281" i="6"/>
  <c r="Q281" i="6" s="1"/>
  <c r="K281" i="6"/>
  <c r="P281" i="6" s="1"/>
  <c r="J281" i="6"/>
  <c r="O281" i="6" s="1"/>
  <c r="I281" i="6"/>
  <c r="P280" i="6"/>
  <c r="L280" i="6"/>
  <c r="Q280" i="6" s="1"/>
  <c r="K280" i="6"/>
  <c r="J280" i="6"/>
  <c r="O280" i="6" s="1"/>
  <c r="I280" i="6"/>
  <c r="N280" i="6" s="1"/>
  <c r="Q279" i="6"/>
  <c r="N279" i="6"/>
  <c r="L279" i="6"/>
  <c r="K279" i="6"/>
  <c r="P279" i="6" s="1"/>
  <c r="J279" i="6"/>
  <c r="O279" i="6" s="1"/>
  <c r="I279" i="6"/>
  <c r="Q278" i="6"/>
  <c r="O278" i="6"/>
  <c r="L278" i="6"/>
  <c r="K278" i="6"/>
  <c r="P278" i="6" s="1"/>
  <c r="J278" i="6"/>
  <c r="I278" i="6"/>
  <c r="N278" i="6" s="1"/>
  <c r="P277" i="6"/>
  <c r="O277" i="6"/>
  <c r="L277" i="6"/>
  <c r="Q277" i="6" s="1"/>
  <c r="K277" i="6"/>
  <c r="J277" i="6"/>
  <c r="I277" i="6"/>
  <c r="N277" i="6" s="1"/>
  <c r="N276" i="6"/>
  <c r="L276" i="6"/>
  <c r="Q276" i="6" s="1"/>
  <c r="K276" i="6"/>
  <c r="P276" i="6" s="1"/>
  <c r="J276" i="6"/>
  <c r="O276" i="6" s="1"/>
  <c r="I276" i="6"/>
  <c r="P275" i="6"/>
  <c r="L275" i="6"/>
  <c r="Q275" i="6" s="1"/>
  <c r="K275" i="6"/>
  <c r="J275" i="6"/>
  <c r="O275" i="6" s="1"/>
  <c r="I275" i="6"/>
  <c r="N275" i="6" s="1"/>
  <c r="Q274" i="6"/>
  <c r="N274" i="6"/>
  <c r="L274" i="6"/>
  <c r="K274" i="6"/>
  <c r="P274" i="6" s="1"/>
  <c r="J274" i="6"/>
  <c r="O274" i="6" s="1"/>
  <c r="I274" i="6"/>
  <c r="Q273" i="6"/>
  <c r="O273" i="6"/>
  <c r="L273" i="6"/>
  <c r="K273" i="6"/>
  <c r="P273" i="6" s="1"/>
  <c r="J273" i="6"/>
  <c r="I273" i="6"/>
  <c r="N273" i="6" s="1"/>
  <c r="P272" i="6"/>
  <c r="O272" i="6"/>
  <c r="L272" i="6"/>
  <c r="Q272" i="6" s="1"/>
  <c r="K272" i="6"/>
  <c r="J272" i="6"/>
  <c r="I272" i="6"/>
  <c r="N272" i="6" s="1"/>
  <c r="N271" i="6"/>
  <c r="L271" i="6"/>
  <c r="Q271" i="6" s="1"/>
  <c r="K271" i="6"/>
  <c r="P271" i="6" s="1"/>
  <c r="J271" i="6"/>
  <c r="O271" i="6" s="1"/>
  <c r="I271" i="6"/>
  <c r="P270" i="6"/>
  <c r="L270" i="6"/>
  <c r="Q270" i="6" s="1"/>
  <c r="K270" i="6"/>
  <c r="J270" i="6"/>
  <c r="O270" i="6" s="1"/>
  <c r="I270" i="6"/>
  <c r="N270" i="6" s="1"/>
  <c r="Q269" i="6"/>
  <c r="N269" i="6"/>
  <c r="L269" i="6"/>
  <c r="K269" i="6"/>
  <c r="P269" i="6" s="1"/>
  <c r="J269" i="6"/>
  <c r="O269" i="6" s="1"/>
  <c r="I269" i="6"/>
  <c r="Q268" i="6"/>
  <c r="O268" i="6"/>
  <c r="L268" i="6"/>
  <c r="K268" i="6"/>
  <c r="P268" i="6" s="1"/>
  <c r="J268" i="6"/>
  <c r="I268" i="6"/>
  <c r="N268" i="6" s="1"/>
  <c r="P267" i="6"/>
  <c r="O267" i="6"/>
  <c r="L267" i="6"/>
  <c r="Q267" i="6" s="1"/>
  <c r="K267" i="6"/>
  <c r="J267" i="6"/>
  <c r="I267" i="6"/>
  <c r="N267" i="6" s="1"/>
  <c r="N266" i="6"/>
  <c r="L266" i="6"/>
  <c r="Q266" i="6" s="1"/>
  <c r="K266" i="6"/>
  <c r="P266" i="6" s="1"/>
  <c r="J266" i="6"/>
  <c r="O266" i="6" s="1"/>
  <c r="I266" i="6"/>
  <c r="P265" i="6"/>
  <c r="L265" i="6"/>
  <c r="Q265" i="6" s="1"/>
  <c r="K265" i="6"/>
  <c r="J265" i="6"/>
  <c r="O265" i="6" s="1"/>
  <c r="I265" i="6"/>
  <c r="N265" i="6" s="1"/>
  <c r="Q264" i="6"/>
  <c r="N264" i="6"/>
  <c r="L264" i="6"/>
  <c r="K264" i="6"/>
  <c r="P264" i="6" s="1"/>
  <c r="J264" i="6"/>
  <c r="O264" i="6" s="1"/>
  <c r="I264" i="6"/>
  <c r="Q263" i="6"/>
  <c r="O263" i="6"/>
  <c r="L263" i="6"/>
  <c r="K263" i="6"/>
  <c r="P263" i="6" s="1"/>
  <c r="J263" i="6"/>
  <c r="I263" i="6"/>
  <c r="N263" i="6" s="1"/>
  <c r="P262" i="6"/>
  <c r="O262" i="6"/>
  <c r="L262" i="6"/>
  <c r="Q262" i="6" s="1"/>
  <c r="K262" i="6"/>
  <c r="J262" i="6"/>
  <c r="I262" i="6"/>
  <c r="N262" i="6" s="1"/>
  <c r="N261" i="6"/>
  <c r="L261" i="6"/>
  <c r="Q261" i="6" s="1"/>
  <c r="K261" i="6"/>
  <c r="P261" i="6" s="1"/>
  <c r="J261" i="6"/>
  <c r="O261" i="6" s="1"/>
  <c r="I261" i="6"/>
  <c r="P260" i="6"/>
  <c r="L260" i="6"/>
  <c r="Q260" i="6" s="1"/>
  <c r="K260" i="6"/>
  <c r="J260" i="6"/>
  <c r="O260" i="6" s="1"/>
  <c r="I260" i="6"/>
  <c r="N260" i="6" s="1"/>
  <c r="Q259" i="6"/>
  <c r="N259" i="6"/>
  <c r="L259" i="6"/>
  <c r="K259" i="6"/>
  <c r="P259" i="6" s="1"/>
  <c r="J259" i="6"/>
  <c r="O259" i="6" s="1"/>
  <c r="I259" i="6"/>
  <c r="Q258" i="6"/>
  <c r="O258" i="6"/>
  <c r="L258" i="6"/>
  <c r="K258" i="6"/>
  <c r="P258" i="6" s="1"/>
  <c r="J258" i="6"/>
  <c r="I258" i="6"/>
  <c r="N258" i="6" s="1"/>
  <c r="P257" i="6"/>
  <c r="O257" i="6"/>
  <c r="L257" i="6"/>
  <c r="Q257" i="6" s="1"/>
  <c r="K257" i="6"/>
  <c r="J257" i="6"/>
  <c r="I257" i="6"/>
  <c r="N257" i="6" s="1"/>
  <c r="N256" i="6"/>
  <c r="L256" i="6"/>
  <c r="Q256" i="6" s="1"/>
  <c r="K256" i="6"/>
  <c r="P256" i="6" s="1"/>
  <c r="J256" i="6"/>
  <c r="O256" i="6" s="1"/>
  <c r="I256" i="6"/>
  <c r="P255" i="6"/>
  <c r="L255" i="6"/>
  <c r="Q255" i="6" s="1"/>
  <c r="K255" i="6"/>
  <c r="J255" i="6"/>
  <c r="O255" i="6" s="1"/>
  <c r="I255" i="6"/>
  <c r="N255" i="6" s="1"/>
  <c r="Q254" i="6"/>
  <c r="N254" i="6"/>
  <c r="L254" i="6"/>
  <c r="K254" i="6"/>
  <c r="P254" i="6" s="1"/>
  <c r="J254" i="6"/>
  <c r="O254" i="6" s="1"/>
  <c r="I254" i="6"/>
  <c r="Q253" i="6"/>
  <c r="O253" i="6"/>
  <c r="L253" i="6"/>
  <c r="K253" i="6"/>
  <c r="P253" i="6" s="1"/>
  <c r="J253" i="6"/>
  <c r="I253" i="6"/>
  <c r="N253" i="6" s="1"/>
  <c r="P252" i="6"/>
  <c r="O252" i="6"/>
  <c r="L252" i="6"/>
  <c r="Q252" i="6" s="1"/>
  <c r="K252" i="6"/>
  <c r="J252" i="6"/>
  <c r="I252" i="6"/>
  <c r="N252" i="6" s="1"/>
  <c r="N251" i="6"/>
  <c r="L251" i="6"/>
  <c r="Q251" i="6" s="1"/>
  <c r="K251" i="6"/>
  <c r="P251" i="6" s="1"/>
  <c r="J251" i="6"/>
  <c r="O251" i="6" s="1"/>
  <c r="I251" i="6"/>
  <c r="P250" i="6"/>
  <c r="L250" i="6"/>
  <c r="Q250" i="6" s="1"/>
  <c r="K250" i="6"/>
  <c r="J250" i="6"/>
  <c r="O250" i="6" s="1"/>
  <c r="I250" i="6"/>
  <c r="N250" i="6" s="1"/>
  <c r="Q249" i="6"/>
  <c r="N249" i="6"/>
  <c r="L249" i="6"/>
  <c r="K249" i="6"/>
  <c r="P249" i="6" s="1"/>
  <c r="J249" i="6"/>
  <c r="O249" i="6" s="1"/>
  <c r="I249" i="6"/>
  <c r="Q248" i="6"/>
  <c r="O248" i="6"/>
  <c r="L248" i="6"/>
  <c r="K248" i="6"/>
  <c r="P248" i="6" s="1"/>
  <c r="J248" i="6"/>
  <c r="I248" i="6"/>
  <c r="N248" i="6" s="1"/>
  <c r="P247" i="6"/>
  <c r="O247" i="6"/>
  <c r="L247" i="6"/>
  <c r="Q247" i="6" s="1"/>
  <c r="K247" i="6"/>
  <c r="J247" i="6"/>
  <c r="I247" i="6"/>
  <c r="N247" i="6" s="1"/>
  <c r="N246" i="6"/>
  <c r="L246" i="6"/>
  <c r="Q246" i="6" s="1"/>
  <c r="K246" i="6"/>
  <c r="P246" i="6" s="1"/>
  <c r="J246" i="6"/>
  <c r="O246" i="6" s="1"/>
  <c r="I246" i="6"/>
  <c r="P245" i="6"/>
  <c r="L245" i="6"/>
  <c r="Q245" i="6" s="1"/>
  <c r="K245" i="6"/>
  <c r="J245" i="6"/>
  <c r="O245" i="6" s="1"/>
  <c r="I245" i="6"/>
  <c r="N245" i="6" s="1"/>
  <c r="Q244" i="6"/>
  <c r="N244" i="6"/>
  <c r="L244" i="6"/>
  <c r="K244" i="6"/>
  <c r="P244" i="6" s="1"/>
  <c r="J244" i="6"/>
  <c r="O244" i="6" s="1"/>
  <c r="I244" i="6"/>
  <c r="Q243" i="6"/>
  <c r="O243" i="6"/>
  <c r="L243" i="6"/>
  <c r="K243" i="6"/>
  <c r="P243" i="6" s="1"/>
  <c r="J243" i="6"/>
  <c r="I243" i="6"/>
  <c r="N243" i="6" s="1"/>
  <c r="P242" i="6"/>
  <c r="O242" i="6"/>
  <c r="L242" i="6"/>
  <c r="Q242" i="6" s="1"/>
  <c r="K242" i="6"/>
  <c r="J242" i="6"/>
  <c r="I242" i="6"/>
  <c r="N242" i="6" s="1"/>
  <c r="N241" i="6"/>
  <c r="L241" i="6"/>
  <c r="Q241" i="6" s="1"/>
  <c r="K241" i="6"/>
  <c r="P241" i="6" s="1"/>
  <c r="J241" i="6"/>
  <c r="O241" i="6" s="1"/>
  <c r="I241" i="6"/>
  <c r="P240" i="6"/>
  <c r="L240" i="6"/>
  <c r="Q240" i="6" s="1"/>
  <c r="K240" i="6"/>
  <c r="J240" i="6"/>
  <c r="O240" i="6" s="1"/>
  <c r="I240" i="6"/>
  <c r="N240" i="6" s="1"/>
  <c r="Q239" i="6"/>
  <c r="N239" i="6"/>
  <c r="L239" i="6"/>
  <c r="K239" i="6"/>
  <c r="P239" i="6" s="1"/>
  <c r="J239" i="6"/>
  <c r="O239" i="6" s="1"/>
  <c r="I239" i="6"/>
  <c r="Q238" i="6"/>
  <c r="O238" i="6"/>
  <c r="L238" i="6"/>
  <c r="K238" i="6"/>
  <c r="P238" i="6" s="1"/>
  <c r="J238" i="6"/>
  <c r="I238" i="6"/>
  <c r="N238" i="6" s="1"/>
  <c r="P237" i="6"/>
  <c r="O237" i="6"/>
  <c r="L237" i="6"/>
  <c r="Q237" i="6" s="1"/>
  <c r="K237" i="6"/>
  <c r="J237" i="6"/>
  <c r="I237" i="6"/>
  <c r="N237" i="6" s="1"/>
  <c r="N236" i="6"/>
  <c r="L236" i="6"/>
  <c r="Q236" i="6" s="1"/>
  <c r="K236" i="6"/>
  <c r="P236" i="6" s="1"/>
  <c r="J236" i="6"/>
  <c r="O236" i="6" s="1"/>
  <c r="I236" i="6"/>
  <c r="P235" i="6"/>
  <c r="L235" i="6"/>
  <c r="Q235" i="6" s="1"/>
  <c r="K235" i="6"/>
  <c r="J235" i="6"/>
  <c r="O235" i="6" s="1"/>
  <c r="I235" i="6"/>
  <c r="N235" i="6" s="1"/>
  <c r="Q234" i="6"/>
  <c r="N234" i="6"/>
  <c r="L234" i="6"/>
  <c r="K234" i="6"/>
  <c r="P234" i="6" s="1"/>
  <c r="J234" i="6"/>
  <c r="O234" i="6" s="1"/>
  <c r="I234" i="6"/>
  <c r="Q233" i="6"/>
  <c r="O233" i="6"/>
  <c r="L233" i="6"/>
  <c r="K233" i="6"/>
  <c r="P233" i="6" s="1"/>
  <c r="J233" i="6"/>
  <c r="I233" i="6"/>
  <c r="N233" i="6" s="1"/>
  <c r="P232" i="6"/>
  <c r="O232" i="6"/>
  <c r="L232" i="6"/>
  <c r="Q232" i="6" s="1"/>
  <c r="K232" i="6"/>
  <c r="J232" i="6"/>
  <c r="I232" i="6"/>
  <c r="N232" i="6" s="1"/>
  <c r="N231" i="6"/>
  <c r="L231" i="6"/>
  <c r="Q231" i="6" s="1"/>
  <c r="K231" i="6"/>
  <c r="P231" i="6" s="1"/>
  <c r="J231" i="6"/>
  <c r="O231" i="6" s="1"/>
  <c r="I231" i="6"/>
  <c r="P230" i="6"/>
  <c r="L230" i="6"/>
  <c r="Q230" i="6" s="1"/>
  <c r="K230" i="6"/>
  <c r="J230" i="6"/>
  <c r="O230" i="6" s="1"/>
  <c r="I230" i="6"/>
  <c r="N230" i="6" s="1"/>
  <c r="Q229" i="6"/>
  <c r="N229" i="6"/>
  <c r="L229" i="6"/>
  <c r="K229" i="6"/>
  <c r="P229" i="6" s="1"/>
  <c r="J229" i="6"/>
  <c r="O229" i="6" s="1"/>
  <c r="I229" i="6"/>
  <c r="Q228" i="6"/>
  <c r="O228" i="6"/>
  <c r="L228" i="6"/>
  <c r="K228" i="6"/>
  <c r="P228" i="6" s="1"/>
  <c r="J228" i="6"/>
  <c r="I228" i="6"/>
  <c r="N228" i="6" s="1"/>
  <c r="P227" i="6"/>
  <c r="O227" i="6"/>
  <c r="L227" i="6"/>
  <c r="Q227" i="6" s="1"/>
  <c r="K227" i="6"/>
  <c r="J227" i="6"/>
  <c r="I227" i="6"/>
  <c r="N227" i="6" s="1"/>
  <c r="O226" i="6"/>
  <c r="N226" i="6"/>
  <c r="L226" i="6"/>
  <c r="Q226" i="6" s="1"/>
  <c r="K226" i="6"/>
  <c r="P226" i="6" s="1"/>
  <c r="J226" i="6"/>
  <c r="I226" i="6"/>
  <c r="P225" i="6"/>
  <c r="L225" i="6"/>
  <c r="Q225" i="6" s="1"/>
  <c r="K225" i="6"/>
  <c r="J225" i="6"/>
  <c r="O225" i="6" s="1"/>
  <c r="I225" i="6"/>
  <c r="N225" i="6" s="1"/>
  <c r="Q224" i="6"/>
  <c r="N224" i="6"/>
  <c r="L224" i="6"/>
  <c r="K224" i="6"/>
  <c r="P224" i="6" s="1"/>
  <c r="J224" i="6"/>
  <c r="O224" i="6" s="1"/>
  <c r="I224" i="6"/>
  <c r="Q223" i="6"/>
  <c r="P223" i="6"/>
  <c r="O223" i="6"/>
  <c r="L223" i="6"/>
  <c r="K223" i="6"/>
  <c r="J223" i="6"/>
  <c r="I223" i="6"/>
  <c r="N223" i="6" s="1"/>
  <c r="P222" i="6"/>
  <c r="O222" i="6"/>
  <c r="N222" i="6"/>
  <c r="L222" i="6"/>
  <c r="Q222" i="6" s="1"/>
  <c r="K222" i="6"/>
  <c r="J222" i="6"/>
  <c r="I222" i="6"/>
  <c r="N221" i="6"/>
  <c r="L221" i="6"/>
  <c r="Q221" i="6" s="1"/>
  <c r="K221" i="6"/>
  <c r="P221" i="6" s="1"/>
  <c r="J221" i="6"/>
  <c r="O221" i="6" s="1"/>
  <c r="I221" i="6"/>
  <c r="P220" i="6"/>
  <c r="L220" i="6"/>
  <c r="Q220" i="6" s="1"/>
  <c r="K220" i="6"/>
  <c r="J220" i="6"/>
  <c r="O220" i="6" s="1"/>
  <c r="I220" i="6"/>
  <c r="N220" i="6" s="1"/>
  <c r="Q219" i="6"/>
  <c r="L219" i="6"/>
  <c r="K219" i="6"/>
  <c r="P219" i="6" s="1"/>
  <c r="J219" i="6"/>
  <c r="O219" i="6" s="1"/>
  <c r="I219" i="6"/>
  <c r="N219" i="6" s="1"/>
  <c r="Q218" i="6"/>
  <c r="P218" i="6"/>
  <c r="O218" i="6"/>
  <c r="L218" i="6"/>
  <c r="K218" i="6"/>
  <c r="J218" i="6"/>
  <c r="I218" i="6"/>
  <c r="N218" i="6" s="1"/>
  <c r="P217" i="6"/>
  <c r="O217" i="6"/>
  <c r="N217" i="6"/>
  <c r="L217" i="6"/>
  <c r="Q217" i="6" s="1"/>
  <c r="K217" i="6"/>
  <c r="J217" i="6"/>
  <c r="I217" i="6"/>
  <c r="N216" i="6"/>
  <c r="L216" i="6"/>
  <c r="Q216" i="6" s="1"/>
  <c r="K216" i="6"/>
  <c r="P216" i="6" s="1"/>
  <c r="J216" i="6"/>
  <c r="O216" i="6" s="1"/>
  <c r="I216" i="6"/>
  <c r="P215" i="6"/>
  <c r="L215" i="6"/>
  <c r="Q215" i="6" s="1"/>
  <c r="K215" i="6"/>
  <c r="J215" i="6"/>
  <c r="O215" i="6" s="1"/>
  <c r="I215" i="6"/>
  <c r="N215" i="6" s="1"/>
  <c r="Q214" i="6"/>
  <c r="L214" i="6"/>
  <c r="K214" i="6"/>
  <c r="P214" i="6" s="1"/>
  <c r="J214" i="6"/>
  <c r="O214" i="6" s="1"/>
  <c r="I214" i="6"/>
  <c r="N214" i="6" s="1"/>
  <c r="Q213" i="6"/>
  <c r="O213" i="6"/>
  <c r="L213" i="6"/>
  <c r="K213" i="6"/>
  <c r="P213" i="6" s="1"/>
  <c r="J213" i="6"/>
  <c r="I213" i="6"/>
  <c r="N213" i="6" s="1"/>
  <c r="Q212" i="6"/>
  <c r="P212" i="6"/>
  <c r="O212" i="6"/>
  <c r="L212" i="6"/>
  <c r="K212" i="6"/>
  <c r="J212" i="6"/>
  <c r="I212" i="6"/>
  <c r="N212" i="6" s="1"/>
  <c r="N211" i="6"/>
  <c r="L211" i="6"/>
  <c r="Q211" i="6" s="1"/>
  <c r="K211" i="6"/>
  <c r="P211" i="6" s="1"/>
  <c r="J211" i="6"/>
  <c r="O211" i="6" s="1"/>
  <c r="I211" i="6"/>
  <c r="P210" i="6"/>
  <c r="L210" i="6"/>
  <c r="Q210" i="6" s="1"/>
  <c r="K210" i="6"/>
  <c r="J210" i="6"/>
  <c r="O210" i="6" s="1"/>
  <c r="I210" i="6"/>
  <c r="N210" i="6" s="1"/>
  <c r="Q209" i="6"/>
  <c r="N209" i="6"/>
  <c r="L209" i="6"/>
  <c r="K209" i="6"/>
  <c r="P209" i="6" s="1"/>
  <c r="J209" i="6"/>
  <c r="O209" i="6" s="1"/>
  <c r="I209" i="6"/>
  <c r="Q208" i="6"/>
  <c r="O208" i="6"/>
  <c r="L208" i="6"/>
  <c r="K208" i="6"/>
  <c r="P208" i="6" s="1"/>
  <c r="J208" i="6"/>
  <c r="I208" i="6"/>
  <c r="N208" i="6" s="1"/>
  <c r="Q207" i="6"/>
  <c r="P207" i="6"/>
  <c r="O207" i="6"/>
  <c r="L207" i="6"/>
  <c r="K207" i="6"/>
  <c r="J207" i="6"/>
  <c r="I207" i="6"/>
  <c r="N207" i="6" s="1"/>
  <c r="O206" i="6"/>
  <c r="N206" i="6"/>
  <c r="L206" i="6"/>
  <c r="Q206" i="6" s="1"/>
  <c r="K206" i="6"/>
  <c r="P206" i="6" s="1"/>
  <c r="J206" i="6"/>
  <c r="I206" i="6"/>
  <c r="L205" i="6"/>
  <c r="Q205" i="6" s="1"/>
  <c r="K205" i="6"/>
  <c r="P205" i="6" s="1"/>
  <c r="J205" i="6"/>
  <c r="O205" i="6" s="1"/>
  <c r="I205" i="6"/>
  <c r="N205" i="6" s="1"/>
  <c r="Q204" i="6"/>
  <c r="N204" i="6"/>
  <c r="L204" i="6"/>
  <c r="K204" i="6"/>
  <c r="P204" i="6" s="1"/>
  <c r="J204" i="6"/>
  <c r="O204" i="6" s="1"/>
  <c r="I204" i="6"/>
  <c r="Q203" i="6"/>
  <c r="O203" i="6"/>
  <c r="L203" i="6"/>
  <c r="K203" i="6"/>
  <c r="P203" i="6" s="1"/>
  <c r="J203" i="6"/>
  <c r="I203" i="6"/>
  <c r="N203" i="6" s="1"/>
  <c r="P202" i="6"/>
  <c r="O202" i="6"/>
  <c r="L202" i="6"/>
  <c r="Q202" i="6" s="1"/>
  <c r="K202" i="6"/>
  <c r="J202" i="6"/>
  <c r="I202" i="6"/>
  <c r="N202" i="6" s="1"/>
  <c r="P201" i="6"/>
  <c r="N201" i="6"/>
  <c r="L201" i="6"/>
  <c r="Q201" i="6" s="1"/>
  <c r="K201" i="6"/>
  <c r="J201" i="6"/>
  <c r="O201" i="6" s="1"/>
  <c r="I201" i="6"/>
  <c r="P200" i="6"/>
  <c r="N200" i="6"/>
  <c r="L200" i="6"/>
  <c r="Q200" i="6" s="1"/>
  <c r="K200" i="6"/>
  <c r="J200" i="6"/>
  <c r="O200" i="6" s="1"/>
  <c r="I200" i="6"/>
  <c r="Q199" i="6"/>
  <c r="L199" i="6"/>
  <c r="K199" i="6"/>
  <c r="P199" i="6" s="1"/>
  <c r="J199" i="6"/>
  <c r="O199" i="6" s="1"/>
  <c r="I199" i="6"/>
  <c r="N199" i="6" s="1"/>
  <c r="Q198" i="6"/>
  <c r="P198" i="6"/>
  <c r="O198" i="6"/>
  <c r="L198" i="6"/>
  <c r="K198" i="6"/>
  <c r="J198" i="6"/>
  <c r="I198" i="6"/>
  <c r="N198" i="6" s="1"/>
  <c r="P197" i="6"/>
  <c r="O197" i="6"/>
  <c r="N197" i="6"/>
  <c r="L197" i="6"/>
  <c r="Q197" i="6" s="1"/>
  <c r="K197" i="6"/>
  <c r="J197" i="6"/>
  <c r="I197" i="6"/>
  <c r="N196" i="6"/>
  <c r="L196" i="6"/>
  <c r="Q196" i="6" s="1"/>
  <c r="K196" i="6"/>
  <c r="P196" i="6" s="1"/>
  <c r="J196" i="6"/>
  <c r="O196" i="6" s="1"/>
  <c r="I196" i="6"/>
  <c r="L195" i="6"/>
  <c r="Q195" i="6" s="1"/>
  <c r="K195" i="6"/>
  <c r="P195" i="6" s="1"/>
  <c r="J195" i="6"/>
  <c r="O195" i="6" s="1"/>
  <c r="I195" i="6"/>
  <c r="N195" i="6" s="1"/>
  <c r="N194" i="6"/>
  <c r="L194" i="6"/>
  <c r="Q194" i="6" s="1"/>
  <c r="K194" i="6"/>
  <c r="P194" i="6" s="1"/>
  <c r="J194" i="6"/>
  <c r="O194" i="6" s="1"/>
  <c r="I194" i="6"/>
  <c r="Q193" i="6"/>
  <c r="L193" i="6"/>
  <c r="K193" i="6"/>
  <c r="P193" i="6" s="1"/>
  <c r="J193" i="6"/>
  <c r="O193" i="6" s="1"/>
  <c r="I193" i="6"/>
  <c r="N193" i="6" s="1"/>
  <c r="Q192" i="6"/>
  <c r="P192" i="6"/>
  <c r="O192" i="6"/>
  <c r="L192" i="6"/>
  <c r="K192" i="6"/>
  <c r="J192" i="6"/>
  <c r="I192" i="6"/>
  <c r="N192" i="6" s="1"/>
  <c r="Q191" i="6"/>
  <c r="P191" i="6"/>
  <c r="O191" i="6"/>
  <c r="N191" i="6"/>
  <c r="L191" i="6"/>
  <c r="K191" i="6"/>
  <c r="J191" i="6"/>
  <c r="I191" i="6"/>
  <c r="O190" i="6"/>
  <c r="N190" i="6"/>
  <c r="L190" i="6"/>
  <c r="Q190" i="6" s="1"/>
  <c r="K190" i="6"/>
  <c r="P190" i="6" s="1"/>
  <c r="J190" i="6"/>
  <c r="I190" i="6"/>
  <c r="L189" i="6"/>
  <c r="Q189" i="6" s="1"/>
  <c r="K189" i="6"/>
  <c r="P189" i="6" s="1"/>
  <c r="J189" i="6"/>
  <c r="O189" i="6" s="1"/>
  <c r="I189" i="6"/>
  <c r="N189" i="6" s="1"/>
  <c r="Q188" i="6"/>
  <c r="P188" i="6"/>
  <c r="L188" i="6"/>
  <c r="K188" i="6"/>
  <c r="J188" i="6"/>
  <c r="O188" i="6" s="1"/>
  <c r="I188" i="6"/>
  <c r="N188" i="6" s="1"/>
  <c r="P187" i="6"/>
  <c r="O187" i="6"/>
  <c r="N187" i="6"/>
  <c r="L187" i="6"/>
  <c r="Q187" i="6" s="1"/>
  <c r="K187" i="6"/>
  <c r="J187" i="6"/>
  <c r="I187" i="6"/>
  <c r="N186" i="6"/>
  <c r="L186" i="6"/>
  <c r="Q186" i="6" s="1"/>
  <c r="K186" i="6"/>
  <c r="P186" i="6" s="1"/>
  <c r="J186" i="6"/>
  <c r="O186" i="6" s="1"/>
  <c r="I186" i="6"/>
  <c r="L185" i="6"/>
  <c r="Q185" i="6" s="1"/>
  <c r="K185" i="6"/>
  <c r="P185" i="6" s="1"/>
  <c r="J185" i="6"/>
  <c r="O185" i="6" s="1"/>
  <c r="I185" i="6"/>
  <c r="N185" i="6" s="1"/>
  <c r="Q184" i="6"/>
  <c r="N184" i="6"/>
  <c r="L184" i="6"/>
  <c r="K184" i="6"/>
  <c r="P184" i="6" s="1"/>
  <c r="J184" i="6"/>
  <c r="O184" i="6" s="1"/>
  <c r="I184" i="6"/>
  <c r="Q183" i="6"/>
  <c r="O183" i="6"/>
  <c r="L183" i="6"/>
  <c r="K183" i="6"/>
  <c r="P183" i="6" s="1"/>
  <c r="J183" i="6"/>
  <c r="I183" i="6"/>
  <c r="N183" i="6" s="1"/>
  <c r="P182" i="6"/>
  <c r="O182" i="6"/>
  <c r="L182" i="6"/>
  <c r="Q182" i="6" s="1"/>
  <c r="K182" i="6"/>
  <c r="J182" i="6"/>
  <c r="I182" i="6"/>
  <c r="N182" i="6" s="1"/>
  <c r="Q181" i="6"/>
  <c r="N181" i="6"/>
  <c r="L181" i="6"/>
  <c r="K181" i="6"/>
  <c r="P181" i="6" s="1"/>
  <c r="J181" i="6"/>
  <c r="O181" i="6" s="1"/>
  <c r="I181" i="6"/>
  <c r="P180" i="6"/>
  <c r="O180" i="6"/>
  <c r="N180" i="6"/>
  <c r="L180" i="6"/>
  <c r="Q180" i="6" s="1"/>
  <c r="K180" i="6"/>
  <c r="J180" i="6"/>
  <c r="I180" i="6"/>
  <c r="L179" i="6"/>
  <c r="Q179" i="6" s="1"/>
  <c r="K179" i="6"/>
  <c r="P179" i="6" s="1"/>
  <c r="J179" i="6"/>
  <c r="O179" i="6" s="1"/>
  <c r="I179" i="6"/>
  <c r="N179" i="6" s="1"/>
  <c r="Q178" i="6"/>
  <c r="L178" i="6"/>
  <c r="K178" i="6"/>
  <c r="P178" i="6" s="1"/>
  <c r="J178" i="6"/>
  <c r="O178" i="6" s="1"/>
  <c r="I178" i="6"/>
  <c r="N178" i="6" s="1"/>
  <c r="Q177" i="6"/>
  <c r="P177" i="6"/>
  <c r="O177" i="6"/>
  <c r="L177" i="6"/>
  <c r="K177" i="6"/>
  <c r="J177" i="6"/>
  <c r="I177" i="6"/>
  <c r="N177" i="6" s="1"/>
  <c r="P176" i="6"/>
  <c r="O176" i="6"/>
  <c r="N176" i="6"/>
  <c r="L176" i="6"/>
  <c r="Q176" i="6" s="1"/>
  <c r="K176" i="6"/>
  <c r="J176" i="6"/>
  <c r="I176" i="6"/>
  <c r="L175" i="6"/>
  <c r="Q175" i="6" s="1"/>
  <c r="K175" i="6"/>
  <c r="P175" i="6" s="1"/>
  <c r="J175" i="6"/>
  <c r="O175" i="6" s="1"/>
  <c r="I175" i="6"/>
  <c r="N175" i="6" s="1"/>
  <c r="L174" i="6"/>
  <c r="Q174" i="6" s="1"/>
  <c r="K174" i="6"/>
  <c r="P174" i="6" s="1"/>
  <c r="J174" i="6"/>
  <c r="O174" i="6" s="1"/>
  <c r="I174" i="6"/>
  <c r="N174" i="6" s="1"/>
  <c r="Q173" i="6"/>
  <c r="P173" i="6"/>
  <c r="O173" i="6"/>
  <c r="L173" i="6"/>
  <c r="K173" i="6"/>
  <c r="J173" i="6"/>
  <c r="I173" i="6"/>
  <c r="N173" i="6" s="1"/>
  <c r="P172" i="6"/>
  <c r="O172" i="6"/>
  <c r="N172" i="6"/>
  <c r="L172" i="6"/>
  <c r="Q172" i="6" s="1"/>
  <c r="K172" i="6"/>
  <c r="J172" i="6"/>
  <c r="I172" i="6"/>
  <c r="N171" i="6"/>
  <c r="L171" i="6"/>
  <c r="Q171" i="6" s="1"/>
  <c r="K171" i="6"/>
  <c r="P171" i="6" s="1"/>
  <c r="J171" i="6"/>
  <c r="O171" i="6" s="1"/>
  <c r="I171" i="6"/>
  <c r="P170" i="6"/>
  <c r="L170" i="6"/>
  <c r="Q170" i="6" s="1"/>
  <c r="K170" i="6"/>
  <c r="J170" i="6"/>
  <c r="O170" i="6" s="1"/>
  <c r="I170" i="6"/>
  <c r="N170" i="6" s="1"/>
  <c r="N169" i="6"/>
  <c r="L169" i="6"/>
  <c r="Q169" i="6" s="1"/>
  <c r="K169" i="6"/>
  <c r="P169" i="6" s="1"/>
  <c r="J169" i="6"/>
  <c r="O169" i="6" s="1"/>
  <c r="I169" i="6"/>
  <c r="Q168" i="6"/>
  <c r="L168" i="6"/>
  <c r="K168" i="6"/>
  <c r="P168" i="6" s="1"/>
  <c r="J168" i="6"/>
  <c r="O168" i="6" s="1"/>
  <c r="I168" i="6"/>
  <c r="N168" i="6" s="1"/>
  <c r="Q167" i="6"/>
  <c r="P167" i="6"/>
  <c r="O167" i="6"/>
  <c r="L167" i="6"/>
  <c r="K167" i="6"/>
  <c r="J167" i="6"/>
  <c r="I167" i="6"/>
  <c r="N167" i="6" s="1"/>
  <c r="Q166" i="6"/>
  <c r="P166" i="6"/>
  <c r="O166" i="6"/>
  <c r="N166" i="6"/>
  <c r="L166" i="6"/>
  <c r="K166" i="6"/>
  <c r="J166" i="6"/>
  <c r="I166" i="6"/>
  <c r="O165" i="6"/>
  <c r="N165" i="6"/>
  <c r="L165" i="6"/>
  <c r="Q165" i="6" s="1"/>
  <c r="K165" i="6"/>
  <c r="P165" i="6" s="1"/>
  <c r="J165" i="6"/>
  <c r="I165" i="6"/>
  <c r="L164" i="6"/>
  <c r="Q164" i="6" s="1"/>
  <c r="K164" i="6"/>
  <c r="P164" i="6" s="1"/>
  <c r="J164" i="6"/>
  <c r="O164" i="6" s="1"/>
  <c r="I164" i="6"/>
  <c r="N164" i="6" s="1"/>
  <c r="Q163" i="6"/>
  <c r="P163" i="6"/>
  <c r="L163" i="6"/>
  <c r="K163" i="6"/>
  <c r="J163" i="6"/>
  <c r="O163" i="6" s="1"/>
  <c r="I163" i="6"/>
  <c r="N163" i="6" s="1"/>
  <c r="P162" i="6"/>
  <c r="O162" i="6"/>
  <c r="N162" i="6"/>
  <c r="L162" i="6"/>
  <c r="Q162" i="6" s="1"/>
  <c r="K162" i="6"/>
  <c r="J162" i="6"/>
  <c r="I162" i="6"/>
  <c r="N161" i="6"/>
  <c r="L161" i="6"/>
  <c r="Q161" i="6" s="1"/>
  <c r="K161" i="6"/>
  <c r="P161" i="6" s="1"/>
  <c r="J161" i="6"/>
  <c r="O161" i="6" s="1"/>
  <c r="I161" i="6"/>
  <c r="L160" i="6"/>
  <c r="Q160" i="6" s="1"/>
  <c r="K160" i="6"/>
  <c r="P160" i="6" s="1"/>
  <c r="J160" i="6"/>
  <c r="O160" i="6" s="1"/>
  <c r="I160" i="6"/>
  <c r="N160" i="6" s="1"/>
  <c r="Q159" i="6"/>
  <c r="N159" i="6"/>
  <c r="L159" i="6"/>
  <c r="K159" i="6"/>
  <c r="P159" i="6" s="1"/>
  <c r="J159" i="6"/>
  <c r="O159" i="6" s="1"/>
  <c r="I159" i="6"/>
  <c r="Q158" i="6"/>
  <c r="O158" i="6"/>
  <c r="L158" i="6"/>
  <c r="K158" i="6"/>
  <c r="P158" i="6" s="1"/>
  <c r="J158" i="6"/>
  <c r="I158" i="6"/>
  <c r="N158" i="6" s="1"/>
  <c r="P157" i="6"/>
  <c r="O157" i="6"/>
  <c r="L157" i="6"/>
  <c r="Q157" i="6" s="1"/>
  <c r="K157" i="6"/>
  <c r="J157" i="6"/>
  <c r="I157" i="6"/>
  <c r="N157" i="6" s="1"/>
  <c r="Q156" i="6"/>
  <c r="N156" i="6"/>
  <c r="L156" i="6"/>
  <c r="K156" i="6"/>
  <c r="P156" i="6" s="1"/>
  <c r="J156" i="6"/>
  <c r="O156" i="6" s="1"/>
  <c r="I156" i="6"/>
  <c r="P155" i="6"/>
  <c r="O155" i="6"/>
  <c r="N155" i="6"/>
  <c r="L155" i="6"/>
  <c r="Q155" i="6" s="1"/>
  <c r="K155" i="6"/>
  <c r="J155" i="6"/>
  <c r="I155" i="6"/>
  <c r="L154" i="6"/>
  <c r="Q154" i="6" s="1"/>
  <c r="K154" i="6"/>
  <c r="P154" i="6" s="1"/>
  <c r="J154" i="6"/>
  <c r="O154" i="6" s="1"/>
  <c r="I154" i="6"/>
  <c r="N154" i="6" s="1"/>
  <c r="Q153" i="6"/>
  <c r="L153" i="6"/>
  <c r="K153" i="6"/>
  <c r="P153" i="6" s="1"/>
  <c r="J153" i="6"/>
  <c r="O153" i="6" s="1"/>
  <c r="I153" i="6"/>
  <c r="N153" i="6" s="1"/>
  <c r="Q152" i="6"/>
  <c r="P152" i="6"/>
  <c r="O152" i="6"/>
  <c r="L152" i="6"/>
  <c r="K152" i="6"/>
  <c r="J152" i="6"/>
  <c r="I152" i="6"/>
  <c r="N152" i="6" s="1"/>
  <c r="P151" i="6"/>
  <c r="O151" i="6"/>
  <c r="N151" i="6"/>
  <c r="L151" i="6"/>
  <c r="Q151" i="6" s="1"/>
  <c r="K151" i="6"/>
  <c r="J151" i="6"/>
  <c r="I151" i="6"/>
  <c r="L150" i="6"/>
  <c r="Q150" i="6" s="1"/>
  <c r="K150" i="6"/>
  <c r="P150" i="6" s="1"/>
  <c r="J150" i="6"/>
  <c r="O150" i="6" s="1"/>
  <c r="I150" i="6"/>
  <c r="N150" i="6" s="1"/>
  <c r="L149" i="6"/>
  <c r="Q149" i="6" s="1"/>
  <c r="K149" i="6"/>
  <c r="P149" i="6" s="1"/>
  <c r="J149" i="6"/>
  <c r="O149" i="6" s="1"/>
  <c r="I149" i="6"/>
  <c r="N149" i="6" s="1"/>
  <c r="Q148" i="6"/>
  <c r="P148" i="6"/>
  <c r="O148" i="6"/>
  <c r="L148" i="6"/>
  <c r="K148" i="6"/>
  <c r="J148" i="6"/>
  <c r="I148" i="6"/>
  <c r="N148" i="6" s="1"/>
  <c r="P147" i="6"/>
  <c r="O147" i="6"/>
  <c r="N147" i="6"/>
  <c r="L147" i="6"/>
  <c r="Q147" i="6" s="1"/>
  <c r="K147" i="6"/>
  <c r="J147" i="6"/>
  <c r="I147" i="6"/>
  <c r="N146" i="6"/>
  <c r="L146" i="6"/>
  <c r="Q146" i="6" s="1"/>
  <c r="K146" i="6"/>
  <c r="P146" i="6" s="1"/>
  <c r="J146" i="6"/>
  <c r="O146" i="6" s="1"/>
  <c r="I146" i="6"/>
  <c r="Q145" i="6"/>
  <c r="L145" i="6"/>
  <c r="K145" i="6"/>
  <c r="P145" i="6" s="1"/>
  <c r="J145" i="6"/>
  <c r="O145" i="6" s="1"/>
  <c r="I145" i="6"/>
  <c r="N145" i="6" s="1"/>
  <c r="Q144" i="6"/>
  <c r="O144" i="6"/>
  <c r="N144" i="6"/>
  <c r="L144" i="6"/>
  <c r="K144" i="6"/>
  <c r="P144" i="6" s="1"/>
  <c r="J144" i="6"/>
  <c r="I144" i="6"/>
  <c r="O143" i="6"/>
  <c r="L143" i="6"/>
  <c r="Q143" i="6" s="1"/>
  <c r="K143" i="6"/>
  <c r="P143" i="6" s="1"/>
  <c r="J143" i="6"/>
  <c r="I143" i="6"/>
  <c r="N143" i="6" s="1"/>
  <c r="P142" i="6"/>
  <c r="L142" i="6"/>
  <c r="Q142" i="6" s="1"/>
  <c r="K142" i="6"/>
  <c r="J142" i="6"/>
  <c r="O142" i="6" s="1"/>
  <c r="I142" i="6"/>
  <c r="N142" i="6" s="1"/>
  <c r="Q141" i="6"/>
  <c r="N141" i="6"/>
  <c r="L141" i="6"/>
  <c r="K141" i="6"/>
  <c r="P141" i="6" s="1"/>
  <c r="J141" i="6"/>
  <c r="O141" i="6" s="1"/>
  <c r="I141" i="6"/>
  <c r="Q140" i="6"/>
  <c r="P140" i="6"/>
  <c r="O140" i="6"/>
  <c r="L140" i="6"/>
  <c r="K140" i="6"/>
  <c r="J140" i="6"/>
  <c r="I140" i="6"/>
  <c r="N140" i="6" s="1"/>
  <c r="O139" i="6"/>
  <c r="N139" i="6"/>
  <c r="L139" i="6"/>
  <c r="Q139" i="6" s="1"/>
  <c r="K139" i="6"/>
  <c r="P139" i="6" s="1"/>
  <c r="J139" i="6"/>
  <c r="I139" i="6"/>
  <c r="L138" i="6"/>
  <c r="Q138" i="6" s="1"/>
  <c r="K138" i="6"/>
  <c r="P138" i="6" s="1"/>
  <c r="J138" i="6"/>
  <c r="O138" i="6" s="1"/>
  <c r="I138" i="6"/>
  <c r="N138" i="6" s="1"/>
  <c r="Q137" i="6"/>
  <c r="P137" i="6"/>
  <c r="L137" i="6"/>
  <c r="K137" i="6"/>
  <c r="J137" i="6"/>
  <c r="O137" i="6" s="1"/>
  <c r="I137" i="6"/>
  <c r="N137" i="6" s="1"/>
  <c r="Q136" i="6"/>
  <c r="P136" i="6"/>
  <c r="O136" i="6"/>
  <c r="N136" i="6"/>
  <c r="L136" i="6"/>
  <c r="K136" i="6"/>
  <c r="J136" i="6"/>
  <c r="I136" i="6"/>
  <c r="P135" i="6"/>
  <c r="O135" i="6"/>
  <c r="N135" i="6"/>
  <c r="L135" i="6"/>
  <c r="Q135" i="6" s="1"/>
  <c r="K135" i="6"/>
  <c r="J135" i="6"/>
  <c r="I135" i="6"/>
  <c r="L134" i="6"/>
  <c r="Q134" i="6" s="1"/>
  <c r="K134" i="6"/>
  <c r="P134" i="6" s="1"/>
  <c r="J134" i="6"/>
  <c r="O134" i="6" s="1"/>
  <c r="I134" i="6"/>
  <c r="N134" i="6" s="1"/>
  <c r="L133" i="6"/>
  <c r="Q133" i="6" s="1"/>
  <c r="K133" i="6"/>
  <c r="P133" i="6" s="1"/>
  <c r="J133" i="6"/>
  <c r="O133" i="6" s="1"/>
  <c r="I133" i="6"/>
  <c r="N133" i="6" s="1"/>
  <c r="Q132" i="6"/>
  <c r="P132" i="6"/>
  <c r="O132" i="6"/>
  <c r="L132" i="6"/>
  <c r="K132" i="6"/>
  <c r="J132" i="6"/>
  <c r="I132" i="6"/>
  <c r="N132" i="6" s="1"/>
  <c r="P131" i="6"/>
  <c r="O131" i="6"/>
  <c r="N131" i="6"/>
  <c r="L131" i="6"/>
  <c r="Q131" i="6" s="1"/>
  <c r="K131" i="6"/>
  <c r="J131" i="6"/>
  <c r="I131" i="6"/>
  <c r="N130" i="6"/>
  <c r="L130" i="6"/>
  <c r="Q130" i="6" s="1"/>
  <c r="K130" i="6"/>
  <c r="P130" i="6" s="1"/>
  <c r="J130" i="6"/>
  <c r="O130" i="6" s="1"/>
  <c r="I130" i="6"/>
  <c r="L129" i="6"/>
  <c r="Q129" i="6" s="1"/>
  <c r="K129" i="6"/>
  <c r="P129" i="6" s="1"/>
  <c r="J129" i="6"/>
  <c r="O129" i="6" s="1"/>
  <c r="I129" i="6"/>
  <c r="N129" i="6" s="1"/>
  <c r="Q128" i="6"/>
  <c r="P128" i="6"/>
  <c r="L128" i="6"/>
  <c r="K128" i="6"/>
  <c r="J128" i="6"/>
  <c r="O128" i="6" s="1"/>
  <c r="I128" i="6"/>
  <c r="N128" i="6" s="1"/>
  <c r="P127" i="6"/>
  <c r="O127" i="6"/>
  <c r="N127" i="6"/>
  <c r="L127" i="6"/>
  <c r="Q127" i="6" s="1"/>
  <c r="K127" i="6"/>
  <c r="J127" i="6"/>
  <c r="I127" i="6"/>
  <c r="N126" i="6"/>
  <c r="L126" i="6"/>
  <c r="Q126" i="6" s="1"/>
  <c r="K126" i="6"/>
  <c r="P126" i="6" s="1"/>
  <c r="J126" i="6"/>
  <c r="O126" i="6" s="1"/>
  <c r="I126" i="6"/>
  <c r="L125" i="6"/>
  <c r="Q125" i="6" s="1"/>
  <c r="K125" i="6"/>
  <c r="P125" i="6" s="1"/>
  <c r="J125" i="6"/>
  <c r="O125" i="6" s="1"/>
  <c r="I125" i="6"/>
  <c r="N125" i="6" s="1"/>
  <c r="Q124" i="6"/>
  <c r="L124" i="6"/>
  <c r="K124" i="6"/>
  <c r="P124" i="6" s="1"/>
  <c r="J124" i="6"/>
  <c r="O124" i="6" s="1"/>
  <c r="I124" i="6"/>
  <c r="N124" i="6" s="1"/>
  <c r="Q123" i="6"/>
  <c r="P123" i="6"/>
  <c r="O123" i="6"/>
  <c r="L123" i="6"/>
  <c r="K123" i="6"/>
  <c r="J123" i="6"/>
  <c r="I123" i="6"/>
  <c r="N123" i="6" s="1"/>
  <c r="P122" i="6"/>
  <c r="O122" i="6"/>
  <c r="N122" i="6"/>
  <c r="L122" i="6"/>
  <c r="Q122" i="6" s="1"/>
  <c r="K122" i="6"/>
  <c r="J122" i="6"/>
  <c r="I122" i="6"/>
  <c r="N121" i="6"/>
  <c r="L121" i="6"/>
  <c r="Q121" i="6" s="1"/>
  <c r="K121" i="6"/>
  <c r="P121" i="6" s="1"/>
  <c r="J121" i="6"/>
  <c r="O121" i="6" s="1"/>
  <c r="I121" i="6"/>
  <c r="L120" i="6"/>
  <c r="Q120" i="6" s="1"/>
  <c r="K120" i="6"/>
  <c r="P120" i="6" s="1"/>
  <c r="J120" i="6"/>
  <c r="O120" i="6" s="1"/>
  <c r="I120" i="6"/>
  <c r="N120" i="6" s="1"/>
  <c r="Q119" i="6"/>
  <c r="L119" i="6"/>
  <c r="K119" i="6"/>
  <c r="P119" i="6" s="1"/>
  <c r="J119" i="6"/>
  <c r="O119" i="6" s="1"/>
  <c r="I119" i="6"/>
  <c r="N119" i="6" s="1"/>
  <c r="Q118" i="6"/>
  <c r="P118" i="6"/>
  <c r="O118" i="6"/>
  <c r="L118" i="6"/>
  <c r="K118" i="6"/>
  <c r="J118" i="6"/>
  <c r="I118" i="6"/>
  <c r="N118" i="6" s="1"/>
  <c r="P117" i="6"/>
  <c r="O117" i="6"/>
  <c r="N117" i="6"/>
  <c r="L117" i="6"/>
  <c r="Q117" i="6" s="1"/>
  <c r="K117" i="6"/>
  <c r="J117" i="6"/>
  <c r="I117" i="6"/>
  <c r="N116" i="6"/>
  <c r="L116" i="6"/>
  <c r="Q116" i="6" s="1"/>
  <c r="K116" i="6"/>
  <c r="P116" i="6" s="1"/>
  <c r="J116" i="6"/>
  <c r="O116" i="6" s="1"/>
  <c r="I116" i="6"/>
  <c r="L115" i="6"/>
  <c r="Q115" i="6" s="1"/>
  <c r="K115" i="6"/>
  <c r="P115" i="6" s="1"/>
  <c r="J115" i="6"/>
  <c r="O115" i="6" s="1"/>
  <c r="I115" i="6"/>
  <c r="N115" i="6" s="1"/>
  <c r="Q114" i="6"/>
  <c r="L114" i="6"/>
  <c r="K114" i="6"/>
  <c r="P114" i="6" s="1"/>
  <c r="J114" i="6"/>
  <c r="O114" i="6" s="1"/>
  <c r="I114" i="6"/>
  <c r="N114" i="6" s="1"/>
  <c r="Q113" i="6"/>
  <c r="P113" i="6"/>
  <c r="O113" i="6"/>
  <c r="L113" i="6"/>
  <c r="K113" i="6"/>
  <c r="J113" i="6"/>
  <c r="I113" i="6"/>
  <c r="N113" i="6" s="1"/>
  <c r="P112" i="6"/>
  <c r="O112" i="6"/>
  <c r="N112" i="6"/>
  <c r="L112" i="6"/>
  <c r="Q112" i="6" s="1"/>
  <c r="K112" i="6"/>
  <c r="J112" i="6"/>
  <c r="I112" i="6"/>
  <c r="N111" i="6"/>
  <c r="L111" i="6"/>
  <c r="Q111" i="6" s="1"/>
  <c r="K111" i="6"/>
  <c r="P111" i="6" s="1"/>
  <c r="J111" i="6"/>
  <c r="O111" i="6" s="1"/>
  <c r="I111" i="6"/>
  <c r="L110" i="6"/>
  <c r="Q110" i="6" s="1"/>
  <c r="K110" i="6"/>
  <c r="P110" i="6" s="1"/>
  <c r="J110" i="6"/>
  <c r="O110" i="6" s="1"/>
  <c r="I110" i="6"/>
  <c r="N110" i="6" s="1"/>
  <c r="Q109" i="6"/>
  <c r="L109" i="6"/>
  <c r="K109" i="6"/>
  <c r="P109" i="6" s="1"/>
  <c r="J109" i="6"/>
  <c r="O109" i="6" s="1"/>
  <c r="I109" i="6"/>
  <c r="N109" i="6" s="1"/>
  <c r="Q108" i="6"/>
  <c r="P108" i="6"/>
  <c r="O108" i="6"/>
  <c r="L108" i="6"/>
  <c r="K108" i="6"/>
  <c r="J108" i="6"/>
  <c r="I108" i="6"/>
  <c r="N108" i="6" s="1"/>
  <c r="P107" i="6"/>
  <c r="O107" i="6"/>
  <c r="N107" i="6"/>
  <c r="L107" i="6"/>
  <c r="Q107" i="6" s="1"/>
  <c r="K107" i="6"/>
  <c r="J107" i="6"/>
  <c r="I107" i="6"/>
  <c r="N106" i="6"/>
  <c r="L106" i="6"/>
  <c r="Q106" i="6" s="1"/>
  <c r="K106" i="6"/>
  <c r="P106" i="6" s="1"/>
  <c r="J106" i="6"/>
  <c r="O106" i="6" s="1"/>
  <c r="I106" i="6"/>
  <c r="L105" i="6"/>
  <c r="Q105" i="6" s="1"/>
  <c r="K105" i="6"/>
  <c r="P105" i="6" s="1"/>
  <c r="J105" i="6"/>
  <c r="O105" i="6" s="1"/>
  <c r="I105" i="6"/>
  <c r="N105" i="6" s="1"/>
  <c r="Q104" i="6"/>
  <c r="L104" i="6"/>
  <c r="K104" i="6"/>
  <c r="P104" i="6" s="1"/>
  <c r="J104" i="6"/>
  <c r="O104" i="6" s="1"/>
  <c r="I104" i="6"/>
  <c r="N104" i="6" s="1"/>
  <c r="Q103" i="6"/>
  <c r="P103" i="6"/>
  <c r="O103" i="6"/>
  <c r="L103" i="6"/>
  <c r="K103" i="6"/>
  <c r="J103" i="6"/>
  <c r="I103" i="6"/>
  <c r="N103" i="6" s="1"/>
  <c r="P102" i="6"/>
  <c r="O102" i="6"/>
  <c r="N102" i="6"/>
  <c r="L102" i="6"/>
  <c r="Q102" i="6" s="1"/>
  <c r="K102" i="6"/>
  <c r="J102" i="6"/>
  <c r="I102" i="6"/>
  <c r="N101" i="6"/>
  <c r="L101" i="6"/>
  <c r="Q101" i="6" s="1"/>
  <c r="K101" i="6"/>
  <c r="P101" i="6" s="1"/>
  <c r="J101" i="6"/>
  <c r="O101" i="6" s="1"/>
  <c r="I101" i="6"/>
  <c r="L100" i="6"/>
  <c r="Q100" i="6" s="1"/>
  <c r="K100" i="6"/>
  <c r="P100" i="6" s="1"/>
  <c r="J100" i="6"/>
  <c r="O100" i="6" s="1"/>
  <c r="I100" i="6"/>
  <c r="N100" i="6" s="1"/>
  <c r="Q99" i="6"/>
  <c r="L99" i="6"/>
  <c r="K99" i="6"/>
  <c r="P99" i="6" s="1"/>
  <c r="J99" i="6"/>
  <c r="O99" i="6" s="1"/>
  <c r="I99" i="6"/>
  <c r="N99" i="6" s="1"/>
  <c r="Q98" i="6"/>
  <c r="P98" i="6"/>
  <c r="O98" i="6"/>
  <c r="L98" i="6"/>
  <c r="K98" i="6"/>
  <c r="J98" i="6"/>
  <c r="I98" i="6"/>
  <c r="N98" i="6" s="1"/>
  <c r="P97" i="6"/>
  <c r="O97" i="6"/>
  <c r="N97" i="6"/>
  <c r="L97" i="6"/>
  <c r="Q97" i="6" s="1"/>
  <c r="K97" i="6"/>
  <c r="J97" i="6"/>
  <c r="I97" i="6"/>
  <c r="N96" i="6"/>
  <c r="L96" i="6"/>
  <c r="Q96" i="6" s="1"/>
  <c r="K96" i="6"/>
  <c r="P96" i="6" s="1"/>
  <c r="J96" i="6"/>
  <c r="O96" i="6" s="1"/>
  <c r="I96" i="6"/>
  <c r="L95" i="6"/>
  <c r="Q95" i="6" s="1"/>
  <c r="K95" i="6"/>
  <c r="P95" i="6" s="1"/>
  <c r="J95" i="6"/>
  <c r="O95" i="6" s="1"/>
  <c r="I95" i="6"/>
  <c r="N95" i="6" s="1"/>
  <c r="Q94" i="6"/>
  <c r="L94" i="6"/>
  <c r="K94" i="6"/>
  <c r="P94" i="6" s="1"/>
  <c r="J94" i="6"/>
  <c r="O94" i="6" s="1"/>
  <c r="I94" i="6"/>
  <c r="N94" i="6" s="1"/>
  <c r="Q93" i="6"/>
  <c r="P93" i="6"/>
  <c r="O93" i="6"/>
  <c r="L93" i="6"/>
  <c r="K93" i="6"/>
  <c r="J93" i="6"/>
  <c r="I93" i="6"/>
  <c r="N93" i="6" s="1"/>
  <c r="P92" i="6"/>
  <c r="O92" i="6"/>
  <c r="N92" i="6"/>
  <c r="L92" i="6"/>
  <c r="Q92" i="6" s="1"/>
  <c r="K92" i="6"/>
  <c r="J92" i="6"/>
  <c r="I92" i="6"/>
  <c r="N91" i="6"/>
  <c r="L91" i="6"/>
  <c r="Q91" i="6" s="1"/>
  <c r="K91" i="6"/>
  <c r="P91" i="6" s="1"/>
  <c r="J91" i="6"/>
  <c r="O91" i="6" s="1"/>
  <c r="I91" i="6"/>
  <c r="L90" i="6"/>
  <c r="Q90" i="6" s="1"/>
  <c r="K90" i="6"/>
  <c r="P90" i="6" s="1"/>
  <c r="J90" i="6"/>
  <c r="O90" i="6" s="1"/>
  <c r="I90" i="6"/>
  <c r="N90" i="6" s="1"/>
  <c r="Q89" i="6"/>
  <c r="L89" i="6"/>
  <c r="K89" i="6"/>
  <c r="P89" i="6" s="1"/>
  <c r="J89" i="6"/>
  <c r="O89" i="6" s="1"/>
  <c r="I89" i="6"/>
  <c r="N89" i="6" s="1"/>
  <c r="Q88" i="6"/>
  <c r="P88" i="6"/>
  <c r="O88" i="6"/>
  <c r="L88" i="6"/>
  <c r="K88" i="6"/>
  <c r="J88" i="6"/>
  <c r="I88" i="6"/>
  <c r="N88" i="6" s="1"/>
  <c r="P87" i="6"/>
  <c r="O87" i="6"/>
  <c r="N87" i="6"/>
  <c r="L87" i="6"/>
  <c r="Q87" i="6" s="1"/>
  <c r="K87" i="6"/>
  <c r="J87" i="6"/>
  <c r="I87" i="6"/>
  <c r="N86" i="6"/>
  <c r="L86" i="6"/>
  <c r="Q86" i="6" s="1"/>
  <c r="K86" i="6"/>
  <c r="P86" i="6" s="1"/>
  <c r="J86" i="6"/>
  <c r="O86" i="6" s="1"/>
  <c r="I86" i="6"/>
  <c r="L85" i="6"/>
  <c r="Q85" i="6" s="1"/>
  <c r="K85" i="6"/>
  <c r="P85" i="6" s="1"/>
  <c r="J85" i="6"/>
  <c r="O85" i="6" s="1"/>
  <c r="I85" i="6"/>
  <c r="N85" i="6" s="1"/>
  <c r="Q84" i="6"/>
  <c r="L84" i="6"/>
  <c r="K84" i="6"/>
  <c r="P84" i="6" s="1"/>
  <c r="J84" i="6"/>
  <c r="O84" i="6" s="1"/>
  <c r="I84" i="6"/>
  <c r="N84" i="6" s="1"/>
  <c r="Q83" i="6"/>
  <c r="P83" i="6"/>
  <c r="O83" i="6"/>
  <c r="L83" i="6"/>
  <c r="K83" i="6"/>
  <c r="J83" i="6"/>
  <c r="I83" i="6"/>
  <c r="N83" i="6" s="1"/>
  <c r="P82" i="6"/>
  <c r="O82" i="6"/>
  <c r="N82" i="6"/>
  <c r="L82" i="6"/>
  <c r="Q82" i="6" s="1"/>
  <c r="K82" i="6"/>
  <c r="J82" i="6"/>
  <c r="I82" i="6"/>
  <c r="N81" i="6"/>
  <c r="L81" i="6"/>
  <c r="Q81" i="6" s="1"/>
  <c r="K81" i="6"/>
  <c r="P81" i="6" s="1"/>
  <c r="J81" i="6"/>
  <c r="O81" i="6" s="1"/>
  <c r="I81" i="6"/>
  <c r="L80" i="6"/>
  <c r="Q80" i="6" s="1"/>
  <c r="K80" i="6"/>
  <c r="P80" i="6" s="1"/>
  <c r="J80" i="6"/>
  <c r="O80" i="6" s="1"/>
  <c r="I80" i="6"/>
  <c r="N80" i="6" s="1"/>
  <c r="Q79" i="6"/>
  <c r="L79" i="6"/>
  <c r="K79" i="6"/>
  <c r="P79" i="6" s="1"/>
  <c r="J79" i="6"/>
  <c r="O79" i="6" s="1"/>
  <c r="I79" i="6"/>
  <c r="N79" i="6" s="1"/>
  <c r="Q78" i="6"/>
  <c r="P78" i="6"/>
  <c r="O78" i="6"/>
  <c r="L78" i="6"/>
  <c r="K78" i="6"/>
  <c r="J78" i="6"/>
  <c r="I78" i="6"/>
  <c r="N78" i="6" s="1"/>
  <c r="P77" i="6"/>
  <c r="O77" i="6"/>
  <c r="N77" i="6"/>
  <c r="L77" i="6"/>
  <c r="Q77" i="6" s="1"/>
  <c r="K77" i="6"/>
  <c r="J77" i="6"/>
  <c r="I77" i="6"/>
  <c r="N76" i="6"/>
  <c r="L76" i="6"/>
  <c r="Q76" i="6" s="1"/>
  <c r="K76" i="6"/>
  <c r="P76" i="6" s="1"/>
  <c r="J76" i="6"/>
  <c r="O76" i="6" s="1"/>
  <c r="I76" i="6"/>
  <c r="L75" i="6"/>
  <c r="Q75" i="6" s="1"/>
  <c r="K75" i="6"/>
  <c r="P75" i="6" s="1"/>
  <c r="J75" i="6"/>
  <c r="O75" i="6" s="1"/>
  <c r="I75" i="6"/>
  <c r="N75" i="6" s="1"/>
  <c r="Q74" i="6"/>
  <c r="L74" i="6"/>
  <c r="K74" i="6"/>
  <c r="P74" i="6" s="1"/>
  <c r="J74" i="6"/>
  <c r="O74" i="6" s="1"/>
  <c r="I74" i="6"/>
  <c r="N74" i="6" s="1"/>
  <c r="Q73" i="6"/>
  <c r="P73" i="6"/>
  <c r="O73" i="6"/>
  <c r="L73" i="6"/>
  <c r="K73" i="6"/>
  <c r="J73" i="6"/>
  <c r="I73" i="6"/>
  <c r="N73" i="6" s="1"/>
  <c r="P72" i="6"/>
  <c r="O72" i="6"/>
  <c r="N72" i="6"/>
  <c r="L72" i="6"/>
  <c r="Q72" i="6" s="1"/>
  <c r="K72" i="6"/>
  <c r="J72" i="6"/>
  <c r="I72" i="6"/>
  <c r="N71" i="6"/>
  <c r="L71" i="6"/>
  <c r="Q71" i="6" s="1"/>
  <c r="K71" i="6"/>
  <c r="P71" i="6" s="1"/>
  <c r="J71" i="6"/>
  <c r="O71" i="6" s="1"/>
  <c r="I71" i="6"/>
  <c r="L70" i="6"/>
  <c r="Q70" i="6" s="1"/>
  <c r="K70" i="6"/>
  <c r="P70" i="6" s="1"/>
  <c r="J70" i="6"/>
  <c r="O70" i="6" s="1"/>
  <c r="I70" i="6"/>
  <c r="N70" i="6" s="1"/>
  <c r="Q69" i="6"/>
  <c r="L69" i="6"/>
  <c r="K69" i="6"/>
  <c r="P69" i="6" s="1"/>
  <c r="J69" i="6"/>
  <c r="O69" i="6" s="1"/>
  <c r="I69" i="6"/>
  <c r="N69" i="6" s="1"/>
  <c r="Q68" i="6"/>
  <c r="P68" i="6"/>
  <c r="O68" i="6"/>
  <c r="L68" i="6"/>
  <c r="K68" i="6"/>
  <c r="J68" i="6"/>
  <c r="I68" i="6"/>
  <c r="N68" i="6" s="1"/>
  <c r="P67" i="6"/>
  <c r="O67" i="6"/>
  <c r="N67" i="6"/>
  <c r="L67" i="6"/>
  <c r="Q67" i="6" s="1"/>
  <c r="K67" i="6"/>
  <c r="J67" i="6"/>
  <c r="I67" i="6"/>
  <c r="N66" i="6"/>
  <c r="L66" i="6"/>
  <c r="Q66" i="6" s="1"/>
  <c r="K66" i="6"/>
  <c r="P66" i="6" s="1"/>
  <c r="J66" i="6"/>
  <c r="O66" i="6" s="1"/>
  <c r="I66" i="6"/>
  <c r="L65" i="6"/>
  <c r="Q65" i="6" s="1"/>
  <c r="K65" i="6"/>
  <c r="P65" i="6" s="1"/>
  <c r="J65" i="6"/>
  <c r="O65" i="6" s="1"/>
  <c r="I65" i="6"/>
  <c r="N65" i="6" s="1"/>
  <c r="Q64" i="6"/>
  <c r="L64" i="6"/>
  <c r="K64" i="6"/>
  <c r="P64" i="6" s="1"/>
  <c r="J64" i="6"/>
  <c r="O64" i="6" s="1"/>
  <c r="I64" i="6"/>
  <c r="N64" i="6" s="1"/>
  <c r="Q63" i="6"/>
  <c r="P63" i="6"/>
  <c r="O63" i="6"/>
  <c r="L63" i="6"/>
  <c r="K63" i="6"/>
  <c r="J63" i="6"/>
  <c r="I63" i="6"/>
  <c r="N63" i="6" s="1"/>
  <c r="P62" i="6"/>
  <c r="O62" i="6"/>
  <c r="N62" i="6"/>
  <c r="L62" i="6"/>
  <c r="Q62" i="6" s="1"/>
  <c r="K62" i="6"/>
  <c r="J62" i="6"/>
  <c r="I62" i="6"/>
  <c r="N61" i="6"/>
  <c r="L61" i="6"/>
  <c r="Q61" i="6" s="1"/>
  <c r="K61" i="6"/>
  <c r="P61" i="6" s="1"/>
  <c r="J61" i="6"/>
  <c r="O61" i="6" s="1"/>
  <c r="I61" i="6"/>
  <c r="L60" i="6"/>
  <c r="Q60" i="6" s="1"/>
  <c r="K60" i="6"/>
  <c r="P60" i="6" s="1"/>
  <c r="J60" i="6"/>
  <c r="O60" i="6" s="1"/>
  <c r="I60" i="6"/>
  <c r="N60" i="6" s="1"/>
  <c r="Q59" i="6"/>
  <c r="L59" i="6"/>
  <c r="K59" i="6"/>
  <c r="P59" i="6" s="1"/>
  <c r="J59" i="6"/>
  <c r="O59" i="6" s="1"/>
  <c r="I59" i="6"/>
  <c r="N59" i="6" s="1"/>
  <c r="Q58" i="6"/>
  <c r="P58" i="6"/>
  <c r="O58" i="6"/>
  <c r="L58" i="6"/>
  <c r="K58" i="6"/>
  <c r="J58" i="6"/>
  <c r="I58" i="6"/>
  <c r="N58" i="6" s="1"/>
  <c r="P57" i="6"/>
  <c r="O57" i="6"/>
  <c r="N57" i="6"/>
  <c r="L57" i="6"/>
  <c r="Q57" i="6" s="1"/>
  <c r="K57" i="6"/>
  <c r="J57" i="6"/>
  <c r="I57" i="6"/>
  <c r="N56" i="6"/>
  <c r="L56" i="6"/>
  <c r="Q56" i="6" s="1"/>
  <c r="K56" i="6"/>
  <c r="P56" i="6" s="1"/>
  <c r="J56" i="6"/>
  <c r="O56" i="6" s="1"/>
  <c r="I56" i="6"/>
  <c r="L55" i="6"/>
  <c r="Q55" i="6" s="1"/>
  <c r="K55" i="6"/>
  <c r="P55" i="6" s="1"/>
  <c r="J55" i="6"/>
  <c r="O55" i="6" s="1"/>
  <c r="I55" i="6"/>
  <c r="N55" i="6" s="1"/>
  <c r="Q54" i="6"/>
  <c r="L54" i="6"/>
  <c r="K54" i="6"/>
  <c r="P54" i="6" s="1"/>
  <c r="J54" i="6"/>
  <c r="O54" i="6" s="1"/>
  <c r="I54" i="6"/>
  <c r="N54" i="6" s="1"/>
  <c r="Q53" i="6"/>
  <c r="P53" i="6"/>
  <c r="O53" i="6"/>
  <c r="L53" i="6"/>
  <c r="K53" i="6"/>
  <c r="J53" i="6"/>
  <c r="I53" i="6"/>
  <c r="N53" i="6" s="1"/>
  <c r="P52" i="6"/>
  <c r="O52" i="6"/>
  <c r="N52" i="6"/>
  <c r="L52" i="6"/>
  <c r="Q52" i="6" s="1"/>
  <c r="K52" i="6"/>
  <c r="J52" i="6"/>
  <c r="I52" i="6"/>
  <c r="N51" i="6"/>
  <c r="L51" i="6"/>
  <c r="Q51" i="6" s="1"/>
  <c r="K51" i="6"/>
  <c r="P51" i="6" s="1"/>
  <c r="J51" i="6"/>
  <c r="O51" i="6" s="1"/>
  <c r="I51" i="6"/>
  <c r="L50" i="6"/>
  <c r="Q50" i="6" s="1"/>
  <c r="K50" i="6"/>
  <c r="P50" i="6" s="1"/>
  <c r="J50" i="6"/>
  <c r="O50" i="6" s="1"/>
  <c r="I50" i="6"/>
  <c r="N50" i="6" s="1"/>
  <c r="Q49" i="6"/>
  <c r="L49" i="6"/>
  <c r="K49" i="6"/>
  <c r="P49" i="6" s="1"/>
  <c r="J49" i="6"/>
  <c r="O49" i="6" s="1"/>
  <c r="I49" i="6"/>
  <c r="N49" i="6" s="1"/>
  <c r="Q48" i="6"/>
  <c r="P48" i="6"/>
  <c r="O48" i="6"/>
  <c r="L48" i="6"/>
  <c r="K48" i="6"/>
  <c r="J48" i="6"/>
  <c r="I48" i="6"/>
  <c r="N48" i="6" s="1"/>
  <c r="P47" i="6"/>
  <c r="O47" i="6"/>
  <c r="N47" i="6"/>
  <c r="L47" i="6"/>
  <c r="Q47" i="6" s="1"/>
  <c r="K47" i="6"/>
  <c r="J47" i="6"/>
  <c r="I47" i="6"/>
  <c r="N46" i="6"/>
  <c r="L46" i="6"/>
  <c r="Q46" i="6" s="1"/>
  <c r="K46" i="6"/>
  <c r="P46" i="6" s="1"/>
  <c r="J46" i="6"/>
  <c r="O46" i="6" s="1"/>
  <c r="I46" i="6"/>
  <c r="L45" i="6"/>
  <c r="Q45" i="6" s="1"/>
  <c r="K45" i="6"/>
  <c r="P45" i="6" s="1"/>
  <c r="J45" i="6"/>
  <c r="O45" i="6" s="1"/>
  <c r="I45" i="6"/>
  <c r="N45" i="6" s="1"/>
  <c r="Q44" i="6"/>
  <c r="L44" i="6"/>
  <c r="K44" i="6"/>
  <c r="P44" i="6" s="1"/>
  <c r="J44" i="6"/>
  <c r="O44" i="6" s="1"/>
  <c r="I44" i="6"/>
  <c r="N44" i="6" s="1"/>
  <c r="Q43" i="6"/>
  <c r="P43" i="6"/>
  <c r="O43" i="6"/>
  <c r="L43" i="6"/>
  <c r="K43" i="6"/>
  <c r="J43" i="6"/>
  <c r="I43" i="6"/>
  <c r="N43" i="6" s="1"/>
  <c r="P42" i="6"/>
  <c r="O42" i="6"/>
  <c r="N42" i="6"/>
  <c r="L42" i="6"/>
  <c r="Q42" i="6" s="1"/>
  <c r="K42" i="6"/>
  <c r="J42" i="6"/>
  <c r="I42" i="6"/>
  <c r="N41" i="6"/>
  <c r="L41" i="6"/>
  <c r="Q41" i="6" s="1"/>
  <c r="K41" i="6"/>
  <c r="P41" i="6" s="1"/>
  <c r="J41" i="6"/>
  <c r="O41" i="6" s="1"/>
  <c r="I41" i="6"/>
  <c r="L40" i="6"/>
  <c r="Q40" i="6" s="1"/>
  <c r="K40" i="6"/>
  <c r="P40" i="6" s="1"/>
  <c r="J40" i="6"/>
  <c r="O40" i="6" s="1"/>
  <c r="I40" i="6"/>
  <c r="N40" i="6" s="1"/>
  <c r="Q39" i="6"/>
  <c r="L39" i="6"/>
  <c r="K39" i="6"/>
  <c r="P39" i="6" s="1"/>
  <c r="J39" i="6"/>
  <c r="O39" i="6" s="1"/>
  <c r="I39" i="6"/>
  <c r="N39" i="6" s="1"/>
  <c r="Q38" i="6"/>
  <c r="P38" i="6"/>
  <c r="O38" i="6"/>
  <c r="L38" i="6"/>
  <c r="K38" i="6"/>
  <c r="J38" i="6"/>
  <c r="I38" i="6"/>
  <c r="N38" i="6" s="1"/>
  <c r="P37" i="6"/>
  <c r="O37" i="6"/>
  <c r="N37" i="6"/>
  <c r="L37" i="6"/>
  <c r="Q37" i="6" s="1"/>
  <c r="K37" i="6"/>
  <c r="J37" i="6"/>
  <c r="I37" i="6"/>
  <c r="N36" i="6"/>
  <c r="L36" i="6"/>
  <c r="Q36" i="6" s="1"/>
  <c r="K36" i="6"/>
  <c r="P36" i="6" s="1"/>
  <c r="J36" i="6"/>
  <c r="O36" i="6" s="1"/>
  <c r="I36" i="6"/>
  <c r="L35" i="6"/>
  <c r="Q35" i="6" s="1"/>
  <c r="K35" i="6"/>
  <c r="P35" i="6" s="1"/>
  <c r="J35" i="6"/>
  <c r="O35" i="6" s="1"/>
  <c r="I35" i="6"/>
  <c r="N35" i="6" s="1"/>
  <c r="Q34" i="6"/>
  <c r="L34" i="6"/>
  <c r="K34" i="6"/>
  <c r="P34" i="6" s="1"/>
  <c r="J34" i="6"/>
  <c r="O34" i="6" s="1"/>
  <c r="I34" i="6"/>
  <c r="N34" i="6" s="1"/>
  <c r="Q33" i="6"/>
  <c r="P33" i="6"/>
  <c r="O33" i="6"/>
  <c r="L33" i="6"/>
  <c r="K33" i="6"/>
  <c r="J33" i="6"/>
  <c r="I33" i="6"/>
  <c r="N33" i="6" s="1"/>
  <c r="P32" i="6"/>
  <c r="O32" i="6"/>
  <c r="N32" i="6"/>
  <c r="L32" i="6"/>
  <c r="Q32" i="6" s="1"/>
  <c r="K32" i="6"/>
  <c r="J32" i="6"/>
  <c r="I32" i="6"/>
  <c r="N31" i="6"/>
  <c r="L31" i="6"/>
  <c r="Q31" i="6" s="1"/>
  <c r="K31" i="6"/>
  <c r="P31" i="6" s="1"/>
  <c r="J31" i="6"/>
  <c r="O31" i="6" s="1"/>
  <c r="I31" i="6"/>
  <c r="L30" i="6"/>
  <c r="Q30" i="6" s="1"/>
  <c r="K30" i="6"/>
  <c r="P30" i="6" s="1"/>
  <c r="J30" i="6"/>
  <c r="O30" i="6" s="1"/>
  <c r="I30" i="6"/>
  <c r="N30" i="6" s="1"/>
  <c r="Q29" i="6"/>
  <c r="L29" i="6"/>
  <c r="K29" i="6"/>
  <c r="P29" i="6" s="1"/>
  <c r="J29" i="6"/>
  <c r="O29" i="6" s="1"/>
  <c r="I29" i="6"/>
  <c r="N29" i="6" s="1"/>
  <c r="Q28" i="6"/>
  <c r="P28" i="6"/>
  <c r="O28" i="6"/>
  <c r="L28" i="6"/>
  <c r="K28" i="6"/>
  <c r="J28" i="6"/>
  <c r="I28" i="6"/>
  <c r="N28" i="6" s="1"/>
  <c r="P27" i="6"/>
  <c r="O27" i="6"/>
  <c r="N27" i="6"/>
  <c r="L27" i="6"/>
  <c r="Q27" i="6" s="1"/>
  <c r="K27" i="6"/>
  <c r="J27" i="6"/>
  <c r="I27" i="6"/>
  <c r="N26" i="6"/>
  <c r="L26" i="6"/>
  <c r="Q26" i="6" s="1"/>
  <c r="K26" i="6"/>
  <c r="P26" i="6" s="1"/>
  <c r="J26" i="6"/>
  <c r="O26" i="6" s="1"/>
  <c r="I26" i="6"/>
  <c r="P25" i="6"/>
  <c r="L25" i="6"/>
  <c r="Q25" i="6" s="1"/>
  <c r="K25" i="6"/>
  <c r="J25" i="6"/>
  <c r="O25" i="6" s="1"/>
  <c r="I25" i="6"/>
  <c r="N25" i="6" s="1"/>
  <c r="Q24" i="6"/>
  <c r="L24" i="6"/>
  <c r="K24" i="6"/>
  <c r="P24" i="6" s="1"/>
  <c r="J24" i="6"/>
  <c r="O24" i="6" s="1"/>
  <c r="I24" i="6"/>
  <c r="N24" i="6" s="1"/>
  <c r="Q23" i="6"/>
  <c r="O23" i="6"/>
  <c r="L23" i="6"/>
  <c r="K23" i="6"/>
  <c r="P23" i="6" s="1"/>
  <c r="J23" i="6"/>
  <c r="I23" i="6"/>
  <c r="N23" i="6" s="1"/>
  <c r="Q22" i="6"/>
  <c r="P22" i="6"/>
  <c r="O22" i="6"/>
  <c r="N22" i="6"/>
  <c r="L22" i="6"/>
  <c r="K22" i="6"/>
  <c r="J22" i="6"/>
  <c r="I22" i="6"/>
  <c r="N21" i="6"/>
  <c r="L21" i="6"/>
  <c r="Q21" i="6" s="1"/>
  <c r="K21" i="6"/>
  <c r="P21" i="6" s="1"/>
  <c r="J21" i="6"/>
  <c r="O21" i="6" s="1"/>
  <c r="I21" i="6"/>
  <c r="L20" i="6"/>
  <c r="Q20" i="6" s="1"/>
  <c r="K20" i="6"/>
  <c r="P20" i="6" s="1"/>
  <c r="J20" i="6"/>
  <c r="O20" i="6" s="1"/>
  <c r="I20" i="6"/>
  <c r="N20" i="6" s="1"/>
  <c r="Q19" i="6"/>
  <c r="N19" i="6"/>
  <c r="L19" i="6"/>
  <c r="K19" i="6"/>
  <c r="P19" i="6" s="1"/>
  <c r="J19" i="6"/>
  <c r="O19" i="6" s="1"/>
  <c r="I19" i="6"/>
  <c r="Q18" i="6"/>
  <c r="O18" i="6"/>
  <c r="L18" i="6"/>
  <c r="K18" i="6"/>
  <c r="P18" i="6" s="1"/>
  <c r="J18" i="6"/>
  <c r="I18" i="6"/>
  <c r="N18" i="6" s="1"/>
  <c r="Q17" i="6"/>
  <c r="P17" i="6"/>
  <c r="O17" i="6"/>
  <c r="L17" i="6"/>
  <c r="K17" i="6"/>
  <c r="J17" i="6"/>
  <c r="I17" i="6"/>
  <c r="N17" i="6" s="1"/>
  <c r="P16" i="6"/>
  <c r="O16" i="6"/>
  <c r="N16" i="6"/>
  <c r="L16" i="6"/>
  <c r="Q16" i="6" s="1"/>
  <c r="K16" i="6"/>
  <c r="J16" i="6"/>
  <c r="I16" i="6"/>
  <c r="L15" i="6"/>
  <c r="Q15" i="6" s="1"/>
  <c r="K15" i="6"/>
  <c r="P15" i="6" s="1"/>
  <c r="J15" i="6"/>
  <c r="O15" i="6" s="1"/>
  <c r="I15" i="6"/>
  <c r="N15" i="6" s="1"/>
  <c r="Q14" i="6"/>
  <c r="L14" i="6"/>
  <c r="K14" i="6"/>
  <c r="P14" i="6" s="1"/>
  <c r="J14" i="6"/>
  <c r="O14" i="6" s="1"/>
  <c r="I14" i="6"/>
  <c r="N14" i="6" s="1"/>
  <c r="Q13" i="6"/>
  <c r="O13" i="6"/>
  <c r="L13" i="6"/>
  <c r="K13" i="6"/>
  <c r="P13" i="6" s="1"/>
  <c r="J13" i="6"/>
  <c r="I13" i="6"/>
  <c r="N13" i="6" s="1"/>
  <c r="P12" i="6"/>
  <c r="O12" i="6"/>
  <c r="N12" i="6"/>
  <c r="L12" i="6"/>
  <c r="Q12" i="6" s="1"/>
  <c r="K12" i="6"/>
  <c r="J12" i="6"/>
  <c r="I12" i="6"/>
  <c r="N11" i="6"/>
  <c r="L11" i="6"/>
  <c r="Q11" i="6" s="1"/>
  <c r="K11" i="6"/>
  <c r="P11" i="6" s="1"/>
  <c r="J11" i="6"/>
  <c r="O11" i="6" s="1"/>
  <c r="I11" i="6"/>
  <c r="P10" i="6"/>
  <c r="N10" i="6"/>
  <c r="L10" i="6"/>
  <c r="Q10" i="6" s="1"/>
  <c r="K10" i="6"/>
  <c r="J10" i="6"/>
  <c r="O10" i="6" s="1"/>
  <c r="I10" i="6"/>
  <c r="Q9" i="6"/>
  <c r="L9" i="6"/>
  <c r="K9" i="6"/>
  <c r="P9" i="6" s="1"/>
  <c r="J9" i="6"/>
  <c r="O9" i="6" s="1"/>
  <c r="I9" i="6"/>
  <c r="N9" i="6" s="1"/>
  <c r="Q8" i="6"/>
  <c r="O8" i="6"/>
  <c r="L8" i="6"/>
  <c r="K8" i="6"/>
  <c r="P8" i="6" s="1"/>
  <c r="J8" i="6"/>
  <c r="I8" i="6"/>
  <c r="N8" i="6" s="1"/>
  <c r="Q7" i="6"/>
  <c r="P7" i="6"/>
  <c r="O7" i="6"/>
  <c r="N7" i="6"/>
  <c r="L7" i="6"/>
  <c r="K7" i="6"/>
  <c r="J7" i="6"/>
  <c r="I7" i="6"/>
  <c r="O6" i="6"/>
  <c r="N6" i="6"/>
  <c r="L6" i="6"/>
  <c r="Q6" i="6" s="1"/>
  <c r="K6" i="6"/>
  <c r="P6" i="6" s="1"/>
  <c r="J6" i="6"/>
  <c r="I6" i="6"/>
  <c r="L5" i="6"/>
  <c r="Q5" i="6" s="1"/>
  <c r="K5" i="6"/>
  <c r="P5" i="6" s="1"/>
  <c r="J5" i="6"/>
  <c r="O5" i="6" s="1"/>
  <c r="I5" i="6"/>
  <c r="N5" i="6" s="1"/>
  <c r="Q4" i="6"/>
  <c r="N4" i="6"/>
  <c r="L4" i="6"/>
  <c r="K4" i="6"/>
  <c r="P4" i="6" s="1"/>
  <c r="J4" i="6"/>
  <c r="O4" i="6" s="1"/>
  <c r="I4" i="6"/>
  <c r="Q3" i="6"/>
  <c r="O3" i="6"/>
  <c r="L3" i="6"/>
  <c r="K3" i="6"/>
  <c r="P3" i="6" s="1"/>
  <c r="J3" i="6"/>
  <c r="I3" i="6"/>
  <c r="N3" i="6" s="1"/>
  <c r="P2" i="6"/>
  <c r="O2" i="6"/>
  <c r="L2" i="6"/>
  <c r="Q2" i="6" s="1"/>
  <c r="K2" i="6"/>
  <c r="J2" i="6"/>
  <c r="I2" i="6"/>
  <c r="N2" i="6" s="1"/>
  <c r="P67" i="5"/>
  <c r="O67" i="5"/>
  <c r="N67" i="5"/>
  <c r="M67" i="5"/>
  <c r="L67" i="5"/>
  <c r="K67" i="5"/>
  <c r="J67" i="5"/>
  <c r="I67" i="5"/>
  <c r="H67" i="5"/>
  <c r="G67" i="5"/>
  <c r="F67" i="5" s="1"/>
  <c r="E67" i="5"/>
  <c r="P66" i="5"/>
  <c r="O66" i="5"/>
  <c r="N66" i="5"/>
  <c r="M66" i="5"/>
  <c r="L66" i="5"/>
  <c r="K66" i="5"/>
  <c r="J66" i="5"/>
  <c r="I66" i="5"/>
  <c r="H66" i="5"/>
  <c r="E66" i="5" s="1"/>
  <c r="F66" i="5" s="1"/>
  <c r="G66" i="5"/>
  <c r="P65" i="5"/>
  <c r="O65" i="5"/>
  <c r="N65" i="5"/>
  <c r="M65" i="5"/>
  <c r="L65" i="5"/>
  <c r="K65" i="5"/>
  <c r="J65" i="5"/>
  <c r="I65" i="5"/>
  <c r="E65" i="5" s="1"/>
  <c r="F65" i="5" s="1"/>
  <c r="H65" i="5"/>
  <c r="G65" i="5"/>
  <c r="P64" i="5"/>
  <c r="O64" i="5"/>
  <c r="N64" i="5"/>
  <c r="M64" i="5"/>
  <c r="L64" i="5"/>
  <c r="K64" i="5"/>
  <c r="J64" i="5"/>
  <c r="I64" i="5"/>
  <c r="H64" i="5"/>
  <c r="G64" i="5"/>
  <c r="P63" i="5"/>
  <c r="O63" i="5"/>
  <c r="N63" i="5"/>
  <c r="M63" i="5"/>
  <c r="L63" i="5"/>
  <c r="E63" i="5" s="1"/>
  <c r="F63" i="5" s="1"/>
  <c r="K63" i="5"/>
  <c r="J63" i="5"/>
  <c r="I63" i="5"/>
  <c r="H63" i="5"/>
  <c r="G63" i="5"/>
  <c r="P62" i="5"/>
  <c r="O62" i="5"/>
  <c r="N62" i="5"/>
  <c r="M62" i="5"/>
  <c r="L62" i="5"/>
  <c r="K62" i="5"/>
  <c r="J62" i="5"/>
  <c r="I62" i="5"/>
  <c r="H62" i="5"/>
  <c r="G62" i="5"/>
  <c r="E62" i="5"/>
  <c r="F62" i="5" s="1"/>
  <c r="P61" i="5"/>
  <c r="E61" i="5" s="1"/>
  <c r="F61" i="5" s="1"/>
  <c r="O61" i="5"/>
  <c r="N61" i="5"/>
  <c r="M61" i="5"/>
  <c r="L61" i="5"/>
  <c r="K61" i="5"/>
  <c r="J61" i="5"/>
  <c r="I61" i="5"/>
  <c r="H61" i="5"/>
  <c r="G61" i="5"/>
  <c r="P60" i="5"/>
  <c r="O60" i="5"/>
  <c r="N60" i="5"/>
  <c r="M60" i="5"/>
  <c r="L60" i="5"/>
  <c r="K60" i="5"/>
  <c r="J60" i="5"/>
  <c r="I60" i="5"/>
  <c r="H60" i="5"/>
  <c r="E60" i="5" s="1"/>
  <c r="F60" i="5" s="1"/>
  <c r="G60" i="5"/>
  <c r="P59" i="5"/>
  <c r="O59" i="5"/>
  <c r="N59" i="5"/>
  <c r="M59" i="5"/>
  <c r="L59" i="5"/>
  <c r="K59" i="5"/>
  <c r="J59" i="5"/>
  <c r="I59" i="5"/>
  <c r="H59" i="5"/>
  <c r="G59" i="5"/>
  <c r="P58" i="5"/>
  <c r="O58" i="5"/>
  <c r="N58" i="5"/>
  <c r="M58" i="5"/>
  <c r="L58" i="5"/>
  <c r="K58" i="5"/>
  <c r="J58" i="5"/>
  <c r="I58" i="5"/>
  <c r="H58" i="5"/>
  <c r="E58" i="5" s="1"/>
  <c r="F58" i="5" s="1"/>
  <c r="G58" i="5"/>
  <c r="P57" i="5"/>
  <c r="O57" i="5"/>
  <c r="N57" i="5"/>
  <c r="M57" i="5"/>
  <c r="L57" i="5"/>
  <c r="K57" i="5"/>
  <c r="E57" i="5" s="1"/>
  <c r="F57" i="5" s="1"/>
  <c r="J57" i="5"/>
  <c r="I57" i="5"/>
  <c r="H57" i="5"/>
  <c r="G57" i="5"/>
  <c r="P56" i="5"/>
  <c r="O56" i="5"/>
  <c r="N56" i="5"/>
  <c r="M56" i="5"/>
  <c r="L56" i="5"/>
  <c r="K56" i="5"/>
  <c r="J56" i="5"/>
  <c r="I56" i="5"/>
  <c r="H56" i="5"/>
  <c r="G56" i="5"/>
  <c r="E56" i="5"/>
  <c r="F56" i="5" s="1"/>
  <c r="P55" i="5"/>
  <c r="E55" i="5" s="1"/>
  <c r="F55" i="5" s="1"/>
  <c r="O55" i="5"/>
  <c r="N55" i="5"/>
  <c r="M55" i="5"/>
  <c r="L55" i="5"/>
  <c r="K55" i="5"/>
  <c r="J55" i="5"/>
  <c r="I55" i="5"/>
  <c r="H55" i="5"/>
  <c r="G55" i="5"/>
  <c r="P54" i="5"/>
  <c r="O54" i="5"/>
  <c r="N54" i="5"/>
  <c r="M54" i="5"/>
  <c r="L54" i="5"/>
  <c r="K54" i="5"/>
  <c r="J54" i="5"/>
  <c r="I54" i="5"/>
  <c r="H54" i="5"/>
  <c r="E54" i="5" s="1"/>
  <c r="F54" i="5" s="1"/>
  <c r="G54" i="5"/>
  <c r="P53" i="5"/>
  <c r="O53" i="5"/>
  <c r="N53" i="5"/>
  <c r="M53" i="5"/>
  <c r="L53" i="5"/>
  <c r="K53" i="5"/>
  <c r="J53" i="5"/>
  <c r="I53" i="5"/>
  <c r="E53" i="5" s="1"/>
  <c r="F53" i="5" s="1"/>
  <c r="H53" i="5"/>
  <c r="G53" i="5"/>
  <c r="P52" i="5"/>
  <c r="O52" i="5"/>
  <c r="N52" i="5"/>
  <c r="M52" i="5"/>
  <c r="L52" i="5"/>
  <c r="K52" i="5"/>
  <c r="E52" i="5" s="1"/>
  <c r="F52" i="5" s="1"/>
  <c r="J52" i="5"/>
  <c r="I52" i="5"/>
  <c r="H52" i="5"/>
  <c r="G52" i="5"/>
  <c r="P51" i="5"/>
  <c r="O51" i="5"/>
  <c r="N51" i="5"/>
  <c r="E51" i="5" s="1"/>
  <c r="F51" i="5" s="1"/>
  <c r="M51" i="5"/>
  <c r="L51" i="5"/>
  <c r="K51" i="5"/>
  <c r="J51" i="5"/>
  <c r="I51" i="5"/>
  <c r="H51" i="5"/>
  <c r="G51" i="5"/>
  <c r="P50" i="5"/>
  <c r="E50" i="5" s="1"/>
  <c r="F50" i="5" s="1"/>
  <c r="O50" i="5"/>
  <c r="N50" i="5"/>
  <c r="M50" i="5"/>
  <c r="L50" i="5"/>
  <c r="K50" i="5"/>
  <c r="J50" i="5"/>
  <c r="I50" i="5"/>
  <c r="H50" i="5"/>
  <c r="G50" i="5"/>
  <c r="P49" i="5"/>
  <c r="O49" i="5"/>
  <c r="N49" i="5"/>
  <c r="M49" i="5"/>
  <c r="L49" i="5"/>
  <c r="K49" i="5"/>
  <c r="J49" i="5"/>
  <c r="I49" i="5"/>
  <c r="H49" i="5"/>
  <c r="E49" i="5" s="1"/>
  <c r="F49" i="5" s="1"/>
  <c r="G49" i="5"/>
  <c r="P48" i="5"/>
  <c r="O48" i="5"/>
  <c r="N48" i="5"/>
  <c r="M48" i="5"/>
  <c r="L48" i="5"/>
  <c r="K48" i="5"/>
  <c r="J48" i="5"/>
  <c r="I48" i="5"/>
  <c r="E48" i="5" s="1"/>
  <c r="F48" i="5" s="1"/>
  <c r="H48" i="5"/>
  <c r="G48" i="5"/>
  <c r="P47" i="5"/>
  <c r="O47" i="5"/>
  <c r="N47" i="5"/>
  <c r="M47" i="5"/>
  <c r="L47" i="5"/>
  <c r="K47" i="5"/>
  <c r="E47" i="5" s="1"/>
  <c r="F47" i="5" s="1"/>
  <c r="J47" i="5"/>
  <c r="I47" i="5"/>
  <c r="H47" i="5"/>
  <c r="G47" i="5"/>
  <c r="P46" i="5"/>
  <c r="O46" i="5"/>
  <c r="N46" i="5"/>
  <c r="E46" i="5" s="1"/>
  <c r="F46" i="5" s="1"/>
  <c r="M46" i="5"/>
  <c r="L46" i="5"/>
  <c r="K46" i="5"/>
  <c r="J46" i="5"/>
  <c r="I46" i="5"/>
  <c r="H46" i="5"/>
  <c r="G46" i="5"/>
  <c r="P45" i="5"/>
  <c r="E45" i="5" s="1"/>
  <c r="F45" i="5" s="1"/>
  <c r="O45" i="5"/>
  <c r="N45" i="5"/>
  <c r="M45" i="5"/>
  <c r="L45" i="5"/>
  <c r="K45" i="5"/>
  <c r="J45" i="5"/>
  <c r="I45" i="5"/>
  <c r="H45" i="5"/>
  <c r="G45" i="5"/>
  <c r="P44" i="5"/>
  <c r="O44" i="5"/>
  <c r="N44" i="5"/>
  <c r="M44" i="5"/>
  <c r="L44" i="5"/>
  <c r="K44" i="5"/>
  <c r="J44" i="5"/>
  <c r="I44" i="5"/>
  <c r="H44" i="5"/>
  <c r="E44" i="5" s="1"/>
  <c r="F44" i="5" s="1"/>
  <c r="G44" i="5"/>
  <c r="P43" i="5"/>
  <c r="O43" i="5"/>
  <c r="N43" i="5"/>
  <c r="M43" i="5"/>
  <c r="L43" i="5"/>
  <c r="K43" i="5"/>
  <c r="J43" i="5"/>
  <c r="I43" i="5"/>
  <c r="E43" i="5" s="1"/>
  <c r="F43" i="5" s="1"/>
  <c r="H43" i="5"/>
  <c r="G43" i="5"/>
  <c r="P42" i="5"/>
  <c r="O42" i="5"/>
  <c r="N42" i="5"/>
  <c r="M42" i="5"/>
  <c r="L42" i="5"/>
  <c r="K42" i="5"/>
  <c r="E42" i="5" s="1"/>
  <c r="F42" i="5" s="1"/>
  <c r="J42" i="5"/>
  <c r="I42" i="5"/>
  <c r="H42" i="5"/>
  <c r="G42" i="5"/>
  <c r="P41" i="5"/>
  <c r="O41" i="5"/>
  <c r="N41" i="5"/>
  <c r="E41" i="5" s="1"/>
  <c r="F41" i="5" s="1"/>
  <c r="M41" i="5"/>
  <c r="L41" i="5"/>
  <c r="K41" i="5"/>
  <c r="J41" i="5"/>
  <c r="I41" i="5"/>
  <c r="H41" i="5"/>
  <c r="G41" i="5"/>
  <c r="P40" i="5"/>
  <c r="E40" i="5" s="1"/>
  <c r="F40" i="5" s="1"/>
  <c r="O40" i="5"/>
  <c r="N40" i="5"/>
  <c r="M40" i="5"/>
  <c r="L40" i="5"/>
  <c r="K40" i="5"/>
  <c r="J40" i="5"/>
  <c r="I40" i="5"/>
  <c r="H40" i="5"/>
  <c r="G40" i="5"/>
  <c r="P39" i="5"/>
  <c r="O39" i="5"/>
  <c r="N39" i="5"/>
  <c r="M39" i="5"/>
  <c r="L39" i="5"/>
  <c r="K39" i="5"/>
  <c r="J39" i="5"/>
  <c r="I39" i="5"/>
  <c r="H39" i="5"/>
  <c r="E39" i="5" s="1"/>
  <c r="F39" i="5" s="1"/>
  <c r="G39" i="5"/>
  <c r="P38" i="5"/>
  <c r="O38" i="5"/>
  <c r="N38" i="5"/>
  <c r="M38" i="5"/>
  <c r="L38" i="5"/>
  <c r="K38" i="5"/>
  <c r="J38" i="5"/>
  <c r="I38" i="5"/>
  <c r="E38" i="5" s="1"/>
  <c r="F38" i="5" s="1"/>
  <c r="H38" i="5"/>
  <c r="G38" i="5"/>
  <c r="P37" i="5"/>
  <c r="O37" i="5"/>
  <c r="N37" i="5"/>
  <c r="M37" i="5"/>
  <c r="L37" i="5"/>
  <c r="K37" i="5"/>
  <c r="E37" i="5" s="1"/>
  <c r="F37" i="5" s="1"/>
  <c r="J37" i="5"/>
  <c r="I37" i="5"/>
  <c r="H37" i="5"/>
  <c r="G37" i="5"/>
  <c r="P36" i="5"/>
  <c r="O36" i="5"/>
  <c r="N36" i="5"/>
  <c r="E36" i="5" s="1"/>
  <c r="F36" i="5" s="1"/>
  <c r="M36" i="5"/>
  <c r="L36" i="5"/>
  <c r="K36" i="5"/>
  <c r="J36" i="5"/>
  <c r="I36" i="5"/>
  <c r="H36" i="5"/>
  <c r="G36" i="5"/>
  <c r="P35" i="5"/>
  <c r="E35" i="5" s="1"/>
  <c r="F35" i="5" s="1"/>
  <c r="O35" i="5"/>
  <c r="N35" i="5"/>
  <c r="M35" i="5"/>
  <c r="L35" i="5"/>
  <c r="K35" i="5"/>
  <c r="J35" i="5"/>
  <c r="I35" i="5"/>
  <c r="H35" i="5"/>
  <c r="G35" i="5"/>
  <c r="P34" i="5"/>
  <c r="O34" i="5"/>
  <c r="N34" i="5"/>
  <c r="M34" i="5"/>
  <c r="L34" i="5"/>
  <c r="K34" i="5"/>
  <c r="J34" i="5"/>
  <c r="I34" i="5"/>
  <c r="H34" i="5"/>
  <c r="E34" i="5" s="1"/>
  <c r="F34" i="5" s="1"/>
  <c r="G34" i="5"/>
  <c r="P33" i="5"/>
  <c r="O33" i="5"/>
  <c r="N33" i="5"/>
  <c r="M33" i="5"/>
  <c r="L33" i="5"/>
  <c r="K33" i="5"/>
  <c r="J33" i="5"/>
  <c r="I33" i="5"/>
  <c r="E33" i="5" s="1"/>
  <c r="F33" i="5" s="1"/>
  <c r="H33" i="5"/>
  <c r="G33" i="5"/>
  <c r="P32" i="5"/>
  <c r="O32" i="5"/>
  <c r="N32" i="5"/>
  <c r="M32" i="5"/>
  <c r="L32" i="5"/>
  <c r="K32" i="5"/>
  <c r="E32" i="5" s="1"/>
  <c r="F32" i="5" s="1"/>
  <c r="J32" i="5"/>
  <c r="I32" i="5"/>
  <c r="H32" i="5"/>
  <c r="G32" i="5"/>
  <c r="P31" i="5"/>
  <c r="O31" i="5"/>
  <c r="N31" i="5"/>
  <c r="E31" i="5" s="1"/>
  <c r="F31" i="5" s="1"/>
  <c r="M31" i="5"/>
  <c r="L31" i="5"/>
  <c r="K31" i="5"/>
  <c r="J31" i="5"/>
  <c r="I31" i="5"/>
  <c r="H31" i="5"/>
  <c r="G31" i="5"/>
  <c r="P30" i="5"/>
  <c r="E30" i="5" s="1"/>
  <c r="F30" i="5" s="1"/>
  <c r="O30" i="5"/>
  <c r="N30" i="5"/>
  <c r="M30" i="5"/>
  <c r="L30" i="5"/>
  <c r="K30" i="5"/>
  <c r="J30" i="5"/>
  <c r="I30" i="5"/>
  <c r="H30" i="5"/>
  <c r="G30" i="5"/>
  <c r="P29" i="5"/>
  <c r="O29" i="5"/>
  <c r="N29" i="5"/>
  <c r="M29" i="5"/>
  <c r="L29" i="5"/>
  <c r="K29" i="5"/>
  <c r="J29" i="5"/>
  <c r="I29" i="5"/>
  <c r="H29" i="5"/>
  <c r="E29" i="5" s="1"/>
  <c r="F29" i="5" s="1"/>
  <c r="G29" i="5"/>
  <c r="P28" i="5"/>
  <c r="O28" i="5"/>
  <c r="N28" i="5"/>
  <c r="M28" i="5"/>
  <c r="L28" i="5"/>
  <c r="K28" i="5"/>
  <c r="J28" i="5"/>
  <c r="I28" i="5"/>
  <c r="E28" i="5" s="1"/>
  <c r="F28" i="5" s="1"/>
  <c r="H28" i="5"/>
  <c r="G28" i="5"/>
  <c r="P27" i="5"/>
  <c r="O27" i="5"/>
  <c r="N27" i="5"/>
  <c r="M27" i="5"/>
  <c r="L27" i="5"/>
  <c r="K27" i="5"/>
  <c r="E27" i="5" s="1"/>
  <c r="F27" i="5" s="1"/>
  <c r="J27" i="5"/>
  <c r="I27" i="5"/>
  <c r="H27" i="5"/>
  <c r="G27" i="5"/>
  <c r="P26" i="5"/>
  <c r="O26" i="5"/>
  <c r="N26" i="5"/>
  <c r="E26" i="5" s="1"/>
  <c r="F26" i="5" s="1"/>
  <c r="M26" i="5"/>
  <c r="L26" i="5"/>
  <c r="K26" i="5"/>
  <c r="J26" i="5"/>
  <c r="I26" i="5"/>
  <c r="H26" i="5"/>
  <c r="G26" i="5"/>
  <c r="P25" i="5"/>
  <c r="E25" i="5" s="1"/>
  <c r="F25" i="5" s="1"/>
  <c r="O25" i="5"/>
  <c r="N25" i="5"/>
  <c r="M25" i="5"/>
  <c r="L25" i="5"/>
  <c r="K25" i="5"/>
  <c r="J25" i="5"/>
  <c r="I25" i="5"/>
  <c r="H25" i="5"/>
  <c r="G25" i="5"/>
  <c r="P24" i="5"/>
  <c r="O24" i="5"/>
  <c r="N24" i="5"/>
  <c r="M24" i="5"/>
  <c r="L24" i="5"/>
  <c r="K24" i="5"/>
  <c r="J24" i="5"/>
  <c r="I24" i="5"/>
  <c r="H24" i="5"/>
  <c r="E24" i="5" s="1"/>
  <c r="F24" i="5" s="1"/>
  <c r="G24" i="5"/>
  <c r="P23" i="5"/>
  <c r="O23" i="5"/>
  <c r="N23" i="5"/>
  <c r="M23" i="5"/>
  <c r="L23" i="5"/>
  <c r="K23" i="5"/>
  <c r="J23" i="5"/>
  <c r="I23" i="5"/>
  <c r="E23" i="5" s="1"/>
  <c r="F23" i="5" s="1"/>
  <c r="H23" i="5"/>
  <c r="G23" i="5"/>
  <c r="P22" i="5"/>
  <c r="O22" i="5"/>
  <c r="N22" i="5"/>
  <c r="M22" i="5"/>
  <c r="L22" i="5"/>
  <c r="K22" i="5"/>
  <c r="E22" i="5" s="1"/>
  <c r="F22" i="5" s="1"/>
  <c r="J22" i="5"/>
  <c r="I22" i="5"/>
  <c r="H22" i="5"/>
  <c r="G22" i="5"/>
  <c r="P21" i="5"/>
  <c r="O21" i="5"/>
  <c r="N21" i="5"/>
  <c r="E21" i="5" s="1"/>
  <c r="F21" i="5" s="1"/>
  <c r="M21" i="5"/>
  <c r="L21" i="5"/>
  <c r="K21" i="5"/>
  <c r="J21" i="5"/>
  <c r="I21" i="5"/>
  <c r="H21" i="5"/>
  <c r="G21" i="5"/>
  <c r="P20" i="5"/>
  <c r="E20" i="5" s="1"/>
  <c r="F20" i="5" s="1"/>
  <c r="O20" i="5"/>
  <c r="N20" i="5"/>
  <c r="M20" i="5"/>
  <c r="L20" i="5"/>
  <c r="K20" i="5"/>
  <c r="J20" i="5"/>
  <c r="I20" i="5"/>
  <c r="H20" i="5"/>
  <c r="G20" i="5"/>
  <c r="P19" i="5"/>
  <c r="O19" i="5"/>
  <c r="N19" i="5"/>
  <c r="M19" i="5"/>
  <c r="L19" i="5"/>
  <c r="K19" i="5"/>
  <c r="J19" i="5"/>
  <c r="I19" i="5"/>
  <c r="H19" i="5"/>
  <c r="E19" i="5" s="1"/>
  <c r="F19" i="5" s="1"/>
  <c r="G19" i="5"/>
  <c r="P18" i="5"/>
  <c r="O18" i="5"/>
  <c r="N18" i="5"/>
  <c r="M18" i="5"/>
  <c r="L18" i="5"/>
  <c r="K18" i="5"/>
  <c r="J18" i="5"/>
  <c r="I18" i="5"/>
  <c r="E18" i="5" s="1"/>
  <c r="F18" i="5" s="1"/>
  <c r="H18" i="5"/>
  <c r="G18" i="5"/>
  <c r="P17" i="5"/>
  <c r="O17" i="5"/>
  <c r="N17" i="5"/>
  <c r="M17" i="5"/>
  <c r="L17" i="5"/>
  <c r="K17" i="5"/>
  <c r="E17" i="5" s="1"/>
  <c r="F17" i="5" s="1"/>
  <c r="J17" i="5"/>
  <c r="I17" i="5"/>
  <c r="H17" i="5"/>
  <c r="G17" i="5"/>
  <c r="P16" i="5"/>
  <c r="O16" i="5"/>
  <c r="N16" i="5"/>
  <c r="E16" i="5" s="1"/>
  <c r="F16" i="5" s="1"/>
  <c r="M16" i="5"/>
  <c r="L16" i="5"/>
  <c r="K16" i="5"/>
  <c r="J16" i="5"/>
  <c r="I16" i="5"/>
  <c r="H16" i="5"/>
  <c r="G16" i="5"/>
  <c r="P15" i="5"/>
  <c r="E15" i="5" s="1"/>
  <c r="F15" i="5" s="1"/>
  <c r="O15" i="5"/>
  <c r="N15" i="5"/>
  <c r="M15" i="5"/>
  <c r="L15" i="5"/>
  <c r="K15" i="5"/>
  <c r="J15" i="5"/>
  <c r="I15" i="5"/>
  <c r="H15" i="5"/>
  <c r="G15" i="5"/>
  <c r="P14" i="5"/>
  <c r="O14" i="5"/>
  <c r="N14" i="5"/>
  <c r="M14" i="5"/>
  <c r="L14" i="5"/>
  <c r="K14" i="5"/>
  <c r="J14" i="5"/>
  <c r="I14" i="5"/>
  <c r="H14" i="5"/>
  <c r="E14" i="5" s="1"/>
  <c r="F14" i="5" s="1"/>
  <c r="G14" i="5"/>
  <c r="P13" i="5"/>
  <c r="O13" i="5"/>
  <c r="N13" i="5"/>
  <c r="M13" i="5"/>
  <c r="L13" i="5"/>
  <c r="K13" i="5"/>
  <c r="J13" i="5"/>
  <c r="I13" i="5"/>
  <c r="E13" i="5" s="1"/>
  <c r="F13" i="5" s="1"/>
  <c r="H13" i="5"/>
  <c r="G13" i="5"/>
  <c r="P12" i="5"/>
  <c r="O12" i="5"/>
  <c r="N12" i="5"/>
  <c r="M12" i="5"/>
  <c r="L12" i="5"/>
  <c r="K12" i="5"/>
  <c r="E12" i="5" s="1"/>
  <c r="F12" i="5" s="1"/>
  <c r="J12" i="5"/>
  <c r="I12" i="5"/>
  <c r="H12" i="5"/>
  <c r="G12" i="5"/>
  <c r="P11" i="5"/>
  <c r="O11" i="5"/>
  <c r="N11" i="5"/>
  <c r="E11" i="5" s="1"/>
  <c r="F11" i="5" s="1"/>
  <c r="M11" i="5"/>
  <c r="L11" i="5"/>
  <c r="K11" i="5"/>
  <c r="J11" i="5"/>
  <c r="I11" i="5"/>
  <c r="H11" i="5"/>
  <c r="G11" i="5"/>
  <c r="P10" i="5"/>
  <c r="E10" i="5" s="1"/>
  <c r="F10" i="5" s="1"/>
  <c r="O10" i="5"/>
  <c r="N10" i="5"/>
  <c r="M10" i="5"/>
  <c r="L10" i="5"/>
  <c r="K10" i="5"/>
  <c r="J10" i="5"/>
  <c r="I10" i="5"/>
  <c r="H10" i="5"/>
  <c r="G10" i="5"/>
  <c r="P9" i="5"/>
  <c r="O9" i="5"/>
  <c r="N9" i="5"/>
  <c r="M9" i="5"/>
  <c r="L9" i="5"/>
  <c r="K9" i="5"/>
  <c r="J9" i="5"/>
  <c r="I9" i="5"/>
  <c r="H9" i="5"/>
  <c r="E9" i="5" s="1"/>
  <c r="F9" i="5" s="1"/>
  <c r="G9" i="5"/>
  <c r="P8" i="5"/>
  <c r="O8" i="5"/>
  <c r="N8" i="5"/>
  <c r="M8" i="5"/>
  <c r="L8" i="5"/>
  <c r="K8" i="5"/>
  <c r="J8" i="5"/>
  <c r="I8" i="5"/>
  <c r="E8" i="5" s="1"/>
  <c r="F8" i="5" s="1"/>
  <c r="H8" i="5"/>
  <c r="G8" i="5"/>
  <c r="P7" i="5"/>
  <c r="O7" i="5"/>
  <c r="N7" i="5"/>
  <c r="M7" i="5"/>
  <c r="L7" i="5"/>
  <c r="K7" i="5"/>
  <c r="E7" i="5" s="1"/>
  <c r="F7" i="5" s="1"/>
  <c r="J7" i="5"/>
  <c r="I7" i="5"/>
  <c r="H7" i="5"/>
  <c r="G7" i="5"/>
  <c r="P6" i="5"/>
  <c r="O6" i="5"/>
  <c r="N6" i="5"/>
  <c r="E6" i="5" s="1"/>
  <c r="F6" i="5" s="1"/>
  <c r="M6" i="5"/>
  <c r="L6" i="5"/>
  <c r="K6" i="5"/>
  <c r="J6" i="5"/>
  <c r="I6" i="5"/>
  <c r="H6" i="5"/>
  <c r="G6" i="5"/>
  <c r="P5" i="5"/>
  <c r="E5" i="5" s="1"/>
  <c r="F5" i="5" s="1"/>
  <c r="O5" i="5"/>
  <c r="N5" i="5"/>
  <c r="M5" i="5"/>
  <c r="L5" i="5"/>
  <c r="K5" i="5"/>
  <c r="J5" i="5"/>
  <c r="I5" i="5"/>
  <c r="H5" i="5"/>
  <c r="G5" i="5"/>
  <c r="P4" i="5"/>
  <c r="O4" i="5"/>
  <c r="N4" i="5"/>
  <c r="M4" i="5"/>
  <c r="L4" i="5"/>
  <c r="K4" i="5"/>
  <c r="J4" i="5"/>
  <c r="I4" i="5"/>
  <c r="H4" i="5"/>
  <c r="E4" i="5" s="1"/>
  <c r="F4" i="5" s="1"/>
  <c r="G4" i="5"/>
  <c r="P3" i="5"/>
  <c r="O3" i="5"/>
  <c r="N3" i="5"/>
  <c r="M3" i="5"/>
  <c r="L3" i="5"/>
  <c r="K3" i="5"/>
  <c r="J3" i="5"/>
  <c r="I3" i="5"/>
  <c r="E3" i="5" s="1"/>
  <c r="F3" i="5" s="1"/>
  <c r="H3" i="5"/>
  <c r="G3" i="5"/>
  <c r="E67" i="4"/>
  <c r="F67" i="4" s="1"/>
  <c r="E66" i="4"/>
  <c r="F66" i="4" s="1"/>
  <c r="F65" i="4"/>
  <c r="E65" i="4"/>
  <c r="E64" i="4"/>
  <c r="F64" i="4" s="1"/>
  <c r="E63" i="4"/>
  <c r="F63" i="4" s="1"/>
  <c r="E62" i="4"/>
  <c r="F62" i="4" s="1"/>
  <c r="E61" i="4"/>
  <c r="F61" i="4" s="1"/>
  <c r="F60" i="4"/>
  <c r="E60" i="4"/>
  <c r="E59" i="4"/>
  <c r="F59" i="4" s="1"/>
  <c r="E58" i="4"/>
  <c r="F58" i="4" s="1"/>
  <c r="E57" i="4"/>
  <c r="F57" i="4" s="1"/>
  <c r="E56" i="4"/>
  <c r="F56" i="4" s="1"/>
  <c r="F55" i="4"/>
  <c r="E55" i="4"/>
  <c r="E54" i="4"/>
  <c r="F54" i="4" s="1"/>
  <c r="E53" i="4"/>
  <c r="F53" i="4" s="1"/>
  <c r="E52" i="4"/>
  <c r="F52" i="4" s="1"/>
  <c r="E51" i="4"/>
  <c r="F51" i="4" s="1"/>
  <c r="F50" i="4"/>
  <c r="E50" i="4"/>
  <c r="E49" i="4"/>
  <c r="F49" i="4" s="1"/>
  <c r="E48" i="4"/>
  <c r="F48" i="4" s="1"/>
  <c r="E47" i="4"/>
  <c r="F47" i="4" s="1"/>
  <c r="E46" i="4"/>
  <c r="F46" i="4" s="1"/>
  <c r="F45" i="4"/>
  <c r="E45" i="4"/>
  <c r="E44" i="4"/>
  <c r="F44" i="4" s="1"/>
  <c r="E43" i="4"/>
  <c r="F43" i="4" s="1"/>
  <c r="E42" i="4"/>
  <c r="F42" i="4" s="1"/>
  <c r="E41" i="4"/>
  <c r="F41" i="4" s="1"/>
  <c r="F40" i="4"/>
  <c r="E40" i="4"/>
  <c r="E39" i="4"/>
  <c r="F39" i="4" s="1"/>
  <c r="E38" i="4"/>
  <c r="F38" i="4" s="1"/>
  <c r="E37" i="4"/>
  <c r="F37" i="4" s="1"/>
  <c r="E36" i="4"/>
  <c r="F36" i="4" s="1"/>
  <c r="F35" i="4"/>
  <c r="E35" i="4"/>
  <c r="E34" i="4"/>
  <c r="F34" i="4" s="1"/>
  <c r="E33" i="4"/>
  <c r="F33" i="4" s="1"/>
  <c r="E32" i="4"/>
  <c r="F32" i="4" s="1"/>
  <c r="E31" i="4"/>
  <c r="F31" i="4" s="1"/>
  <c r="F30" i="4"/>
  <c r="E30" i="4"/>
  <c r="E29" i="4"/>
  <c r="F29" i="4" s="1"/>
  <c r="E28" i="4"/>
  <c r="F28" i="4" s="1"/>
  <c r="E27" i="4"/>
  <c r="F27" i="4" s="1"/>
  <c r="E26" i="4"/>
  <c r="F26" i="4" s="1"/>
  <c r="F25" i="4"/>
  <c r="E25" i="4"/>
  <c r="E24" i="4"/>
  <c r="F24" i="4" s="1"/>
  <c r="E23" i="4"/>
  <c r="F23" i="4" s="1"/>
  <c r="E22" i="4"/>
  <c r="F22" i="4" s="1"/>
  <c r="E21" i="4"/>
  <c r="F21" i="4" s="1"/>
  <c r="F20" i="4"/>
  <c r="E20" i="4"/>
  <c r="E19" i="4"/>
  <c r="F19" i="4" s="1"/>
  <c r="E18" i="4"/>
  <c r="F18" i="4" s="1"/>
  <c r="E17" i="4"/>
  <c r="F17" i="4" s="1"/>
  <c r="E16" i="4"/>
  <c r="F16" i="4" s="1"/>
  <c r="F15" i="4"/>
  <c r="E15" i="4"/>
  <c r="E14" i="4"/>
  <c r="F14" i="4" s="1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E640" i="3" s="1"/>
  <c r="F640" i="3" s="1"/>
  <c r="G640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E639" i="3" s="1"/>
  <c r="F639" i="3" s="1"/>
  <c r="G639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E638" i="3" s="1"/>
  <c r="F638" i="3" s="1"/>
  <c r="G638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E637" i="3" s="1"/>
  <c r="F637" i="3" s="1"/>
  <c r="G637" i="3"/>
  <c r="W636" i="3"/>
  <c r="V636" i="3"/>
  <c r="U636" i="3"/>
  <c r="T636" i="3"/>
  <c r="S636" i="3"/>
  <c r="R636" i="3"/>
  <c r="Q636" i="3"/>
  <c r="P636" i="3"/>
  <c r="E636" i="3" s="1"/>
  <c r="F636" i="3" s="1"/>
  <c r="O636" i="3"/>
  <c r="N636" i="3"/>
  <c r="M636" i="3"/>
  <c r="L636" i="3"/>
  <c r="K636" i="3"/>
  <c r="J636" i="3"/>
  <c r="I636" i="3"/>
  <c r="H636" i="3"/>
  <c r="G636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E635" i="3"/>
  <c r="F635" i="3" s="1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E634" i="3" s="1"/>
  <c r="F634" i="3" s="1"/>
  <c r="G634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E633" i="3" s="1"/>
  <c r="F633" i="3" s="1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E632" i="3" s="1"/>
  <c r="F632" i="3" s="1"/>
  <c r="I632" i="3"/>
  <c r="H632" i="3"/>
  <c r="G632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E631" i="3" s="1"/>
  <c r="F631" i="3" s="1"/>
  <c r="H631" i="3"/>
  <c r="G631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E630" i="3" s="1"/>
  <c r="F630" i="3" s="1"/>
  <c r="G630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E629" i="3" s="1"/>
  <c r="F629" i="3" s="1"/>
  <c r="G629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E628" i="3" s="1"/>
  <c r="F628" i="3" s="1"/>
  <c r="G628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E627" i="3" s="1"/>
  <c r="F627" i="3" s="1"/>
  <c r="G627" i="3"/>
  <c r="W626" i="3"/>
  <c r="V626" i="3"/>
  <c r="U626" i="3"/>
  <c r="T626" i="3"/>
  <c r="S626" i="3"/>
  <c r="R626" i="3"/>
  <c r="Q626" i="3"/>
  <c r="P626" i="3"/>
  <c r="E626" i="3" s="1"/>
  <c r="F626" i="3" s="1"/>
  <c r="O626" i="3"/>
  <c r="N626" i="3"/>
  <c r="M626" i="3"/>
  <c r="L626" i="3"/>
  <c r="K626" i="3"/>
  <c r="J626" i="3"/>
  <c r="I626" i="3"/>
  <c r="H626" i="3"/>
  <c r="G626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E625" i="3"/>
  <c r="F625" i="3" s="1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E624" i="3" s="1"/>
  <c r="F624" i="3" s="1"/>
  <c r="G624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E623" i="3" s="1"/>
  <c r="F623" i="3" s="1"/>
  <c r="J623" i="3"/>
  <c r="I623" i="3"/>
  <c r="H623" i="3"/>
  <c r="G623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E622" i="3" s="1"/>
  <c r="F622" i="3" s="1"/>
  <c r="I622" i="3"/>
  <c r="H622" i="3"/>
  <c r="G622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E621" i="3" s="1"/>
  <c r="F621" i="3" s="1"/>
  <c r="H621" i="3"/>
  <c r="G621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E620" i="3" s="1"/>
  <c r="F620" i="3" s="1"/>
  <c r="G620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E619" i="3" s="1"/>
  <c r="F619" i="3" s="1"/>
  <c r="G619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E618" i="3" s="1"/>
  <c r="F618" i="3" s="1"/>
  <c r="G618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E617" i="3" s="1"/>
  <c r="F617" i="3" s="1"/>
  <c r="G617" i="3"/>
  <c r="W616" i="3"/>
  <c r="V616" i="3"/>
  <c r="U616" i="3"/>
  <c r="T616" i="3"/>
  <c r="S616" i="3"/>
  <c r="R616" i="3"/>
  <c r="Q616" i="3"/>
  <c r="P616" i="3"/>
  <c r="E616" i="3" s="1"/>
  <c r="F616" i="3" s="1"/>
  <c r="O616" i="3"/>
  <c r="N616" i="3"/>
  <c r="M616" i="3"/>
  <c r="L616" i="3"/>
  <c r="K616" i="3"/>
  <c r="J616" i="3"/>
  <c r="I616" i="3"/>
  <c r="H616" i="3"/>
  <c r="G616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E615" i="3"/>
  <c r="F615" i="3" s="1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E614" i="3" s="1"/>
  <c r="F614" i="3" s="1"/>
  <c r="G614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E613" i="3" s="1"/>
  <c r="F613" i="3" s="1"/>
  <c r="J613" i="3"/>
  <c r="I613" i="3"/>
  <c r="H613" i="3"/>
  <c r="G613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E612" i="3" s="1"/>
  <c r="F612" i="3" s="1"/>
  <c r="I612" i="3"/>
  <c r="H612" i="3"/>
  <c r="G612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E611" i="3" s="1"/>
  <c r="F611" i="3" s="1"/>
  <c r="H611" i="3"/>
  <c r="G611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E610" i="3" s="1"/>
  <c r="F610" i="3" s="1"/>
  <c r="G610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E609" i="3" s="1"/>
  <c r="F609" i="3" s="1"/>
  <c r="G609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E608" i="3" s="1"/>
  <c r="F608" i="3" s="1"/>
  <c r="G608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E607" i="3" s="1"/>
  <c r="F607" i="3" s="1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E606" i="3"/>
  <c r="F606" i="3" s="1"/>
  <c r="W605" i="3"/>
  <c r="V605" i="3"/>
  <c r="U605" i="3"/>
  <c r="T605" i="3"/>
  <c r="S605" i="3"/>
  <c r="R605" i="3"/>
  <c r="Q605" i="3"/>
  <c r="P605" i="3"/>
  <c r="O605" i="3"/>
  <c r="N605" i="3"/>
  <c r="E605" i="3" s="1"/>
  <c r="F605" i="3" s="1"/>
  <c r="M605" i="3"/>
  <c r="L605" i="3"/>
  <c r="K605" i="3"/>
  <c r="J605" i="3"/>
  <c r="I605" i="3"/>
  <c r="H605" i="3"/>
  <c r="G605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E604" i="3" s="1"/>
  <c r="F604" i="3" s="1"/>
  <c r="G604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E603" i="3" s="1"/>
  <c r="F603" i="3" s="1"/>
  <c r="J603" i="3"/>
  <c r="I603" i="3"/>
  <c r="H603" i="3"/>
  <c r="G603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E602" i="3" s="1"/>
  <c r="F602" i="3" s="1"/>
  <c r="I602" i="3"/>
  <c r="H602" i="3"/>
  <c r="G602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E601" i="3" s="1"/>
  <c r="F601" i="3" s="1"/>
  <c r="H601" i="3"/>
  <c r="G601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E600" i="3" s="1"/>
  <c r="F600" i="3" s="1"/>
  <c r="G600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E599" i="3" s="1"/>
  <c r="F599" i="3" s="1"/>
  <c r="G599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E598" i="3" s="1"/>
  <c r="F598" i="3" s="1"/>
  <c r="G598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E597" i="3" s="1"/>
  <c r="F597" i="3" s="1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E596" i="3"/>
  <c r="F596" i="3" s="1"/>
  <c r="W595" i="3"/>
  <c r="V595" i="3"/>
  <c r="U595" i="3"/>
  <c r="T595" i="3"/>
  <c r="S595" i="3"/>
  <c r="R595" i="3"/>
  <c r="Q595" i="3"/>
  <c r="P595" i="3"/>
  <c r="O595" i="3"/>
  <c r="N595" i="3"/>
  <c r="E595" i="3" s="1"/>
  <c r="F595" i="3" s="1"/>
  <c r="M595" i="3"/>
  <c r="L595" i="3"/>
  <c r="K595" i="3"/>
  <c r="J595" i="3"/>
  <c r="I595" i="3"/>
  <c r="H595" i="3"/>
  <c r="G595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E594" i="3" s="1"/>
  <c r="F594" i="3" s="1"/>
  <c r="G594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E593" i="3" s="1"/>
  <c r="F593" i="3" s="1"/>
  <c r="J593" i="3"/>
  <c r="I593" i="3"/>
  <c r="H593" i="3"/>
  <c r="G593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E592" i="3" s="1"/>
  <c r="F592" i="3" s="1"/>
  <c r="I592" i="3"/>
  <c r="H592" i="3"/>
  <c r="G592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E591" i="3" s="1"/>
  <c r="F591" i="3" s="1"/>
  <c r="H591" i="3"/>
  <c r="G591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E590" i="3" s="1"/>
  <c r="F590" i="3" s="1"/>
  <c r="G590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E589" i="3" s="1"/>
  <c r="F589" i="3" s="1"/>
  <c r="G589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E588" i="3" s="1"/>
  <c r="F588" i="3" s="1"/>
  <c r="G588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E587" i="3" s="1"/>
  <c r="F587" i="3" s="1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E586" i="3"/>
  <c r="F586" i="3" s="1"/>
  <c r="W585" i="3"/>
  <c r="V585" i="3"/>
  <c r="U585" i="3"/>
  <c r="T585" i="3"/>
  <c r="S585" i="3"/>
  <c r="R585" i="3"/>
  <c r="Q585" i="3"/>
  <c r="P585" i="3"/>
  <c r="O585" i="3"/>
  <c r="N585" i="3"/>
  <c r="E585" i="3" s="1"/>
  <c r="F585" i="3" s="1"/>
  <c r="M585" i="3"/>
  <c r="L585" i="3"/>
  <c r="K585" i="3"/>
  <c r="J585" i="3"/>
  <c r="I585" i="3"/>
  <c r="H585" i="3"/>
  <c r="G585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E584" i="3" s="1"/>
  <c r="F584" i="3" s="1"/>
  <c r="G584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E583" i="3" s="1"/>
  <c r="F583" i="3" s="1"/>
  <c r="J583" i="3"/>
  <c r="I583" i="3"/>
  <c r="H583" i="3"/>
  <c r="G583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E582" i="3" s="1"/>
  <c r="F582" i="3" s="1"/>
  <c r="I582" i="3"/>
  <c r="H582" i="3"/>
  <c r="G582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E581" i="3" s="1"/>
  <c r="F581" i="3" s="1"/>
  <c r="H581" i="3"/>
  <c r="G581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E580" i="3" s="1"/>
  <c r="F580" i="3" s="1"/>
  <c r="G580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E579" i="3" s="1"/>
  <c r="F579" i="3" s="1"/>
  <c r="G579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E578" i="3" s="1"/>
  <c r="F578" i="3" s="1"/>
  <c r="G578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E577" i="3" s="1"/>
  <c r="F577" i="3" s="1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E576" i="3"/>
  <c r="F576" i="3" s="1"/>
  <c r="W575" i="3"/>
  <c r="V575" i="3"/>
  <c r="U575" i="3"/>
  <c r="T575" i="3"/>
  <c r="S575" i="3"/>
  <c r="R575" i="3"/>
  <c r="Q575" i="3"/>
  <c r="P575" i="3"/>
  <c r="O575" i="3"/>
  <c r="N575" i="3"/>
  <c r="E575" i="3" s="1"/>
  <c r="F575" i="3" s="1"/>
  <c r="M575" i="3"/>
  <c r="L575" i="3"/>
  <c r="K575" i="3"/>
  <c r="J575" i="3"/>
  <c r="I575" i="3"/>
  <c r="H575" i="3"/>
  <c r="G575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E574" i="3" s="1"/>
  <c r="F574" i="3" s="1"/>
  <c r="G574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E573" i="3" s="1"/>
  <c r="F573" i="3" s="1"/>
  <c r="J573" i="3"/>
  <c r="I573" i="3"/>
  <c r="H573" i="3"/>
  <c r="G573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E572" i="3" s="1"/>
  <c r="F572" i="3" s="1"/>
  <c r="I572" i="3"/>
  <c r="H572" i="3"/>
  <c r="G572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E571" i="3" s="1"/>
  <c r="F571" i="3" s="1"/>
  <c r="H571" i="3"/>
  <c r="G571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E570" i="3" s="1"/>
  <c r="F570" i="3" s="1"/>
  <c r="G570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E569" i="3" s="1"/>
  <c r="F569" i="3" s="1"/>
  <c r="G569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E568" i="3" s="1"/>
  <c r="F568" i="3" s="1"/>
  <c r="G568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E567" i="3" s="1"/>
  <c r="F567" i="3" s="1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E566" i="3"/>
  <c r="F566" i="3" s="1"/>
  <c r="W565" i="3"/>
  <c r="V565" i="3"/>
  <c r="U565" i="3"/>
  <c r="T565" i="3"/>
  <c r="S565" i="3"/>
  <c r="R565" i="3"/>
  <c r="Q565" i="3"/>
  <c r="P565" i="3"/>
  <c r="O565" i="3"/>
  <c r="N565" i="3"/>
  <c r="E565" i="3" s="1"/>
  <c r="F565" i="3" s="1"/>
  <c r="M565" i="3"/>
  <c r="L565" i="3"/>
  <c r="K565" i="3"/>
  <c r="J565" i="3"/>
  <c r="I565" i="3"/>
  <c r="H565" i="3"/>
  <c r="G565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E564" i="3" s="1"/>
  <c r="F564" i="3" s="1"/>
  <c r="G564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E563" i="3" s="1"/>
  <c r="F563" i="3" s="1"/>
  <c r="J563" i="3"/>
  <c r="I563" i="3"/>
  <c r="H563" i="3"/>
  <c r="G563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E562" i="3" s="1"/>
  <c r="F562" i="3" s="1"/>
  <c r="I562" i="3"/>
  <c r="H562" i="3"/>
  <c r="G562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E561" i="3" s="1"/>
  <c r="F561" i="3" s="1"/>
  <c r="H561" i="3"/>
  <c r="G561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E560" i="3" s="1"/>
  <c r="F560" i="3" s="1"/>
  <c r="G560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E559" i="3" s="1"/>
  <c r="F559" i="3" s="1"/>
  <c r="G559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E557" i="3" s="1"/>
  <c r="F557" i="3" s="1"/>
  <c r="W556" i="3"/>
  <c r="V556" i="3"/>
  <c r="U556" i="3"/>
  <c r="T556" i="3"/>
  <c r="S556" i="3"/>
  <c r="R556" i="3"/>
  <c r="Q556" i="3"/>
  <c r="P556" i="3"/>
  <c r="O556" i="3"/>
  <c r="E556" i="3" s="1"/>
  <c r="F556" i="3" s="1"/>
  <c r="N556" i="3"/>
  <c r="M556" i="3"/>
  <c r="L556" i="3"/>
  <c r="K556" i="3"/>
  <c r="J556" i="3"/>
  <c r="I556" i="3"/>
  <c r="H556" i="3"/>
  <c r="G556" i="3"/>
  <c r="W555" i="3"/>
  <c r="V555" i="3"/>
  <c r="U555" i="3"/>
  <c r="T555" i="3"/>
  <c r="S555" i="3"/>
  <c r="R555" i="3"/>
  <c r="Q555" i="3"/>
  <c r="P555" i="3"/>
  <c r="O555" i="3"/>
  <c r="N555" i="3"/>
  <c r="E555" i="3" s="1"/>
  <c r="F555" i="3" s="1"/>
  <c r="M555" i="3"/>
  <c r="L555" i="3"/>
  <c r="K555" i="3"/>
  <c r="J555" i="3"/>
  <c r="I555" i="3"/>
  <c r="H555" i="3"/>
  <c r="G555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E554" i="3" s="1"/>
  <c r="F554" i="3" s="1"/>
  <c r="G554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E549" i="3" s="1"/>
  <c r="F549" i="3" s="1"/>
  <c r="G549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E548" i="3" s="1"/>
  <c r="F548" i="3" s="1"/>
  <c r="G548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E547" i="3" s="1"/>
  <c r="F547" i="3" s="1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E546" i="3"/>
  <c r="F546" i="3" s="1"/>
  <c r="W545" i="3"/>
  <c r="V545" i="3"/>
  <c r="U545" i="3"/>
  <c r="T545" i="3"/>
  <c r="S545" i="3"/>
  <c r="R545" i="3"/>
  <c r="Q545" i="3"/>
  <c r="P545" i="3"/>
  <c r="O545" i="3"/>
  <c r="N545" i="3"/>
  <c r="E545" i="3" s="1"/>
  <c r="F545" i="3" s="1"/>
  <c r="M545" i="3"/>
  <c r="L545" i="3"/>
  <c r="K545" i="3"/>
  <c r="J545" i="3"/>
  <c r="I545" i="3"/>
  <c r="H545" i="3"/>
  <c r="G545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E542" i="3" s="1"/>
  <c r="F542" i="3" s="1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E539" i="3" s="1"/>
  <c r="F539" i="3" s="1"/>
  <c r="G539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E538" i="3" s="1"/>
  <c r="F538" i="3" s="1"/>
  <c r="G538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E536" i="3"/>
  <c r="F536" i="3" s="1"/>
  <c r="W535" i="3"/>
  <c r="V535" i="3"/>
  <c r="U535" i="3"/>
  <c r="T535" i="3"/>
  <c r="S535" i="3"/>
  <c r="R535" i="3"/>
  <c r="Q535" i="3"/>
  <c r="P535" i="3"/>
  <c r="O535" i="3"/>
  <c r="N535" i="3"/>
  <c r="E535" i="3" s="1"/>
  <c r="F535" i="3" s="1"/>
  <c r="M535" i="3"/>
  <c r="L535" i="3"/>
  <c r="K535" i="3"/>
  <c r="J535" i="3"/>
  <c r="I535" i="3"/>
  <c r="H535" i="3"/>
  <c r="G535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E530" i="3" s="1"/>
  <c r="F530" i="3" s="1"/>
  <c r="G530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E528" i="3" s="1"/>
  <c r="F528" i="3" s="1"/>
  <c r="G528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W526" i="3"/>
  <c r="V526" i="3"/>
  <c r="U526" i="3"/>
  <c r="T526" i="3"/>
  <c r="S526" i="3"/>
  <c r="R526" i="3"/>
  <c r="Q526" i="3"/>
  <c r="P526" i="3"/>
  <c r="E526" i="3" s="1"/>
  <c r="F526" i="3" s="1"/>
  <c r="O526" i="3"/>
  <c r="N526" i="3"/>
  <c r="M526" i="3"/>
  <c r="L526" i="3"/>
  <c r="K526" i="3"/>
  <c r="J526" i="3"/>
  <c r="I526" i="3"/>
  <c r="H526" i="3"/>
  <c r="G526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E525" i="3"/>
  <c r="F525" i="3" s="1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E523" i="3" s="1"/>
  <c r="F523" i="3" s="1"/>
  <c r="J523" i="3"/>
  <c r="I523" i="3"/>
  <c r="H523" i="3"/>
  <c r="G523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E522" i="3" s="1"/>
  <c r="F522" i="3" s="1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E519" i="3" s="1"/>
  <c r="F519" i="3" s="1"/>
  <c r="G519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E518" i="3" s="1"/>
  <c r="F518" i="3" s="1"/>
  <c r="G518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E516" i="3"/>
  <c r="F516" i="3" s="1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E515" i="3"/>
  <c r="F515" i="3" s="1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E511" i="3" s="1"/>
  <c r="F511" i="3" s="1"/>
  <c r="H511" i="3"/>
  <c r="G511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E510" i="3" s="1"/>
  <c r="F510" i="3" s="1"/>
  <c r="G510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E506" i="3"/>
  <c r="F506" i="3" s="1"/>
  <c r="W505" i="3"/>
  <c r="V505" i="3"/>
  <c r="U505" i="3"/>
  <c r="T505" i="3"/>
  <c r="S505" i="3"/>
  <c r="R505" i="3"/>
  <c r="Q505" i="3"/>
  <c r="P505" i="3"/>
  <c r="O505" i="3"/>
  <c r="N505" i="3"/>
  <c r="E505" i="3" s="1"/>
  <c r="F505" i="3" s="1"/>
  <c r="M505" i="3"/>
  <c r="L505" i="3"/>
  <c r="K505" i="3"/>
  <c r="J505" i="3"/>
  <c r="I505" i="3"/>
  <c r="H505" i="3"/>
  <c r="G505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E504" i="3" s="1"/>
  <c r="F504" i="3" s="1"/>
  <c r="G504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E503" i="3" s="1"/>
  <c r="F503" i="3" s="1"/>
  <c r="J503" i="3"/>
  <c r="I503" i="3"/>
  <c r="H503" i="3"/>
  <c r="G503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E498" i="3" s="1"/>
  <c r="F498" i="3" s="1"/>
  <c r="G498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E497" i="3" s="1"/>
  <c r="F497" i="3" s="1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E496" i="3"/>
  <c r="F496" i="3" s="1"/>
  <c r="W495" i="3"/>
  <c r="V495" i="3"/>
  <c r="U495" i="3"/>
  <c r="T495" i="3"/>
  <c r="S495" i="3"/>
  <c r="R495" i="3"/>
  <c r="Q495" i="3"/>
  <c r="P495" i="3"/>
  <c r="O495" i="3"/>
  <c r="N495" i="3"/>
  <c r="E495" i="3" s="1"/>
  <c r="F495" i="3" s="1"/>
  <c r="M495" i="3"/>
  <c r="L495" i="3"/>
  <c r="K495" i="3"/>
  <c r="J495" i="3"/>
  <c r="I495" i="3"/>
  <c r="H495" i="3"/>
  <c r="G495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E492" i="3" s="1"/>
  <c r="F492" i="3" s="1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E489" i="3" s="1"/>
  <c r="F489" i="3" s="1"/>
  <c r="G489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E488" i="3" s="1"/>
  <c r="F488" i="3" s="1"/>
  <c r="G488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E487" i="3" s="1"/>
  <c r="F487" i="3" s="1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E486" i="3"/>
  <c r="F486" i="3" s="1"/>
  <c r="W485" i="3"/>
  <c r="V485" i="3"/>
  <c r="U485" i="3"/>
  <c r="T485" i="3"/>
  <c r="S485" i="3"/>
  <c r="R485" i="3"/>
  <c r="Q485" i="3"/>
  <c r="P485" i="3"/>
  <c r="O485" i="3"/>
  <c r="N485" i="3"/>
  <c r="E485" i="3" s="1"/>
  <c r="F485" i="3" s="1"/>
  <c r="M485" i="3"/>
  <c r="L485" i="3"/>
  <c r="K485" i="3"/>
  <c r="J485" i="3"/>
  <c r="I485" i="3"/>
  <c r="H485" i="3"/>
  <c r="G485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E480" i="3" s="1"/>
  <c r="F480" i="3" s="1"/>
  <c r="G480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E478" i="3" s="1"/>
  <c r="F478" i="3" s="1"/>
  <c r="G478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W476" i="3"/>
  <c r="V476" i="3"/>
  <c r="U476" i="3"/>
  <c r="T476" i="3"/>
  <c r="S476" i="3"/>
  <c r="R476" i="3"/>
  <c r="Q476" i="3"/>
  <c r="P476" i="3"/>
  <c r="E476" i="3" s="1"/>
  <c r="F476" i="3" s="1"/>
  <c r="O476" i="3"/>
  <c r="N476" i="3"/>
  <c r="M476" i="3"/>
  <c r="L476" i="3"/>
  <c r="K476" i="3"/>
  <c r="J476" i="3"/>
  <c r="I476" i="3"/>
  <c r="H476" i="3"/>
  <c r="G476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E475" i="3"/>
  <c r="F475" i="3" s="1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E473" i="3" s="1"/>
  <c r="F473" i="3" s="1"/>
  <c r="J473" i="3"/>
  <c r="I473" i="3"/>
  <c r="H473" i="3"/>
  <c r="G473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E472" i="3" s="1"/>
  <c r="F472" i="3" s="1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E468" i="3" s="1"/>
  <c r="F468" i="3" s="1"/>
  <c r="G468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E466" i="3"/>
  <c r="F466" i="3" s="1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E465" i="3"/>
  <c r="F465" i="3" s="1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E461" i="3" s="1"/>
  <c r="F461" i="3" s="1"/>
  <c r="H461" i="3"/>
  <c r="G461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E460" i="3" s="1"/>
  <c r="F460" i="3" s="1"/>
  <c r="G460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E456" i="3"/>
  <c r="F456" i="3" s="1"/>
  <c r="W455" i="3"/>
  <c r="V455" i="3"/>
  <c r="U455" i="3"/>
  <c r="T455" i="3"/>
  <c r="S455" i="3"/>
  <c r="R455" i="3"/>
  <c r="Q455" i="3"/>
  <c r="P455" i="3"/>
  <c r="O455" i="3"/>
  <c r="N455" i="3"/>
  <c r="E455" i="3" s="1"/>
  <c r="F455" i="3" s="1"/>
  <c r="M455" i="3"/>
  <c r="L455" i="3"/>
  <c r="K455" i="3"/>
  <c r="J455" i="3"/>
  <c r="I455" i="3"/>
  <c r="H455" i="3"/>
  <c r="G455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E454" i="3" s="1"/>
  <c r="F454" i="3" s="1"/>
  <c r="G454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E453" i="3" s="1"/>
  <c r="F453" i="3" s="1"/>
  <c r="J453" i="3"/>
  <c r="I453" i="3"/>
  <c r="H453" i="3"/>
  <c r="G453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E451" i="3" s="1"/>
  <c r="F451" i="3" s="1"/>
  <c r="H451" i="3"/>
  <c r="G451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E448" i="3" s="1"/>
  <c r="F448" i="3" s="1"/>
  <c r="G448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E447" i="3" s="1"/>
  <c r="F447" i="3" s="1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E446" i="3"/>
  <c r="F446" i="3" s="1"/>
  <c r="W445" i="3"/>
  <c r="V445" i="3"/>
  <c r="U445" i="3"/>
  <c r="T445" i="3"/>
  <c r="S445" i="3"/>
  <c r="R445" i="3"/>
  <c r="Q445" i="3"/>
  <c r="P445" i="3"/>
  <c r="O445" i="3"/>
  <c r="N445" i="3"/>
  <c r="E445" i="3" s="1"/>
  <c r="F445" i="3" s="1"/>
  <c r="M445" i="3"/>
  <c r="L445" i="3"/>
  <c r="K445" i="3"/>
  <c r="J445" i="3"/>
  <c r="I445" i="3"/>
  <c r="H445" i="3"/>
  <c r="G445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E442" i="3" s="1"/>
  <c r="F442" i="3" s="1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E441" i="3" s="1"/>
  <c r="F441" i="3" s="1"/>
  <c r="H441" i="3"/>
  <c r="G441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E439" i="3" s="1"/>
  <c r="F439" i="3" s="1"/>
  <c r="G439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E438" i="3" s="1"/>
  <c r="F438" i="3" s="1"/>
  <c r="G438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E437" i="3" s="1"/>
  <c r="F437" i="3" s="1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E436" i="3"/>
  <c r="F436" i="3" s="1"/>
  <c r="W435" i="3"/>
  <c r="V435" i="3"/>
  <c r="U435" i="3"/>
  <c r="T435" i="3"/>
  <c r="S435" i="3"/>
  <c r="R435" i="3"/>
  <c r="Q435" i="3"/>
  <c r="P435" i="3"/>
  <c r="O435" i="3"/>
  <c r="N435" i="3"/>
  <c r="E435" i="3" s="1"/>
  <c r="F435" i="3" s="1"/>
  <c r="M435" i="3"/>
  <c r="L435" i="3"/>
  <c r="K435" i="3"/>
  <c r="J435" i="3"/>
  <c r="I435" i="3"/>
  <c r="H435" i="3"/>
  <c r="G435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E430" i="3" s="1"/>
  <c r="F430" i="3" s="1"/>
  <c r="G430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E428" i="3" s="1"/>
  <c r="F428" i="3" s="1"/>
  <c r="G428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W426" i="3"/>
  <c r="V426" i="3"/>
  <c r="U426" i="3"/>
  <c r="T426" i="3"/>
  <c r="S426" i="3"/>
  <c r="R426" i="3"/>
  <c r="Q426" i="3"/>
  <c r="P426" i="3"/>
  <c r="E426" i="3" s="1"/>
  <c r="F426" i="3" s="1"/>
  <c r="O426" i="3"/>
  <c r="N426" i="3"/>
  <c r="M426" i="3"/>
  <c r="L426" i="3"/>
  <c r="K426" i="3"/>
  <c r="J426" i="3"/>
  <c r="I426" i="3"/>
  <c r="H426" i="3"/>
  <c r="G426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E425" i="3"/>
  <c r="F425" i="3" s="1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E423" i="3" s="1"/>
  <c r="F423" i="3" s="1"/>
  <c r="J423" i="3"/>
  <c r="I423" i="3"/>
  <c r="H423" i="3"/>
  <c r="G423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E422" i="3" s="1"/>
  <c r="F422" i="3" s="1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E420" i="3" s="1"/>
  <c r="F420" i="3" s="1"/>
  <c r="G420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E418" i="3" s="1"/>
  <c r="F418" i="3" s="1"/>
  <c r="G418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E416" i="3"/>
  <c r="F416" i="3" s="1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E415" i="3"/>
  <c r="F415" i="3" s="1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E413" i="3" s="1"/>
  <c r="F413" i="3" s="1"/>
  <c r="J413" i="3"/>
  <c r="I413" i="3"/>
  <c r="H413" i="3"/>
  <c r="G413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E411" i="3" s="1"/>
  <c r="F411" i="3" s="1"/>
  <c r="H411" i="3"/>
  <c r="G411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E410" i="3" s="1"/>
  <c r="F410" i="3" s="1"/>
  <c r="G410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E407" i="3" s="1"/>
  <c r="F407" i="3" s="1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E406" i="3"/>
  <c r="F406" i="3" s="1"/>
  <c r="W405" i="3"/>
  <c r="V405" i="3"/>
  <c r="U405" i="3"/>
  <c r="T405" i="3"/>
  <c r="S405" i="3"/>
  <c r="R405" i="3"/>
  <c r="Q405" i="3"/>
  <c r="P405" i="3"/>
  <c r="O405" i="3"/>
  <c r="N405" i="3"/>
  <c r="E405" i="3" s="1"/>
  <c r="F405" i="3" s="1"/>
  <c r="M405" i="3"/>
  <c r="L405" i="3"/>
  <c r="K405" i="3"/>
  <c r="J405" i="3"/>
  <c r="I405" i="3"/>
  <c r="H405" i="3"/>
  <c r="G405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E404" i="3" s="1"/>
  <c r="F404" i="3" s="1"/>
  <c r="G404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E403" i="3" s="1"/>
  <c r="F403" i="3" s="1"/>
  <c r="J403" i="3"/>
  <c r="I403" i="3"/>
  <c r="H403" i="3"/>
  <c r="G403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E401" i="3" s="1"/>
  <c r="F401" i="3" s="1"/>
  <c r="H401" i="3"/>
  <c r="G401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E398" i="3" s="1"/>
  <c r="F398" i="3" s="1"/>
  <c r="G398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E397" i="3" s="1"/>
  <c r="F397" i="3" s="1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E396" i="3"/>
  <c r="F396" i="3" s="1"/>
  <c r="W395" i="3"/>
  <c r="V395" i="3"/>
  <c r="U395" i="3"/>
  <c r="T395" i="3"/>
  <c r="S395" i="3"/>
  <c r="R395" i="3"/>
  <c r="Q395" i="3"/>
  <c r="P395" i="3"/>
  <c r="O395" i="3"/>
  <c r="N395" i="3"/>
  <c r="E395" i="3" s="1"/>
  <c r="F395" i="3" s="1"/>
  <c r="M395" i="3"/>
  <c r="L395" i="3"/>
  <c r="K395" i="3"/>
  <c r="J395" i="3"/>
  <c r="I395" i="3"/>
  <c r="H395" i="3"/>
  <c r="G395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E392" i="3" s="1"/>
  <c r="F392" i="3" s="1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E391" i="3" s="1"/>
  <c r="F391" i="3" s="1"/>
  <c r="H391" i="3"/>
  <c r="G391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E389" i="3" s="1"/>
  <c r="F389" i="3" s="1"/>
  <c r="G389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E388" i="3" s="1"/>
  <c r="F388" i="3" s="1"/>
  <c r="G388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E387" i="3" s="1"/>
  <c r="F387" i="3" s="1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E386" i="3"/>
  <c r="F386" i="3" s="1"/>
  <c r="W385" i="3"/>
  <c r="V385" i="3"/>
  <c r="U385" i="3"/>
  <c r="T385" i="3"/>
  <c r="S385" i="3"/>
  <c r="R385" i="3"/>
  <c r="Q385" i="3"/>
  <c r="P385" i="3"/>
  <c r="O385" i="3"/>
  <c r="N385" i="3"/>
  <c r="E385" i="3" s="1"/>
  <c r="F385" i="3" s="1"/>
  <c r="M385" i="3"/>
  <c r="L385" i="3"/>
  <c r="K385" i="3"/>
  <c r="J385" i="3"/>
  <c r="I385" i="3"/>
  <c r="H385" i="3"/>
  <c r="G385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E380" i="3" s="1"/>
  <c r="F380" i="3" s="1"/>
  <c r="G380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E378" i="3" s="1"/>
  <c r="F378" i="3" s="1"/>
  <c r="G378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E377" i="3" s="1"/>
  <c r="F377" i="3" s="1"/>
  <c r="G377" i="3"/>
  <c r="W376" i="3"/>
  <c r="V376" i="3"/>
  <c r="U376" i="3"/>
  <c r="T376" i="3"/>
  <c r="S376" i="3"/>
  <c r="R376" i="3"/>
  <c r="Q376" i="3"/>
  <c r="P376" i="3"/>
  <c r="E376" i="3" s="1"/>
  <c r="F376" i="3" s="1"/>
  <c r="O376" i="3"/>
  <c r="N376" i="3"/>
  <c r="M376" i="3"/>
  <c r="L376" i="3"/>
  <c r="K376" i="3"/>
  <c r="J376" i="3"/>
  <c r="I376" i="3"/>
  <c r="H376" i="3"/>
  <c r="G376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E375" i="3"/>
  <c r="F375" i="3" s="1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E374" i="3" s="1"/>
  <c r="F374" i="3" s="1"/>
  <c r="G374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E373" i="3" s="1"/>
  <c r="F373" i="3" s="1"/>
  <c r="G373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E372" i="3" s="1"/>
  <c r="F372" i="3" s="1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E371" i="3" s="1"/>
  <c r="F371" i="3" s="1"/>
  <c r="I371" i="3"/>
  <c r="H371" i="3"/>
  <c r="G371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E370" i="3" s="1"/>
  <c r="F370" i="3" s="1"/>
  <c r="H370" i="3"/>
  <c r="G370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E369" i="3" s="1"/>
  <c r="F369" i="3" s="1"/>
  <c r="G369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E368" i="3" s="1"/>
  <c r="F368" i="3" s="1"/>
  <c r="G368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E367" i="3" s="1"/>
  <c r="F367" i="3" s="1"/>
  <c r="G367" i="3"/>
  <c r="W366" i="3"/>
  <c r="V366" i="3"/>
  <c r="U366" i="3"/>
  <c r="T366" i="3"/>
  <c r="S366" i="3"/>
  <c r="R366" i="3"/>
  <c r="Q366" i="3"/>
  <c r="P366" i="3"/>
  <c r="E366" i="3" s="1"/>
  <c r="F366" i="3" s="1"/>
  <c r="O366" i="3"/>
  <c r="N366" i="3"/>
  <c r="M366" i="3"/>
  <c r="L366" i="3"/>
  <c r="K366" i="3"/>
  <c r="J366" i="3"/>
  <c r="I366" i="3"/>
  <c r="H366" i="3"/>
  <c r="G366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E365" i="3"/>
  <c r="F365" i="3" s="1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E364" i="3" s="1"/>
  <c r="F364" i="3" s="1"/>
  <c r="G364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E363" i="3" s="1"/>
  <c r="F363" i="3" s="1"/>
  <c r="G363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E362" i="3" s="1"/>
  <c r="F362" i="3" s="1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E361" i="3" s="1"/>
  <c r="F361" i="3" s="1"/>
  <c r="I361" i="3"/>
  <c r="H361" i="3"/>
  <c r="G361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E360" i="3" s="1"/>
  <c r="F360" i="3" s="1"/>
  <c r="H360" i="3"/>
  <c r="G360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E359" i="3" s="1"/>
  <c r="F359" i="3" s="1"/>
  <c r="G359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E358" i="3" s="1"/>
  <c r="F358" i="3" s="1"/>
  <c r="G358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E357" i="3" s="1"/>
  <c r="F357" i="3" s="1"/>
  <c r="G357" i="3"/>
  <c r="W356" i="3"/>
  <c r="V356" i="3"/>
  <c r="U356" i="3"/>
  <c r="T356" i="3"/>
  <c r="S356" i="3"/>
  <c r="R356" i="3"/>
  <c r="Q356" i="3"/>
  <c r="P356" i="3"/>
  <c r="E356" i="3" s="1"/>
  <c r="F356" i="3" s="1"/>
  <c r="O356" i="3"/>
  <c r="N356" i="3"/>
  <c r="M356" i="3"/>
  <c r="L356" i="3"/>
  <c r="K356" i="3"/>
  <c r="J356" i="3"/>
  <c r="I356" i="3"/>
  <c r="H356" i="3"/>
  <c r="G356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E355" i="3"/>
  <c r="F355" i="3" s="1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E354" i="3" s="1"/>
  <c r="F354" i="3" s="1"/>
  <c r="G354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E353" i="3" s="1"/>
  <c r="F353" i="3" s="1"/>
  <c r="G353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E352" i="3" s="1"/>
  <c r="F352" i="3" s="1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E351" i="3" s="1"/>
  <c r="F351" i="3" s="1"/>
  <c r="I351" i="3"/>
  <c r="H351" i="3"/>
  <c r="G351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E350" i="3" s="1"/>
  <c r="F350" i="3" s="1"/>
  <c r="H350" i="3"/>
  <c r="G350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E349" i="3" s="1"/>
  <c r="F349" i="3" s="1"/>
  <c r="G349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E348" i="3" s="1"/>
  <c r="F348" i="3" s="1"/>
  <c r="G348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E347" i="3" s="1"/>
  <c r="F347" i="3" s="1"/>
  <c r="G347" i="3"/>
  <c r="W346" i="3"/>
  <c r="V346" i="3"/>
  <c r="U346" i="3"/>
  <c r="T346" i="3"/>
  <c r="S346" i="3"/>
  <c r="R346" i="3"/>
  <c r="Q346" i="3"/>
  <c r="P346" i="3"/>
  <c r="E346" i="3" s="1"/>
  <c r="F346" i="3" s="1"/>
  <c r="O346" i="3"/>
  <c r="N346" i="3"/>
  <c r="M346" i="3"/>
  <c r="L346" i="3"/>
  <c r="K346" i="3"/>
  <c r="J346" i="3"/>
  <c r="I346" i="3"/>
  <c r="H346" i="3"/>
  <c r="G346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E345" i="3"/>
  <c r="F345" i="3" s="1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E344" i="3" s="1"/>
  <c r="F344" i="3" s="1"/>
  <c r="G344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E343" i="3" s="1"/>
  <c r="F343" i="3" s="1"/>
  <c r="G343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E342" i="3" s="1"/>
  <c r="F342" i="3" s="1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E341" i="3" s="1"/>
  <c r="F341" i="3" s="1"/>
  <c r="I341" i="3"/>
  <c r="H341" i="3"/>
  <c r="G341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E340" i="3" s="1"/>
  <c r="F340" i="3" s="1"/>
  <c r="H340" i="3"/>
  <c r="G340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E339" i="3" s="1"/>
  <c r="F339" i="3" s="1"/>
  <c r="G339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E338" i="3" s="1"/>
  <c r="F338" i="3" s="1"/>
  <c r="G338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E337" i="3" s="1"/>
  <c r="F337" i="3" s="1"/>
  <c r="G337" i="3"/>
  <c r="W336" i="3"/>
  <c r="V336" i="3"/>
  <c r="U336" i="3"/>
  <c r="T336" i="3"/>
  <c r="S336" i="3"/>
  <c r="R336" i="3"/>
  <c r="Q336" i="3"/>
  <c r="P336" i="3"/>
  <c r="E336" i="3" s="1"/>
  <c r="F336" i="3" s="1"/>
  <c r="O336" i="3"/>
  <c r="N336" i="3"/>
  <c r="M336" i="3"/>
  <c r="L336" i="3"/>
  <c r="K336" i="3"/>
  <c r="J336" i="3"/>
  <c r="I336" i="3"/>
  <c r="H336" i="3"/>
  <c r="G336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E335" i="3"/>
  <c r="F335" i="3" s="1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E334" i="3" s="1"/>
  <c r="F334" i="3" s="1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E333" i="3" s="1"/>
  <c r="F333" i="3" s="1"/>
  <c r="G333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E332" i="3" s="1"/>
  <c r="F332" i="3" s="1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E331" i="3" s="1"/>
  <c r="F331" i="3" s="1"/>
  <c r="I331" i="3"/>
  <c r="H331" i="3"/>
  <c r="G331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E330" i="3" s="1"/>
  <c r="F330" i="3" s="1"/>
  <c r="H330" i="3"/>
  <c r="G330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E329" i="3" s="1"/>
  <c r="F329" i="3" s="1"/>
  <c r="G329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E328" i="3" s="1"/>
  <c r="F328" i="3" s="1"/>
  <c r="G328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E327" i="3" s="1"/>
  <c r="F327" i="3" s="1"/>
  <c r="G327" i="3"/>
  <c r="W326" i="3"/>
  <c r="V326" i="3"/>
  <c r="U326" i="3"/>
  <c r="T326" i="3"/>
  <c r="S326" i="3"/>
  <c r="R326" i="3"/>
  <c r="Q326" i="3"/>
  <c r="P326" i="3"/>
  <c r="E326" i="3" s="1"/>
  <c r="F326" i="3" s="1"/>
  <c r="O326" i="3"/>
  <c r="N326" i="3"/>
  <c r="M326" i="3"/>
  <c r="L326" i="3"/>
  <c r="K326" i="3"/>
  <c r="J326" i="3"/>
  <c r="I326" i="3"/>
  <c r="H326" i="3"/>
  <c r="G326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E325" i="3"/>
  <c r="F325" i="3" s="1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E324" i="3" s="1"/>
  <c r="F324" i="3" s="1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E323" i="3" s="1"/>
  <c r="F323" i="3" s="1"/>
  <c r="G323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E322" i="3" s="1"/>
  <c r="F322" i="3" s="1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E321" i="3" s="1"/>
  <c r="F321" i="3" s="1"/>
  <c r="I321" i="3"/>
  <c r="H321" i="3"/>
  <c r="G321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E320" i="3" s="1"/>
  <c r="F320" i="3" s="1"/>
  <c r="H320" i="3"/>
  <c r="G320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E319" i="3" s="1"/>
  <c r="F319" i="3" s="1"/>
  <c r="G319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E318" i="3" s="1"/>
  <c r="F318" i="3" s="1"/>
  <c r="G318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E317" i="3" s="1"/>
  <c r="F317" i="3" s="1"/>
  <c r="G317" i="3"/>
  <c r="W316" i="3"/>
  <c r="V316" i="3"/>
  <c r="U316" i="3"/>
  <c r="T316" i="3"/>
  <c r="S316" i="3"/>
  <c r="R316" i="3"/>
  <c r="Q316" i="3"/>
  <c r="P316" i="3"/>
  <c r="E316" i="3" s="1"/>
  <c r="F316" i="3" s="1"/>
  <c r="O316" i="3"/>
  <c r="N316" i="3"/>
  <c r="M316" i="3"/>
  <c r="L316" i="3"/>
  <c r="K316" i="3"/>
  <c r="J316" i="3"/>
  <c r="I316" i="3"/>
  <c r="H316" i="3"/>
  <c r="G316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E315" i="3"/>
  <c r="F315" i="3" s="1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E314" i="3" s="1"/>
  <c r="F314" i="3" s="1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E313" i="3" s="1"/>
  <c r="F313" i="3" s="1"/>
  <c r="G313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E312" i="3" s="1"/>
  <c r="F312" i="3" s="1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E311" i="3" s="1"/>
  <c r="F311" i="3" s="1"/>
  <c r="G311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E310" i="3" s="1"/>
  <c r="F310" i="3" s="1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E309" i="3" s="1"/>
  <c r="F309" i="3" s="1"/>
  <c r="G309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E308" i="3" s="1"/>
  <c r="F308" i="3" s="1"/>
  <c r="G308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E307" i="3" s="1"/>
  <c r="F307" i="3" s="1"/>
  <c r="G307" i="3"/>
  <c r="W306" i="3"/>
  <c r="V306" i="3"/>
  <c r="U306" i="3"/>
  <c r="T306" i="3"/>
  <c r="S306" i="3"/>
  <c r="R306" i="3"/>
  <c r="Q306" i="3"/>
  <c r="P306" i="3"/>
  <c r="E306" i="3" s="1"/>
  <c r="F306" i="3" s="1"/>
  <c r="O306" i="3"/>
  <c r="N306" i="3"/>
  <c r="M306" i="3"/>
  <c r="L306" i="3"/>
  <c r="K306" i="3"/>
  <c r="J306" i="3"/>
  <c r="I306" i="3"/>
  <c r="H306" i="3"/>
  <c r="G306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E305" i="3"/>
  <c r="F305" i="3" s="1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E304" i="3" s="1"/>
  <c r="F304" i="3" s="1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E302" i="3" s="1"/>
  <c r="F302" i="3" s="1"/>
  <c r="H302" i="3"/>
  <c r="G302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E301" i="3" s="1"/>
  <c r="F301" i="3" s="1"/>
  <c r="G301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E298" i="3" s="1"/>
  <c r="F298" i="3" s="1"/>
  <c r="G298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W296" i="3"/>
  <c r="V296" i="3"/>
  <c r="U296" i="3"/>
  <c r="T296" i="3"/>
  <c r="S296" i="3"/>
  <c r="R296" i="3"/>
  <c r="Q296" i="3"/>
  <c r="P296" i="3"/>
  <c r="E296" i="3" s="1"/>
  <c r="O296" i="3"/>
  <c r="N296" i="3"/>
  <c r="M296" i="3"/>
  <c r="L296" i="3"/>
  <c r="K296" i="3"/>
  <c r="J296" i="3"/>
  <c r="I296" i="3"/>
  <c r="H296" i="3"/>
  <c r="G296" i="3"/>
  <c r="F296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E295" i="3"/>
  <c r="F295" i="3" s="1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E294" i="3" s="1"/>
  <c r="F294" i="3" s="1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E291" i="3" s="1"/>
  <c r="F291" i="3" s="1"/>
  <c r="G291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E288" i="3" s="1"/>
  <c r="F288" i="3" s="1"/>
  <c r="G288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W286" i="3"/>
  <c r="V286" i="3"/>
  <c r="U286" i="3"/>
  <c r="T286" i="3"/>
  <c r="S286" i="3"/>
  <c r="R286" i="3"/>
  <c r="Q286" i="3"/>
  <c r="P286" i="3"/>
  <c r="E286" i="3" s="1"/>
  <c r="O286" i="3"/>
  <c r="N286" i="3"/>
  <c r="M286" i="3"/>
  <c r="L286" i="3"/>
  <c r="K286" i="3"/>
  <c r="J286" i="3"/>
  <c r="I286" i="3"/>
  <c r="H286" i="3"/>
  <c r="G286" i="3"/>
  <c r="F286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E285" i="3"/>
  <c r="F285" i="3" s="1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E278" i="3" s="1"/>
  <c r="F278" i="3" s="1"/>
  <c r="G278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E275" i="3"/>
  <c r="F275" i="3" s="1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E268" i="3" s="1"/>
  <c r="F268" i="3" s="1"/>
  <c r="G268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E265" i="3"/>
  <c r="F265" i="3" s="1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E258" i="3" s="1"/>
  <c r="F258" i="3" s="1"/>
  <c r="G258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E255" i="3"/>
  <c r="F255" i="3" s="1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E248" i="3" s="1"/>
  <c r="F248" i="3" s="1"/>
  <c r="G248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E245" i="3"/>
  <c r="F245" i="3" s="1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E238" i="3" s="1"/>
  <c r="F238" i="3" s="1"/>
  <c r="G238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E235" i="3" s="1"/>
  <c r="F235" i="3" s="1"/>
  <c r="K235" i="3"/>
  <c r="J235" i="3"/>
  <c r="I235" i="3"/>
  <c r="H235" i="3"/>
  <c r="G235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W228" i="3"/>
  <c r="V228" i="3"/>
  <c r="U228" i="3"/>
  <c r="T228" i="3"/>
  <c r="S228" i="3"/>
  <c r="R228" i="3"/>
  <c r="Q228" i="3"/>
  <c r="P228" i="3"/>
  <c r="O228" i="3"/>
  <c r="E228" i="3" s="1"/>
  <c r="F228" i="3" s="1"/>
  <c r="N228" i="3"/>
  <c r="M228" i="3"/>
  <c r="L228" i="3"/>
  <c r="K228" i="3"/>
  <c r="J228" i="3"/>
  <c r="I228" i="3"/>
  <c r="H228" i="3"/>
  <c r="G228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E225" i="3"/>
  <c r="F225" i="3" s="1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E222" i="3" s="1"/>
  <c r="F222" i="3" s="1"/>
  <c r="H222" i="3"/>
  <c r="G222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E218" i="3" s="1"/>
  <c r="F218" i="3" s="1"/>
  <c r="G218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W216" i="3"/>
  <c r="V216" i="3"/>
  <c r="U216" i="3"/>
  <c r="T216" i="3"/>
  <c r="S216" i="3"/>
  <c r="R216" i="3"/>
  <c r="Q216" i="3"/>
  <c r="P216" i="3"/>
  <c r="O216" i="3"/>
  <c r="N216" i="3"/>
  <c r="M216" i="3"/>
  <c r="E216" i="3" s="1"/>
  <c r="F216" i="3" s="1"/>
  <c r="L216" i="3"/>
  <c r="K216" i="3"/>
  <c r="J216" i="3"/>
  <c r="I216" i="3"/>
  <c r="H216" i="3"/>
  <c r="G216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E215" i="3" s="1"/>
  <c r="F215" i="3" s="1"/>
  <c r="K215" i="3"/>
  <c r="J215" i="3"/>
  <c r="I215" i="3"/>
  <c r="H215" i="3"/>
  <c r="G215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E210" i="3" s="1"/>
  <c r="F210" i="3" s="1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W208" i="3"/>
  <c r="V208" i="3"/>
  <c r="U208" i="3"/>
  <c r="T208" i="3"/>
  <c r="S208" i="3"/>
  <c r="R208" i="3"/>
  <c r="Q208" i="3"/>
  <c r="P208" i="3"/>
  <c r="O208" i="3"/>
  <c r="E208" i="3" s="1"/>
  <c r="F208" i="3" s="1"/>
  <c r="N208" i="3"/>
  <c r="M208" i="3"/>
  <c r="L208" i="3"/>
  <c r="K208" i="3"/>
  <c r="J208" i="3"/>
  <c r="I208" i="3"/>
  <c r="H208" i="3"/>
  <c r="G208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W205" i="3"/>
  <c r="V205" i="3"/>
  <c r="U205" i="3"/>
  <c r="T205" i="3"/>
  <c r="S205" i="3"/>
  <c r="R205" i="3"/>
  <c r="Q205" i="3"/>
  <c r="P205" i="3"/>
  <c r="O205" i="3"/>
  <c r="E205" i="3" s="1"/>
  <c r="F205" i="3" s="1"/>
  <c r="N205" i="3"/>
  <c r="M205" i="3"/>
  <c r="L205" i="3"/>
  <c r="K205" i="3"/>
  <c r="J205" i="3"/>
  <c r="I205" i="3"/>
  <c r="H205" i="3"/>
  <c r="G205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E199" i="3" s="1"/>
  <c r="F199" i="3" s="1"/>
  <c r="G199" i="3"/>
  <c r="W198" i="3"/>
  <c r="V198" i="3"/>
  <c r="U198" i="3"/>
  <c r="T198" i="3"/>
  <c r="S198" i="3"/>
  <c r="R198" i="3"/>
  <c r="Q198" i="3"/>
  <c r="P198" i="3"/>
  <c r="O198" i="3"/>
  <c r="E198" i="3" s="1"/>
  <c r="F198" i="3" s="1"/>
  <c r="N198" i="3"/>
  <c r="M198" i="3"/>
  <c r="L198" i="3"/>
  <c r="K198" i="3"/>
  <c r="J198" i="3"/>
  <c r="I198" i="3"/>
  <c r="H198" i="3"/>
  <c r="G198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E195" i="3" s="1"/>
  <c r="F195" i="3" s="1"/>
  <c r="K195" i="3"/>
  <c r="J195" i="3"/>
  <c r="I195" i="3"/>
  <c r="H195" i="3"/>
  <c r="G195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E191" i="3" s="1"/>
  <c r="F191" i="3" s="1"/>
  <c r="G191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E188" i="3" s="1"/>
  <c r="F188" i="3" s="1"/>
  <c r="G188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E185" i="3" s="1"/>
  <c r="F185" i="3" s="1"/>
  <c r="K185" i="3"/>
  <c r="J185" i="3"/>
  <c r="I185" i="3"/>
  <c r="H185" i="3"/>
  <c r="G185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E184" i="3" s="1"/>
  <c r="F184" i="3" s="1"/>
  <c r="J184" i="3"/>
  <c r="I184" i="3"/>
  <c r="H184" i="3"/>
  <c r="G184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E183" i="3" s="1"/>
  <c r="F183" i="3" s="1"/>
  <c r="G183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W178" i="3"/>
  <c r="V178" i="3"/>
  <c r="U178" i="3"/>
  <c r="T178" i="3"/>
  <c r="S178" i="3"/>
  <c r="R178" i="3"/>
  <c r="Q178" i="3"/>
  <c r="P178" i="3"/>
  <c r="O178" i="3"/>
  <c r="E178" i="3" s="1"/>
  <c r="F178" i="3" s="1"/>
  <c r="N178" i="3"/>
  <c r="M178" i="3"/>
  <c r="L178" i="3"/>
  <c r="K178" i="3"/>
  <c r="J178" i="3"/>
  <c r="I178" i="3"/>
  <c r="H178" i="3"/>
  <c r="G178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E175" i="3"/>
  <c r="F175" i="3" s="1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E172" i="3" s="1"/>
  <c r="F172" i="3" s="1"/>
  <c r="H172" i="3"/>
  <c r="G172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E168" i="3" s="1"/>
  <c r="F168" i="3" s="1"/>
  <c r="G168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W166" i="3"/>
  <c r="V166" i="3"/>
  <c r="U166" i="3"/>
  <c r="T166" i="3"/>
  <c r="S166" i="3"/>
  <c r="R166" i="3"/>
  <c r="Q166" i="3"/>
  <c r="P166" i="3"/>
  <c r="O166" i="3"/>
  <c r="N166" i="3"/>
  <c r="M166" i="3"/>
  <c r="E166" i="3" s="1"/>
  <c r="F166" i="3" s="1"/>
  <c r="L166" i="3"/>
  <c r="K166" i="3"/>
  <c r="J166" i="3"/>
  <c r="I166" i="3"/>
  <c r="H166" i="3"/>
  <c r="G166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E165" i="3" s="1"/>
  <c r="F165" i="3" s="1"/>
  <c r="K165" i="3"/>
  <c r="J165" i="3"/>
  <c r="I165" i="3"/>
  <c r="H165" i="3"/>
  <c r="G165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E160" i="3" s="1"/>
  <c r="F160" i="3" s="1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E158" i="3" s="1"/>
  <c r="F158" i="3" s="1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W156" i="3"/>
  <c r="V156" i="3"/>
  <c r="U156" i="3"/>
  <c r="T156" i="3"/>
  <c r="S156" i="3"/>
  <c r="R156" i="3"/>
  <c r="Q156" i="3"/>
  <c r="P156" i="3"/>
  <c r="O156" i="3"/>
  <c r="N156" i="3"/>
  <c r="M156" i="3"/>
  <c r="E156" i="3" s="1"/>
  <c r="F156" i="3" s="1"/>
  <c r="L156" i="3"/>
  <c r="K156" i="3"/>
  <c r="J156" i="3"/>
  <c r="I156" i="3"/>
  <c r="H156" i="3"/>
  <c r="G156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E155" i="3"/>
  <c r="F155" i="3" s="1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E152" i="3" s="1"/>
  <c r="F152" i="3" s="1"/>
  <c r="H152" i="3"/>
  <c r="G152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E148" i="3" s="1"/>
  <c r="F148" i="3" s="1"/>
  <c r="G148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W146" i="3"/>
  <c r="V146" i="3"/>
  <c r="U146" i="3"/>
  <c r="T146" i="3"/>
  <c r="S146" i="3"/>
  <c r="R146" i="3"/>
  <c r="Q146" i="3"/>
  <c r="P146" i="3"/>
  <c r="O146" i="3"/>
  <c r="N146" i="3"/>
  <c r="M146" i="3"/>
  <c r="E146" i="3" s="1"/>
  <c r="F146" i="3" s="1"/>
  <c r="L146" i="3"/>
  <c r="K146" i="3"/>
  <c r="J146" i="3"/>
  <c r="I146" i="3"/>
  <c r="H146" i="3"/>
  <c r="G146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E145" i="3" s="1"/>
  <c r="F145" i="3" s="1"/>
  <c r="K145" i="3"/>
  <c r="J145" i="3"/>
  <c r="I145" i="3"/>
  <c r="H145" i="3"/>
  <c r="G145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E144" i="3" s="1"/>
  <c r="F144" i="3" s="1"/>
  <c r="J144" i="3"/>
  <c r="I144" i="3"/>
  <c r="H144" i="3"/>
  <c r="G144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E143" i="3" s="1"/>
  <c r="F143" i="3" s="1"/>
  <c r="G143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E138" i="3" s="1"/>
  <c r="F138" i="3" s="1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E136" i="3"/>
  <c r="F136" i="3" s="1"/>
  <c r="W135" i="3"/>
  <c r="V135" i="3"/>
  <c r="U135" i="3"/>
  <c r="T135" i="3"/>
  <c r="S135" i="3"/>
  <c r="R135" i="3"/>
  <c r="Q135" i="3"/>
  <c r="P135" i="3"/>
  <c r="O135" i="3"/>
  <c r="N135" i="3"/>
  <c r="M135" i="3"/>
  <c r="L135" i="3"/>
  <c r="E135" i="3" s="1"/>
  <c r="F135" i="3" s="1"/>
  <c r="K135" i="3"/>
  <c r="J135" i="3"/>
  <c r="I135" i="3"/>
  <c r="H135" i="3"/>
  <c r="G135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E131" i="3" s="1"/>
  <c r="F131" i="3" s="1"/>
  <c r="G131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E128" i="3" s="1"/>
  <c r="F128" i="3" s="1"/>
  <c r="G128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E126" i="3"/>
  <c r="F126" i="3" s="1"/>
  <c r="W125" i="3"/>
  <c r="V125" i="3"/>
  <c r="U125" i="3"/>
  <c r="T125" i="3"/>
  <c r="S125" i="3"/>
  <c r="R125" i="3"/>
  <c r="Q125" i="3"/>
  <c r="P125" i="3"/>
  <c r="O125" i="3"/>
  <c r="N125" i="3"/>
  <c r="E125" i="3" s="1"/>
  <c r="F125" i="3" s="1"/>
  <c r="M125" i="3"/>
  <c r="L125" i="3"/>
  <c r="K125" i="3"/>
  <c r="J125" i="3"/>
  <c r="I125" i="3"/>
  <c r="H125" i="3"/>
  <c r="G125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E119" i="3" s="1"/>
  <c r="F119" i="3" s="1"/>
  <c r="G119" i="3"/>
  <c r="W118" i="3"/>
  <c r="V118" i="3"/>
  <c r="U118" i="3"/>
  <c r="T118" i="3"/>
  <c r="S118" i="3"/>
  <c r="R118" i="3"/>
  <c r="Q118" i="3"/>
  <c r="P118" i="3"/>
  <c r="O118" i="3"/>
  <c r="E118" i="3" s="1"/>
  <c r="F118" i="3" s="1"/>
  <c r="N118" i="3"/>
  <c r="M118" i="3"/>
  <c r="L118" i="3"/>
  <c r="K118" i="3"/>
  <c r="J118" i="3"/>
  <c r="I118" i="3"/>
  <c r="H118" i="3"/>
  <c r="G118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W116" i="3"/>
  <c r="V116" i="3"/>
  <c r="U116" i="3"/>
  <c r="T116" i="3"/>
  <c r="S116" i="3"/>
  <c r="R116" i="3"/>
  <c r="Q116" i="3"/>
  <c r="P116" i="3"/>
  <c r="O116" i="3"/>
  <c r="N116" i="3"/>
  <c r="M116" i="3"/>
  <c r="E116" i="3" s="1"/>
  <c r="F116" i="3" s="1"/>
  <c r="L116" i="3"/>
  <c r="K116" i="3"/>
  <c r="J116" i="3"/>
  <c r="I116" i="3"/>
  <c r="H116" i="3"/>
  <c r="G116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E115" i="3" s="1"/>
  <c r="F115" i="3" s="1"/>
  <c r="K115" i="3"/>
  <c r="J115" i="3"/>
  <c r="I115" i="3"/>
  <c r="H115" i="3"/>
  <c r="G115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E110" i="3" s="1"/>
  <c r="F110" i="3" s="1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E108" i="3" s="1"/>
  <c r="F108" i="3" s="1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W106" i="3"/>
  <c r="V106" i="3"/>
  <c r="U106" i="3"/>
  <c r="T106" i="3"/>
  <c r="S106" i="3"/>
  <c r="R106" i="3"/>
  <c r="Q106" i="3"/>
  <c r="P106" i="3"/>
  <c r="O106" i="3"/>
  <c r="N106" i="3"/>
  <c r="M106" i="3"/>
  <c r="E106" i="3" s="1"/>
  <c r="F106" i="3" s="1"/>
  <c r="L106" i="3"/>
  <c r="K106" i="3"/>
  <c r="J106" i="3"/>
  <c r="I106" i="3"/>
  <c r="H106" i="3"/>
  <c r="G106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E105" i="3"/>
  <c r="F105" i="3" s="1"/>
  <c r="W104" i="3"/>
  <c r="V104" i="3"/>
  <c r="U104" i="3"/>
  <c r="T104" i="3"/>
  <c r="S104" i="3"/>
  <c r="R104" i="3"/>
  <c r="Q104" i="3"/>
  <c r="P104" i="3"/>
  <c r="O104" i="3"/>
  <c r="N104" i="3"/>
  <c r="E104" i="3" s="1"/>
  <c r="F104" i="3" s="1"/>
  <c r="M104" i="3"/>
  <c r="L104" i="3"/>
  <c r="K104" i="3"/>
  <c r="J104" i="3"/>
  <c r="I104" i="3"/>
  <c r="H104" i="3"/>
  <c r="G104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E102" i="3" s="1"/>
  <c r="F102" i="3" s="1"/>
  <c r="H102" i="3"/>
  <c r="G102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E101" i="3" s="1"/>
  <c r="F101" i="3" s="1"/>
  <c r="G101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E98" i="3" s="1"/>
  <c r="F98" i="3" s="1"/>
  <c r="G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E96" i="3"/>
  <c r="F96" i="3" s="1"/>
  <c r="W95" i="3"/>
  <c r="V95" i="3"/>
  <c r="U95" i="3"/>
  <c r="T95" i="3"/>
  <c r="S95" i="3"/>
  <c r="R95" i="3"/>
  <c r="Q95" i="3"/>
  <c r="P95" i="3"/>
  <c r="O95" i="3"/>
  <c r="N95" i="3"/>
  <c r="E95" i="3" s="1"/>
  <c r="F95" i="3" s="1"/>
  <c r="M95" i="3"/>
  <c r="L95" i="3"/>
  <c r="K95" i="3"/>
  <c r="J95" i="3"/>
  <c r="I95" i="3"/>
  <c r="H95" i="3"/>
  <c r="G95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E94" i="3" s="1"/>
  <c r="F94" i="3" s="1"/>
  <c r="G94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E93" i="3" s="1"/>
  <c r="F93" i="3" s="1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E92" i="3" s="1"/>
  <c r="F92" i="3" s="1"/>
  <c r="H92" i="3"/>
  <c r="G92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E91" i="3" s="1"/>
  <c r="F91" i="3" s="1"/>
  <c r="I91" i="3"/>
  <c r="H91" i="3"/>
  <c r="G91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E90" i="3" s="1"/>
  <c r="F90" i="3" s="1"/>
  <c r="G90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E89" i="3" s="1"/>
  <c r="F89" i="3" s="1"/>
  <c r="G89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W87" i="3"/>
  <c r="V87" i="3"/>
  <c r="U87" i="3"/>
  <c r="T87" i="3"/>
  <c r="S87" i="3"/>
  <c r="R87" i="3"/>
  <c r="Q87" i="3"/>
  <c r="P87" i="3"/>
  <c r="E87" i="3" s="1"/>
  <c r="F87" i="3" s="1"/>
  <c r="O87" i="3"/>
  <c r="N87" i="3"/>
  <c r="M87" i="3"/>
  <c r="L87" i="3"/>
  <c r="K87" i="3"/>
  <c r="J87" i="3"/>
  <c r="I87" i="3"/>
  <c r="H87" i="3"/>
  <c r="G87" i="3"/>
  <c r="W86" i="3"/>
  <c r="V86" i="3"/>
  <c r="U86" i="3"/>
  <c r="T86" i="3"/>
  <c r="S86" i="3"/>
  <c r="R86" i="3"/>
  <c r="Q86" i="3"/>
  <c r="P86" i="3"/>
  <c r="O86" i="3"/>
  <c r="N86" i="3"/>
  <c r="E86" i="3" s="1"/>
  <c r="F86" i="3" s="1"/>
  <c r="M86" i="3"/>
  <c r="L86" i="3"/>
  <c r="K86" i="3"/>
  <c r="J86" i="3"/>
  <c r="I86" i="3"/>
  <c r="H86" i="3"/>
  <c r="G86" i="3"/>
  <c r="W85" i="3"/>
  <c r="V85" i="3"/>
  <c r="U85" i="3"/>
  <c r="T85" i="3"/>
  <c r="S85" i="3"/>
  <c r="R85" i="3"/>
  <c r="Q85" i="3"/>
  <c r="P85" i="3"/>
  <c r="O85" i="3"/>
  <c r="N85" i="3"/>
  <c r="M85" i="3"/>
  <c r="E85" i="3" s="1"/>
  <c r="F85" i="3" s="1"/>
  <c r="L85" i="3"/>
  <c r="K85" i="3"/>
  <c r="J85" i="3"/>
  <c r="I85" i="3"/>
  <c r="H85" i="3"/>
  <c r="G85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E82" i="3" s="1"/>
  <c r="F82" i="3" s="1"/>
  <c r="G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E81" i="3" s="1"/>
  <c r="F81" i="3" s="1"/>
  <c r="H81" i="3"/>
  <c r="G81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E80" i="3" s="1"/>
  <c r="F80" i="3" s="1"/>
  <c r="G80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E79" i="3" s="1"/>
  <c r="F79" i="3" s="1"/>
  <c r="G79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E77" i="3"/>
  <c r="F77" i="3" s="1"/>
  <c r="W76" i="3"/>
  <c r="V76" i="3"/>
  <c r="U76" i="3"/>
  <c r="T76" i="3"/>
  <c r="S76" i="3"/>
  <c r="R76" i="3"/>
  <c r="Q76" i="3"/>
  <c r="P76" i="3"/>
  <c r="O76" i="3"/>
  <c r="N76" i="3"/>
  <c r="E76" i="3" s="1"/>
  <c r="F76" i="3" s="1"/>
  <c r="M76" i="3"/>
  <c r="L76" i="3"/>
  <c r="K76" i="3"/>
  <c r="J76" i="3"/>
  <c r="I76" i="3"/>
  <c r="H76" i="3"/>
  <c r="G76" i="3"/>
  <c r="W75" i="3"/>
  <c r="V75" i="3"/>
  <c r="U75" i="3"/>
  <c r="T75" i="3"/>
  <c r="S75" i="3"/>
  <c r="R75" i="3"/>
  <c r="Q75" i="3"/>
  <c r="P75" i="3"/>
  <c r="O75" i="3"/>
  <c r="N75" i="3"/>
  <c r="M75" i="3"/>
  <c r="E75" i="3" s="1"/>
  <c r="F75" i="3" s="1"/>
  <c r="L75" i="3"/>
  <c r="K75" i="3"/>
  <c r="J75" i="3"/>
  <c r="I75" i="3"/>
  <c r="H75" i="3"/>
  <c r="G75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E74" i="3" s="1"/>
  <c r="F74" i="3" s="1"/>
  <c r="G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E70" i="3" s="1"/>
  <c r="F70" i="3" s="1"/>
  <c r="G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W67" i="3"/>
  <c r="V67" i="3"/>
  <c r="U67" i="3"/>
  <c r="T67" i="3"/>
  <c r="S67" i="3"/>
  <c r="R67" i="3"/>
  <c r="Q67" i="3"/>
  <c r="P67" i="3"/>
  <c r="E67" i="3" s="1"/>
  <c r="F67" i="3" s="1"/>
  <c r="O67" i="3"/>
  <c r="N67" i="3"/>
  <c r="M67" i="3"/>
  <c r="L67" i="3"/>
  <c r="K67" i="3"/>
  <c r="J67" i="3"/>
  <c r="I67" i="3"/>
  <c r="H67" i="3"/>
  <c r="G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E66" i="3"/>
  <c r="F66" i="3" s="1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E62" i="3" s="1"/>
  <c r="F62" i="3" s="1"/>
  <c r="G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E61" i="3" s="1"/>
  <c r="F61" i="3" s="1"/>
  <c r="H61" i="3"/>
  <c r="G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E59" i="3" s="1"/>
  <c r="F59" i="3" s="1"/>
  <c r="G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E57" i="3"/>
  <c r="F57" i="3" s="1"/>
  <c r="W56" i="3"/>
  <c r="V56" i="3"/>
  <c r="U56" i="3"/>
  <c r="T56" i="3"/>
  <c r="S56" i="3"/>
  <c r="R56" i="3"/>
  <c r="Q56" i="3"/>
  <c r="P56" i="3"/>
  <c r="O56" i="3"/>
  <c r="N56" i="3"/>
  <c r="E56" i="3" s="1"/>
  <c r="F56" i="3" s="1"/>
  <c r="M56" i="3"/>
  <c r="L56" i="3"/>
  <c r="K56" i="3"/>
  <c r="J56" i="3"/>
  <c r="I56" i="3"/>
  <c r="H56" i="3"/>
  <c r="G56" i="3"/>
  <c r="W55" i="3"/>
  <c r="V55" i="3"/>
  <c r="U55" i="3"/>
  <c r="T55" i="3"/>
  <c r="S55" i="3"/>
  <c r="R55" i="3"/>
  <c r="Q55" i="3"/>
  <c r="P55" i="3"/>
  <c r="O55" i="3"/>
  <c r="N55" i="3"/>
  <c r="M55" i="3"/>
  <c r="E55" i="3" s="1"/>
  <c r="F55" i="3" s="1"/>
  <c r="L55" i="3"/>
  <c r="K55" i="3"/>
  <c r="J55" i="3"/>
  <c r="I55" i="3"/>
  <c r="H55" i="3"/>
  <c r="G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E54" i="3" s="1"/>
  <c r="F54" i="3" s="1"/>
  <c r="G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E51" i="3" s="1"/>
  <c r="F51" i="3" s="1"/>
  <c r="H51" i="3"/>
  <c r="G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E50" i="3" s="1"/>
  <c r="F50" i="3" s="1"/>
  <c r="G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E48" i="3" s="1"/>
  <c r="F48" i="3" s="1"/>
  <c r="G48" i="3"/>
  <c r="W47" i="3"/>
  <c r="V47" i="3"/>
  <c r="U47" i="3"/>
  <c r="T47" i="3"/>
  <c r="S47" i="3"/>
  <c r="R47" i="3"/>
  <c r="Q47" i="3"/>
  <c r="P47" i="3"/>
  <c r="E47" i="3" s="1"/>
  <c r="F47" i="3" s="1"/>
  <c r="O47" i="3"/>
  <c r="N47" i="3"/>
  <c r="M47" i="3"/>
  <c r="L47" i="3"/>
  <c r="K47" i="3"/>
  <c r="J47" i="3"/>
  <c r="I47" i="3"/>
  <c r="H47" i="3"/>
  <c r="G47" i="3"/>
  <c r="W46" i="3"/>
  <c r="V46" i="3"/>
  <c r="U46" i="3"/>
  <c r="T46" i="3"/>
  <c r="S46" i="3"/>
  <c r="R46" i="3"/>
  <c r="Q46" i="3"/>
  <c r="P46" i="3"/>
  <c r="O46" i="3"/>
  <c r="E46" i="3" s="1"/>
  <c r="F46" i="3" s="1"/>
  <c r="N46" i="3"/>
  <c r="M46" i="3"/>
  <c r="L46" i="3"/>
  <c r="K46" i="3"/>
  <c r="J46" i="3"/>
  <c r="I46" i="3"/>
  <c r="H46" i="3"/>
  <c r="G46" i="3"/>
  <c r="W45" i="3"/>
  <c r="V45" i="3"/>
  <c r="U45" i="3"/>
  <c r="T45" i="3"/>
  <c r="S45" i="3"/>
  <c r="R45" i="3"/>
  <c r="Q45" i="3"/>
  <c r="P45" i="3"/>
  <c r="O45" i="3"/>
  <c r="N45" i="3"/>
  <c r="M45" i="3"/>
  <c r="E45" i="3" s="1"/>
  <c r="F45" i="3" s="1"/>
  <c r="L45" i="3"/>
  <c r="K45" i="3"/>
  <c r="J45" i="3"/>
  <c r="I45" i="3"/>
  <c r="H45" i="3"/>
  <c r="G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E43" i="3" s="1"/>
  <c r="F43" i="3" s="1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E42" i="3" s="1"/>
  <c r="F42" i="3" s="1"/>
  <c r="G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E40" i="3" s="1"/>
  <c r="F40" i="3" s="1"/>
  <c r="G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E39" i="3" s="1"/>
  <c r="F39" i="3" s="1"/>
  <c r="G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W37" i="3"/>
  <c r="V37" i="3"/>
  <c r="U37" i="3"/>
  <c r="T37" i="3"/>
  <c r="S37" i="3"/>
  <c r="R37" i="3"/>
  <c r="Q37" i="3"/>
  <c r="P37" i="3"/>
  <c r="E37" i="3" s="1"/>
  <c r="F37" i="3" s="1"/>
  <c r="O37" i="3"/>
  <c r="N37" i="3"/>
  <c r="M37" i="3"/>
  <c r="L37" i="3"/>
  <c r="K37" i="3"/>
  <c r="J37" i="3"/>
  <c r="I37" i="3"/>
  <c r="H37" i="3"/>
  <c r="G37" i="3"/>
  <c r="W36" i="3"/>
  <c r="V36" i="3"/>
  <c r="U36" i="3"/>
  <c r="T36" i="3"/>
  <c r="S36" i="3"/>
  <c r="R36" i="3"/>
  <c r="Q36" i="3"/>
  <c r="P36" i="3"/>
  <c r="O36" i="3"/>
  <c r="N36" i="3"/>
  <c r="E36" i="3" s="1"/>
  <c r="F36" i="3" s="1"/>
  <c r="M36" i="3"/>
  <c r="L36" i="3"/>
  <c r="K36" i="3"/>
  <c r="J36" i="3"/>
  <c r="I36" i="3"/>
  <c r="H36" i="3"/>
  <c r="G36" i="3"/>
  <c r="W35" i="3"/>
  <c r="V35" i="3"/>
  <c r="U35" i="3"/>
  <c r="T35" i="3"/>
  <c r="S35" i="3"/>
  <c r="R35" i="3"/>
  <c r="Q35" i="3"/>
  <c r="P35" i="3"/>
  <c r="O35" i="3"/>
  <c r="N35" i="3"/>
  <c r="M35" i="3"/>
  <c r="E35" i="3" s="1"/>
  <c r="F35" i="3" s="1"/>
  <c r="L35" i="3"/>
  <c r="K35" i="3"/>
  <c r="J35" i="3"/>
  <c r="I35" i="3"/>
  <c r="H35" i="3"/>
  <c r="G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E32" i="3" s="1"/>
  <c r="F32" i="3" s="1"/>
  <c r="H32" i="3"/>
  <c r="G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E31" i="3" s="1"/>
  <c r="F31" i="3" s="1"/>
  <c r="H31" i="3"/>
  <c r="G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E30" i="3" s="1"/>
  <c r="F30" i="3" s="1"/>
  <c r="G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E29" i="3" s="1"/>
  <c r="F29" i="3" s="1"/>
  <c r="G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W27" i="3"/>
  <c r="V27" i="3"/>
  <c r="U27" i="3"/>
  <c r="T27" i="3"/>
  <c r="S27" i="3"/>
  <c r="R27" i="3"/>
  <c r="Q27" i="3"/>
  <c r="P27" i="3"/>
  <c r="O27" i="3"/>
  <c r="E27" i="3" s="1"/>
  <c r="F27" i="3" s="1"/>
  <c r="N27" i="3"/>
  <c r="M27" i="3"/>
  <c r="L27" i="3"/>
  <c r="K27" i="3"/>
  <c r="J27" i="3"/>
  <c r="I27" i="3"/>
  <c r="H27" i="3"/>
  <c r="G27" i="3"/>
  <c r="W26" i="3"/>
  <c r="V26" i="3"/>
  <c r="U26" i="3"/>
  <c r="T26" i="3"/>
  <c r="S26" i="3"/>
  <c r="R26" i="3"/>
  <c r="Q26" i="3"/>
  <c r="P26" i="3"/>
  <c r="O26" i="3"/>
  <c r="N26" i="3"/>
  <c r="E26" i="3" s="1"/>
  <c r="F26" i="3" s="1"/>
  <c r="M26" i="3"/>
  <c r="L26" i="3"/>
  <c r="K26" i="3"/>
  <c r="J26" i="3"/>
  <c r="I26" i="3"/>
  <c r="H26" i="3"/>
  <c r="G26" i="3"/>
  <c r="W25" i="3"/>
  <c r="V25" i="3"/>
  <c r="U25" i="3"/>
  <c r="T25" i="3"/>
  <c r="S25" i="3"/>
  <c r="R25" i="3"/>
  <c r="Q25" i="3"/>
  <c r="P25" i="3"/>
  <c r="O25" i="3"/>
  <c r="N25" i="3"/>
  <c r="M25" i="3"/>
  <c r="E25" i="3" s="1"/>
  <c r="F25" i="3" s="1"/>
  <c r="L25" i="3"/>
  <c r="K25" i="3"/>
  <c r="J25" i="3"/>
  <c r="I25" i="3"/>
  <c r="H25" i="3"/>
  <c r="G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E24" i="3" s="1"/>
  <c r="F24" i="3" s="1"/>
  <c r="G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E20" i="3" s="1"/>
  <c r="F20" i="3" s="1"/>
  <c r="G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W17" i="3"/>
  <c r="V17" i="3"/>
  <c r="U17" i="3"/>
  <c r="T17" i="3"/>
  <c r="S17" i="3"/>
  <c r="R17" i="3"/>
  <c r="Q17" i="3"/>
  <c r="P17" i="3"/>
  <c r="E17" i="3" s="1"/>
  <c r="F17" i="3" s="1"/>
  <c r="O17" i="3"/>
  <c r="N17" i="3"/>
  <c r="M17" i="3"/>
  <c r="L17" i="3"/>
  <c r="K17" i="3"/>
  <c r="J17" i="3"/>
  <c r="I17" i="3"/>
  <c r="H17" i="3"/>
  <c r="G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16" i="3"/>
  <c r="F16" i="3" s="1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E12" i="3" s="1"/>
  <c r="F12" i="3" s="1"/>
  <c r="H12" i="3"/>
  <c r="G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E11" i="3" s="1"/>
  <c r="F11" i="3" s="1"/>
  <c r="H11" i="3"/>
  <c r="G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E9" i="3" s="1"/>
  <c r="F9" i="3" s="1"/>
  <c r="G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W7" i="3"/>
  <c r="V7" i="3"/>
  <c r="U7" i="3"/>
  <c r="T7" i="3"/>
  <c r="S7" i="3"/>
  <c r="R7" i="3"/>
  <c r="Q7" i="3"/>
  <c r="P7" i="3"/>
  <c r="O7" i="3"/>
  <c r="N7" i="3"/>
  <c r="M7" i="3"/>
  <c r="L7" i="3"/>
  <c r="K7" i="3"/>
  <c r="E7" i="3" s="1"/>
  <c r="F7" i="3" s="1"/>
  <c r="J7" i="3"/>
  <c r="I7" i="3"/>
  <c r="H7" i="3"/>
  <c r="G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E6" i="3" s="1"/>
  <c r="F6" i="3" s="1"/>
  <c r="G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E5" i="3" s="1"/>
  <c r="F5" i="3" s="1"/>
  <c r="G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E4" i="3" s="1"/>
  <c r="F4" i="3" s="1"/>
  <c r="G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E3" i="3" s="1"/>
  <c r="F3" i="3" s="1"/>
  <c r="F640" i="2"/>
  <c r="E640" i="2"/>
  <c r="E639" i="2"/>
  <c r="F639" i="2" s="1"/>
  <c r="E638" i="2"/>
  <c r="F638" i="2" s="1"/>
  <c r="E637" i="2"/>
  <c r="F637" i="2" s="1"/>
  <c r="F636" i="2"/>
  <c r="E636" i="2"/>
  <c r="F635" i="2"/>
  <c r="E635" i="2"/>
  <c r="E634" i="2"/>
  <c r="F634" i="2" s="1"/>
  <c r="E633" i="2"/>
  <c r="F633" i="2" s="1"/>
  <c r="E632" i="2"/>
  <c r="F632" i="2" s="1"/>
  <c r="E631" i="2"/>
  <c r="F631" i="2" s="1"/>
  <c r="E630" i="2"/>
  <c r="F630" i="2" s="1"/>
  <c r="F629" i="2"/>
  <c r="E629" i="2"/>
  <c r="E628" i="2"/>
  <c r="F628" i="2" s="1"/>
  <c r="E627" i="2"/>
  <c r="F627" i="2" s="1"/>
  <c r="F626" i="2"/>
  <c r="E626" i="2"/>
  <c r="F625" i="2"/>
  <c r="E625" i="2"/>
  <c r="F624" i="2"/>
  <c r="E624" i="2"/>
  <c r="E623" i="2"/>
  <c r="F623" i="2" s="1"/>
  <c r="E622" i="2"/>
  <c r="F622" i="2" s="1"/>
  <c r="E621" i="2"/>
  <c r="F621" i="2" s="1"/>
  <c r="E620" i="2"/>
  <c r="F620" i="2" s="1"/>
  <c r="E619" i="2"/>
  <c r="F619" i="2" s="1"/>
  <c r="F618" i="2"/>
  <c r="E618" i="2"/>
  <c r="E617" i="2"/>
  <c r="F617" i="2" s="1"/>
  <c r="E616" i="2"/>
  <c r="F616" i="2" s="1"/>
  <c r="F615" i="2"/>
  <c r="E615" i="2"/>
  <c r="F614" i="2"/>
  <c r="E614" i="2"/>
  <c r="F613" i="2"/>
  <c r="E613" i="2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F604" i="2"/>
  <c r="E604" i="2"/>
  <c r="F603" i="2"/>
  <c r="E603" i="2"/>
  <c r="E602" i="2"/>
  <c r="F602" i="2" s="1"/>
  <c r="F601" i="2"/>
  <c r="E601" i="2"/>
  <c r="E600" i="2"/>
  <c r="F600" i="2" s="1"/>
  <c r="E599" i="2"/>
  <c r="F599" i="2" s="1"/>
  <c r="E598" i="2"/>
  <c r="F598" i="2" s="1"/>
  <c r="E597" i="2"/>
  <c r="F597" i="2" s="1"/>
  <c r="F596" i="2"/>
  <c r="E596" i="2"/>
  <c r="E595" i="2"/>
  <c r="F595" i="2" s="1"/>
  <c r="E594" i="2"/>
  <c r="F594" i="2" s="1"/>
  <c r="F593" i="2"/>
  <c r="E593" i="2"/>
  <c r="E592" i="2"/>
  <c r="F592" i="2" s="1"/>
  <c r="E591" i="2"/>
  <c r="F591" i="2" s="1"/>
  <c r="F590" i="2"/>
  <c r="E590" i="2"/>
  <c r="E589" i="2"/>
  <c r="F589" i="2" s="1"/>
  <c r="E588" i="2"/>
  <c r="F588" i="2" s="1"/>
  <c r="E587" i="2"/>
  <c r="F587" i="2" s="1"/>
  <c r="F586" i="2"/>
  <c r="E586" i="2"/>
  <c r="F585" i="2"/>
  <c r="E585" i="2"/>
  <c r="E584" i="2"/>
  <c r="F584" i="2" s="1"/>
  <c r="E583" i="2"/>
  <c r="F583" i="2" s="1"/>
  <c r="E582" i="2"/>
  <c r="F582" i="2" s="1"/>
  <c r="E581" i="2"/>
  <c r="F581" i="2" s="1"/>
  <c r="E580" i="2"/>
  <c r="F580" i="2" s="1"/>
  <c r="F579" i="2"/>
  <c r="E579" i="2"/>
  <c r="E578" i="2"/>
  <c r="F578" i="2" s="1"/>
  <c r="E577" i="2"/>
  <c r="F577" i="2" s="1"/>
  <c r="F576" i="2"/>
  <c r="E576" i="2"/>
  <c r="F575" i="2"/>
  <c r="E575" i="2"/>
  <c r="F574" i="2"/>
  <c r="E574" i="2"/>
  <c r="E573" i="2"/>
  <c r="F573" i="2" s="1"/>
  <c r="E572" i="2"/>
  <c r="F572" i="2" s="1"/>
  <c r="E571" i="2"/>
  <c r="F571" i="2" s="1"/>
  <c r="E570" i="2"/>
  <c r="F570" i="2" s="1"/>
  <c r="E569" i="2"/>
  <c r="F569" i="2" s="1"/>
  <c r="F568" i="2"/>
  <c r="E568" i="2"/>
  <c r="E567" i="2"/>
  <c r="F567" i="2" s="1"/>
  <c r="E566" i="2"/>
  <c r="F566" i="2" s="1"/>
  <c r="F565" i="2"/>
  <c r="E565" i="2"/>
  <c r="F564" i="2"/>
  <c r="E564" i="2"/>
  <c r="F563" i="2"/>
  <c r="E563" i="2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F554" i="2"/>
  <c r="E554" i="2"/>
  <c r="F553" i="2"/>
  <c r="E553" i="2"/>
  <c r="E552" i="2"/>
  <c r="F552" i="2" s="1"/>
  <c r="F551" i="2"/>
  <c r="E551" i="2"/>
  <c r="E550" i="2"/>
  <c r="F550" i="2" s="1"/>
  <c r="E549" i="2"/>
  <c r="F549" i="2" s="1"/>
  <c r="E548" i="2"/>
  <c r="F548" i="2" s="1"/>
  <c r="E547" i="2"/>
  <c r="F547" i="2" s="1"/>
  <c r="F546" i="2"/>
  <c r="E546" i="2"/>
  <c r="E545" i="2"/>
  <c r="F545" i="2" s="1"/>
  <c r="E544" i="2"/>
  <c r="F544" i="2" s="1"/>
  <c r="F543" i="2"/>
  <c r="E543" i="2"/>
  <c r="E542" i="2"/>
  <c r="F542" i="2" s="1"/>
  <c r="E541" i="2"/>
  <c r="F541" i="2" s="1"/>
  <c r="F540" i="2"/>
  <c r="E540" i="2"/>
  <c r="E539" i="2"/>
  <c r="F539" i="2" s="1"/>
  <c r="E538" i="2"/>
  <c r="F538" i="2" s="1"/>
  <c r="E537" i="2"/>
  <c r="F537" i="2" s="1"/>
  <c r="F536" i="2"/>
  <c r="E536" i="2"/>
  <c r="F535" i="2"/>
  <c r="E535" i="2"/>
  <c r="E534" i="2"/>
  <c r="F534" i="2" s="1"/>
  <c r="E533" i="2"/>
  <c r="F533" i="2" s="1"/>
  <c r="E532" i="2"/>
  <c r="F532" i="2" s="1"/>
  <c r="E531" i="2"/>
  <c r="F531" i="2" s="1"/>
  <c r="E530" i="2"/>
  <c r="F530" i="2" s="1"/>
  <c r="F529" i="2"/>
  <c r="E529" i="2"/>
  <c r="E528" i="2"/>
  <c r="F528" i="2" s="1"/>
  <c r="E527" i="2"/>
  <c r="F527" i="2" s="1"/>
  <c r="F526" i="2"/>
  <c r="E526" i="2"/>
  <c r="F525" i="2"/>
  <c r="E525" i="2"/>
  <c r="F524" i="2"/>
  <c r="E524" i="2"/>
  <c r="E523" i="2"/>
  <c r="F523" i="2" s="1"/>
  <c r="E522" i="2"/>
  <c r="F522" i="2" s="1"/>
  <c r="E521" i="2"/>
  <c r="F521" i="2" s="1"/>
  <c r="E520" i="2"/>
  <c r="F520" i="2" s="1"/>
  <c r="E519" i="2"/>
  <c r="F519" i="2" s="1"/>
  <c r="F518" i="2"/>
  <c r="E518" i="2"/>
  <c r="E517" i="2"/>
  <c r="F517" i="2" s="1"/>
  <c r="E516" i="2"/>
  <c r="F516" i="2" s="1"/>
  <c r="F515" i="2"/>
  <c r="E515" i="2"/>
  <c r="F514" i="2"/>
  <c r="E514" i="2"/>
  <c r="F513" i="2"/>
  <c r="E513" i="2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F504" i="2"/>
  <c r="E504" i="2"/>
  <c r="F503" i="2"/>
  <c r="E503" i="2"/>
  <c r="E502" i="2"/>
  <c r="F502" i="2" s="1"/>
  <c r="F501" i="2"/>
  <c r="E501" i="2"/>
  <c r="E500" i="2"/>
  <c r="F500" i="2" s="1"/>
  <c r="E499" i="2"/>
  <c r="F499" i="2" s="1"/>
  <c r="E498" i="2"/>
  <c r="F498" i="2" s="1"/>
  <c r="E497" i="2"/>
  <c r="F497" i="2" s="1"/>
  <c r="F496" i="2"/>
  <c r="E496" i="2"/>
  <c r="E495" i="2"/>
  <c r="F495" i="2" s="1"/>
  <c r="E494" i="2"/>
  <c r="F494" i="2" s="1"/>
  <c r="F493" i="2"/>
  <c r="E493" i="2"/>
  <c r="E492" i="2"/>
  <c r="F492" i="2" s="1"/>
  <c r="E491" i="2"/>
  <c r="F491" i="2" s="1"/>
  <c r="F490" i="2"/>
  <c r="E490" i="2"/>
  <c r="E489" i="2"/>
  <c r="F489" i="2" s="1"/>
  <c r="E488" i="2"/>
  <c r="F488" i="2" s="1"/>
  <c r="E487" i="2"/>
  <c r="F487" i="2" s="1"/>
  <c r="F486" i="2"/>
  <c r="E486" i="2"/>
  <c r="F485" i="2"/>
  <c r="E485" i="2"/>
  <c r="E484" i="2"/>
  <c r="F484" i="2" s="1"/>
  <c r="E483" i="2"/>
  <c r="F483" i="2" s="1"/>
  <c r="E482" i="2"/>
  <c r="F482" i="2" s="1"/>
  <c r="E481" i="2"/>
  <c r="F481" i="2" s="1"/>
  <c r="E480" i="2"/>
  <c r="F480" i="2" s="1"/>
  <c r="F479" i="2"/>
  <c r="E479" i="2"/>
  <c r="E478" i="2"/>
  <c r="F478" i="2" s="1"/>
  <c r="E477" i="2"/>
  <c r="F477" i="2" s="1"/>
  <c r="F476" i="2"/>
  <c r="E476" i="2"/>
  <c r="F475" i="2"/>
  <c r="E475" i="2"/>
  <c r="F474" i="2"/>
  <c r="E474" i="2"/>
  <c r="E473" i="2"/>
  <c r="F473" i="2" s="1"/>
  <c r="E472" i="2"/>
  <c r="F472" i="2" s="1"/>
  <c r="E471" i="2"/>
  <c r="F471" i="2" s="1"/>
  <c r="E470" i="2"/>
  <c r="F470" i="2" s="1"/>
  <c r="E469" i="2"/>
  <c r="F469" i="2" s="1"/>
  <c r="F468" i="2"/>
  <c r="E468" i="2"/>
  <c r="E467" i="2"/>
  <c r="F467" i="2" s="1"/>
  <c r="E466" i="2"/>
  <c r="F466" i="2" s="1"/>
  <c r="F465" i="2"/>
  <c r="E465" i="2"/>
  <c r="F464" i="2"/>
  <c r="E464" i="2"/>
  <c r="F463" i="2"/>
  <c r="E463" i="2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F454" i="2"/>
  <c r="E454" i="2"/>
  <c r="F453" i="2"/>
  <c r="E453" i="2"/>
  <c r="E452" i="2"/>
  <c r="F452" i="2" s="1"/>
  <c r="F451" i="2"/>
  <c r="E451" i="2"/>
  <c r="E450" i="2"/>
  <c r="F450" i="2" s="1"/>
  <c r="E449" i="2"/>
  <c r="F449" i="2" s="1"/>
  <c r="E448" i="2"/>
  <c r="F448" i="2" s="1"/>
  <c r="E447" i="2"/>
  <c r="F447" i="2" s="1"/>
  <c r="F446" i="2"/>
  <c r="E446" i="2"/>
  <c r="E445" i="2"/>
  <c r="F445" i="2" s="1"/>
  <c r="E444" i="2"/>
  <c r="F444" i="2" s="1"/>
  <c r="F443" i="2"/>
  <c r="E443" i="2"/>
  <c r="E442" i="2"/>
  <c r="F442" i="2" s="1"/>
  <c r="E441" i="2"/>
  <c r="F441" i="2" s="1"/>
  <c r="F440" i="2"/>
  <c r="E440" i="2"/>
  <c r="E439" i="2"/>
  <c r="F439" i="2" s="1"/>
  <c r="E438" i="2"/>
  <c r="F438" i="2" s="1"/>
  <c r="E437" i="2"/>
  <c r="F437" i="2" s="1"/>
  <c r="F436" i="2"/>
  <c r="E436" i="2"/>
  <c r="F435" i="2"/>
  <c r="E435" i="2"/>
  <c r="E434" i="2"/>
  <c r="F434" i="2" s="1"/>
  <c r="E433" i="2"/>
  <c r="F433" i="2" s="1"/>
  <c r="E432" i="2"/>
  <c r="F432" i="2" s="1"/>
  <c r="E431" i="2"/>
  <c r="F431" i="2" s="1"/>
  <c r="E430" i="2"/>
  <c r="F430" i="2" s="1"/>
  <c r="F429" i="2"/>
  <c r="E429" i="2"/>
  <c r="E428" i="2"/>
  <c r="F428" i="2" s="1"/>
  <c r="E427" i="2"/>
  <c r="F427" i="2" s="1"/>
  <c r="F426" i="2"/>
  <c r="E426" i="2"/>
  <c r="F425" i="2"/>
  <c r="E425" i="2"/>
  <c r="F424" i="2"/>
  <c r="E424" i="2"/>
  <c r="E423" i="2"/>
  <c r="F423" i="2" s="1"/>
  <c r="E422" i="2"/>
  <c r="F422" i="2" s="1"/>
  <c r="E421" i="2"/>
  <c r="F421" i="2" s="1"/>
  <c r="E420" i="2"/>
  <c r="F420" i="2" s="1"/>
  <c r="E419" i="2"/>
  <c r="F419" i="2" s="1"/>
  <c r="F418" i="2"/>
  <c r="E418" i="2"/>
  <c r="E417" i="2"/>
  <c r="F417" i="2" s="1"/>
  <c r="E416" i="2"/>
  <c r="F416" i="2" s="1"/>
  <c r="F415" i="2"/>
  <c r="E415" i="2"/>
  <c r="F414" i="2"/>
  <c r="E414" i="2"/>
  <c r="F413" i="2"/>
  <c r="E413" i="2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F404" i="2"/>
  <c r="E404" i="2"/>
  <c r="F403" i="2"/>
  <c r="E403" i="2"/>
  <c r="E402" i="2"/>
  <c r="F402" i="2" s="1"/>
  <c r="F401" i="2"/>
  <c r="E401" i="2"/>
  <c r="E400" i="2"/>
  <c r="F400" i="2" s="1"/>
  <c r="E399" i="2"/>
  <c r="F399" i="2" s="1"/>
  <c r="E398" i="2"/>
  <c r="F398" i="2" s="1"/>
  <c r="E397" i="2"/>
  <c r="F397" i="2" s="1"/>
  <c r="F396" i="2"/>
  <c r="E396" i="2"/>
  <c r="E395" i="2"/>
  <c r="F395" i="2" s="1"/>
  <c r="E394" i="2"/>
  <c r="F394" i="2" s="1"/>
  <c r="F393" i="2"/>
  <c r="E393" i="2"/>
  <c r="E392" i="2"/>
  <c r="F392" i="2" s="1"/>
  <c r="E391" i="2"/>
  <c r="F391" i="2" s="1"/>
  <c r="F390" i="2"/>
  <c r="E390" i="2"/>
  <c r="E389" i="2"/>
  <c r="F389" i="2" s="1"/>
  <c r="E388" i="2"/>
  <c r="F388" i="2" s="1"/>
  <c r="E387" i="2"/>
  <c r="F387" i="2" s="1"/>
  <c r="F386" i="2"/>
  <c r="E386" i="2"/>
  <c r="F385" i="2"/>
  <c r="E385" i="2"/>
  <c r="E384" i="2"/>
  <c r="F384" i="2" s="1"/>
  <c r="E383" i="2"/>
  <c r="F383" i="2" s="1"/>
  <c r="E382" i="2"/>
  <c r="F382" i="2" s="1"/>
  <c r="E381" i="2"/>
  <c r="F381" i="2" s="1"/>
  <c r="E380" i="2"/>
  <c r="F380" i="2" s="1"/>
  <c r="F379" i="2"/>
  <c r="E379" i="2"/>
  <c r="E378" i="2"/>
  <c r="F378" i="2" s="1"/>
  <c r="E377" i="2"/>
  <c r="F377" i="2" s="1"/>
  <c r="F376" i="2"/>
  <c r="E376" i="2"/>
  <c r="F375" i="2"/>
  <c r="E375" i="2"/>
  <c r="F374" i="2"/>
  <c r="E374" i="2"/>
  <c r="E373" i="2"/>
  <c r="F373" i="2" s="1"/>
  <c r="E372" i="2"/>
  <c r="F372" i="2" s="1"/>
  <c r="E371" i="2"/>
  <c r="F371" i="2" s="1"/>
  <c r="E370" i="2"/>
  <c r="F370" i="2" s="1"/>
  <c r="E369" i="2"/>
  <c r="F369" i="2" s="1"/>
  <c r="F368" i="2"/>
  <c r="E368" i="2"/>
  <c r="E367" i="2"/>
  <c r="F367" i="2" s="1"/>
  <c r="E366" i="2"/>
  <c r="F366" i="2" s="1"/>
  <c r="F365" i="2"/>
  <c r="E365" i="2"/>
  <c r="F364" i="2"/>
  <c r="E364" i="2"/>
  <c r="F363" i="2"/>
  <c r="E363" i="2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F354" i="2"/>
  <c r="E354" i="2"/>
  <c r="F353" i="2"/>
  <c r="E353" i="2"/>
  <c r="E352" i="2"/>
  <c r="F352" i="2" s="1"/>
  <c r="F351" i="2"/>
  <c r="E351" i="2"/>
  <c r="E350" i="2"/>
  <c r="F350" i="2" s="1"/>
  <c r="E349" i="2"/>
  <c r="F349" i="2" s="1"/>
  <c r="E348" i="2"/>
  <c r="F348" i="2" s="1"/>
  <c r="E347" i="2"/>
  <c r="F347" i="2" s="1"/>
  <c r="F346" i="2"/>
  <c r="E346" i="2"/>
  <c r="E345" i="2"/>
  <c r="F345" i="2" s="1"/>
  <c r="E344" i="2"/>
  <c r="F344" i="2" s="1"/>
  <c r="F343" i="2"/>
  <c r="E343" i="2"/>
  <c r="E342" i="2"/>
  <c r="F342" i="2" s="1"/>
  <c r="E341" i="2"/>
  <c r="F341" i="2" s="1"/>
  <c r="F340" i="2"/>
  <c r="E340" i="2"/>
  <c r="E339" i="2"/>
  <c r="F339" i="2" s="1"/>
  <c r="E338" i="2"/>
  <c r="F338" i="2" s="1"/>
  <c r="E337" i="2"/>
  <c r="F337" i="2" s="1"/>
  <c r="F336" i="2"/>
  <c r="E336" i="2"/>
  <c r="F335" i="2"/>
  <c r="E335" i="2"/>
  <c r="E334" i="2"/>
  <c r="F334" i="2" s="1"/>
  <c r="E333" i="2"/>
  <c r="F333" i="2" s="1"/>
  <c r="E332" i="2"/>
  <c r="F332" i="2" s="1"/>
  <c r="E331" i="2"/>
  <c r="F331" i="2" s="1"/>
  <c r="E330" i="2"/>
  <c r="F330" i="2" s="1"/>
  <c r="F329" i="2"/>
  <c r="E329" i="2"/>
  <c r="E328" i="2"/>
  <c r="F328" i="2" s="1"/>
  <c r="E327" i="2"/>
  <c r="F327" i="2" s="1"/>
  <c r="F326" i="2"/>
  <c r="E326" i="2"/>
  <c r="F325" i="2"/>
  <c r="E325" i="2"/>
  <c r="F324" i="2"/>
  <c r="E324" i="2"/>
  <c r="E323" i="2"/>
  <c r="F323" i="2" s="1"/>
  <c r="E322" i="2"/>
  <c r="F322" i="2" s="1"/>
  <c r="E321" i="2"/>
  <c r="F321" i="2" s="1"/>
  <c r="E320" i="2"/>
  <c r="F320" i="2" s="1"/>
  <c r="E319" i="2"/>
  <c r="F319" i="2" s="1"/>
  <c r="F318" i="2"/>
  <c r="E318" i="2"/>
  <c r="E317" i="2"/>
  <c r="F317" i="2" s="1"/>
  <c r="E316" i="2"/>
  <c r="F316" i="2" s="1"/>
  <c r="F315" i="2"/>
  <c r="E315" i="2"/>
  <c r="F314" i="2"/>
  <c r="E314" i="2"/>
  <c r="F313" i="2"/>
  <c r="E313" i="2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F304" i="2"/>
  <c r="E304" i="2"/>
  <c r="F303" i="2"/>
  <c r="E303" i="2"/>
  <c r="E302" i="2"/>
  <c r="F302" i="2" s="1"/>
  <c r="F301" i="2"/>
  <c r="E301" i="2"/>
  <c r="E300" i="2"/>
  <c r="F300" i="2" s="1"/>
  <c r="E299" i="2"/>
  <c r="F299" i="2" s="1"/>
  <c r="E298" i="2"/>
  <c r="F298" i="2" s="1"/>
  <c r="E297" i="2"/>
  <c r="F297" i="2" s="1"/>
  <c r="F296" i="2"/>
  <c r="E296" i="2"/>
  <c r="E295" i="2"/>
  <c r="F295" i="2" s="1"/>
  <c r="E294" i="2"/>
  <c r="F294" i="2" s="1"/>
  <c r="F293" i="2"/>
  <c r="E293" i="2"/>
  <c r="E292" i="2"/>
  <c r="F292" i="2" s="1"/>
  <c r="E291" i="2"/>
  <c r="F291" i="2" s="1"/>
  <c r="F290" i="2"/>
  <c r="E290" i="2"/>
  <c r="E289" i="2"/>
  <c r="F289" i="2" s="1"/>
  <c r="E288" i="2"/>
  <c r="F288" i="2" s="1"/>
  <c r="E287" i="2"/>
  <c r="F287" i="2" s="1"/>
  <c r="F286" i="2"/>
  <c r="E286" i="2"/>
  <c r="F285" i="2"/>
  <c r="E285" i="2"/>
  <c r="E284" i="2"/>
  <c r="F284" i="2" s="1"/>
  <c r="E283" i="2"/>
  <c r="F283" i="2" s="1"/>
  <c r="E282" i="2"/>
  <c r="F282" i="2" s="1"/>
  <c r="E281" i="2"/>
  <c r="F281" i="2" s="1"/>
  <c r="E280" i="2"/>
  <c r="F280" i="2" s="1"/>
  <c r="F279" i="2"/>
  <c r="E279" i="2"/>
  <c r="E278" i="2"/>
  <c r="F278" i="2" s="1"/>
  <c r="E277" i="2"/>
  <c r="F277" i="2" s="1"/>
  <c r="F276" i="2"/>
  <c r="E276" i="2"/>
  <c r="F275" i="2"/>
  <c r="E275" i="2"/>
  <c r="F274" i="2"/>
  <c r="E274" i="2"/>
  <c r="E273" i="2"/>
  <c r="F273" i="2" s="1"/>
  <c r="E272" i="2"/>
  <c r="F272" i="2" s="1"/>
  <c r="E271" i="2"/>
  <c r="F271" i="2" s="1"/>
  <c r="E270" i="2"/>
  <c r="F270" i="2" s="1"/>
  <c r="E269" i="2"/>
  <c r="F269" i="2" s="1"/>
  <c r="F268" i="2"/>
  <c r="E268" i="2"/>
  <c r="E267" i="2"/>
  <c r="F267" i="2" s="1"/>
  <c r="E266" i="2"/>
  <c r="F266" i="2" s="1"/>
  <c r="F265" i="2"/>
  <c r="E265" i="2"/>
  <c r="F264" i="2"/>
  <c r="E264" i="2"/>
  <c r="F263" i="2"/>
  <c r="E263" i="2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F254" i="2"/>
  <c r="E254" i="2"/>
  <c r="F253" i="2"/>
  <c r="E253" i="2"/>
  <c r="E252" i="2"/>
  <c r="F252" i="2" s="1"/>
  <c r="F251" i="2"/>
  <c r="E251" i="2"/>
  <c r="E250" i="2"/>
  <c r="F250" i="2" s="1"/>
  <c r="E249" i="2"/>
  <c r="F249" i="2" s="1"/>
  <c r="E248" i="2"/>
  <c r="F248" i="2" s="1"/>
  <c r="E247" i="2"/>
  <c r="F247" i="2" s="1"/>
  <c r="F246" i="2"/>
  <c r="E246" i="2"/>
  <c r="E245" i="2"/>
  <c r="F245" i="2" s="1"/>
  <c r="E244" i="2"/>
  <c r="F244" i="2" s="1"/>
  <c r="F243" i="2"/>
  <c r="E243" i="2"/>
  <c r="E242" i="2"/>
  <c r="F242" i="2" s="1"/>
  <c r="E241" i="2"/>
  <c r="F241" i="2" s="1"/>
  <c r="F240" i="2"/>
  <c r="E240" i="2"/>
  <c r="E239" i="2"/>
  <c r="F239" i="2" s="1"/>
  <c r="E238" i="2"/>
  <c r="F238" i="2" s="1"/>
  <c r="E237" i="2"/>
  <c r="F237" i="2" s="1"/>
  <c r="F236" i="2"/>
  <c r="E236" i="2"/>
  <c r="F235" i="2"/>
  <c r="E235" i="2"/>
  <c r="E234" i="2"/>
  <c r="F234" i="2" s="1"/>
  <c r="E233" i="2"/>
  <c r="F233" i="2" s="1"/>
  <c r="E232" i="2"/>
  <c r="F232" i="2" s="1"/>
  <c r="E231" i="2"/>
  <c r="F231" i="2" s="1"/>
  <c r="E230" i="2"/>
  <c r="F230" i="2" s="1"/>
  <c r="F229" i="2"/>
  <c r="E229" i="2"/>
  <c r="E228" i="2"/>
  <c r="F228" i="2" s="1"/>
  <c r="E227" i="2"/>
  <c r="F227" i="2" s="1"/>
  <c r="F226" i="2"/>
  <c r="E226" i="2"/>
  <c r="F225" i="2"/>
  <c r="E225" i="2"/>
  <c r="F224" i="2"/>
  <c r="E224" i="2"/>
  <c r="E223" i="2"/>
  <c r="F223" i="2" s="1"/>
  <c r="E222" i="2"/>
  <c r="F222" i="2" s="1"/>
  <c r="E221" i="2"/>
  <c r="F221" i="2" s="1"/>
  <c r="E220" i="2"/>
  <c r="F220" i="2" s="1"/>
  <c r="E219" i="2"/>
  <c r="F219" i="2" s="1"/>
  <c r="F218" i="2"/>
  <c r="E218" i="2"/>
  <c r="E217" i="2"/>
  <c r="F217" i="2" s="1"/>
  <c r="E216" i="2"/>
  <c r="F216" i="2" s="1"/>
  <c r="F215" i="2"/>
  <c r="E215" i="2"/>
  <c r="F214" i="2"/>
  <c r="E214" i="2"/>
  <c r="F213" i="2"/>
  <c r="E213" i="2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F204" i="2"/>
  <c r="E204" i="2"/>
  <c r="F203" i="2"/>
  <c r="E203" i="2"/>
  <c r="E202" i="2"/>
  <c r="F202" i="2" s="1"/>
  <c r="F201" i="2"/>
  <c r="E201" i="2"/>
  <c r="E200" i="2"/>
  <c r="F200" i="2" s="1"/>
  <c r="E199" i="2"/>
  <c r="F199" i="2" s="1"/>
  <c r="E198" i="2"/>
  <c r="F198" i="2" s="1"/>
  <c r="E197" i="2"/>
  <c r="F197" i="2" s="1"/>
  <c r="F196" i="2"/>
  <c r="E196" i="2"/>
  <c r="E195" i="2"/>
  <c r="F195" i="2" s="1"/>
  <c r="E194" i="2"/>
  <c r="F194" i="2" s="1"/>
  <c r="F193" i="2"/>
  <c r="E193" i="2"/>
  <c r="E192" i="2"/>
  <c r="F192" i="2" s="1"/>
  <c r="E191" i="2"/>
  <c r="F191" i="2" s="1"/>
  <c r="F190" i="2"/>
  <c r="E190" i="2"/>
  <c r="E189" i="2"/>
  <c r="F189" i="2" s="1"/>
  <c r="E188" i="2"/>
  <c r="F188" i="2" s="1"/>
  <c r="E187" i="2"/>
  <c r="F187" i="2" s="1"/>
  <c r="F186" i="2"/>
  <c r="E186" i="2"/>
  <c r="F185" i="2"/>
  <c r="E185" i="2"/>
  <c r="E184" i="2"/>
  <c r="F184" i="2" s="1"/>
  <c r="E183" i="2"/>
  <c r="F183" i="2" s="1"/>
  <c r="E182" i="2"/>
  <c r="F182" i="2" s="1"/>
  <c r="E181" i="2"/>
  <c r="F181" i="2" s="1"/>
  <c r="E180" i="2"/>
  <c r="F180" i="2" s="1"/>
  <c r="F179" i="2"/>
  <c r="E179" i="2"/>
  <c r="E178" i="2"/>
  <c r="F178" i="2" s="1"/>
  <c r="E177" i="2"/>
  <c r="F177" i="2" s="1"/>
  <c r="F176" i="2"/>
  <c r="E176" i="2"/>
  <c r="F175" i="2"/>
  <c r="E175" i="2"/>
  <c r="F174" i="2"/>
  <c r="E174" i="2"/>
  <c r="E173" i="2"/>
  <c r="F173" i="2" s="1"/>
  <c r="E172" i="2"/>
  <c r="F172" i="2" s="1"/>
  <c r="E171" i="2"/>
  <c r="F171" i="2" s="1"/>
  <c r="E170" i="2"/>
  <c r="F170" i="2" s="1"/>
  <c r="E169" i="2"/>
  <c r="F169" i="2" s="1"/>
  <c r="F168" i="2"/>
  <c r="E168" i="2"/>
  <c r="E167" i="2"/>
  <c r="F167" i="2" s="1"/>
  <c r="E166" i="2"/>
  <c r="F166" i="2" s="1"/>
  <c r="F165" i="2"/>
  <c r="E165" i="2"/>
  <c r="F164" i="2"/>
  <c r="E164" i="2"/>
  <c r="F163" i="2"/>
  <c r="E163" i="2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F154" i="2"/>
  <c r="E154" i="2"/>
  <c r="F153" i="2"/>
  <c r="E153" i="2"/>
  <c r="E152" i="2"/>
  <c r="F152" i="2" s="1"/>
  <c r="F151" i="2"/>
  <c r="E151" i="2"/>
  <c r="E150" i="2"/>
  <c r="F150" i="2" s="1"/>
  <c r="E149" i="2"/>
  <c r="F149" i="2" s="1"/>
  <c r="E148" i="2"/>
  <c r="F148" i="2" s="1"/>
  <c r="E147" i="2"/>
  <c r="F147" i="2" s="1"/>
  <c r="F146" i="2"/>
  <c r="E146" i="2"/>
  <c r="E145" i="2"/>
  <c r="F145" i="2" s="1"/>
  <c r="E144" i="2"/>
  <c r="F144" i="2" s="1"/>
  <c r="F143" i="2"/>
  <c r="E143" i="2"/>
  <c r="E142" i="2"/>
  <c r="F142" i="2" s="1"/>
  <c r="E141" i="2"/>
  <c r="F141" i="2" s="1"/>
  <c r="F140" i="2"/>
  <c r="E140" i="2"/>
  <c r="E139" i="2"/>
  <c r="F139" i="2" s="1"/>
  <c r="E138" i="2"/>
  <c r="F138" i="2" s="1"/>
  <c r="E137" i="2"/>
  <c r="F137" i="2" s="1"/>
  <c r="F136" i="2"/>
  <c r="E136" i="2"/>
  <c r="F135" i="2"/>
  <c r="E135" i="2"/>
  <c r="E134" i="2"/>
  <c r="F134" i="2" s="1"/>
  <c r="E133" i="2"/>
  <c r="F133" i="2" s="1"/>
  <c r="E132" i="2"/>
  <c r="F132" i="2" s="1"/>
  <c r="E131" i="2"/>
  <c r="F131" i="2" s="1"/>
  <c r="E130" i="2"/>
  <c r="F130" i="2" s="1"/>
  <c r="F129" i="2"/>
  <c r="E129" i="2"/>
  <c r="E128" i="2"/>
  <c r="F128" i="2" s="1"/>
  <c r="E127" i="2"/>
  <c r="F127" i="2" s="1"/>
  <c r="F126" i="2"/>
  <c r="E126" i="2"/>
  <c r="F125" i="2"/>
  <c r="E125" i="2"/>
  <c r="F124" i="2"/>
  <c r="E124" i="2"/>
  <c r="E123" i="2"/>
  <c r="F123" i="2" s="1"/>
  <c r="E122" i="2"/>
  <c r="F122" i="2" s="1"/>
  <c r="E121" i="2"/>
  <c r="F121" i="2" s="1"/>
  <c r="E120" i="2"/>
  <c r="F120" i="2" s="1"/>
  <c r="E119" i="2"/>
  <c r="F119" i="2" s="1"/>
  <c r="F118" i="2"/>
  <c r="E118" i="2"/>
  <c r="E117" i="2"/>
  <c r="F117" i="2" s="1"/>
  <c r="E116" i="2"/>
  <c r="F116" i="2" s="1"/>
  <c r="F115" i="2"/>
  <c r="E115" i="2"/>
  <c r="F114" i="2"/>
  <c r="E114" i="2"/>
  <c r="F113" i="2"/>
  <c r="E113" i="2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F104" i="2"/>
  <c r="E104" i="2"/>
  <c r="F103" i="2"/>
  <c r="E103" i="2"/>
  <c r="E102" i="2"/>
  <c r="F102" i="2" s="1"/>
  <c r="F101" i="2"/>
  <c r="E101" i="2"/>
  <c r="E100" i="2"/>
  <c r="F100" i="2" s="1"/>
  <c r="E99" i="2"/>
  <c r="F99" i="2" s="1"/>
  <c r="E98" i="2"/>
  <c r="F98" i="2" s="1"/>
  <c r="E97" i="2"/>
  <c r="F97" i="2" s="1"/>
  <c r="F96" i="2"/>
  <c r="E96" i="2"/>
  <c r="E95" i="2"/>
  <c r="F95" i="2" s="1"/>
  <c r="E94" i="2"/>
  <c r="F94" i="2" s="1"/>
  <c r="F93" i="2"/>
  <c r="E93" i="2"/>
  <c r="E92" i="2"/>
  <c r="F92" i="2" s="1"/>
  <c r="E91" i="2"/>
  <c r="F91" i="2" s="1"/>
  <c r="F90" i="2"/>
  <c r="E90" i="2"/>
  <c r="E89" i="2"/>
  <c r="F89" i="2" s="1"/>
  <c r="E88" i="2"/>
  <c r="F88" i="2" s="1"/>
  <c r="E87" i="2"/>
  <c r="F87" i="2" s="1"/>
  <c r="F86" i="2"/>
  <c r="E86" i="2"/>
  <c r="F85" i="2"/>
  <c r="E85" i="2"/>
  <c r="E84" i="2"/>
  <c r="F84" i="2" s="1"/>
  <c r="F20" i="1" s="1"/>
  <c r="E83" i="2"/>
  <c r="F83" i="2" s="1"/>
  <c r="E82" i="2"/>
  <c r="F82" i="2" s="1"/>
  <c r="E81" i="2"/>
  <c r="F81" i="2" s="1"/>
  <c r="E80" i="2"/>
  <c r="F80" i="2" s="1"/>
  <c r="F79" i="2"/>
  <c r="E79" i="2"/>
  <c r="E78" i="2"/>
  <c r="F78" i="2" s="1"/>
  <c r="E77" i="2"/>
  <c r="F77" i="2" s="1"/>
  <c r="E76" i="2"/>
  <c r="F76" i="2" s="1"/>
  <c r="E75" i="2"/>
  <c r="F75" i="2" s="1"/>
  <c r="F74" i="2"/>
  <c r="E74" i="2"/>
  <c r="E73" i="2"/>
  <c r="F73" i="2" s="1"/>
  <c r="E72" i="2"/>
  <c r="F72" i="2" s="1"/>
  <c r="E71" i="2"/>
  <c r="F71" i="2" s="1"/>
  <c r="E70" i="2"/>
  <c r="F70" i="2" s="1"/>
  <c r="F21" i="1" s="1"/>
  <c r="F69" i="2"/>
  <c r="E69" i="2"/>
  <c r="E68" i="2"/>
  <c r="E22" i="1" s="1"/>
  <c r="E67" i="2"/>
  <c r="F67" i="2" s="1"/>
  <c r="E66" i="2"/>
  <c r="F66" i="2" s="1"/>
  <c r="E65" i="2"/>
  <c r="F65" i="2" s="1"/>
  <c r="F64" i="2"/>
  <c r="E64" i="2"/>
  <c r="E63" i="2"/>
  <c r="F63" i="2" s="1"/>
  <c r="E62" i="2"/>
  <c r="F62" i="2" s="1"/>
  <c r="F23" i="1" s="1"/>
  <c r="E61" i="2"/>
  <c r="F61" i="2" s="1"/>
  <c r="E60" i="2"/>
  <c r="F60" i="2" s="1"/>
  <c r="F59" i="2"/>
  <c r="E59" i="2"/>
  <c r="E58" i="2"/>
  <c r="F58" i="2" s="1"/>
  <c r="E57" i="2"/>
  <c r="F57" i="2" s="1"/>
  <c r="E56" i="2"/>
  <c r="F56" i="2" s="1"/>
  <c r="F19" i="1" s="1"/>
  <c r="E55" i="2"/>
  <c r="F55" i="2" s="1"/>
  <c r="F54" i="2"/>
  <c r="E54" i="2"/>
  <c r="E53" i="2"/>
  <c r="F53" i="2" s="1"/>
  <c r="E52" i="2"/>
  <c r="F52" i="2" s="1"/>
  <c r="E51" i="2"/>
  <c r="F51" i="2" s="1"/>
  <c r="E50" i="2"/>
  <c r="F50" i="2" s="1"/>
  <c r="F49" i="2"/>
  <c r="E49" i="2"/>
  <c r="E48" i="2"/>
  <c r="F48" i="2" s="1"/>
  <c r="E47" i="2"/>
  <c r="F47" i="2" s="1"/>
  <c r="E46" i="2"/>
  <c r="F46" i="2" s="1"/>
  <c r="E45" i="2"/>
  <c r="F45" i="2" s="1"/>
  <c r="F44" i="2"/>
  <c r="E44" i="2"/>
  <c r="E43" i="2"/>
  <c r="F43" i="2" s="1"/>
  <c r="E42" i="2"/>
  <c r="F42" i="2" s="1"/>
  <c r="E41" i="2"/>
  <c r="F41" i="2" s="1"/>
  <c r="E40" i="2"/>
  <c r="F40" i="2" s="1"/>
  <c r="F39" i="2"/>
  <c r="E39" i="2"/>
  <c r="E38" i="2"/>
  <c r="F38" i="2" s="1"/>
  <c r="E37" i="2"/>
  <c r="F37" i="2" s="1"/>
  <c r="E36" i="2"/>
  <c r="F36" i="2" s="1"/>
  <c r="E35" i="2"/>
  <c r="F35" i="2" s="1"/>
  <c r="F34" i="2"/>
  <c r="E34" i="2"/>
  <c r="E33" i="2"/>
  <c r="F33" i="2" s="1"/>
  <c r="E32" i="2"/>
  <c r="F32" i="2" s="1"/>
  <c r="E31" i="2"/>
  <c r="F31" i="2" s="1"/>
  <c r="E30" i="2"/>
  <c r="F30" i="2" s="1"/>
  <c r="F14" i="1" s="1"/>
  <c r="F29" i="2"/>
  <c r="E29" i="2"/>
  <c r="E28" i="2"/>
  <c r="F28" i="2" s="1"/>
  <c r="E27" i="2"/>
  <c r="F27" i="2" s="1"/>
  <c r="E26" i="2"/>
  <c r="F26" i="2" s="1"/>
  <c r="E25" i="2"/>
  <c r="F25" i="2" s="1"/>
  <c r="F24" i="2"/>
  <c r="E24" i="2"/>
  <c r="E23" i="2"/>
  <c r="F23" i="2" s="1"/>
  <c r="E22" i="2"/>
  <c r="F22" i="2" s="1"/>
  <c r="F11" i="1" s="1"/>
  <c r="E21" i="2"/>
  <c r="F21" i="2" s="1"/>
  <c r="E20" i="2"/>
  <c r="F20" i="2" s="1"/>
  <c r="F19" i="2"/>
  <c r="E19" i="2"/>
  <c r="E18" i="2"/>
  <c r="F18" i="2" s="1"/>
  <c r="F7" i="1" s="1"/>
  <c r="E17" i="2"/>
  <c r="F17" i="2" s="1"/>
  <c r="E16" i="2"/>
  <c r="F16" i="2" s="1"/>
  <c r="E15" i="2"/>
  <c r="F15" i="2" s="1"/>
  <c r="F18" i="1" s="1"/>
  <c r="F14" i="2"/>
  <c r="E14" i="2"/>
  <c r="E13" i="2"/>
  <c r="F13" i="2" s="1"/>
  <c r="E12" i="2"/>
  <c r="F12" i="2" s="1"/>
  <c r="E11" i="2"/>
  <c r="F11" i="2" s="1"/>
  <c r="F12" i="1" s="1"/>
  <c r="E10" i="2"/>
  <c r="F10" i="2" s="1"/>
  <c r="F10" i="1" s="1"/>
  <c r="F9" i="2"/>
  <c r="E9" i="2"/>
  <c r="E8" i="2"/>
  <c r="F8" i="2" s="1"/>
  <c r="E7" i="2"/>
  <c r="E13" i="1" s="1"/>
  <c r="E6" i="2"/>
  <c r="E9" i="1" s="1"/>
  <c r="E5" i="2"/>
  <c r="F5" i="2" s="1"/>
  <c r="F4" i="1" s="1"/>
  <c r="F4" i="2"/>
  <c r="E4" i="2"/>
  <c r="E3" i="2"/>
  <c r="F3" i="2" s="1"/>
  <c r="F3" i="1" s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J26" i="1" s="1"/>
  <c r="I28" i="1"/>
  <c r="H28" i="1"/>
  <c r="G28" i="1"/>
  <c r="F28" i="1"/>
  <c r="E28" i="1"/>
  <c r="D28" i="1"/>
  <c r="C28" i="1"/>
  <c r="B28" i="1"/>
  <c r="P27" i="1"/>
  <c r="P26" i="1" s="1"/>
  <c r="O27" i="1"/>
  <c r="O26" i="1" s="1"/>
  <c r="N27" i="1"/>
  <c r="M27" i="1"/>
  <c r="M26" i="1" s="1"/>
  <c r="L27" i="1"/>
  <c r="K27" i="1"/>
  <c r="J27" i="1"/>
  <c r="I27" i="1"/>
  <c r="I26" i="1" s="1"/>
  <c r="H27" i="1"/>
  <c r="G27" i="1"/>
  <c r="G26" i="1" s="1"/>
  <c r="F27" i="1"/>
  <c r="E27" i="1"/>
  <c r="E26" i="1" s="1"/>
  <c r="D27" i="1"/>
  <c r="C27" i="1"/>
  <c r="B27" i="1"/>
  <c r="N26" i="1"/>
  <c r="L26" i="1"/>
  <c r="K26" i="1"/>
  <c r="H26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X22" i="1"/>
  <c r="W22" i="1"/>
  <c r="V22" i="1"/>
  <c r="U22" i="1"/>
  <c r="T22" i="1"/>
  <c r="S22" i="1"/>
  <c r="S17" i="1" s="1"/>
  <c r="R22" i="1"/>
  <c r="Q22" i="1"/>
  <c r="P22" i="1"/>
  <c r="O22" i="1"/>
  <c r="N22" i="1"/>
  <c r="M22" i="1"/>
  <c r="L22" i="1"/>
  <c r="K22" i="1"/>
  <c r="J22" i="1"/>
  <c r="I22" i="1"/>
  <c r="I17" i="1" s="1"/>
  <c r="H22" i="1"/>
  <c r="G22" i="1"/>
  <c r="D22" i="1"/>
  <c r="C22" i="1"/>
  <c r="B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D21" i="1"/>
  <c r="C21" i="1"/>
  <c r="B21" i="1"/>
  <c r="X20" i="1"/>
  <c r="X17" i="1" s="1"/>
  <c r="W20" i="1"/>
  <c r="V20" i="1"/>
  <c r="U20" i="1"/>
  <c r="T20" i="1"/>
  <c r="S20" i="1"/>
  <c r="R20" i="1"/>
  <c r="Q20" i="1"/>
  <c r="P20" i="1"/>
  <c r="O20" i="1"/>
  <c r="O17" i="1" s="1"/>
  <c r="N20" i="1"/>
  <c r="N17" i="1" s="1"/>
  <c r="M20" i="1"/>
  <c r="L20" i="1"/>
  <c r="K20" i="1"/>
  <c r="J20" i="1"/>
  <c r="I20" i="1"/>
  <c r="H20" i="1"/>
  <c r="G20" i="1"/>
  <c r="E20" i="1"/>
  <c r="D20" i="1"/>
  <c r="C20" i="1"/>
  <c r="B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X18" i="1"/>
  <c r="W18" i="1"/>
  <c r="V18" i="1"/>
  <c r="U18" i="1"/>
  <c r="U17" i="1" s="1"/>
  <c r="T18" i="1"/>
  <c r="T17" i="1" s="1"/>
  <c r="S18" i="1"/>
  <c r="R18" i="1"/>
  <c r="R17" i="1" s="1"/>
  <c r="Q18" i="1"/>
  <c r="Q17" i="1" s="1"/>
  <c r="P18" i="1"/>
  <c r="P17" i="1" s="1"/>
  <c r="O18" i="1"/>
  <c r="N18" i="1"/>
  <c r="M18" i="1"/>
  <c r="L18" i="1"/>
  <c r="L17" i="1" s="1"/>
  <c r="K18" i="1"/>
  <c r="K17" i="1" s="1"/>
  <c r="J18" i="1"/>
  <c r="J17" i="1" s="1"/>
  <c r="I18" i="1"/>
  <c r="H18" i="1"/>
  <c r="H17" i="1" s="1"/>
  <c r="G18" i="1"/>
  <c r="G17" i="1" s="1"/>
  <c r="D18" i="1"/>
  <c r="C18" i="1"/>
  <c r="B18" i="1"/>
  <c r="W17" i="1"/>
  <c r="M17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D14" i="1"/>
  <c r="C14" i="1"/>
  <c r="B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D13" i="1"/>
  <c r="C13" i="1"/>
  <c r="B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D10" i="1"/>
  <c r="C10" i="1"/>
  <c r="B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D9" i="1"/>
  <c r="C9" i="1"/>
  <c r="B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7" i="1"/>
  <c r="W7" i="1"/>
  <c r="V7" i="1"/>
  <c r="U7" i="1"/>
  <c r="T7" i="1"/>
  <c r="S7" i="1"/>
  <c r="R7" i="1"/>
  <c r="R2" i="1" s="1"/>
  <c r="Q7" i="1"/>
  <c r="P7" i="1"/>
  <c r="O7" i="1"/>
  <c r="N7" i="1"/>
  <c r="M7" i="1"/>
  <c r="L7" i="1"/>
  <c r="K7" i="1"/>
  <c r="J7" i="1"/>
  <c r="I7" i="1"/>
  <c r="H7" i="1"/>
  <c r="H2" i="1" s="1"/>
  <c r="G7" i="1"/>
  <c r="E7" i="1"/>
  <c r="D7" i="1"/>
  <c r="C7" i="1"/>
  <c r="B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5" i="1"/>
  <c r="X2" i="1" s="1"/>
  <c r="W5" i="1"/>
  <c r="W2" i="1" s="1"/>
  <c r="V5" i="1"/>
  <c r="U5" i="1"/>
  <c r="T5" i="1"/>
  <c r="S5" i="1"/>
  <c r="R5" i="1"/>
  <c r="Q5" i="1"/>
  <c r="P5" i="1"/>
  <c r="O5" i="1"/>
  <c r="N5" i="1"/>
  <c r="N2" i="1" s="1"/>
  <c r="M5" i="1"/>
  <c r="M2" i="1" s="1"/>
  <c r="L5" i="1"/>
  <c r="K5" i="1"/>
  <c r="J5" i="1"/>
  <c r="I5" i="1"/>
  <c r="H5" i="1"/>
  <c r="G5" i="1"/>
  <c r="F5" i="1"/>
  <c r="E5" i="1"/>
  <c r="D5" i="1"/>
  <c r="C5" i="1"/>
  <c r="B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D4" i="1"/>
  <c r="C4" i="1"/>
  <c r="B4" i="1"/>
  <c r="X3" i="1"/>
  <c r="W3" i="1"/>
  <c r="V3" i="1"/>
  <c r="U3" i="1"/>
  <c r="U2" i="1" s="1"/>
  <c r="T3" i="1"/>
  <c r="T2" i="1" s="1"/>
  <c r="V2" i="1" s="1"/>
  <c r="S3" i="1"/>
  <c r="S2" i="1" s="1"/>
  <c r="R3" i="1"/>
  <c r="Q3" i="1"/>
  <c r="Q2" i="1" s="1"/>
  <c r="P3" i="1"/>
  <c r="P2" i="1" s="1"/>
  <c r="O3" i="1"/>
  <c r="O2" i="1" s="1"/>
  <c r="N3" i="1"/>
  <c r="M3" i="1"/>
  <c r="L3" i="1"/>
  <c r="K3" i="1"/>
  <c r="K2" i="1" s="1"/>
  <c r="J3" i="1"/>
  <c r="J2" i="1" s="1"/>
  <c r="I3" i="1"/>
  <c r="I2" i="1" s="1"/>
  <c r="H3" i="1"/>
  <c r="G3" i="1"/>
  <c r="G2" i="1" s="1"/>
  <c r="E3" i="1"/>
  <c r="D3" i="1"/>
  <c r="C3" i="1"/>
  <c r="B3" i="1"/>
  <c r="L2" i="1"/>
  <c r="V17" i="1" l="1"/>
  <c r="E4" i="1"/>
  <c r="E2" i="1" s="1"/>
  <c r="F2" i="1" s="1"/>
  <c r="E14" i="1"/>
  <c r="F6" i="2"/>
  <c r="F9" i="1" s="1"/>
  <c r="E71" i="3"/>
  <c r="F71" i="3" s="1"/>
  <c r="E21" i="3"/>
  <c r="F21" i="3" s="1"/>
  <c r="F7" i="2"/>
  <c r="F13" i="1" s="1"/>
  <c r="E23" i="3"/>
  <c r="F23" i="3" s="1"/>
  <c r="E28" i="3"/>
  <c r="F28" i="3" s="1"/>
  <c r="E73" i="3"/>
  <c r="F73" i="3" s="1"/>
  <c r="E78" i="3"/>
  <c r="F78" i="3" s="1"/>
  <c r="F68" i="2"/>
  <c r="F22" i="1" s="1"/>
  <c r="E8" i="3"/>
  <c r="F8" i="3" s="1"/>
  <c r="E21" i="1"/>
  <c r="E34" i="3"/>
  <c r="F34" i="3" s="1"/>
  <c r="E53" i="3"/>
  <c r="F53" i="3" s="1"/>
  <c r="E58" i="3"/>
  <c r="F58" i="3" s="1"/>
  <c r="E84" i="3"/>
  <c r="F84" i="3" s="1"/>
  <c r="E18" i="1"/>
  <c r="E19" i="3"/>
  <c r="F19" i="3" s="1"/>
  <c r="E69" i="3"/>
  <c r="F69" i="3" s="1"/>
  <c r="E14" i="3"/>
  <c r="F14" i="3" s="1"/>
  <c r="E33" i="3"/>
  <c r="F33" i="3" s="1"/>
  <c r="E38" i="3"/>
  <c r="F38" i="3" s="1"/>
  <c r="E64" i="3"/>
  <c r="F64" i="3" s="1"/>
  <c r="E72" i="3"/>
  <c r="F72" i="3" s="1"/>
  <c r="E83" i="3"/>
  <c r="F83" i="3" s="1"/>
  <c r="E88" i="3"/>
  <c r="F88" i="3" s="1"/>
  <c r="E10" i="1"/>
  <c r="E10" i="3"/>
  <c r="F10" i="3" s="1"/>
  <c r="E22" i="3"/>
  <c r="F22" i="3" s="1"/>
  <c r="E49" i="3"/>
  <c r="F49" i="3" s="1"/>
  <c r="E13" i="3"/>
  <c r="F13" i="3" s="1"/>
  <c r="E15" i="3"/>
  <c r="F15" i="3" s="1"/>
  <c r="E18" i="3"/>
  <c r="F18" i="3" s="1"/>
  <c r="E41" i="3"/>
  <c r="F41" i="3" s="1"/>
  <c r="E44" i="3"/>
  <c r="F44" i="3" s="1"/>
  <c r="E52" i="3"/>
  <c r="F52" i="3" s="1"/>
  <c r="E60" i="3"/>
  <c r="F60" i="3" s="1"/>
  <c r="E63" i="3"/>
  <c r="F63" i="3" s="1"/>
  <c r="E65" i="3"/>
  <c r="F65" i="3" s="1"/>
  <c r="E68" i="3"/>
  <c r="F68" i="3" s="1"/>
  <c r="E107" i="3"/>
  <c r="F107" i="3" s="1"/>
  <c r="E111" i="3"/>
  <c r="F111" i="3" s="1"/>
  <c r="E123" i="3"/>
  <c r="F123" i="3" s="1"/>
  <c r="E124" i="3"/>
  <c r="F124" i="3" s="1"/>
  <c r="E132" i="3"/>
  <c r="F132" i="3" s="1"/>
  <c r="E140" i="3"/>
  <c r="F140" i="3" s="1"/>
  <c r="E149" i="3"/>
  <c r="F149" i="3" s="1"/>
  <c r="E157" i="3"/>
  <c r="F157" i="3" s="1"/>
  <c r="E161" i="3"/>
  <c r="F161" i="3" s="1"/>
  <c r="E169" i="3"/>
  <c r="F169" i="3" s="1"/>
  <c r="E180" i="3"/>
  <c r="F180" i="3" s="1"/>
  <c r="E186" i="3"/>
  <c r="F186" i="3" s="1"/>
  <c r="E192" i="3"/>
  <c r="F192" i="3" s="1"/>
  <c r="E203" i="3"/>
  <c r="F203" i="3" s="1"/>
  <c r="E204" i="3"/>
  <c r="F204" i="3" s="1"/>
  <c r="E207" i="3"/>
  <c r="F207" i="3" s="1"/>
  <c r="E211" i="3"/>
  <c r="F211" i="3" s="1"/>
  <c r="E219" i="3"/>
  <c r="F219" i="3" s="1"/>
  <c r="E230" i="3"/>
  <c r="F230" i="3" s="1"/>
  <c r="E236" i="3"/>
  <c r="F236" i="3" s="1"/>
  <c r="E242" i="3"/>
  <c r="F242" i="3" s="1"/>
  <c r="E249" i="3"/>
  <c r="F249" i="3" s="1"/>
  <c r="E263" i="3"/>
  <c r="F263" i="3" s="1"/>
  <c r="E267" i="3"/>
  <c r="F267" i="3" s="1"/>
  <c r="E270" i="3"/>
  <c r="F270" i="3" s="1"/>
  <c r="E276" i="3"/>
  <c r="F276" i="3" s="1"/>
  <c r="E281" i="3"/>
  <c r="F281" i="3" s="1"/>
  <c r="E284" i="3"/>
  <c r="F284" i="3" s="1"/>
  <c r="E292" i="3"/>
  <c r="F292" i="3" s="1"/>
  <c r="E299" i="3"/>
  <c r="F299" i="3" s="1"/>
  <c r="E127" i="3"/>
  <c r="F127" i="3" s="1"/>
  <c r="E187" i="3"/>
  <c r="F187" i="3" s="1"/>
  <c r="E233" i="3"/>
  <c r="F233" i="3" s="1"/>
  <c r="E237" i="3"/>
  <c r="F237" i="3" s="1"/>
  <c r="E241" i="3"/>
  <c r="F241" i="3" s="1"/>
  <c r="E244" i="3"/>
  <c r="F244" i="3" s="1"/>
  <c r="E252" i="3"/>
  <c r="F252" i="3" s="1"/>
  <c r="E259" i="3"/>
  <c r="F259" i="3" s="1"/>
  <c r="E273" i="3"/>
  <c r="F273" i="3" s="1"/>
  <c r="E277" i="3"/>
  <c r="F277" i="3" s="1"/>
  <c r="E280" i="3"/>
  <c r="F280" i="3" s="1"/>
  <c r="E97" i="3"/>
  <c r="F97" i="3" s="1"/>
  <c r="E113" i="3"/>
  <c r="F113" i="3" s="1"/>
  <c r="E114" i="3"/>
  <c r="F114" i="3" s="1"/>
  <c r="E122" i="3"/>
  <c r="F122" i="3" s="1"/>
  <c r="E130" i="3"/>
  <c r="F130" i="3" s="1"/>
  <c r="E139" i="3"/>
  <c r="F139" i="3" s="1"/>
  <c r="E147" i="3"/>
  <c r="F147" i="3" s="1"/>
  <c r="E151" i="3"/>
  <c r="F151" i="3" s="1"/>
  <c r="E163" i="3"/>
  <c r="F163" i="3" s="1"/>
  <c r="E164" i="3"/>
  <c r="F164" i="3" s="1"/>
  <c r="E167" i="3"/>
  <c r="F167" i="3" s="1"/>
  <c r="E171" i="3"/>
  <c r="F171" i="3" s="1"/>
  <c r="E179" i="3"/>
  <c r="F179" i="3" s="1"/>
  <c r="E190" i="3"/>
  <c r="F190" i="3" s="1"/>
  <c r="E196" i="3"/>
  <c r="F196" i="3" s="1"/>
  <c r="E202" i="3"/>
  <c r="F202" i="3" s="1"/>
  <c r="E213" i="3"/>
  <c r="F213" i="3" s="1"/>
  <c r="E214" i="3"/>
  <c r="F214" i="3" s="1"/>
  <c r="E217" i="3"/>
  <c r="F217" i="3" s="1"/>
  <c r="E221" i="3"/>
  <c r="F221" i="3" s="1"/>
  <c r="E229" i="3"/>
  <c r="F229" i="3" s="1"/>
  <c r="E240" i="3"/>
  <c r="F240" i="3" s="1"/>
  <c r="E246" i="3"/>
  <c r="F246" i="3" s="1"/>
  <c r="E251" i="3"/>
  <c r="F251" i="3" s="1"/>
  <c r="E254" i="3"/>
  <c r="F254" i="3" s="1"/>
  <c r="E262" i="3"/>
  <c r="F262" i="3" s="1"/>
  <c r="E269" i="3"/>
  <c r="F269" i="3" s="1"/>
  <c r="E283" i="3"/>
  <c r="F283" i="3" s="1"/>
  <c r="E287" i="3"/>
  <c r="F287" i="3" s="1"/>
  <c r="E290" i="3"/>
  <c r="F290" i="3" s="1"/>
  <c r="E100" i="3"/>
  <c r="F100" i="3" s="1"/>
  <c r="E109" i="3"/>
  <c r="F109" i="3" s="1"/>
  <c r="E117" i="3"/>
  <c r="F117" i="3" s="1"/>
  <c r="E121" i="3"/>
  <c r="F121" i="3" s="1"/>
  <c r="E133" i="3"/>
  <c r="F133" i="3" s="1"/>
  <c r="E134" i="3"/>
  <c r="F134" i="3" s="1"/>
  <c r="E142" i="3"/>
  <c r="F142" i="3" s="1"/>
  <c r="E150" i="3"/>
  <c r="F150" i="3" s="1"/>
  <c r="E159" i="3"/>
  <c r="F159" i="3" s="1"/>
  <c r="E170" i="3"/>
  <c r="F170" i="3" s="1"/>
  <c r="E176" i="3"/>
  <c r="F176" i="3" s="1"/>
  <c r="E182" i="3"/>
  <c r="F182" i="3" s="1"/>
  <c r="E193" i="3"/>
  <c r="F193" i="3" s="1"/>
  <c r="E194" i="3"/>
  <c r="F194" i="3" s="1"/>
  <c r="E197" i="3"/>
  <c r="F197" i="3" s="1"/>
  <c r="E201" i="3"/>
  <c r="F201" i="3" s="1"/>
  <c r="E209" i="3"/>
  <c r="F209" i="3" s="1"/>
  <c r="E220" i="3"/>
  <c r="F220" i="3" s="1"/>
  <c r="E226" i="3"/>
  <c r="F226" i="3" s="1"/>
  <c r="E232" i="3"/>
  <c r="F232" i="3" s="1"/>
  <c r="E243" i="3"/>
  <c r="F243" i="3" s="1"/>
  <c r="E247" i="3"/>
  <c r="F247" i="3" s="1"/>
  <c r="E250" i="3"/>
  <c r="F250" i="3" s="1"/>
  <c r="E256" i="3"/>
  <c r="F256" i="3" s="1"/>
  <c r="E261" i="3"/>
  <c r="F261" i="3" s="1"/>
  <c r="E264" i="3"/>
  <c r="F264" i="3" s="1"/>
  <c r="E272" i="3"/>
  <c r="F272" i="3" s="1"/>
  <c r="E279" i="3"/>
  <c r="F279" i="3" s="1"/>
  <c r="E293" i="3"/>
  <c r="F293" i="3" s="1"/>
  <c r="E297" i="3"/>
  <c r="F297" i="3" s="1"/>
  <c r="E300" i="3"/>
  <c r="F300" i="3" s="1"/>
  <c r="E103" i="3"/>
  <c r="F103" i="3" s="1"/>
  <c r="E112" i="3"/>
  <c r="F112" i="3" s="1"/>
  <c r="E120" i="3"/>
  <c r="F120" i="3" s="1"/>
  <c r="E129" i="3"/>
  <c r="F129" i="3" s="1"/>
  <c r="E137" i="3"/>
  <c r="F137" i="3" s="1"/>
  <c r="E141" i="3"/>
  <c r="F141" i="3" s="1"/>
  <c r="E153" i="3"/>
  <c r="F153" i="3" s="1"/>
  <c r="E154" i="3"/>
  <c r="F154" i="3" s="1"/>
  <c r="E162" i="3"/>
  <c r="F162" i="3" s="1"/>
  <c r="E173" i="3"/>
  <c r="F173" i="3" s="1"/>
  <c r="E174" i="3"/>
  <c r="F174" i="3" s="1"/>
  <c r="E177" i="3"/>
  <c r="F177" i="3" s="1"/>
  <c r="E181" i="3"/>
  <c r="F181" i="3" s="1"/>
  <c r="E189" i="3"/>
  <c r="F189" i="3" s="1"/>
  <c r="E200" i="3"/>
  <c r="F200" i="3" s="1"/>
  <c r="E206" i="3"/>
  <c r="F206" i="3" s="1"/>
  <c r="E212" i="3"/>
  <c r="F212" i="3" s="1"/>
  <c r="E223" i="3"/>
  <c r="F223" i="3" s="1"/>
  <c r="E224" i="3"/>
  <c r="F224" i="3" s="1"/>
  <c r="E227" i="3"/>
  <c r="F227" i="3" s="1"/>
  <c r="E231" i="3"/>
  <c r="F231" i="3" s="1"/>
  <c r="E234" i="3"/>
  <c r="F234" i="3" s="1"/>
  <c r="E239" i="3"/>
  <c r="F239" i="3" s="1"/>
  <c r="E253" i="3"/>
  <c r="F253" i="3" s="1"/>
  <c r="E257" i="3"/>
  <c r="F257" i="3" s="1"/>
  <c r="E260" i="3"/>
  <c r="F260" i="3" s="1"/>
  <c r="E266" i="3"/>
  <c r="F266" i="3" s="1"/>
  <c r="E271" i="3"/>
  <c r="F271" i="3" s="1"/>
  <c r="E274" i="3"/>
  <c r="F274" i="3" s="1"/>
  <c r="E282" i="3"/>
  <c r="F282" i="3" s="1"/>
  <c r="E289" i="3"/>
  <c r="F289" i="3" s="1"/>
  <c r="E303" i="3"/>
  <c r="F303" i="3" s="1"/>
  <c r="E99" i="3"/>
  <c r="F99" i="3" s="1"/>
  <c r="E463" i="3"/>
  <c r="F463" i="3" s="1"/>
  <c r="E470" i="3"/>
  <c r="F470" i="3" s="1"/>
  <c r="E501" i="3"/>
  <c r="F501" i="3" s="1"/>
  <c r="E513" i="3"/>
  <c r="F513" i="3" s="1"/>
  <c r="E520" i="3"/>
  <c r="F520" i="3" s="1"/>
  <c r="E551" i="3"/>
  <c r="F551" i="3" s="1"/>
  <c r="E558" i="3"/>
  <c r="F558" i="3" s="1"/>
  <c r="E381" i="3"/>
  <c r="F381" i="3" s="1"/>
  <c r="E384" i="3"/>
  <c r="F384" i="3" s="1"/>
  <c r="E393" i="3"/>
  <c r="F393" i="3" s="1"/>
  <c r="E400" i="3"/>
  <c r="F400" i="3" s="1"/>
  <c r="E408" i="3"/>
  <c r="F408" i="3" s="1"/>
  <c r="E427" i="3"/>
  <c r="F427" i="3" s="1"/>
  <c r="E431" i="3"/>
  <c r="F431" i="3" s="1"/>
  <c r="E434" i="3"/>
  <c r="F434" i="3" s="1"/>
  <c r="E443" i="3"/>
  <c r="F443" i="3" s="1"/>
  <c r="E450" i="3"/>
  <c r="F450" i="3" s="1"/>
  <c r="E458" i="3"/>
  <c r="F458" i="3" s="1"/>
  <c r="E477" i="3"/>
  <c r="F477" i="3" s="1"/>
  <c r="E481" i="3"/>
  <c r="F481" i="3" s="1"/>
  <c r="E484" i="3"/>
  <c r="F484" i="3" s="1"/>
  <c r="E493" i="3"/>
  <c r="F493" i="3" s="1"/>
  <c r="E500" i="3"/>
  <c r="F500" i="3" s="1"/>
  <c r="E508" i="3"/>
  <c r="F508" i="3" s="1"/>
  <c r="E527" i="3"/>
  <c r="F527" i="3" s="1"/>
  <c r="E531" i="3"/>
  <c r="F531" i="3" s="1"/>
  <c r="E534" i="3"/>
  <c r="F534" i="3" s="1"/>
  <c r="E543" i="3"/>
  <c r="F543" i="3" s="1"/>
  <c r="E550" i="3"/>
  <c r="F550" i="3" s="1"/>
  <c r="E419" i="3"/>
  <c r="F419" i="3" s="1"/>
  <c r="E469" i="3"/>
  <c r="F469" i="3" s="1"/>
  <c r="E414" i="3"/>
  <c r="F414" i="3" s="1"/>
  <c r="E457" i="3"/>
  <c r="F457" i="3" s="1"/>
  <c r="E464" i="3"/>
  <c r="F464" i="3" s="1"/>
  <c r="E507" i="3"/>
  <c r="F507" i="3" s="1"/>
  <c r="E514" i="3"/>
  <c r="F514" i="3" s="1"/>
  <c r="E383" i="3"/>
  <c r="F383" i="3" s="1"/>
  <c r="E399" i="3"/>
  <c r="F399" i="3" s="1"/>
  <c r="E402" i="3"/>
  <c r="F402" i="3" s="1"/>
  <c r="E449" i="3"/>
  <c r="F449" i="3" s="1"/>
  <c r="E452" i="3"/>
  <c r="F452" i="3" s="1"/>
  <c r="E499" i="3"/>
  <c r="F499" i="3" s="1"/>
  <c r="E502" i="3"/>
  <c r="F502" i="3" s="1"/>
  <c r="E394" i="3"/>
  <c r="F394" i="3" s="1"/>
  <c r="E444" i="3"/>
  <c r="F444" i="3" s="1"/>
  <c r="E491" i="3"/>
  <c r="F491" i="3" s="1"/>
  <c r="E494" i="3"/>
  <c r="F494" i="3" s="1"/>
  <c r="E537" i="3"/>
  <c r="F537" i="3" s="1"/>
  <c r="E541" i="3"/>
  <c r="F541" i="3" s="1"/>
  <c r="E544" i="3"/>
  <c r="F544" i="3" s="1"/>
  <c r="E553" i="3"/>
  <c r="F553" i="3" s="1"/>
  <c r="E379" i="3"/>
  <c r="F379" i="3" s="1"/>
  <c r="E382" i="3"/>
  <c r="F382" i="3" s="1"/>
  <c r="E429" i="3"/>
  <c r="F429" i="3" s="1"/>
  <c r="E432" i="3"/>
  <c r="F432" i="3" s="1"/>
  <c r="E479" i="3"/>
  <c r="F479" i="3" s="1"/>
  <c r="E482" i="3"/>
  <c r="F482" i="3" s="1"/>
  <c r="E529" i="3"/>
  <c r="F529" i="3" s="1"/>
  <c r="E532" i="3"/>
  <c r="F532" i="3" s="1"/>
  <c r="E390" i="3"/>
  <c r="F390" i="3" s="1"/>
  <c r="E417" i="3"/>
  <c r="F417" i="3" s="1"/>
  <c r="E421" i="3"/>
  <c r="F421" i="3" s="1"/>
  <c r="E424" i="3"/>
  <c r="F424" i="3" s="1"/>
  <c r="E433" i="3"/>
  <c r="F433" i="3" s="1"/>
  <c r="E440" i="3"/>
  <c r="F440" i="3" s="1"/>
  <c r="E467" i="3"/>
  <c r="F467" i="3" s="1"/>
  <c r="E471" i="3"/>
  <c r="F471" i="3" s="1"/>
  <c r="E474" i="3"/>
  <c r="F474" i="3" s="1"/>
  <c r="E483" i="3"/>
  <c r="F483" i="3" s="1"/>
  <c r="E490" i="3"/>
  <c r="F490" i="3" s="1"/>
  <c r="E517" i="3"/>
  <c r="F517" i="3" s="1"/>
  <c r="E521" i="3"/>
  <c r="F521" i="3" s="1"/>
  <c r="E524" i="3"/>
  <c r="F524" i="3" s="1"/>
  <c r="E533" i="3"/>
  <c r="F533" i="3" s="1"/>
  <c r="E540" i="3"/>
  <c r="F540" i="3" s="1"/>
  <c r="E552" i="3"/>
  <c r="F552" i="3" s="1"/>
  <c r="E409" i="3"/>
  <c r="F409" i="3" s="1"/>
  <c r="E412" i="3"/>
  <c r="F412" i="3" s="1"/>
  <c r="E459" i="3"/>
  <c r="F459" i="3" s="1"/>
  <c r="E462" i="3"/>
  <c r="F462" i="3" s="1"/>
  <c r="E509" i="3"/>
  <c r="F509" i="3" s="1"/>
  <c r="E512" i="3"/>
  <c r="F512" i="3" s="1"/>
  <c r="E64" i="5"/>
  <c r="F64" i="5" s="1"/>
  <c r="E59" i="5"/>
  <c r="F59" i="5" s="1"/>
  <c r="P649" i="6"/>
  <c r="Q650" i="6"/>
  <c r="E17" i="1" l="1"/>
  <c r="F26" i="1" l="1"/>
  <c r="F17" i="1"/>
  <c r="S25" i="1"/>
  <c r="V25" i="1" s="1"/>
</calcChain>
</file>

<file path=xl/sharedStrings.xml><?xml version="1.0" encoding="utf-8"?>
<sst xmlns="http://schemas.openxmlformats.org/spreadsheetml/2006/main" count="6350" uniqueCount="786">
  <si>
    <t>Forwards</t>
  </si>
  <si>
    <t>Team</t>
  </si>
  <si>
    <t>Age</t>
  </si>
  <si>
    <t>Pos</t>
  </si>
  <si>
    <t>FP</t>
  </si>
  <si>
    <t>FP/GP</t>
  </si>
  <si>
    <t>GP</t>
  </si>
  <si>
    <t>TOI</t>
  </si>
  <si>
    <t>PP TOI</t>
  </si>
  <si>
    <t>G</t>
  </si>
  <si>
    <t>A</t>
  </si>
  <si>
    <t>PTS</t>
  </si>
  <si>
    <t>SOG</t>
  </si>
  <si>
    <t>PPG</t>
  </si>
  <si>
    <t>PPP</t>
  </si>
  <si>
    <t>BLK</t>
  </si>
  <si>
    <t>HIT</t>
  </si>
  <si>
    <t>+/-</t>
  </si>
  <si>
    <t>GWG</t>
  </si>
  <si>
    <t>FOW</t>
  </si>
  <si>
    <t>FOL</t>
  </si>
  <si>
    <t>FO%</t>
  </si>
  <si>
    <t>Extra</t>
  </si>
  <si>
    <t>Connor McDavid</t>
  </si>
  <si>
    <t>Leon Draisaitl</t>
  </si>
  <si>
    <t>Brad Marchand</t>
  </si>
  <si>
    <t>Nathan MacKinnon</t>
  </si>
  <si>
    <t>Nikita Kucherov</t>
  </si>
  <si>
    <t>Artemi Panarin</t>
  </si>
  <si>
    <t>Mikko Rantanen</t>
  </si>
  <si>
    <t>David Pastrnak</t>
  </si>
  <si>
    <t>Aleksander Barkov</t>
  </si>
  <si>
    <t>Patrick Kane</t>
  </si>
  <si>
    <t>Auston Matthews</t>
  </si>
  <si>
    <t>Mitch Marner</t>
  </si>
  <si>
    <t>Defence</t>
  </si>
  <si>
    <t>Cale Makar</t>
  </si>
  <si>
    <t>John Carlson</t>
  </si>
  <si>
    <t>Quinn Hughes</t>
  </si>
  <si>
    <t>Adam Fox</t>
  </si>
  <si>
    <t>Victor Hedman</t>
  </si>
  <si>
    <t>Kris Letang</t>
  </si>
  <si>
    <t>Player</t>
  </si>
  <si>
    <t>W</t>
  </si>
  <si>
    <t>L</t>
  </si>
  <si>
    <t>OTL</t>
  </si>
  <si>
    <t>SO</t>
  </si>
  <si>
    <t>SA</t>
  </si>
  <si>
    <t>GA</t>
  </si>
  <si>
    <t>SV</t>
  </si>
  <si>
    <t>GAA</t>
  </si>
  <si>
    <t>SV%</t>
  </si>
  <si>
    <t>TOTAL FP</t>
  </si>
  <si>
    <t>TOTAL FP/GP</t>
  </si>
  <si>
    <t>Andrei Vasilevskiy</t>
  </si>
  <si>
    <t>Connor Hellebuyck</t>
  </si>
  <si>
    <t>Juuse Saros</t>
  </si>
  <si>
    <t>Fantasy Point Value</t>
  </si>
  <si>
    <t>EDM</t>
  </si>
  <si>
    <t>C</t>
  </si>
  <si>
    <t>COL</t>
  </si>
  <si>
    <t>C/LW</t>
  </si>
  <si>
    <t>RW</t>
  </si>
  <si>
    <t>TOR</t>
  </si>
  <si>
    <t>Alex Ovechkin</t>
  </si>
  <si>
    <t>WSH</t>
  </si>
  <si>
    <t>LW</t>
  </si>
  <si>
    <t>BOS</t>
  </si>
  <si>
    <t>CHI</t>
  </si>
  <si>
    <t>Jonathan Huberdeau</t>
  </si>
  <si>
    <t>FLA</t>
  </si>
  <si>
    <t>Kyle Connor</t>
  </si>
  <si>
    <t>WPG</t>
  </si>
  <si>
    <t>Nazem Kadri</t>
  </si>
  <si>
    <t>D</t>
  </si>
  <si>
    <t>Sebastian Aho</t>
  </si>
  <si>
    <t>CAR</t>
  </si>
  <si>
    <t>Gabriel Landeskog</t>
  </si>
  <si>
    <t>T.B</t>
  </si>
  <si>
    <t>Kirill Kaprizov</t>
  </si>
  <si>
    <t>MIN</t>
  </si>
  <si>
    <t>LW/RW</t>
  </si>
  <si>
    <t>Jake Guentzel</t>
  </si>
  <si>
    <t>PIT</t>
  </si>
  <si>
    <t>William Nylander</t>
  </si>
  <si>
    <t>Patrice Bergeron</t>
  </si>
  <si>
    <t>Jack Eichel</t>
  </si>
  <si>
    <t>VGK</t>
  </si>
  <si>
    <t>Max Pacioretty</t>
  </si>
  <si>
    <t>John Tavares</t>
  </si>
  <si>
    <t>Sidney Crosby</t>
  </si>
  <si>
    <t>Mark Scheifele</t>
  </si>
  <si>
    <t>NYR</t>
  </si>
  <si>
    <t>Johnny Gaudreau</t>
  </si>
  <si>
    <t>CGY</t>
  </si>
  <si>
    <t>Roman Josi</t>
  </si>
  <si>
    <t>NSH</t>
  </si>
  <si>
    <t>Nikolaj Ehlers</t>
  </si>
  <si>
    <t>Drake Batherson</t>
  </si>
  <si>
    <t>OTT</t>
  </si>
  <si>
    <t>Nicklas Backstrom</t>
  </si>
  <si>
    <t>Mathew Barzal</t>
  </si>
  <si>
    <t>NYI</t>
  </si>
  <si>
    <t>Steven Stamkos</t>
  </si>
  <si>
    <t>C/RW</t>
  </si>
  <si>
    <t>Teuvo Teravainen</t>
  </si>
  <si>
    <t>Evgeni Malkin</t>
  </si>
  <si>
    <t>Matthew Tkachuk</t>
  </si>
  <si>
    <t>Bryan Rust</t>
  </si>
  <si>
    <t>Andrei Svechnikov</t>
  </si>
  <si>
    <t>Blake Wheeler</t>
  </si>
  <si>
    <t>Evgeny Kuznetsov</t>
  </si>
  <si>
    <t>Alex Debrincat</t>
  </si>
  <si>
    <t>Ryan Nugent-Hopkins</t>
  </si>
  <si>
    <t>Jason Robertson</t>
  </si>
  <si>
    <t>DAL</t>
  </si>
  <si>
    <t>J.T. Miller</t>
  </si>
  <si>
    <t>VAN</t>
  </si>
  <si>
    <t>Timo Meier</t>
  </si>
  <si>
    <t>S.J</t>
  </si>
  <si>
    <t>Patrik Laine</t>
  </si>
  <si>
    <t>CBJ</t>
  </si>
  <si>
    <t>Elias Lindholm</t>
  </si>
  <si>
    <t>Filip Forsberg</t>
  </si>
  <si>
    <t>Vladimir Tarasenko</t>
  </si>
  <si>
    <t>STL</t>
  </si>
  <si>
    <t>Mika Zibanejad</t>
  </si>
  <si>
    <t>Brady Tkachuk</t>
  </si>
  <si>
    <t>Roope Hintz</t>
  </si>
  <si>
    <t>Anze Kopitar</t>
  </si>
  <si>
    <t>L.A</t>
  </si>
  <si>
    <t>Josh Norris</t>
  </si>
  <si>
    <t>Aaron Ekblad</t>
  </si>
  <si>
    <t>Pavel Buchnevich</t>
  </si>
  <si>
    <t>Clayton Keller</t>
  </si>
  <si>
    <t>ARI</t>
  </si>
  <si>
    <t>Brayden Point</t>
  </si>
  <si>
    <t>Oliver Bjorkstrand</t>
  </si>
  <si>
    <t>Mats Zuccarello</t>
  </si>
  <si>
    <t>Joe Pavelski</t>
  </si>
  <si>
    <t>Andre Burakovsky</t>
  </si>
  <si>
    <t>Mark Stone</t>
  </si>
  <si>
    <t>Evan Rodrigues</t>
  </si>
  <si>
    <t>Mike Hoffman</t>
  </si>
  <si>
    <t>MTL</t>
  </si>
  <si>
    <t>Thomas Chabot</t>
  </si>
  <si>
    <t>Dougie Hamilton</t>
  </si>
  <si>
    <t>N.J</t>
  </si>
  <si>
    <t>Kevin Fiala</t>
  </si>
  <si>
    <t>Zach Werenski</t>
  </si>
  <si>
    <t>Sean Couturier</t>
  </si>
  <si>
    <t>PHI</t>
  </si>
  <si>
    <t>Morgan Rielly</t>
  </si>
  <si>
    <t>Tony Deangelo</t>
  </si>
  <si>
    <t>Sam Bennett</t>
  </si>
  <si>
    <t>Pierre-Luc Dubois</t>
  </si>
  <si>
    <t>Dylan Larkin</t>
  </si>
  <si>
    <t>DET</t>
  </si>
  <si>
    <t>Claude Giroux</t>
  </si>
  <si>
    <t>Tyler Toffoli</t>
  </si>
  <si>
    <t>Chris Kreider</t>
  </si>
  <si>
    <t>Vincent Trocheck</t>
  </si>
  <si>
    <t>David Perron</t>
  </si>
  <si>
    <t>Zach Hyman</t>
  </si>
  <si>
    <t>Neal Pionk</t>
  </si>
  <si>
    <t>Jordan Kyrou</t>
  </si>
  <si>
    <t>Devon Toews</t>
  </si>
  <si>
    <t>Oliver Wahlstrom</t>
  </si>
  <si>
    <t>Matt Duchene</t>
  </si>
  <si>
    <t>Ryan O'Reilly</t>
  </si>
  <si>
    <t>Charlie McAvoy</t>
  </si>
  <si>
    <t>Phil Kessel</t>
  </si>
  <si>
    <t>Tomas Hertl</t>
  </si>
  <si>
    <t>Brock Nelson</t>
  </si>
  <si>
    <t>Anders Lee</t>
  </si>
  <si>
    <t>Seth Jones</t>
  </si>
  <si>
    <t>Ryan Strome</t>
  </si>
  <si>
    <t>Nick Suzuki</t>
  </si>
  <si>
    <t>Darnell Nurse</t>
  </si>
  <si>
    <t>Ryan Hartman</t>
  </si>
  <si>
    <t>Andrew Copp</t>
  </si>
  <si>
    <t>Joel Eriksson Ek</t>
  </si>
  <si>
    <t>Sam Reinhart</t>
  </si>
  <si>
    <t>Tyson Barrie</t>
  </si>
  <si>
    <t>Drew Doughty</t>
  </si>
  <si>
    <t>Lucas Raymond</t>
  </si>
  <si>
    <t>Jeff Carter</t>
  </si>
  <si>
    <t>Ondrej Palat</t>
  </si>
  <si>
    <t>Jesper Bratt</t>
  </si>
  <si>
    <t>T.J. Oshie</t>
  </si>
  <si>
    <t>Tyler Bertuzzi</t>
  </si>
  <si>
    <t>Connor Brown</t>
  </si>
  <si>
    <t>Taylor Hall</t>
  </si>
  <si>
    <t>Travis Konecny</t>
  </si>
  <si>
    <t>Jakob Chychrun</t>
  </si>
  <si>
    <t>John Klingberg</t>
  </si>
  <si>
    <t>Viktor Arvidsson</t>
  </si>
  <si>
    <t>Brock Boeser</t>
  </si>
  <si>
    <t>Bo Horvat</t>
  </si>
  <si>
    <t>Tim Stützle</t>
  </si>
  <si>
    <t>Alex Pietrangelo</t>
  </si>
  <si>
    <t>Jakub Voracek</t>
  </si>
  <si>
    <t>Jonathan Marchessault</t>
  </si>
  <si>
    <t>Tage Thompson</t>
  </si>
  <si>
    <t>BUF</t>
  </si>
  <si>
    <t>Cam Atkinson</t>
  </si>
  <si>
    <t>Noah Dobson</t>
  </si>
  <si>
    <t>Conor Garland</t>
  </si>
  <si>
    <t>Logan Couture</t>
  </si>
  <si>
    <t>Shayne Gostisbehere</t>
  </si>
  <si>
    <t>Shea Theodore</t>
  </si>
  <si>
    <t>Jared McCann</t>
  </si>
  <si>
    <t>SEA</t>
  </si>
  <si>
    <t>Valeri Nichushkin</t>
  </si>
  <si>
    <t>Victor Olofsson</t>
  </si>
  <si>
    <t>Jamie Benn</t>
  </si>
  <si>
    <t>Anthony Duclair</t>
  </si>
  <si>
    <t>Rasmus Dahlin</t>
  </si>
  <si>
    <t>Jordan Eberle</t>
  </si>
  <si>
    <t>Adrian Kempe</t>
  </si>
  <si>
    <t>Ilya Mikheyev</t>
  </si>
  <si>
    <t>Miro Heiskanen</t>
  </si>
  <si>
    <t>Alex Killorn</t>
  </si>
  <si>
    <t>Boone Jenner</t>
  </si>
  <si>
    <t>Tom Wilson</t>
  </si>
  <si>
    <t>Ivan Barbashev</t>
  </si>
  <si>
    <t>Brent Burns</t>
  </si>
  <si>
    <t>Jesse Puljujarvi</t>
  </si>
  <si>
    <t>Andrew Mangiapane</t>
  </si>
  <si>
    <t>Mikael Granlund</t>
  </si>
  <si>
    <t>Robert Thomas</t>
  </si>
  <si>
    <t>Anthony Beauvillier</t>
  </si>
  <si>
    <t>Jaden Schwartz</t>
  </si>
  <si>
    <t>Carter Verhaeghe</t>
  </si>
  <si>
    <t>Martin Necas</t>
  </si>
  <si>
    <t>Brendan Gallagher</t>
  </si>
  <si>
    <t>Alex Tuch</t>
  </si>
  <si>
    <t>Moritz Seider</t>
  </si>
  <si>
    <t>Trevor Zegras</t>
  </si>
  <si>
    <t>ANA</t>
  </si>
  <si>
    <t>Yanni Gourde</t>
  </si>
  <si>
    <t>Jean-Gabriel Pageau</t>
  </si>
  <si>
    <t>Jack Hughes</t>
  </si>
  <si>
    <t>Mackenzie Weegar</t>
  </si>
  <si>
    <t>Torey Krug</t>
  </si>
  <si>
    <t>Chandler Stephenson</t>
  </si>
  <si>
    <t>Tyler Seguin</t>
  </si>
  <si>
    <t>Alex Radulov</t>
  </si>
  <si>
    <t>Nico Hischier</t>
  </si>
  <si>
    <t>Elias Pettersson</t>
  </si>
  <si>
    <t>Ryan Ellis</t>
  </si>
  <si>
    <t>Alex Iafallo</t>
  </si>
  <si>
    <t>Patric Hornqvist</t>
  </si>
  <si>
    <t>Jonas Brodin</t>
  </si>
  <si>
    <t>Samuel Girard</t>
  </si>
  <si>
    <t>Josh Bailey</t>
  </si>
  <si>
    <t>Rickard Rakell</t>
  </si>
  <si>
    <t>Marcus Foligno</t>
  </si>
  <si>
    <t>Jonathan Drouin</t>
  </si>
  <si>
    <t>Kyle Palmieri</t>
  </si>
  <si>
    <t>Erik Karlsson</t>
  </si>
  <si>
    <t>Mikael Backlund</t>
  </si>
  <si>
    <t>Jaccob Slavin</t>
  </si>
  <si>
    <t>Kyle Okposo</t>
  </si>
  <si>
    <t>Mark Giordano</t>
  </si>
  <si>
    <t>Craig Smith</t>
  </si>
  <si>
    <t>J.T. Compher</t>
  </si>
  <si>
    <t>Anthony Cirelli</t>
  </si>
  <si>
    <t>Pavel Zacha</t>
  </si>
  <si>
    <t>Nate Schmidt</t>
  </si>
  <si>
    <t>Brayden Schenn</t>
  </si>
  <si>
    <t>Ondrej Kase</t>
  </si>
  <si>
    <t>Jonathan Toews</t>
  </si>
  <si>
    <t>Troy Terry</t>
  </si>
  <si>
    <t>Reilly Smith</t>
  </si>
  <si>
    <t>Nick Schmaltz</t>
  </si>
  <si>
    <t>Robby Fabbri</t>
  </si>
  <si>
    <t>Evan Bouchard</t>
  </si>
  <si>
    <t>Brandon Saad</t>
  </si>
  <si>
    <t>Ryan Getzlaf</t>
  </si>
  <si>
    <t>Jeff Skinner</t>
  </si>
  <si>
    <t>Charlie Coyle</t>
  </si>
  <si>
    <t>Christian Dvorak</t>
  </si>
  <si>
    <t>Michael Bunting</t>
  </si>
  <si>
    <t>James Van Riemsdyk</t>
  </si>
  <si>
    <t>Kasperi Kapanen</t>
  </si>
  <si>
    <t>Ryan Johansen</t>
  </si>
  <si>
    <t>Lars Eller</t>
  </si>
  <si>
    <t>Jared Spurgeon</t>
  </si>
  <si>
    <t>Sean Monahan</t>
  </si>
  <si>
    <t>Tanner Pearson</t>
  </si>
  <si>
    <t>Blake Coleman</t>
  </si>
  <si>
    <t>Lawson Crouse</t>
  </si>
  <si>
    <t>Rasmus Andersson</t>
  </si>
  <si>
    <t>Eeli Tolvanen</t>
  </si>
  <si>
    <t>Phillip Danault</t>
  </si>
  <si>
    <t>Tomas Tatar</t>
  </si>
  <si>
    <t>Vince Dunn</t>
  </si>
  <si>
    <t>Matt Dumba</t>
  </si>
  <si>
    <t>Jeff Petry</t>
  </si>
  <si>
    <t>Dominik Kubalik</t>
  </si>
  <si>
    <t>William Karlsson</t>
  </si>
  <si>
    <t>Jason Spezza</t>
  </si>
  <si>
    <t>Nino Niederreiter</t>
  </si>
  <si>
    <t>Pius Suter</t>
  </si>
  <si>
    <t>Adam Henrique</t>
  </si>
  <si>
    <t>Travis Boyd</t>
  </si>
  <si>
    <t>Ivan Provorov</t>
  </si>
  <si>
    <t>Dustin Brown</t>
  </si>
  <si>
    <t>Paul Stastny</t>
  </si>
  <si>
    <t>Josh Anderson</t>
  </si>
  <si>
    <t>Denis Gurianov</t>
  </si>
  <si>
    <t>Conor Sheary</t>
  </si>
  <si>
    <t>Joel Farabee</t>
  </si>
  <si>
    <t>Brandon Hagel</t>
  </si>
  <si>
    <t>Ryan Suter</t>
  </si>
  <si>
    <t>Casey Mittelstadt</t>
  </si>
  <si>
    <t>Sonny Milano</t>
  </si>
  <si>
    <t>Kevin Hayes</t>
  </si>
  <si>
    <t>Anton Lundell</t>
  </si>
  <si>
    <t>Oliver Kylington</t>
  </si>
  <si>
    <t>Alex Wennberg</t>
  </si>
  <si>
    <t>Tanner Jeannot</t>
  </si>
  <si>
    <t>Dawson Mercer</t>
  </si>
  <si>
    <t>Seth Jarvis</t>
  </si>
  <si>
    <t>Josh Morrissey</t>
  </si>
  <si>
    <t>Brett Pesce</t>
  </si>
  <si>
    <t>Jason Zucker</t>
  </si>
  <si>
    <t>Alex Barabanov</t>
  </si>
  <si>
    <t>Zach Parise</t>
  </si>
  <si>
    <t>Noah Hanifin</t>
  </si>
  <si>
    <t>Logan O'Connor</t>
  </si>
  <si>
    <t>Anthony Mantha</t>
  </si>
  <si>
    <t>Jordan Staal</t>
  </si>
  <si>
    <t>Alex Goligoski</t>
  </si>
  <si>
    <t>Alex Kerfoot</t>
  </si>
  <si>
    <t>Kirby Dach</t>
  </si>
  <si>
    <t>Damon Severson</t>
  </si>
  <si>
    <t>Mikhail Sergachev</t>
  </si>
  <si>
    <t>Jacob Trouba</t>
  </si>
  <si>
    <t>Calle Jarnkrok</t>
  </si>
  <si>
    <t>Gustav Forsling</t>
  </si>
  <si>
    <t>Colton Parayko</t>
  </si>
  <si>
    <t>Oliver Ekman-Larsson</t>
  </si>
  <si>
    <t>Jonathan Dahlen</t>
  </si>
  <si>
    <t>Dylan Cozens</t>
  </si>
  <si>
    <t>Andreas Athanasiou</t>
  </si>
  <si>
    <t>Joonas Donskoi</t>
  </si>
  <si>
    <t>Filip Hronek</t>
  </si>
  <si>
    <t>Alex Newhook</t>
  </si>
  <si>
    <t>Max Domi</t>
  </si>
  <si>
    <t>Marcus Johansson</t>
  </si>
  <si>
    <t>Jakob Silfverberg</t>
  </si>
  <si>
    <t>Ross Colton</t>
  </si>
  <si>
    <t>Bowen Byram</t>
  </si>
  <si>
    <t>Cam Fowler</t>
  </si>
  <si>
    <t>Evgeny Dadonov</t>
  </si>
  <si>
    <t>Matt Grzelcyk</t>
  </si>
  <si>
    <t>Jake Bean</t>
  </si>
  <si>
    <t>Justin Faulk</t>
  </si>
  <si>
    <t>Cole Caufield</t>
  </si>
  <si>
    <t>Jake Debrusk</t>
  </si>
  <si>
    <t>Dylan Strome</t>
  </si>
  <si>
    <t>Alex Texier</t>
  </si>
  <si>
    <t>Dmitry Orlov</t>
  </si>
  <si>
    <t>Corey Perry</t>
  </si>
  <si>
    <t>Nick Paul</t>
  </si>
  <si>
    <t>Matt Roy</t>
  </si>
  <si>
    <t>Jake Muzzin</t>
  </si>
  <si>
    <t>Nicolas Roy</t>
  </si>
  <si>
    <t>Mattias Ekholm</t>
  </si>
  <si>
    <t>Daniel Sprong</t>
  </si>
  <si>
    <t>Ben Chiarot</t>
  </si>
  <si>
    <t>Nick Foligno</t>
  </si>
  <si>
    <t>Ryan Donato</t>
  </si>
  <si>
    <t>Tyler Myers</t>
  </si>
  <si>
    <t>Luke Kunin</t>
  </si>
  <si>
    <t>Keith Yandle</t>
  </si>
  <si>
    <t>Frederick Gaudreau</t>
  </si>
  <si>
    <t>Erik Johnson</t>
  </si>
  <si>
    <t>Nils Hoglander</t>
  </si>
  <si>
    <t>Tyler Ennis</t>
  </si>
  <si>
    <t>Brandon Tanev</t>
  </si>
  <si>
    <t>Kevin Shattenkirk</t>
  </si>
  <si>
    <t>Yegor Sharangovich</t>
  </si>
  <si>
    <t>Arthur Kaliyev</t>
  </si>
  <si>
    <t>Jordan Greenway</t>
  </si>
  <si>
    <t>Noah Gregor</t>
  </si>
  <si>
    <t>Brandon Montour</t>
  </si>
  <si>
    <t>Andreas Johnsson</t>
  </si>
  <si>
    <t>Mike Reilly</t>
  </si>
  <si>
    <t>Frank Vatrano</t>
  </si>
  <si>
    <t>Rudolfs Balcers</t>
  </si>
  <si>
    <t>Max Comtois</t>
  </si>
  <si>
    <t>Johan Larsson</t>
  </si>
  <si>
    <t>Teddy Blueger</t>
  </si>
  <si>
    <t>Scott Laughton</t>
  </si>
  <si>
    <t>Nick Bonino</t>
  </si>
  <si>
    <t>Alec Martinez</t>
  </si>
  <si>
    <t>Adam Boqvist</t>
  </si>
  <si>
    <t>Ryan Graves</t>
  </si>
  <si>
    <t>Gustav Nyquist</t>
  </si>
  <si>
    <t>Barrett Hayton</t>
  </si>
  <si>
    <t>Kaapo Kakko</t>
  </si>
  <si>
    <t>Alex Formenton</t>
  </si>
  <si>
    <t>Zach Sanford</t>
  </si>
  <si>
    <t>Brady Skjei</t>
  </si>
  <si>
    <t>Mason Appleton</t>
  </si>
  <si>
    <t>Erik Haula</t>
  </si>
  <si>
    <t>Esa Lindell</t>
  </si>
  <si>
    <t>Rasmus Asplund</t>
  </si>
  <si>
    <t>Filip Zadina</t>
  </si>
  <si>
    <t>Jack Roslovic</t>
  </si>
  <si>
    <t>Owen Tippett</t>
  </si>
  <si>
    <t>Hampus Lindholm</t>
  </si>
  <si>
    <t>Derick Brassard</t>
  </si>
  <si>
    <t>Travis Sanheim</t>
  </si>
  <si>
    <t>Zemgus Girgensons</t>
  </si>
  <si>
    <t>Brock McGinn</t>
  </si>
  <si>
    <t>Nicolas Hague</t>
  </si>
  <si>
    <t>Cole Sillinger</t>
  </si>
  <si>
    <t>Artem Zub</t>
  </si>
  <si>
    <t>Vladislav Namestnikov</t>
  </si>
  <si>
    <t>Eric Robinson</t>
  </si>
  <si>
    <t>Jamie Drysdale</t>
  </si>
  <si>
    <t>Nick Leddy</t>
  </si>
  <si>
    <t>Kevin Labanc</t>
  </si>
  <si>
    <t>Pierre Engvall</t>
  </si>
  <si>
    <t>Alex Galchenyuk</t>
  </si>
  <si>
    <t>Artturi Lehkonen</t>
  </si>
  <si>
    <t>Scott Mayfield</t>
  </si>
  <si>
    <t>Mason Marchment</t>
  </si>
  <si>
    <t>Vinnie Hinostroza</t>
  </si>
  <si>
    <t>Warren Foegele</t>
  </si>
  <si>
    <t>Garnet Hathaway</t>
  </si>
  <si>
    <t>Adam Pelech</t>
  </si>
  <si>
    <t>John Marino</t>
  </si>
  <si>
    <t>Carson Soucy</t>
  </si>
  <si>
    <t>Chris Wideman</t>
  </si>
  <si>
    <t>Jake Evans</t>
  </si>
  <si>
    <t>Kailer Yamamoto</t>
  </si>
  <si>
    <t>Michael Rasmussen</t>
  </si>
  <si>
    <t>Tyson Jost</t>
  </si>
  <si>
    <t>P.K. Subban</t>
  </si>
  <si>
    <t>Colin Miller</t>
  </si>
  <si>
    <t>Nick Cousins</t>
  </si>
  <si>
    <t>Barclay Goodrow</t>
  </si>
  <si>
    <t>Chris Tierney</t>
  </si>
  <si>
    <t>Alex Carrier</t>
  </si>
  <si>
    <t>Colton Sissons</t>
  </si>
  <si>
    <t>Milan Lucic</t>
  </si>
  <si>
    <t>Nick Ritchie</t>
  </si>
  <si>
    <t>Filip Chytil</t>
  </si>
  <si>
    <t>Rasmus Ristolainen</t>
  </si>
  <si>
    <t>Alex Edler</t>
  </si>
  <si>
    <t>Vladislav Gavrikov</t>
  </si>
  <si>
    <t>Danton Heinen</t>
  </si>
  <si>
    <t>James Neal</t>
  </si>
  <si>
    <t>Erik Gustafsson (D)</t>
  </si>
  <si>
    <t>Ty Smith</t>
  </si>
  <si>
    <t>Yakov Trenin</t>
  </si>
  <si>
    <t>Sean Kuraly</t>
  </si>
  <si>
    <t>Brian Dumoulin</t>
  </si>
  <si>
    <t>Patrick Maroon</t>
  </si>
  <si>
    <t>Isac Lundestrom</t>
  </si>
  <si>
    <t>Sami Niku</t>
  </si>
  <si>
    <t>Tomas Nosek</t>
  </si>
  <si>
    <t>Zach Whitecloud</t>
  </si>
  <si>
    <t>Adam Larsson</t>
  </si>
  <si>
    <t>Mike Matheson</t>
  </si>
  <si>
    <t>Erik Cernak</t>
  </si>
  <si>
    <t>Radek Faksa</t>
  </si>
  <si>
    <t>Michael Raffl</t>
  </si>
  <si>
    <t>Brandon Carlo</t>
  </si>
  <si>
    <t>Ryan McDonagh</t>
  </si>
  <si>
    <t>Vasily Podkolzin</t>
  </si>
  <si>
    <t>Connor Murphy</t>
  </si>
  <si>
    <t>Dillon Dube</t>
  </si>
  <si>
    <t>Jesper Fast</t>
  </si>
  <si>
    <t>Sam Gagner</t>
  </si>
  <si>
    <t>Joel Armia</t>
  </si>
  <si>
    <t>Nico Sturm</t>
  </si>
  <si>
    <t>Mark Pysyk</t>
  </si>
  <si>
    <t>Zack Kassian</t>
  </si>
  <si>
    <t>Jesperi Kotkaniemi</t>
  </si>
  <si>
    <t>Philipp Kurashev</t>
  </si>
  <si>
    <t>Mario Ferraro</t>
  </si>
  <si>
    <t>Nic Dowd</t>
  </si>
  <si>
    <t>Ryan Dzingel</t>
  </si>
  <si>
    <t>Oskar Sundqvist</t>
  </si>
  <si>
    <t>Morgan Frost</t>
  </si>
  <si>
    <t>Aliaksei Protas</t>
  </si>
  <si>
    <t>Adam Erne</t>
  </si>
  <si>
    <t>Trevor Moore</t>
  </si>
  <si>
    <t>Mathieu Perreault</t>
  </si>
  <si>
    <t>Jacob Middleton</t>
  </si>
  <si>
    <t>Ryan Lomberg</t>
  </si>
  <si>
    <t>Gregory Hofmann</t>
  </si>
  <si>
    <t>Jimmy Vesey</t>
  </si>
  <si>
    <t>Yegor Chinakhov</t>
  </si>
  <si>
    <t>Cody Ceci</t>
  </si>
  <si>
    <t>Logan Brown</t>
  </si>
  <si>
    <t>Morgan Geekie</t>
  </si>
  <si>
    <t>Adam Lowry</t>
  </si>
  <si>
    <t>Jamie Oleksiak</t>
  </si>
  <si>
    <t>Drake Caggiula</t>
  </si>
  <si>
    <t>Duncan Keith</t>
  </si>
  <si>
    <t>Rasmus Sandin</t>
  </si>
  <si>
    <t>Scott Perunovich</t>
  </si>
  <si>
    <t>Carl Hagelin</t>
  </si>
  <si>
    <t>Oskar Lindblom</t>
  </si>
  <si>
    <t>Brandon Duhaime</t>
  </si>
  <si>
    <t>Thomas Novak</t>
  </si>
  <si>
    <t>Radko Gudas</t>
  </si>
  <si>
    <t>Eetu Luostarinen</t>
  </si>
  <si>
    <t>Logan Stanley</t>
  </si>
  <si>
    <t>Nick Holden</t>
  </si>
  <si>
    <t>Derek Grant</t>
  </si>
  <si>
    <t>Derek Stepan</t>
  </si>
  <si>
    <t>Ian Cole</t>
  </si>
  <si>
    <t>Justin Schultz</t>
  </si>
  <si>
    <t>Dylan Coghlan</t>
  </si>
  <si>
    <t>Casey Cizikas</t>
  </si>
  <si>
    <t>Nikita Zaitsev</t>
  </si>
  <si>
    <t>Andrew Peeke</t>
  </si>
  <si>
    <t>Ryan Poehling</t>
  </si>
  <si>
    <t>Dante Fabbro</t>
  </si>
  <si>
    <t>Justin Braun</t>
  </si>
  <si>
    <t>Chris Tanev</t>
  </si>
  <si>
    <t>Maxim Mamin</t>
  </si>
  <si>
    <t>David Savard</t>
  </si>
  <si>
    <t>Ryan Lindgren</t>
  </si>
  <si>
    <t>Henri Jokiharju</t>
  </si>
  <si>
    <t>Alex Chiasson</t>
  </si>
  <si>
    <t>Brenden Dillon</t>
  </si>
  <si>
    <t>Dysin Mayo</t>
  </si>
  <si>
    <t>Jake McCabe</t>
  </si>
  <si>
    <t>Mattias Janmark</t>
  </si>
  <si>
    <t>Nick Jensen</t>
  </si>
  <si>
    <t>Philip Tomasino</t>
  </si>
  <si>
    <t>Tyler Bozak</t>
  </si>
  <si>
    <t>Nick Bjugstad</t>
  </si>
  <si>
    <t>Kyle Capobianco</t>
  </si>
  <si>
    <t>Pierre-Edouard Bellemare</t>
  </si>
  <si>
    <t>Jacob Peterson</t>
  </si>
  <si>
    <t>Justin Holl</t>
  </si>
  <si>
    <t>Connor McMichael</t>
  </si>
  <si>
    <t>Anton Stralman</t>
  </si>
  <si>
    <t>Andrew Ladd</t>
  </si>
  <si>
    <t>will Butcher</t>
  </si>
  <si>
    <t>Taylor Raddysh</t>
  </si>
  <si>
    <t>Zach Aston-Reese</t>
  </si>
  <si>
    <t>Cal Clutterbuck</t>
  </si>
  <si>
    <t>Kevin Rooney</t>
  </si>
  <si>
    <t>Jacob Bryson</t>
  </si>
  <si>
    <t>Keegan Kolesar</t>
  </si>
  <si>
    <t>Mathieu Joseph</t>
  </si>
  <si>
    <t>Wayne Simmonds</t>
  </si>
  <si>
    <t>Joe Thornton</t>
  </si>
  <si>
    <t>Austin Watson</t>
  </si>
  <si>
    <t>Victor Rask</t>
  </si>
  <si>
    <t>Trevor Lewis</t>
  </si>
  <si>
    <t>Luke Glendening</t>
  </si>
  <si>
    <t>Carl Grundstrom</t>
  </si>
  <si>
    <t>Jonas Siegenthaler</t>
  </si>
  <si>
    <t>Matt Nieto</t>
  </si>
  <si>
    <t>Alexis Lafrenière</t>
  </si>
  <si>
    <t>Haydn Fleury</t>
  </si>
  <si>
    <t>David Kampf</t>
  </si>
  <si>
    <t>Brendan Lemieux</t>
  </si>
  <si>
    <t>Arttu Ruotsalainen</t>
  </si>
  <si>
    <t>Calvin De Haan</t>
  </si>
  <si>
    <t>Luke Schenn</t>
  </si>
  <si>
    <t>Alex Romanov</t>
  </si>
  <si>
    <t>Christian Fischer</t>
  </si>
  <si>
    <t>Tyler Motte</t>
  </si>
  <si>
    <t>Tj Brodie</t>
  </si>
  <si>
    <t>Sam Carrick</t>
  </si>
  <si>
    <t>Rem Pitlick</t>
  </si>
  <si>
    <t>Martin Fehervary</t>
  </si>
  <si>
    <t>Derek Forbort</t>
  </si>
  <si>
    <t>Michael McLeod</t>
  </si>
  <si>
    <t>Trevor Van Riemsdyk</t>
  </si>
  <si>
    <t>William Carrier</t>
  </si>
  <si>
    <t>Henrik Borgstrom</t>
  </si>
  <si>
    <t>Loui Eriksson</t>
  </si>
  <si>
    <t>Zdeno Chara</t>
  </si>
  <si>
    <t>Dryden Hunt</t>
  </si>
  <si>
    <t>Brian Boyle</t>
  </si>
  <si>
    <t>Curtis Lazar</t>
  </si>
  <si>
    <t>Danny DeKeyser</t>
  </si>
  <si>
    <t>Marcus Pettersson</t>
  </si>
  <si>
    <t>Erik Gudbranson</t>
  </si>
  <si>
    <t>Andy Greene</t>
  </si>
  <si>
    <t>Nils Lundkvist</t>
  </si>
  <si>
    <t>Cody Eakin</t>
  </si>
  <si>
    <t>Andrew Cogliano</t>
  </si>
  <si>
    <t>Brayden McNabb</t>
  </si>
  <si>
    <t>Josh Manson</t>
  </si>
  <si>
    <t>Robert Hagg</t>
  </si>
  <si>
    <t>Ethan Bear</t>
  </si>
  <si>
    <t>Timothy Liljegren</t>
  </si>
  <si>
    <t>Victor Mete</t>
  </si>
  <si>
    <t>Drew O'Connor</t>
  </si>
  <si>
    <t>Jason Dickinson</t>
  </si>
  <si>
    <t>Janne Kuokkanen</t>
  </si>
  <si>
    <t>Mackenzie Entwistle</t>
  </si>
  <si>
    <t>Dylan Gambrell</t>
  </si>
  <si>
    <t>Jon Merrill</t>
  </si>
  <si>
    <t>Steven Lorentz</t>
  </si>
  <si>
    <t>Colton Sceviour</t>
  </si>
  <si>
    <t>Sam Steel</t>
  </si>
  <si>
    <t>Brett Kulak</t>
  </si>
  <si>
    <t>Blake Lizotte</t>
  </si>
  <si>
    <t>Niko Mikkola</t>
  </si>
  <si>
    <t>Joe Veleno</t>
  </si>
  <si>
    <t>Jan Rutta</t>
  </si>
  <si>
    <t>Jordan Oesterle</t>
  </si>
  <si>
    <t>Jujhar Khaira</t>
  </si>
  <si>
    <t>Darren Helm</t>
  </si>
  <si>
    <t>Jeremy Lauzon</t>
  </si>
  <si>
    <t>K'andre Miller</t>
  </si>
  <si>
    <t>Olli Maatta</t>
  </si>
  <si>
    <t>Evgeny Svechnikov</t>
  </si>
  <si>
    <t>Dmitry Kulikov</t>
  </si>
  <si>
    <t>Gavin Bayreuther</t>
  </si>
  <si>
    <t>Julien Gauthier</t>
  </si>
  <si>
    <t>Zach Bogosian</t>
  </si>
  <si>
    <t>Jasper Weatherby</t>
  </si>
  <si>
    <t>Jordan Martinook</t>
  </si>
  <si>
    <t>Connor Clifton</t>
  </si>
  <si>
    <t>Lucas Carlsson</t>
  </si>
  <si>
    <t>Tucker Poolman</t>
  </si>
  <si>
    <t>Ryan McLeod</t>
  </si>
  <si>
    <t>Marco Scandella</t>
  </si>
  <si>
    <t>Nikita Zadorov</t>
  </si>
  <si>
    <t>Brendan Smith</t>
  </si>
  <si>
    <t>Anders Bjork</t>
  </si>
  <si>
    <t>Jordie Benn</t>
  </si>
  <si>
    <t>Antoine Roussel</t>
  </si>
  <si>
    <t>Philippe Myers</t>
  </si>
  <si>
    <t>Jake Leschyshyn</t>
  </si>
  <si>
    <t>Ben Hutton</t>
  </si>
  <si>
    <t>Mitchell Stephens</t>
  </si>
  <si>
    <t>Tyler Pitlick</t>
  </si>
  <si>
    <t>Trent Frederic</t>
  </si>
  <si>
    <t>Ilya Lyubushkin</t>
  </si>
  <si>
    <t>Brett Leason</t>
  </si>
  <si>
    <t>John Hayden</t>
  </si>
  <si>
    <t>Mikey Anderson</t>
  </si>
  <si>
    <t>Dominik Simon</t>
  </si>
  <si>
    <t>Gustav Lindstrom</t>
  </si>
  <si>
    <t>Jack Johnson</t>
  </si>
  <si>
    <t>Ryan Murray</t>
  </si>
  <si>
    <t>Riley Sheahan</t>
  </si>
  <si>
    <t>Derek Ryan</t>
  </si>
  <si>
    <t>Matt Martin</t>
  </si>
  <si>
    <t>Rasmus Kupari</t>
  </si>
  <si>
    <t>Ryan Carpenter</t>
  </si>
  <si>
    <t>Boris Katchouk</t>
  </si>
  <si>
    <t>Dylan Demelo</t>
  </si>
  <si>
    <t>Karson Kuhlman</t>
  </si>
  <si>
    <t>Tobias Bjornfot</t>
  </si>
  <si>
    <t>Nicolas Deslauriers</t>
  </si>
  <si>
    <t>Chad Ruhwedel</t>
  </si>
  <si>
    <t>Kyle Burroughs</t>
  </si>
  <si>
    <t>Riley Stillman</t>
  </si>
  <si>
    <t>Klim Kostin</t>
  </si>
  <si>
    <t>Marc Staal</t>
  </si>
  <si>
    <t>Benoit-Olivier Groulx</t>
  </si>
  <si>
    <t>Jayson Megna</t>
  </si>
  <si>
    <t>Matt Benning</t>
  </si>
  <si>
    <t>Patrik Nemeth</t>
  </si>
  <si>
    <t>Jani Hakanpaa</t>
  </si>
  <si>
    <t>Logan Shaw</t>
  </si>
  <si>
    <t>Carter Rowney</t>
  </si>
  <si>
    <t>Brett Howden</t>
  </si>
  <si>
    <t>Travis Dermott</t>
  </si>
  <si>
    <t>Kyle Turris</t>
  </si>
  <si>
    <t>Jake Walman</t>
  </si>
  <si>
    <t>Mark Borowiecki</t>
  </si>
  <si>
    <t>Justin Dowling</t>
  </si>
  <si>
    <t>Jay Beagle</t>
  </si>
  <si>
    <t>Brendan Perlini</t>
  </si>
  <si>
    <t>Givani Smith</t>
  </si>
  <si>
    <t>Devin Shore</t>
  </si>
  <si>
    <t>Joel Kiviranta</t>
  </si>
  <si>
    <t>Brad Richardson</t>
  </si>
  <si>
    <t>Gabriel Carlsson</t>
  </si>
  <si>
    <t>Greg McKegg</t>
  </si>
  <si>
    <t>Zack MacEwen</t>
  </si>
  <si>
    <t>Cal Foote</t>
  </si>
  <si>
    <t>Jansen Harkins</t>
  </si>
  <si>
    <t>Slater Koekkoek</t>
  </si>
  <si>
    <t>Ryan Reaves</t>
  </si>
  <si>
    <t>Robert Bortuzzo</t>
  </si>
  <si>
    <t>Marc-Edouard Vlasic</t>
  </si>
  <si>
    <t>Dominic Toninato</t>
  </si>
  <si>
    <t>Cedric Paquette</t>
  </si>
  <si>
    <t>Radim Simek</t>
  </si>
  <si>
    <t>Andrej Sekera</t>
  </si>
  <si>
    <t>Dakota Joshua</t>
  </si>
  <si>
    <t>Nate Thompson</t>
  </si>
  <si>
    <t>Simon Benoit</t>
  </si>
  <si>
    <t>Lane Pederson</t>
  </si>
  <si>
    <t>Nick Seeler</t>
  </si>
  <si>
    <t>Kristian Vesalainen</t>
  </si>
  <si>
    <t>Liam O'Brien</t>
  </si>
  <si>
    <t>Michael Pezzetta</t>
  </si>
  <si>
    <t>Mike Hardman</t>
  </si>
  <si>
    <t>Juho Lammikko</t>
  </si>
  <si>
    <t>Nathan Beaulieu</t>
  </si>
  <si>
    <t>Tyler Benson</t>
  </si>
  <si>
    <t>Kurtis MacDermid</t>
  </si>
  <si>
    <t>Jonah Gadjovich</t>
  </si>
  <si>
    <t>Jack Campbell</t>
  </si>
  <si>
    <t>Darcy Kuemper</t>
  </si>
  <si>
    <t>Tristan Jarry</t>
  </si>
  <si>
    <t>Thatcher Demko</t>
  </si>
  <si>
    <t>Jacob Markstrom</t>
  </si>
  <si>
    <t>Igor Shesterkin</t>
  </si>
  <si>
    <t>Frederik Andersen</t>
  </si>
  <si>
    <t>Sergei Bobrovsky</t>
  </si>
  <si>
    <t>Elvis Merzlikins</t>
  </si>
  <si>
    <t>Marc-Andre Fleury</t>
  </si>
  <si>
    <t>Ilya Sorokin</t>
  </si>
  <si>
    <t>Cam Talbot</t>
  </si>
  <si>
    <t>John Gibson</t>
  </si>
  <si>
    <t>Jordan Binnington</t>
  </si>
  <si>
    <t>Robin Lehner</t>
  </si>
  <si>
    <t>Philipp Grubauer</t>
  </si>
  <si>
    <t>Carter Hart</t>
  </si>
  <si>
    <t>Alex Nedeljkovic</t>
  </si>
  <si>
    <t>Jeremy Swayman</t>
  </si>
  <si>
    <t>Semyon Varlamov</t>
  </si>
  <si>
    <t>Jonathan Quick</t>
  </si>
  <si>
    <t>Anton Forsberg</t>
  </si>
  <si>
    <t>Mike Smith</t>
  </si>
  <si>
    <t>Linus Ullmark</t>
  </si>
  <si>
    <t>MacKenzie Blackwood</t>
  </si>
  <si>
    <t>Jake Oettinger</t>
  </si>
  <si>
    <t>Ukko-Pekka Luukkonen</t>
  </si>
  <si>
    <t>Filip Gustavsson</t>
  </si>
  <si>
    <t>James Reimer</t>
  </si>
  <si>
    <t>Braden Holtby</t>
  </si>
  <si>
    <t>Karel Vejmelka</t>
  </si>
  <si>
    <t>Jake Allen</t>
  </si>
  <si>
    <t>Carey Price</t>
  </si>
  <si>
    <t>Mikko Koskinen</t>
  </si>
  <si>
    <t>Ilya Samsonov</t>
  </si>
  <si>
    <t>Vitek Vanecek</t>
  </si>
  <si>
    <t>Adin Hill</t>
  </si>
  <si>
    <t>Dustin Tokarski</t>
  </si>
  <si>
    <t>Calvin Petersen</t>
  </si>
  <si>
    <t>Scott Wedgewood</t>
  </si>
  <si>
    <t>Kaapo Kahkonen</t>
  </si>
  <si>
    <t>Thomas Greiss</t>
  </si>
  <si>
    <t>Jonathan Bernier</t>
  </si>
  <si>
    <t>Chris Driedger</t>
  </si>
  <si>
    <t>Pavel Francouz</t>
  </si>
  <si>
    <t>Petr Mrazek</t>
  </si>
  <si>
    <t>Kevin Lankinen</t>
  </si>
  <si>
    <t>Ville Husso</t>
  </si>
  <si>
    <t>Antti Raanta</t>
  </si>
  <si>
    <t>Martin Jones</t>
  </si>
  <si>
    <t>Spencer Knight</t>
  </si>
  <si>
    <t>Casey DeSmith</t>
  </si>
  <si>
    <t>Laurent Brossoit</t>
  </si>
  <si>
    <t>Dan Vladar</t>
  </si>
  <si>
    <t>Alexandar Georgiev</t>
  </si>
  <si>
    <t>Anthony Stolarz</t>
  </si>
  <si>
    <t>Jaroslav Halak</t>
  </si>
  <si>
    <t>Joonas Korpisalo</t>
  </si>
  <si>
    <t>David Rittich</t>
  </si>
  <si>
    <t>Brian Elliott</t>
  </si>
  <si>
    <t>Eric Comrie</t>
  </si>
  <si>
    <t>Stuart Skinner</t>
  </si>
  <si>
    <t>ROS G</t>
  </si>
  <si>
    <t>ROS A</t>
  </si>
  <si>
    <t>ROS PTS</t>
  </si>
  <si>
    <t>projG</t>
  </si>
  <si>
    <t>projA</t>
  </si>
  <si>
    <t>projPTS</t>
  </si>
  <si>
    <t>Sampo Ranta</t>
  </si>
  <si>
    <t>Josh Brown</t>
  </si>
  <si>
    <t>Justin 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</si>
</sst>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6" x14ac:knownFonts="1">
    <font>
      <sz val="10"/>
      <color indexed="8"/>
      <name val="Helvetica Neue"/>
    </font>
    <font>
      <sz val="10"/>
      <color indexed="8"/>
      <name val="Verdana"/>
      <family val="2"/>
    </font>
    <font>
      <b/>
      <sz val="10"/>
      <color indexed="8"/>
      <name val="Helvetica Neue"/>
      <family val="2"/>
    </font>
    <font>
      <sz val="10"/>
      <color indexed="8"/>
      <name val="Helvetica Neue Light"/>
    </font>
    <font>
      <b/>
      <sz val="16"/>
      <color indexed="8"/>
      <name val="Helvetica Neue"/>
      <family val="2"/>
    </font>
    <font>
      <sz val="12"/>
      <color indexed="8"/>
      <name val="Calibr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9" fontId="3" fillId="2" borderId="2" xfId="0" applyNumberFormat="1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9" fontId="3" fillId="2" borderId="1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/>
    <xf numFmtId="49" fontId="3" fillId="2" borderId="2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/>
    <xf numFmtId="49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/>
    <xf numFmtId="49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/>
    <xf numFmtId="2" fontId="0" fillId="0" borderId="3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/>
    <xf numFmtId="164" fontId="0" fillId="0" borderId="2" xfId="0" applyNumberFormat="1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/>
    <xf numFmtId="0" fontId="1" fillId="0" borderId="2" xfId="0" applyFont="1" applyBorder="1" applyAlignment="1"/>
    <xf numFmtId="0" fontId="1" fillId="0" borderId="6" xfId="0" applyFont="1" applyBorder="1" applyAlignment="1"/>
    <xf numFmtId="49" fontId="2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2" fontId="0" fillId="0" borderId="2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top" wrapText="1"/>
    </xf>
    <xf numFmtId="166" fontId="0" fillId="0" borderId="2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Alignment="1"/>
    <xf numFmtId="49" fontId="2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0"/>
  <sheetViews>
    <sheetView showGridLines="0" workbookViewId="0">
      <pane ySplit="2" topLeftCell="A3" activePane="bottomLeft" state="frozen"/>
      <selection pane="bottomLeft" activeCell="R28" sqref="R28"/>
    </sheetView>
  </sheetViews>
  <sheetFormatPr baseColWidth="10" defaultColWidth="8" defaultRowHeight="16.25" customHeight="1" x14ac:dyDescent="0.15"/>
  <cols>
    <col min="1" max="1" width="28.33203125" style="1" customWidth="1"/>
    <col min="2" max="24" width="8.33203125" style="1" customWidth="1"/>
    <col min="25" max="25" width="8" style="1" customWidth="1"/>
    <col min="26" max="16384" width="8" style="1"/>
  </cols>
  <sheetData>
    <row r="1" spans="1:24" ht="28.2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22</v>
      </c>
    </row>
    <row r="2" spans="1:24" ht="28.25" customHeight="1" x14ac:dyDescent="0.15">
      <c r="A2" s="4"/>
      <c r="B2" s="5"/>
      <c r="C2" s="5"/>
      <c r="D2" s="5"/>
      <c r="E2" s="6">
        <f>SUM(E3:E14)</f>
        <v>3647.4947549449348</v>
      </c>
      <c r="F2" s="7">
        <f>E$2/G$2</f>
        <v>6.2564232503343646</v>
      </c>
      <c r="G2" s="6">
        <f>SUM(G3:G14)</f>
        <v>583</v>
      </c>
      <c r="H2" s="6">
        <f>AVERAGE(H3:H14)</f>
        <v>20.698369107538308</v>
      </c>
      <c r="I2" s="7">
        <f>AVERAGE(I3:I14)</f>
        <v>3.61184171827755</v>
      </c>
      <c r="J2" s="6">
        <f t="shared" ref="J2:U2" si="0">SUM(J3:J14)</f>
        <v>274.14275841964491</v>
      </c>
      <c r="K2" s="6">
        <f t="shared" si="0"/>
        <v>438.87343616547514</v>
      </c>
      <c r="L2" s="6">
        <f t="shared" si="0"/>
        <v>713.0161945851205</v>
      </c>
      <c r="M2" s="6">
        <f t="shared" si="0"/>
        <v>1978.1345596975652</v>
      </c>
      <c r="N2" s="6">
        <f t="shared" si="0"/>
        <v>79.97825234761406</v>
      </c>
      <c r="O2" s="6">
        <f t="shared" si="0"/>
        <v>235.25723598768698</v>
      </c>
      <c r="P2" s="6">
        <f t="shared" si="0"/>
        <v>244.32209682708839</v>
      </c>
      <c r="Q2" s="6">
        <f t="shared" si="0"/>
        <v>452.0152516229308</v>
      </c>
      <c r="R2" s="6">
        <f t="shared" si="0"/>
        <v>54.555385589482448</v>
      </c>
      <c r="S2" s="6">
        <f t="shared" si="0"/>
        <v>40.131090719830951</v>
      </c>
      <c r="T2" s="6">
        <f t="shared" si="0"/>
        <v>2057.8615578560989</v>
      </c>
      <c r="U2" s="6">
        <f t="shared" si="0"/>
        <v>1916.3221509043703</v>
      </c>
      <c r="V2" s="10">
        <f>(T$2/(T$2+U$2))</f>
        <v>0.51780735584010962</v>
      </c>
      <c r="W2" s="9">
        <f>SUM(W3:W14)</f>
        <v>0</v>
      </c>
      <c r="X2" s="9">
        <f>SUM(X3:X14)</f>
        <v>0</v>
      </c>
    </row>
    <row r="3" spans="1:24" ht="21.25" customHeight="1" x14ac:dyDescent="0.15">
      <c r="A3" s="11" t="s">
        <v>23</v>
      </c>
      <c r="B3" s="12" t="str">
        <f>IFERROR(VLOOKUP($A3,Skaters!$A1:$X640,COLUMN(B$1),FALSE)," ")</f>
        <v>EDM</v>
      </c>
      <c r="C3" s="13">
        <f>IFERROR(VLOOKUP($A3,Skaters!$A1:$X640,COLUMN(C$1),FALSE)," ")</f>
        <v>24</v>
      </c>
      <c r="D3" s="12" t="str">
        <f>IFERROR(VLOOKUP($A3,Skaters!$A1:$X640,COLUMN(D$1),FALSE)," ")</f>
        <v>C</v>
      </c>
      <c r="E3" s="40">
        <f>IFERROR(VLOOKUP($A3,Skaters!$A1:$X640,COLUMN(E$1),FALSE)," ")</f>
        <v>394.76432934927669</v>
      </c>
      <c r="F3" s="69">
        <f>IFERROR(VLOOKUP($A3,Skaters!$A1:$X640,COLUMN(F$1),FALSE)," ")</f>
        <v>8.2242568614432638</v>
      </c>
      <c r="G3" s="33">
        <f>IFERROR(VLOOKUP($A3,Skaters!$A1:$X640,COLUMN(G$1),FALSE)," ")</f>
        <v>48</v>
      </c>
      <c r="H3" s="33">
        <f>IFERROR(VLOOKUP($A3,Skaters!$A1:$X640,COLUMN(H$1),FALSE)," ")</f>
        <v>22.4702878787879</v>
      </c>
      <c r="I3" s="58">
        <f>IFERROR(VLOOKUP($A3,Skaters!$A1:$X640,COLUMN(I$1),FALSE)," ")</f>
        <v>4.1483644014416603</v>
      </c>
      <c r="J3" s="33">
        <f>IFERROR(VLOOKUP($A3,Skaters!$A1:$X640,COLUMN(J$1),FALSE)," ")</f>
        <v>27.009155275085199</v>
      </c>
      <c r="K3" s="33">
        <f>IFERROR(VLOOKUP($A3,Skaters!$A1:$X640,COLUMN(K$1),FALSE)," ")</f>
        <v>52.710943022032801</v>
      </c>
      <c r="L3" s="33">
        <f>IFERROR(VLOOKUP($A3,Skaters!$A1:$X640,COLUMN(L$1),FALSE)," ")</f>
        <v>79.720098297117602</v>
      </c>
      <c r="M3" s="33">
        <f>IFERROR(VLOOKUP($A3,Skaters!$A1:$X640,COLUMN(M$1),FALSE)," ")</f>
        <v>175.65477286202599</v>
      </c>
      <c r="N3" s="33">
        <f>IFERROR(VLOOKUP($A3,Skaters!$A1:$X640,COLUMN(N$1),FALSE)," ")</f>
        <v>7.9001321401145796</v>
      </c>
      <c r="O3" s="33">
        <f>IFERROR(VLOOKUP($A3,Skaters!$A1:$X640,COLUMN(O$1),FALSE)," ")</f>
        <v>32.056355541667003</v>
      </c>
      <c r="P3" s="33">
        <f>IFERROR(VLOOKUP($A3,Skaters!$A1:$X640,COLUMN(P$1),FALSE)," ")</f>
        <v>18.319684717878701</v>
      </c>
      <c r="Q3" s="33">
        <f>IFERROR(VLOOKUP($A3,Skaters!$A1:$X640,COLUMN(Q$1),FALSE)," ")</f>
        <v>47.000999848872603</v>
      </c>
      <c r="R3" s="33">
        <f>IFERROR(VLOOKUP($A3,Skaters!$A1:$X640,COLUMN(R$1),FALSE)," ")</f>
        <v>3.3560565505487499</v>
      </c>
      <c r="S3" s="33">
        <f>IFERROR(VLOOKUP($A3,Skaters!$A1:$X640,COLUMN(S$1),FALSE)," ")</f>
        <v>3.6839154444003102</v>
      </c>
      <c r="T3" s="33">
        <f>IFERROR(VLOOKUP($A3,Skaters!$A1:$X640,COLUMN(T$1),FALSE)," ")</f>
        <v>275.8800601854</v>
      </c>
      <c r="U3" s="33">
        <f>IFERROR(VLOOKUP($A3,Skaters!$A1:$X640,COLUMN(U$1),FALSE)," ")</f>
        <v>279.01687121203298</v>
      </c>
      <c r="V3" s="15">
        <f>IFERROR(VLOOKUP($A3,Skaters!$A1:$X640,COLUMN(V$1),FALSE)," ")</f>
        <v>0.49717351921668301</v>
      </c>
      <c r="W3" s="16">
        <f>IFERROR(VLOOKUP($A3,Skaters!$A1:$X640,COLUMN(W$1),FALSE)," ")</f>
        <v>0</v>
      </c>
      <c r="X3" s="16">
        <f>IFERROR(VLOOKUP($A3,Skaters!$A1:$X640,COLUMN(X$1),FALSE)," ")</f>
        <v>0</v>
      </c>
    </row>
    <row r="4" spans="1:24" ht="21.25" customHeight="1" x14ac:dyDescent="0.15">
      <c r="A4" s="11" t="s">
        <v>24</v>
      </c>
      <c r="B4" s="12" t="str">
        <f>IFERROR(VLOOKUP($A4,Skaters!$A1:$X640,COLUMN(B$1),FALSE)," ")</f>
        <v>EDM</v>
      </c>
      <c r="C4" s="13">
        <f>IFERROR(VLOOKUP($A4,Skaters!$A1:$X640,COLUMN(C$1),FALSE)," ")</f>
        <v>26</v>
      </c>
      <c r="D4" s="12" t="str">
        <f>IFERROR(VLOOKUP($A4,Skaters!$A1:$X640,COLUMN(D$1),FALSE)," ")</f>
        <v>C/LW</v>
      </c>
      <c r="E4" s="40">
        <f>IFERROR(VLOOKUP($A4,Skaters!$A1:$X640,COLUMN(E$1),FALSE)," ")</f>
        <v>358.73201045069914</v>
      </c>
      <c r="F4" s="40">
        <f>IFERROR(VLOOKUP($A4,Skaters!$A1:$X640,COLUMN(F$1),FALSE)," ")</f>
        <v>7.4735835510562323</v>
      </c>
      <c r="G4" s="33">
        <f>IFERROR(VLOOKUP($A4,Skaters!$A1:$X640,COLUMN(G$1),FALSE)," ")</f>
        <v>48</v>
      </c>
      <c r="H4" s="33">
        <f>IFERROR(VLOOKUP($A4,Skaters!$A1:$X640,COLUMN(H$1),FALSE)," ")</f>
        <v>22.6934117647059</v>
      </c>
      <c r="I4" s="33">
        <f>IFERROR(VLOOKUP($A4,Skaters!$A1:$X640,COLUMN(I$1),FALSE)," ")</f>
        <v>4.2337466407240196</v>
      </c>
      <c r="J4" s="33">
        <f>IFERROR(VLOOKUP($A4,Skaters!$A1:$X640,COLUMN(J$1),FALSE)," ")</f>
        <v>30.910970379641299</v>
      </c>
      <c r="K4" s="33">
        <f>IFERROR(VLOOKUP($A4,Skaters!$A1:$X640,COLUMN(K$1),FALSE)," ")</f>
        <v>42.151711976401401</v>
      </c>
      <c r="L4" s="33">
        <f>IFERROR(VLOOKUP($A4,Skaters!$A1:$X640,COLUMN(L$1),FALSE)," ")</f>
        <v>73.0626823560427</v>
      </c>
      <c r="M4" s="33">
        <f>IFERROR(VLOOKUP($A4,Skaters!$A1:$X640,COLUMN(M$1),FALSE)," ")</f>
        <v>156.06198450905501</v>
      </c>
      <c r="N4" s="33">
        <f>IFERROR(VLOOKUP($A4,Skaters!$A1:$X640,COLUMN(N$1),FALSE)," ")</f>
        <v>14.759021465356801</v>
      </c>
      <c r="O4" s="33">
        <f>IFERROR(VLOOKUP($A4,Skaters!$A1:$X640,COLUMN(O$1),FALSE)," ")</f>
        <v>29.706966968913601</v>
      </c>
      <c r="P4" s="33">
        <f>IFERROR(VLOOKUP($A4,Skaters!$A1:$X640,COLUMN(P$1),FALSE)," ")</f>
        <v>10.4951859510816</v>
      </c>
      <c r="Q4" s="33">
        <f>IFERROR(VLOOKUP($A4,Skaters!$A1:$X640,COLUMN(Q$1),FALSE)," ")</f>
        <v>30.2928952345647</v>
      </c>
      <c r="R4" s="33">
        <f>IFERROR(VLOOKUP($A4,Skaters!$A1:$X640,COLUMN(R$1),FALSE)," ")</f>
        <v>1.8823057737811</v>
      </c>
      <c r="S4" s="33">
        <f>IFERROR(VLOOKUP($A4,Skaters!$A1:$X640,COLUMN(S$1),FALSE)," ")</f>
        <v>4.2161037627120601</v>
      </c>
      <c r="T4" s="33">
        <f>IFERROR(VLOOKUP($A4,Skaters!$A1:$X640,COLUMN(T$1),FALSE)," ")</f>
        <v>502.21326574044502</v>
      </c>
      <c r="U4" s="33">
        <f>IFERROR(VLOOKUP($A4,Skaters!$A1:$X640,COLUMN(U$1),FALSE)," ")</f>
        <v>423.05982898035802</v>
      </c>
      <c r="V4" s="15">
        <f>IFERROR(VLOOKUP($A4,Skaters!$A1:$X640,COLUMN(V$1),FALSE)," ")</f>
        <v>0.54277301329288596</v>
      </c>
      <c r="W4" s="17">
        <f>IFERROR(VLOOKUP($A4,Skaters!$A1:$X640,COLUMN(W$1),FALSE)," ")</f>
        <v>0</v>
      </c>
      <c r="X4" s="17">
        <f>IFERROR(VLOOKUP($A4,Skaters!$A1:$X640,COLUMN(X$1),FALSE)," ")</f>
        <v>0</v>
      </c>
    </row>
    <row r="5" spans="1:24" ht="21.25" customHeight="1" x14ac:dyDescent="0.15">
      <c r="A5" s="11" t="s">
        <v>25</v>
      </c>
      <c r="B5" s="12" t="str">
        <f>IFERROR(VLOOKUP($A5,Skaters!$A1:$X640,COLUMN(B$1),FALSE)," ")</f>
        <v>BOS</v>
      </c>
      <c r="C5" s="13">
        <f>IFERROR(VLOOKUP($A5,Skaters!$A1:$X640,COLUMN(C$1),FALSE)," ")</f>
        <v>33</v>
      </c>
      <c r="D5" s="12" t="str">
        <f>IFERROR(VLOOKUP($A5,Skaters!$A1:$X640,COLUMN(D$1),FALSE)," ")</f>
        <v>LW</v>
      </c>
      <c r="E5" s="40">
        <f>IFERROR(VLOOKUP($A5,Skaters!$A1:$X640,COLUMN(E$1),FALSE)," ")</f>
        <v>301.08685235399662</v>
      </c>
      <c r="F5" s="40">
        <f>IFERROR(VLOOKUP($A5,Skaters!$A1:$X640,COLUMN(F$1),FALSE)," ")</f>
        <v>5.9036637716469924</v>
      </c>
      <c r="G5" s="33">
        <f>IFERROR(VLOOKUP($A5,Skaters!$A1:$X640,COLUMN(G$1),FALSE)," ")</f>
        <v>51</v>
      </c>
      <c r="H5" s="33">
        <f>IFERROR(VLOOKUP($A5,Skaters!$A1:$X640,COLUMN(H$1),FALSE)," ")</f>
        <v>19.497250000000001</v>
      </c>
      <c r="I5" s="33">
        <f>IFERROR(VLOOKUP($A5,Skaters!$A1:$X640,COLUMN(I$1),FALSE)," ")</f>
        <v>3.2460249746482699</v>
      </c>
      <c r="J5" s="33">
        <f>IFERROR(VLOOKUP($A5,Skaters!$A1:$X640,COLUMN(J$1),FALSE)," ")</f>
        <v>24.866370394865399</v>
      </c>
      <c r="K5" s="33">
        <f>IFERROR(VLOOKUP($A5,Skaters!$A1:$X640,COLUMN(K$1),FALSE)," ")</f>
        <v>37.681044054321802</v>
      </c>
      <c r="L5" s="33">
        <f>IFERROR(VLOOKUP($A5,Skaters!$A1:$X640,COLUMN(L$1),FALSE)," ")</f>
        <v>62.547414449187499</v>
      </c>
      <c r="M5" s="33">
        <f>IFERROR(VLOOKUP($A5,Skaters!$A1:$X640,COLUMN(M$1),FALSE)," ")</f>
        <v>145.88424354238799</v>
      </c>
      <c r="N5" s="33">
        <f>IFERROR(VLOOKUP($A5,Skaters!$A1:$X640,COLUMN(N$1),FALSE)," ")</f>
        <v>4.9759690140857904</v>
      </c>
      <c r="O5" s="33">
        <f>IFERROR(VLOOKUP($A5,Skaters!$A1:$X640,COLUMN(O$1),FALSE)," ")</f>
        <v>18.723975011429498</v>
      </c>
      <c r="P5" s="33">
        <f>IFERROR(VLOOKUP($A5,Skaters!$A1:$X640,COLUMN(P$1),FALSE)," ")</f>
        <v>15.272686061910001</v>
      </c>
      <c r="Q5" s="33">
        <f>IFERROR(VLOOKUP($A5,Skaters!$A1:$X640,COLUMN(Q$1),FALSE)," ")</f>
        <v>67.293838995283707</v>
      </c>
      <c r="R5" s="33">
        <f>IFERROR(VLOOKUP($A5,Skaters!$A1:$X640,COLUMN(R$1),FALSE)," ")</f>
        <v>5.6318284106881604</v>
      </c>
      <c r="S5" s="33">
        <f>IFERROR(VLOOKUP($A5,Skaters!$A1:$X640,COLUMN(S$1),FALSE)," ")</f>
        <v>3.9913436986714301</v>
      </c>
      <c r="T5" s="33">
        <f>IFERROR(VLOOKUP($A5,Skaters!$A1:$X640,COLUMN(T$1),FALSE)," ")</f>
        <v>10.1621953200193</v>
      </c>
      <c r="U5" s="33">
        <f>IFERROR(VLOOKUP($A5,Skaters!$A1:$X640,COLUMN(U$1),FALSE)," ")</f>
        <v>18.3307387791148</v>
      </c>
      <c r="V5" s="15">
        <f>IFERROR(VLOOKUP($A5,Skaters!$A1:$X640,COLUMN(V$1),FALSE)," ")</f>
        <v>0.35665668143064799</v>
      </c>
      <c r="W5" s="17">
        <f>IFERROR(VLOOKUP($A5,Skaters!$A1:$X640,COLUMN(W$1),FALSE)," ")</f>
        <v>0</v>
      </c>
      <c r="X5" s="17">
        <f>IFERROR(VLOOKUP($A5,Skaters!$A1:$X640,COLUMN(X$1),FALSE)," ")</f>
        <v>0</v>
      </c>
    </row>
    <row r="6" spans="1:24" ht="21.25" customHeight="1" x14ac:dyDescent="0.15">
      <c r="A6" s="11" t="s">
        <v>26</v>
      </c>
      <c r="B6" s="12" t="str">
        <f>IFERROR(VLOOKUP($A6,Skaters!$A1:$X640,COLUMN(B$1),FALSE)," ")</f>
        <v>COL</v>
      </c>
      <c r="C6" s="13">
        <f>IFERROR(VLOOKUP($A6,Skaters!$A1:$X640,COLUMN(C$1),FALSE)," ")</f>
        <v>26</v>
      </c>
      <c r="D6" s="12" t="str">
        <f>IFERROR(VLOOKUP($A6,Skaters!$A1:$X640,COLUMN(D$1),FALSE)," ")</f>
        <v>C</v>
      </c>
      <c r="E6" s="40">
        <f>IFERROR(VLOOKUP($A6,Skaters!$A1:$X640,COLUMN(E$1),FALSE)," ")</f>
        <v>377.18852846068972</v>
      </c>
      <c r="F6" s="40">
        <f>IFERROR(VLOOKUP($A6,Skaters!$A1:$X640,COLUMN(F$1),FALSE)," ")</f>
        <v>7.3958534992292106</v>
      </c>
      <c r="G6" s="33">
        <f>IFERROR(VLOOKUP($A6,Skaters!$A1:$X640,COLUMN(G$1),FALSE)," ")</f>
        <v>51</v>
      </c>
      <c r="H6" s="33">
        <f>IFERROR(VLOOKUP($A6,Skaters!$A1:$X640,COLUMN(H$1),FALSE)," ")</f>
        <v>21.811499999999999</v>
      </c>
      <c r="I6" s="33">
        <f>IFERROR(VLOOKUP($A6,Skaters!$A1:$X640,COLUMN(I$1),FALSE)," ")</f>
        <v>3.9234637557744101</v>
      </c>
      <c r="J6" s="33">
        <f>IFERROR(VLOOKUP($A6,Skaters!$A1:$X640,COLUMN(J$1),FALSE)," ")</f>
        <v>20.3738298130136</v>
      </c>
      <c r="K6" s="33">
        <f>IFERROR(VLOOKUP($A6,Skaters!$A1:$X640,COLUMN(K$1),FALSE)," ")</f>
        <v>50.693997965901502</v>
      </c>
      <c r="L6" s="33">
        <f>IFERROR(VLOOKUP($A6,Skaters!$A1:$X640,COLUMN(L$1),FALSE)," ")</f>
        <v>71.067827778914904</v>
      </c>
      <c r="M6" s="33">
        <f>IFERROR(VLOOKUP($A6,Skaters!$A1:$X640,COLUMN(M$1),FALSE)," ")</f>
        <v>225.66739405924901</v>
      </c>
      <c r="N6" s="33">
        <f>IFERROR(VLOOKUP($A6,Skaters!$A1:$X640,COLUMN(N$1),FALSE)," ")</f>
        <v>6.3703494294838201</v>
      </c>
      <c r="O6" s="33">
        <f>IFERROR(VLOOKUP($A6,Skaters!$A1:$X640,COLUMN(O$1),FALSE)," ")</f>
        <v>22.215078464632398</v>
      </c>
      <c r="P6" s="33">
        <f>IFERROR(VLOOKUP($A6,Skaters!$A1:$X640,COLUMN(P$1),FALSE)," ")</f>
        <v>33.6059558252757</v>
      </c>
      <c r="Q6" s="33">
        <f>IFERROR(VLOOKUP($A6,Skaters!$A1:$X640,COLUMN(Q$1),FALSE)," ")</f>
        <v>48.597546000606897</v>
      </c>
      <c r="R6" s="33">
        <f>IFERROR(VLOOKUP($A6,Skaters!$A1:$X640,COLUMN(R$1),FALSE)," ")</f>
        <v>7.3951874779141296</v>
      </c>
      <c r="S6" s="33">
        <f>IFERROR(VLOOKUP($A6,Skaters!$A1:$X640,COLUMN(S$1),FALSE)," ")</f>
        <v>3.0015538798020001</v>
      </c>
      <c r="T6" s="33">
        <f>IFERROR(VLOOKUP($A6,Skaters!$A1:$X640,COLUMN(T$1),FALSE)," ")</f>
        <v>268.00458895456399</v>
      </c>
      <c r="U6" s="33">
        <f>IFERROR(VLOOKUP($A6,Skaters!$A1:$X640,COLUMN(U$1),FALSE)," ")</f>
        <v>329.02552599529099</v>
      </c>
      <c r="V6" s="15">
        <f>IFERROR(VLOOKUP($A6,Skaters!$A1:$X640,COLUMN(V$1),FALSE)," ")</f>
        <v>0.44889626543725403</v>
      </c>
      <c r="W6" s="17">
        <f>IFERROR(VLOOKUP($A6,Skaters!$A1:$X640,COLUMN(W$1),FALSE)," ")</f>
        <v>0</v>
      </c>
      <c r="X6" s="17">
        <f>IFERROR(VLOOKUP($A6,Skaters!$A1:$X640,COLUMN(X$1),FALSE)," ")</f>
        <v>0</v>
      </c>
    </row>
    <row r="7" spans="1:24" ht="21.25" customHeight="1" x14ac:dyDescent="0.15">
      <c r="A7" s="11" t="s">
        <v>27</v>
      </c>
      <c r="B7" s="12" t="str">
        <f>IFERROR(VLOOKUP($A7,Skaters!$A1:$X640,COLUMN(B$1),FALSE)," ")</f>
        <v>T.B</v>
      </c>
      <c r="C7" s="13">
        <f>IFERROR(VLOOKUP($A7,Skaters!$A1:$X640,COLUMN(C$1),FALSE)," ")</f>
        <v>28</v>
      </c>
      <c r="D7" s="12" t="str">
        <f>IFERROR(VLOOKUP($A7,Skaters!$A1:$X640,COLUMN(D$1),FALSE)," ")</f>
        <v>RW</v>
      </c>
      <c r="E7" s="40">
        <f>IFERROR(VLOOKUP($A7,Skaters!$A1:$X640,COLUMN(E$1),FALSE)," ")</f>
        <v>262.4995176650213</v>
      </c>
      <c r="F7" s="40">
        <f>IFERROR(VLOOKUP($A7,Skaters!$A1:$X640,COLUMN(F$1),FALSE)," ")</f>
        <v>5.8333226147782513</v>
      </c>
      <c r="G7" s="33">
        <f>IFERROR(VLOOKUP($A7,Skaters!$A1:$X640,COLUMN(G$1),FALSE)," ")</f>
        <v>45</v>
      </c>
      <c r="H7" s="33">
        <f>IFERROR(VLOOKUP($A7,Skaters!$A1:$X640,COLUMN(H$1),FALSE)," ")</f>
        <v>19.739999999999998</v>
      </c>
      <c r="I7" s="33">
        <f>IFERROR(VLOOKUP($A7,Skaters!$A1:$X640,COLUMN(I$1),FALSE)," ")</f>
        <v>3.714</v>
      </c>
      <c r="J7" s="33">
        <f>IFERROR(VLOOKUP($A7,Skaters!$A1:$X640,COLUMN(J$1),FALSE)," ")</f>
        <v>18.476604813201501</v>
      </c>
      <c r="K7" s="33">
        <f>IFERROR(VLOOKUP($A7,Skaters!$A1:$X640,COLUMN(K$1),FALSE)," ")</f>
        <v>33.292237628042699</v>
      </c>
      <c r="L7" s="33">
        <f>IFERROR(VLOOKUP($A7,Skaters!$A1:$X640,COLUMN(L$1),FALSE)," ")</f>
        <v>51.768842441244303</v>
      </c>
      <c r="M7" s="33">
        <f>IFERROR(VLOOKUP($A7,Skaters!$A1:$X640,COLUMN(M$1),FALSE)," ")</f>
        <v>141.999806752339</v>
      </c>
      <c r="N7" s="33">
        <f>IFERROR(VLOOKUP($A7,Skaters!$A1:$X640,COLUMN(N$1),FALSE)," ")</f>
        <v>3.0447252939371898</v>
      </c>
      <c r="O7" s="33">
        <f>IFERROR(VLOOKUP($A7,Skaters!$A1:$X640,COLUMN(O$1),FALSE)," ")</f>
        <v>16.251247945088799</v>
      </c>
      <c r="P7" s="33">
        <f>IFERROR(VLOOKUP($A7,Skaters!$A1:$X640,COLUMN(P$1),FALSE)," ")</f>
        <v>18.452955374708001</v>
      </c>
      <c r="Q7" s="33">
        <f>IFERROR(VLOOKUP($A7,Skaters!$A1:$X640,COLUMN(Q$1),FALSE)," ")</f>
        <v>37.7637654097515</v>
      </c>
      <c r="R7" s="33">
        <f>IFERROR(VLOOKUP($A7,Skaters!$A1:$X640,COLUMN(R$1),FALSE)," ")</f>
        <v>4.2809784907677804</v>
      </c>
      <c r="S7" s="33">
        <f>IFERROR(VLOOKUP($A7,Skaters!$A1:$X640,COLUMN(S$1),FALSE)," ")</f>
        <v>2.7679794974300802</v>
      </c>
      <c r="T7" s="33">
        <f>IFERROR(VLOOKUP($A7,Skaters!$A1:$X640,COLUMN(T$1),FALSE)," ")</f>
        <v>0</v>
      </c>
      <c r="U7" s="33">
        <f>IFERROR(VLOOKUP($A7,Skaters!$A1:$X640,COLUMN(U$1),FALSE)," ")</f>
        <v>0.56100485153851698</v>
      </c>
      <c r="V7" s="15">
        <f>IFERROR(VLOOKUP($A7,Skaters!$A1:$X640,COLUMN(V$1),FALSE)," ")</f>
        <v>0</v>
      </c>
      <c r="W7" s="17">
        <f>IFERROR(VLOOKUP($A7,Skaters!$A1:$X640,COLUMN(W$1),FALSE)," ")</f>
        <v>0</v>
      </c>
      <c r="X7" s="17">
        <f>IFERROR(VLOOKUP($A7,Skaters!$A1:$X640,COLUMN(X$1),FALSE)," ")</f>
        <v>0</v>
      </c>
    </row>
    <row r="8" spans="1:24" ht="21.25" customHeight="1" x14ac:dyDescent="0.15">
      <c r="A8" s="11" t="s">
        <v>28</v>
      </c>
      <c r="B8" s="12" t="str">
        <f>IFERROR(VLOOKUP($A8,Skaters!$A1:$X640,COLUMN(B$1),FALSE)," ")</f>
        <v>NYR</v>
      </c>
      <c r="C8" s="13">
        <f>IFERROR(VLOOKUP($A8,Skaters!$A1:$X640,COLUMN(C$1),FALSE)," ")</f>
        <v>30</v>
      </c>
      <c r="D8" s="12" t="str">
        <f>IFERROR(VLOOKUP($A8,Skaters!$A1:$X640,COLUMN(D$1),FALSE)," ")</f>
        <v>LW</v>
      </c>
      <c r="E8" s="40">
        <f>IFERROR(VLOOKUP($A8,Skaters!$A1:$X640,COLUMN(E$1),FALSE)," ")</f>
        <v>243.22306639068364</v>
      </c>
      <c r="F8" s="40">
        <f>IFERROR(VLOOKUP($A8,Skaters!$A1:$X640,COLUMN(F$1),FALSE)," ")</f>
        <v>5.2874579650148616</v>
      </c>
      <c r="G8" s="33">
        <f>IFERROR(VLOOKUP($A8,Skaters!$A1:$X640,COLUMN(G$1),FALSE)," ")</f>
        <v>46</v>
      </c>
      <c r="H8" s="33">
        <f>IFERROR(VLOOKUP($A8,Skaters!$A1:$X640,COLUMN(H$1),FALSE)," ")</f>
        <v>18.503387096774201</v>
      </c>
      <c r="I8" s="33">
        <f>IFERROR(VLOOKUP($A8,Skaters!$A1:$X640,COLUMN(I$1),FALSE)," ")</f>
        <v>2.90631245839467</v>
      </c>
      <c r="J8" s="33">
        <f>IFERROR(VLOOKUP($A8,Skaters!$A1:$X640,COLUMN(J$1),FALSE)," ")</f>
        <v>16.300562625967899</v>
      </c>
      <c r="K8" s="33">
        <f>IFERROR(VLOOKUP($A8,Skaters!$A1:$X640,COLUMN(K$1),FALSE)," ")</f>
        <v>35.681084210650198</v>
      </c>
      <c r="L8" s="33">
        <f>IFERROR(VLOOKUP($A8,Skaters!$A1:$X640,COLUMN(L$1),FALSE)," ")</f>
        <v>51.981646836618303</v>
      </c>
      <c r="M8" s="33">
        <f>IFERROR(VLOOKUP($A8,Skaters!$A1:$X640,COLUMN(M$1),FALSE)," ")</f>
        <v>112.73068364481099</v>
      </c>
      <c r="N8" s="33">
        <f>IFERROR(VLOOKUP($A8,Skaters!$A1:$X640,COLUMN(N$1),FALSE)," ")</f>
        <v>3.4087258066696302</v>
      </c>
      <c r="O8" s="33">
        <f>IFERROR(VLOOKUP($A8,Skaters!$A1:$X640,COLUMN(O$1),FALSE)," ")</f>
        <v>14.491325652669399</v>
      </c>
      <c r="P8" s="33">
        <f>IFERROR(VLOOKUP($A8,Skaters!$A1:$X640,COLUMN(P$1),FALSE)," ")</f>
        <v>9.6506637654252607</v>
      </c>
      <c r="Q8" s="33">
        <f>IFERROR(VLOOKUP($A8,Skaters!$A1:$X640,COLUMN(Q$1),FALSE)," ")</f>
        <v>18.3243895320531</v>
      </c>
      <c r="R8" s="33">
        <f>IFERROR(VLOOKUP($A8,Skaters!$A1:$X640,COLUMN(R$1),FALSE)," ")</f>
        <v>1.8328236394831099</v>
      </c>
      <c r="S8" s="33">
        <f>IFERROR(VLOOKUP($A8,Skaters!$A1:$X640,COLUMN(S$1),FALSE)," ")</f>
        <v>2.4008431080600499</v>
      </c>
      <c r="T8" s="33">
        <f>IFERROR(VLOOKUP($A8,Skaters!$A1:$X640,COLUMN(T$1),FALSE)," ")</f>
        <v>0.34510070338044402</v>
      </c>
      <c r="U8" s="33">
        <f>IFERROR(VLOOKUP($A8,Skaters!$A1:$X640,COLUMN(U$1),FALSE)," ")</f>
        <v>1.28224933081728</v>
      </c>
      <c r="V8" s="15">
        <f>IFERROR(VLOOKUP($A8,Skaters!$A1:$X640,COLUMN(V$1),FALSE)," ")</f>
        <v>0.21206298345676899</v>
      </c>
      <c r="W8" s="17">
        <f>IFERROR(VLOOKUP($A8,Skaters!$A1:$X640,COLUMN(W$1),FALSE)," ")</f>
        <v>0</v>
      </c>
      <c r="X8" s="17">
        <f>IFERROR(VLOOKUP($A8,Skaters!$A1:$X640,COLUMN(X$1),FALSE)," ")</f>
        <v>0</v>
      </c>
    </row>
    <row r="9" spans="1:24" ht="21.25" customHeight="1" x14ac:dyDescent="0.15">
      <c r="A9" s="11" t="s">
        <v>29</v>
      </c>
      <c r="B9" s="12" t="str">
        <f>IFERROR(VLOOKUP($A9,Skaters!$A1:$X640,COLUMN(B$1),FALSE)," ")</f>
        <v>COL</v>
      </c>
      <c r="C9" s="13">
        <f>IFERROR(VLOOKUP($A9,Skaters!$A1:$X640,COLUMN(C$1),FALSE)," ")</f>
        <v>25</v>
      </c>
      <c r="D9" s="12" t="str">
        <f>IFERROR(VLOOKUP($A9,Skaters!$A1:$X640,COLUMN(D$1),FALSE)," ")</f>
        <v>RW</v>
      </c>
      <c r="E9" s="40">
        <f>IFERROR(VLOOKUP($A9,Skaters!$A1:$X640,COLUMN(E$1),FALSE)," ")</f>
        <v>326.16078009070191</v>
      </c>
      <c r="F9" s="40">
        <f>IFERROR(VLOOKUP($A9,Skaters!$A1:$X640,COLUMN(F$1),FALSE)," ")</f>
        <v>6.3953094135431749</v>
      </c>
      <c r="G9" s="33">
        <f>IFERROR(VLOOKUP($A9,Skaters!$A1:$X640,COLUMN(G$1),FALSE)," ")</f>
        <v>51</v>
      </c>
      <c r="H9" s="33">
        <f>IFERROR(VLOOKUP($A9,Skaters!$A1:$X640,COLUMN(H$1),FALSE)," ")</f>
        <v>20.402124999999899</v>
      </c>
      <c r="I9" s="33">
        <f>IFERROR(VLOOKUP($A9,Skaters!$A1:$X640,COLUMN(I$1),FALSE)," ")</f>
        <v>4.1067415570994399</v>
      </c>
      <c r="J9" s="33">
        <f>IFERROR(VLOOKUP($A9,Skaters!$A1:$X640,COLUMN(J$1),FALSE)," ")</f>
        <v>27.626444286317302</v>
      </c>
      <c r="K9" s="33">
        <f>IFERROR(VLOOKUP($A9,Skaters!$A1:$X640,COLUMN(K$1),FALSE)," ")</f>
        <v>36.3120463609457</v>
      </c>
      <c r="L9" s="33">
        <f>IFERROR(VLOOKUP($A9,Skaters!$A1:$X640,COLUMN(L$1),FALSE)," ")</f>
        <v>63.938490647262903</v>
      </c>
      <c r="M9" s="33">
        <f>IFERROR(VLOOKUP($A9,Skaters!$A1:$X640,COLUMN(M$1),FALSE)," ")</f>
        <v>167.89627122198701</v>
      </c>
      <c r="N9" s="33">
        <f>IFERROR(VLOOKUP($A9,Skaters!$A1:$X640,COLUMN(N$1),FALSE)," ")</f>
        <v>9.84950273028673</v>
      </c>
      <c r="O9" s="33">
        <f>IFERROR(VLOOKUP($A9,Skaters!$A1:$X640,COLUMN(O$1),FALSE)," ")</f>
        <v>23.2209969767889</v>
      </c>
      <c r="P9" s="33">
        <f>IFERROR(VLOOKUP($A9,Skaters!$A1:$X640,COLUMN(P$1),FALSE)," ")</f>
        <v>19.775892921708</v>
      </c>
      <c r="Q9" s="33">
        <f>IFERROR(VLOOKUP($A9,Skaters!$A1:$X640,COLUMN(Q$1),FALSE)," ")</f>
        <v>42.067615268334798</v>
      </c>
      <c r="R9" s="33">
        <f>IFERROR(VLOOKUP($A9,Skaters!$A1:$X640,COLUMN(R$1),FALSE)," ")</f>
        <v>8.6938669792433103</v>
      </c>
      <c r="S9" s="33">
        <f>IFERROR(VLOOKUP($A9,Skaters!$A1:$X640,COLUMN(S$1),FALSE)," ")</f>
        <v>4.0700379748810596</v>
      </c>
      <c r="T9" s="33">
        <f>IFERROR(VLOOKUP($A9,Skaters!$A1:$X640,COLUMN(T$1),FALSE)," ")</f>
        <v>91.295257074658295</v>
      </c>
      <c r="U9" s="33">
        <f>IFERROR(VLOOKUP($A9,Skaters!$A1:$X640,COLUMN(U$1),FALSE)," ")</f>
        <v>85.654792718389302</v>
      </c>
      <c r="V9" s="15">
        <f>IFERROR(VLOOKUP($A9,Skaters!$A1:$X640,COLUMN(V$1),FALSE)," ")</f>
        <v>0.51593801291060903</v>
      </c>
      <c r="W9" s="17">
        <f>IFERROR(VLOOKUP($A9,Skaters!$A1:$X640,COLUMN(W$1),FALSE)," ")</f>
        <v>0</v>
      </c>
      <c r="X9" s="17">
        <f>IFERROR(VLOOKUP($A9,Skaters!$A1:$X640,COLUMN(X$1),FALSE)," ")</f>
        <v>0</v>
      </c>
    </row>
    <row r="10" spans="1:24" ht="21.25" customHeight="1" x14ac:dyDescent="0.15">
      <c r="A10" s="11" t="s">
        <v>30</v>
      </c>
      <c r="B10" s="12" t="str">
        <f>IFERROR(VLOOKUP($A10,Skaters!$A1:$X640,COLUMN(B$1),FALSE)," ")</f>
        <v>BOS</v>
      </c>
      <c r="C10" s="13">
        <f>IFERROR(VLOOKUP($A10,Skaters!$A1:$X640,COLUMN(C$1),FALSE)," ")</f>
        <v>25</v>
      </c>
      <c r="D10" s="12" t="str">
        <f>IFERROR(VLOOKUP($A10,Skaters!$A1:$X640,COLUMN(D$1),FALSE)," ")</f>
        <v>RW</v>
      </c>
      <c r="E10" s="40">
        <f>IFERROR(VLOOKUP($A10,Skaters!$A1:$X640,COLUMN(E$1),FALSE)," ")</f>
        <v>294.70490399696956</v>
      </c>
      <c r="F10" s="40">
        <f>IFERROR(VLOOKUP($A10,Skaters!$A1:$X640,COLUMN(F$1),FALSE)," ")</f>
        <v>5.7785275293523446</v>
      </c>
      <c r="G10" s="33">
        <f>IFERROR(VLOOKUP($A10,Skaters!$A1:$X640,COLUMN(G$1),FALSE)," ")</f>
        <v>51</v>
      </c>
      <c r="H10" s="33">
        <f>IFERROR(VLOOKUP($A10,Skaters!$A1:$X640,COLUMN(H$1),FALSE)," ")</f>
        <v>19.9031290322582</v>
      </c>
      <c r="I10" s="33">
        <f>IFERROR(VLOOKUP($A10,Skaters!$A1:$X640,COLUMN(I$1),FALSE)," ")</f>
        <v>3.2631550345860498</v>
      </c>
      <c r="J10" s="33">
        <f>IFERROR(VLOOKUP($A10,Skaters!$A1:$X640,COLUMN(J$1),FALSE)," ")</f>
        <v>23.816692854305899</v>
      </c>
      <c r="K10" s="33">
        <f>IFERROR(VLOOKUP($A10,Skaters!$A1:$X640,COLUMN(K$1),FALSE)," ")</f>
        <v>28.376518787729999</v>
      </c>
      <c r="L10" s="33">
        <f>IFERROR(VLOOKUP($A10,Skaters!$A1:$X640,COLUMN(L$1),FALSE)," ")</f>
        <v>52.193211642036097</v>
      </c>
      <c r="M10" s="33">
        <f>IFERROR(VLOOKUP($A10,Skaters!$A1:$X640,COLUMN(M$1),FALSE)," ")</f>
        <v>210.652079994871</v>
      </c>
      <c r="N10" s="33">
        <f>IFERROR(VLOOKUP($A10,Skaters!$A1:$X640,COLUMN(N$1),FALSE)," ")</f>
        <v>7.4684163465436901</v>
      </c>
      <c r="O10" s="33">
        <f>IFERROR(VLOOKUP($A10,Skaters!$A1:$X640,COLUMN(O$1),FALSE)," ")</f>
        <v>15.048431871427599</v>
      </c>
      <c r="P10" s="33">
        <f>IFERROR(VLOOKUP($A10,Skaters!$A1:$X640,COLUMN(P$1),FALSE)," ")</f>
        <v>13.511826652855801</v>
      </c>
      <c r="Q10" s="33">
        <f>IFERROR(VLOOKUP($A10,Skaters!$A1:$X640,COLUMN(Q$1),FALSE)," ")</f>
        <v>43.875690468282301</v>
      </c>
      <c r="R10" s="33">
        <f>IFERROR(VLOOKUP($A10,Skaters!$A1:$X640,COLUMN(R$1),FALSE)," ")</f>
        <v>5.9040210675290101</v>
      </c>
      <c r="S10" s="33">
        <f>IFERROR(VLOOKUP($A10,Skaters!$A1:$X640,COLUMN(S$1),FALSE)," ")</f>
        <v>3.82285815893965</v>
      </c>
      <c r="T10" s="33">
        <f>IFERROR(VLOOKUP($A10,Skaters!$A1:$X640,COLUMN(T$1),FALSE)," ")</f>
        <v>4.2584284139661701</v>
      </c>
      <c r="U10" s="33">
        <f>IFERROR(VLOOKUP($A10,Skaters!$A1:$X640,COLUMN(U$1),FALSE)," ")</f>
        <v>10.056516305130501</v>
      </c>
      <c r="V10" s="15">
        <f>IFERROR(VLOOKUP($A10,Skaters!$A1:$X640,COLUMN(V$1),FALSE)," ")</f>
        <v>0.297481303458004</v>
      </c>
      <c r="W10" s="17">
        <f>IFERROR(VLOOKUP($A10,Skaters!$A1:$X640,COLUMN(W$1),FALSE)," ")</f>
        <v>0</v>
      </c>
      <c r="X10" s="17">
        <f>IFERROR(VLOOKUP($A10,Skaters!$A1:$X640,COLUMN(X$1),FALSE)," ")</f>
        <v>0</v>
      </c>
    </row>
    <row r="11" spans="1:24" ht="21.25" customHeight="1" x14ac:dyDescent="0.15">
      <c r="A11" s="11" t="s">
        <v>31</v>
      </c>
      <c r="B11" s="12" t="str">
        <f>IFERROR(VLOOKUP($A11,Skaters!$A1:$X640,COLUMN(B$1),FALSE)," ")</f>
        <v>FLA</v>
      </c>
      <c r="C11" s="13">
        <f>IFERROR(VLOOKUP($A11,Skaters!$A1:$X640,COLUMN(C$1),FALSE)," ")</f>
        <v>26</v>
      </c>
      <c r="D11" s="12" t="str">
        <f>IFERROR(VLOOKUP($A11,Skaters!$A1:$X640,COLUMN(D$1),FALSE)," ")</f>
        <v>C</v>
      </c>
      <c r="E11" s="40">
        <f>IFERROR(VLOOKUP($A11,Skaters!$A1:$X640,COLUMN(E$1),FALSE)," ")</f>
        <v>254.45742914376652</v>
      </c>
      <c r="F11" s="40">
        <f>IFERROR(VLOOKUP($A11,Skaters!$A1:$X640,COLUMN(F$1),FALSE)," ")</f>
        <v>5.4139878541226922</v>
      </c>
      <c r="G11" s="33">
        <f>IFERROR(VLOOKUP($A11,Skaters!$A1:$X640,COLUMN(G$1),FALSE)," ")</f>
        <v>47</v>
      </c>
      <c r="H11" s="33">
        <f>IFERROR(VLOOKUP($A11,Skaters!$A1:$X640,COLUMN(H$1),FALSE)," ")</f>
        <v>20.387431818181799</v>
      </c>
      <c r="I11" s="33">
        <f>IFERROR(VLOOKUP($A11,Skaters!$A1:$X640,COLUMN(I$1),FALSE)," ")</f>
        <v>3.5760548856010201</v>
      </c>
      <c r="J11" s="33">
        <f>IFERROR(VLOOKUP($A11,Skaters!$A1:$X640,COLUMN(J$1),FALSE)," ")</f>
        <v>22.241015329189398</v>
      </c>
      <c r="K11" s="33">
        <f>IFERROR(VLOOKUP($A11,Skaters!$A1:$X640,COLUMN(K$1),FALSE)," ")</f>
        <v>27.2356850042434</v>
      </c>
      <c r="L11" s="33">
        <f>IFERROR(VLOOKUP($A11,Skaters!$A1:$X640,COLUMN(L$1),FALSE)," ")</f>
        <v>49.476700333433001</v>
      </c>
      <c r="M11" s="33">
        <f>IFERROR(VLOOKUP($A11,Skaters!$A1:$X640,COLUMN(M$1),FALSE)," ")</f>
        <v>143.578016574038</v>
      </c>
      <c r="N11" s="33">
        <f>IFERROR(VLOOKUP($A11,Skaters!$A1:$X640,COLUMN(N$1),FALSE)," ")</f>
        <v>6.5036202949264004</v>
      </c>
      <c r="O11" s="33">
        <f>IFERROR(VLOOKUP($A11,Skaters!$A1:$X640,COLUMN(O$1),FALSE)," ")</f>
        <v>14.2601661007686</v>
      </c>
      <c r="P11" s="33">
        <f>IFERROR(VLOOKUP($A11,Skaters!$A1:$X640,COLUMN(P$1),FALSE)," ")</f>
        <v>28.5899382745596</v>
      </c>
      <c r="Q11" s="33">
        <f>IFERROR(VLOOKUP($A11,Skaters!$A1:$X640,COLUMN(Q$1),FALSE)," ")</f>
        <v>36.388597802828599</v>
      </c>
      <c r="R11" s="33">
        <f>IFERROR(VLOOKUP($A11,Skaters!$A1:$X640,COLUMN(R$1),FALSE)," ")</f>
        <v>4.7323066760011603</v>
      </c>
      <c r="S11" s="33">
        <f>IFERROR(VLOOKUP($A11,Skaters!$A1:$X640,COLUMN(S$1),FALSE)," ")</f>
        <v>2.8634003228197198</v>
      </c>
      <c r="T11" s="33">
        <f>IFERROR(VLOOKUP($A11,Skaters!$A1:$X640,COLUMN(T$1),FALSE)," ")</f>
        <v>505.59377605174097</v>
      </c>
      <c r="U11" s="33">
        <f>IFERROR(VLOOKUP($A11,Skaters!$A1:$X640,COLUMN(U$1),FALSE)," ")</f>
        <v>425.81130875627298</v>
      </c>
      <c r="V11" s="15">
        <f>IFERROR(VLOOKUP($A11,Skaters!$A1:$X640,COLUMN(V$1),FALSE)," ")</f>
        <v>0.54282909155038195</v>
      </c>
      <c r="W11" s="17">
        <f>IFERROR(VLOOKUP($A11,Skaters!$A1:$X640,COLUMN(W$1),FALSE)," ")</f>
        <v>0</v>
      </c>
      <c r="X11" s="17">
        <f>IFERROR(VLOOKUP($A11,Skaters!$A1:$X640,COLUMN(X$1),FALSE)," ")</f>
        <v>0</v>
      </c>
    </row>
    <row r="12" spans="1:24" ht="21.25" customHeight="1" x14ac:dyDescent="0.15">
      <c r="A12" s="11" t="s">
        <v>32</v>
      </c>
      <c r="B12" s="12" t="str">
        <f>IFERROR(VLOOKUP($A12,Skaters!$A1:$X640,COLUMN(B$1),FALSE)," ")</f>
        <v>CHI</v>
      </c>
      <c r="C12" s="13">
        <f>IFERROR(VLOOKUP($A12,Skaters!$A1:$X640,COLUMN(C$1),FALSE)," ")</f>
        <v>33</v>
      </c>
      <c r="D12" s="12" t="str">
        <f>IFERROR(VLOOKUP($A12,Skaters!$A1:$X640,COLUMN(D$1),FALSE)," ")</f>
        <v>RW</v>
      </c>
      <c r="E12" s="40">
        <f>IFERROR(VLOOKUP($A12,Skaters!$A1:$X640,COLUMN(E$1),FALSE)," ")</f>
        <v>278.60514601199463</v>
      </c>
      <c r="F12" s="40">
        <f>IFERROR(VLOOKUP($A12,Skaters!$A1:$X640,COLUMN(F$1),FALSE)," ")</f>
        <v>5.927769064084992</v>
      </c>
      <c r="G12" s="33">
        <f>IFERROR(VLOOKUP($A12,Skaters!$A1:$X640,COLUMN(G$1),FALSE)," ")</f>
        <v>47</v>
      </c>
      <c r="H12" s="33">
        <f>IFERROR(VLOOKUP($A12,Skaters!$A1:$X640,COLUMN(H$1),FALSE)," ")</f>
        <v>22.413645161290301</v>
      </c>
      <c r="I12" s="33">
        <f>IFERROR(VLOOKUP($A12,Skaters!$A1:$X640,COLUMN(I$1),FALSE)," ")</f>
        <v>3.8078077624758402</v>
      </c>
      <c r="J12" s="33">
        <f>IFERROR(VLOOKUP($A12,Skaters!$A1:$X640,COLUMN(J$1),FALSE)," ")</f>
        <v>15.079404924094099</v>
      </c>
      <c r="K12" s="33">
        <f>IFERROR(VLOOKUP($A12,Skaters!$A1:$X640,COLUMN(K$1),FALSE)," ")</f>
        <v>37.098859738954602</v>
      </c>
      <c r="L12" s="33">
        <f>IFERROR(VLOOKUP($A12,Skaters!$A1:$X640,COLUMN(L$1),FALSE)," ")</f>
        <v>52.178264663048999</v>
      </c>
      <c r="M12" s="33">
        <f>IFERROR(VLOOKUP($A12,Skaters!$A1:$X640,COLUMN(M$1),FALSE)," ")</f>
        <v>173.93060339106</v>
      </c>
      <c r="N12" s="33">
        <f>IFERROR(VLOOKUP($A12,Skaters!$A1:$X640,COLUMN(N$1),FALSE)," ")</f>
        <v>3.6586578969414298</v>
      </c>
      <c r="O12" s="33">
        <f>IFERROR(VLOOKUP($A12,Skaters!$A1:$X640,COLUMN(O$1),FALSE)," ")</f>
        <v>16.3402611467973</v>
      </c>
      <c r="P12" s="33">
        <f>IFERROR(VLOOKUP($A12,Skaters!$A1:$X640,COLUMN(P$1),FALSE)," ")</f>
        <v>12.1226401686198</v>
      </c>
      <c r="Q12" s="33">
        <f>IFERROR(VLOOKUP($A12,Skaters!$A1:$X640,COLUMN(Q$1),FALSE)," ")</f>
        <v>14.8210874873301</v>
      </c>
      <c r="R12" s="33">
        <f>IFERROR(VLOOKUP($A12,Skaters!$A1:$X640,COLUMN(R$1),FALSE)," ")</f>
        <v>-2.4292880306820099</v>
      </c>
      <c r="S12" s="33">
        <f>IFERROR(VLOOKUP($A12,Skaters!$A1:$X640,COLUMN(S$1),FALSE)," ")</f>
        <v>1.90854228336514</v>
      </c>
      <c r="T12" s="33">
        <f>IFERROR(VLOOKUP($A12,Skaters!$A1:$X640,COLUMN(T$1),FALSE)," ")</f>
        <v>2.84563329429671</v>
      </c>
      <c r="U12" s="33">
        <f>IFERROR(VLOOKUP($A12,Skaters!$A1:$X640,COLUMN(U$1),FALSE)," ")</f>
        <v>5.4487042605852203</v>
      </c>
      <c r="V12" s="15">
        <f>IFERROR(VLOOKUP($A12,Skaters!$A1:$X640,COLUMN(V$1),FALSE)," ")</f>
        <v>0.34308144266709001</v>
      </c>
      <c r="W12" s="17">
        <f>IFERROR(VLOOKUP($A12,Skaters!$A1:$X640,COLUMN(W$1),FALSE)," ")</f>
        <v>0</v>
      </c>
      <c r="X12" s="17">
        <f>IFERROR(VLOOKUP($A12,Skaters!$A1:$X640,COLUMN(X$1),FALSE)," ")</f>
        <v>0</v>
      </c>
    </row>
    <row r="13" spans="1:24" ht="21.25" customHeight="1" x14ac:dyDescent="0.15">
      <c r="A13" s="11" t="s">
        <v>33</v>
      </c>
      <c r="B13" s="12" t="str">
        <f>IFERROR(VLOOKUP($A13,Skaters!$A1:$X640,COLUMN(B$1),FALSE)," ")</f>
        <v>TOR</v>
      </c>
      <c r="C13" s="13">
        <f>IFERROR(VLOOKUP($A13,Skaters!$A1:$X640,COLUMN(C$1),FALSE)," ")</f>
        <v>24</v>
      </c>
      <c r="D13" s="12" t="str">
        <f>IFERROR(VLOOKUP($A13,Skaters!$A1:$X640,COLUMN(D$1),FALSE)," ")</f>
        <v>C</v>
      </c>
      <c r="E13" s="40">
        <f>IFERROR(VLOOKUP($A13,Skaters!$A1:$X640,COLUMN(E$1),FALSE)," ")</f>
        <v>314.75406474274837</v>
      </c>
      <c r="F13" s="40">
        <f>IFERROR(VLOOKUP($A13,Skaters!$A1:$X640,COLUMN(F$1),FALSE)," ")</f>
        <v>6.4235523416887421</v>
      </c>
      <c r="G13" s="33">
        <f>IFERROR(VLOOKUP($A13,Skaters!$A1:$X640,COLUMN(G$1),FALSE)," ")</f>
        <v>49</v>
      </c>
      <c r="H13" s="33">
        <f>IFERROR(VLOOKUP($A13,Skaters!$A1:$X640,COLUMN(H$1),FALSE)," ")</f>
        <v>20.2197999999999</v>
      </c>
      <c r="I13" s="33">
        <f>IFERROR(VLOOKUP($A13,Skaters!$A1:$X640,COLUMN(I$1),FALSE)," ")</f>
        <v>3.2940532513239198</v>
      </c>
      <c r="J13" s="33">
        <f>IFERROR(VLOOKUP($A13,Skaters!$A1:$X640,COLUMN(J$1),FALSE)," ")</f>
        <v>33.272094935521999</v>
      </c>
      <c r="K13" s="33">
        <f>IFERROR(VLOOKUP($A13,Skaters!$A1:$X640,COLUMN(K$1),FALSE)," ")</f>
        <v>23.1339664578088</v>
      </c>
      <c r="L13" s="33">
        <f>IFERROR(VLOOKUP($A13,Skaters!$A1:$X640,COLUMN(L$1),FALSE)," ")</f>
        <v>56.406061393330504</v>
      </c>
      <c r="M13" s="33">
        <f>IFERROR(VLOOKUP($A13,Skaters!$A1:$X640,COLUMN(M$1),FALSE)," ")</f>
        <v>202.10930830544601</v>
      </c>
      <c r="N13" s="33">
        <f>IFERROR(VLOOKUP($A13,Skaters!$A1:$X640,COLUMN(N$1),FALSE)," ")</f>
        <v>10.471983960518299</v>
      </c>
      <c r="O13" s="33">
        <f>IFERROR(VLOOKUP($A13,Skaters!$A1:$X640,COLUMN(O$1),FALSE)," ")</f>
        <v>18.522964421629698</v>
      </c>
      <c r="P13" s="33">
        <f>IFERROR(VLOOKUP($A13,Skaters!$A1:$X640,COLUMN(P$1),FALSE)," ")</f>
        <v>37.176487833867903</v>
      </c>
      <c r="Q13" s="33">
        <f>IFERROR(VLOOKUP($A13,Skaters!$A1:$X640,COLUMN(Q$1),FALSE)," ")</f>
        <v>41.543685788022898</v>
      </c>
      <c r="R13" s="33">
        <f>IFERROR(VLOOKUP($A13,Skaters!$A1:$X640,COLUMN(R$1),FALSE)," ")</f>
        <v>7.6588829665137697</v>
      </c>
      <c r="S13" s="33">
        <f>IFERROR(VLOOKUP($A13,Skaters!$A1:$X640,COLUMN(S$1),FALSE)," ")</f>
        <v>5.1929759197875196</v>
      </c>
      <c r="T13" s="33">
        <f>IFERROR(VLOOKUP($A13,Skaters!$A1:$X640,COLUMN(T$1),FALSE)," ")</f>
        <v>390.88880232838198</v>
      </c>
      <c r="U13" s="33">
        <f>IFERROR(VLOOKUP($A13,Skaters!$A1:$X640,COLUMN(U$1),FALSE)," ")</f>
        <v>333.48020171377698</v>
      </c>
      <c r="V13" s="15">
        <f>IFERROR(VLOOKUP($A13,Skaters!$A1:$X640,COLUMN(V$1),FALSE)," ")</f>
        <v>0.53962662696377905</v>
      </c>
      <c r="W13" s="17">
        <f>IFERROR(VLOOKUP($A13,Skaters!$A1:$X640,COLUMN(W$1),FALSE)," ")</f>
        <v>0</v>
      </c>
      <c r="X13" s="17">
        <f>IFERROR(VLOOKUP($A13,Skaters!$A1:$X640,COLUMN(X$1),FALSE)," ")</f>
        <v>0</v>
      </c>
    </row>
    <row r="14" spans="1:24" ht="21.25" customHeight="1" x14ac:dyDescent="0.15">
      <c r="A14" s="11" t="s">
        <v>34</v>
      </c>
      <c r="B14" s="12" t="str">
        <f>IFERROR(VLOOKUP($A14,Skaters!$A1:$X640,COLUMN(B$1),FALSE)," ")</f>
        <v>TOR</v>
      </c>
      <c r="C14" s="13">
        <f>IFERROR(VLOOKUP($A14,Skaters!$A1:$X640,COLUMN(C$1),FALSE)," ")</f>
        <v>24</v>
      </c>
      <c r="D14" s="12" t="str">
        <f>IFERROR(VLOOKUP($A14,Skaters!$A1:$X640,COLUMN(D$1),FALSE)," ")</f>
        <v>RW</v>
      </c>
      <c r="E14" s="40">
        <f>IFERROR(VLOOKUP($A14,Skaters!$A1:$X640,COLUMN(E$1),FALSE)," ")</f>
        <v>241.31812628838603</v>
      </c>
      <c r="F14" s="40">
        <f>IFERROR(VLOOKUP($A14,Skaters!$A1:$X640,COLUMN(F$1),FALSE)," ")</f>
        <v>4.9248597201711437</v>
      </c>
      <c r="G14" s="33">
        <f>IFERROR(VLOOKUP($A14,Skaters!$A1:$X640,COLUMN(G$1),FALSE)," ")</f>
        <v>49</v>
      </c>
      <c r="H14" s="33">
        <f>IFERROR(VLOOKUP($A14,Skaters!$A1:$X640,COLUMN(H$1),FALSE)," ")</f>
        <v>20.338461538461601</v>
      </c>
      <c r="I14" s="33">
        <f>IFERROR(VLOOKUP($A14,Skaters!$A1:$X640,COLUMN(I$1),FALSE)," ")</f>
        <v>3.1223758972612998</v>
      </c>
      <c r="J14" s="33">
        <f>IFERROR(VLOOKUP($A14,Skaters!$A1:$X640,COLUMN(J$1),FALSE)," ")</f>
        <v>14.169612788441301</v>
      </c>
      <c r="K14" s="33">
        <f>IFERROR(VLOOKUP($A14,Skaters!$A1:$X640,COLUMN(K$1),FALSE)," ")</f>
        <v>34.505340958442197</v>
      </c>
      <c r="L14" s="33">
        <f>IFERROR(VLOOKUP($A14,Skaters!$A1:$X640,COLUMN(L$1),FALSE)," ")</f>
        <v>48.674953746883602</v>
      </c>
      <c r="M14" s="33">
        <f>IFERROR(VLOOKUP($A14,Skaters!$A1:$X640,COLUMN(M$1),FALSE)," ")</f>
        <v>121.969394840295</v>
      </c>
      <c r="N14" s="33">
        <f>IFERROR(VLOOKUP($A14,Skaters!$A1:$X640,COLUMN(N$1),FALSE)," ")</f>
        <v>1.5671479687496901</v>
      </c>
      <c r="O14" s="33">
        <f>IFERROR(VLOOKUP($A14,Skaters!$A1:$X640,COLUMN(O$1),FALSE)," ")</f>
        <v>14.4194658858742</v>
      </c>
      <c r="P14" s="33">
        <f>IFERROR(VLOOKUP($A14,Skaters!$A1:$X640,COLUMN(P$1),FALSE)," ")</f>
        <v>27.348179279198</v>
      </c>
      <c r="Q14" s="33">
        <f>IFERROR(VLOOKUP($A14,Skaters!$A1:$X640,COLUMN(Q$1),FALSE)," ")</f>
        <v>24.045139786999599</v>
      </c>
      <c r="R14" s="33">
        <f>IFERROR(VLOOKUP($A14,Skaters!$A1:$X640,COLUMN(R$1),FALSE)," ")</f>
        <v>5.6164155876941804</v>
      </c>
      <c r="S14" s="33">
        <f>IFERROR(VLOOKUP($A14,Skaters!$A1:$X640,COLUMN(S$1),FALSE)," ")</f>
        <v>2.21153666896193</v>
      </c>
      <c r="T14" s="33">
        <f>IFERROR(VLOOKUP($A14,Skaters!$A1:$X640,COLUMN(T$1),FALSE)," ")</f>
        <v>6.3744497892460199</v>
      </c>
      <c r="U14" s="33">
        <f>IFERROR(VLOOKUP($A14,Skaters!$A1:$X640,COLUMN(U$1),FALSE)," ")</f>
        <v>4.5944080010631696</v>
      </c>
      <c r="V14" s="15">
        <f>IFERROR(VLOOKUP($A14,Skaters!$A1:$X640,COLUMN(V$1),FALSE)," ")</f>
        <v>0.58114070864130896</v>
      </c>
      <c r="W14" s="17">
        <f>IFERROR(VLOOKUP($A14,Skaters!$A1:$X640,COLUMN(W$1),FALSE)," ")</f>
        <v>0</v>
      </c>
      <c r="X14" s="17">
        <f>IFERROR(VLOOKUP($A14,Skaters!$A1:$X640,COLUMN(X$1),FALSE)," ")</f>
        <v>0</v>
      </c>
    </row>
    <row r="15" spans="1:24" ht="21.25" customHeight="1" x14ac:dyDescent="0.15">
      <c r="A15" s="18"/>
      <c r="B15" s="19" t="str">
        <f>IFERROR(VLOOKUP($A15,Skaters!$A1:$X640,COLUMN(B$1),FALSE)," ")</f>
        <v xml:space="preserve"> </v>
      </c>
      <c r="C15" s="19" t="str">
        <f>IFERROR(VLOOKUP($A15,Skaters!$A1:$X640,COLUMN(C$1),FALSE)," ")</f>
        <v xml:space="preserve"> </v>
      </c>
      <c r="D15" s="19" t="str">
        <f>IFERROR(VLOOKUP($A15,Skaters!$A1:$X640,COLUMN(D$1),FALSE)," ")</f>
        <v xml:space="preserve"> </v>
      </c>
      <c r="E15" s="20" t="str">
        <f>IFERROR(VLOOKUP($A15,Skaters!$A1:$X640,COLUMN(E$1),FALSE)," ")</f>
        <v xml:space="preserve"> </v>
      </c>
      <c r="F15" s="20" t="str">
        <f>IFERROR(VLOOKUP($A15,Skaters!$A1:$X640,COLUMN(F$1),FALSE)," ")</f>
        <v xml:space="preserve"> </v>
      </c>
      <c r="G15" s="19" t="str">
        <f>IFERROR(VLOOKUP($A15,Skaters!$A1:$X640,COLUMN(G$1),FALSE)," ")</f>
        <v xml:space="preserve"> </v>
      </c>
      <c r="H15" s="19" t="str">
        <f>IFERROR(VLOOKUP($A15,Skaters!$A1:$X640,COLUMN(H$1),FALSE)," ")</f>
        <v xml:space="preserve"> </v>
      </c>
      <c r="I15" s="19" t="str">
        <f>IFERROR(VLOOKUP($A15,Skaters!$A1:$X640,COLUMN(I$1),FALSE)," ")</f>
        <v xml:space="preserve"> </v>
      </c>
      <c r="J15" s="19" t="str">
        <f>IFERROR(VLOOKUP($A15,Skaters!$A1:$X640,COLUMN(J$1),FALSE)," ")</f>
        <v xml:space="preserve"> </v>
      </c>
      <c r="K15" s="19" t="str">
        <f>IFERROR(VLOOKUP($A15,Skaters!$A1:$X640,COLUMN(K$1),FALSE)," ")</f>
        <v xml:space="preserve"> </v>
      </c>
      <c r="L15" s="19" t="str">
        <f>IFERROR(VLOOKUP($A15,Skaters!$A1:$X640,COLUMN(L$1),FALSE)," ")</f>
        <v xml:space="preserve"> </v>
      </c>
      <c r="M15" s="19" t="str">
        <f>IFERROR(VLOOKUP($A15,Skaters!$A1:$X640,COLUMN(M$1),FALSE)," ")</f>
        <v xml:space="preserve"> </v>
      </c>
      <c r="N15" s="19" t="str">
        <f>IFERROR(VLOOKUP($A15,Skaters!$A1:$X640,COLUMN(N$1),FALSE)," ")</f>
        <v xml:space="preserve"> </v>
      </c>
      <c r="O15" s="19" t="str">
        <f>IFERROR(VLOOKUP($A15,Skaters!$A1:$X640,COLUMN(O$1),FALSE)," ")</f>
        <v xml:space="preserve"> </v>
      </c>
      <c r="P15" s="19" t="str">
        <f>IFERROR(VLOOKUP($A15,Skaters!$A1:$X640,COLUMN(P$1),FALSE)," ")</f>
        <v xml:space="preserve"> </v>
      </c>
      <c r="Q15" s="19" t="str">
        <f>IFERROR(VLOOKUP($A15,Skaters!$A1:$X640,COLUMN(Q$1),FALSE)," ")</f>
        <v xml:space="preserve"> </v>
      </c>
      <c r="R15" s="19" t="str">
        <f>IFERROR(VLOOKUP($A15,Skaters!$A1:$X640,COLUMN(R$1),FALSE)," ")</f>
        <v xml:space="preserve"> </v>
      </c>
      <c r="S15" s="19" t="str">
        <f>IFERROR(VLOOKUP($A15,Skaters!$A1:$X640,COLUMN(S$1),FALSE)," ")</f>
        <v xml:space="preserve"> </v>
      </c>
      <c r="T15" s="19" t="str">
        <f>IFERROR(VLOOKUP($A15,Skaters!$A1:$X640,COLUMN(T$1),FALSE)," ")</f>
        <v xml:space="preserve"> </v>
      </c>
      <c r="U15" s="19" t="str">
        <f>IFERROR(VLOOKUP($A15,Skaters!$A1:$X640,COLUMN(U$1),FALSE)," ")</f>
        <v xml:space="preserve"> </v>
      </c>
      <c r="V15" s="19" t="str">
        <f>IFERROR(VLOOKUP($A15,Skaters!$A1:$X640,COLUMN(V$1),FALSE)," ")</f>
        <v xml:space="preserve"> </v>
      </c>
      <c r="W15" s="19" t="str">
        <f>IFERROR(VLOOKUP($A15,Skaters!$A1:$X640,COLUMN(W$1),FALSE)," ")</f>
        <v xml:space="preserve"> </v>
      </c>
      <c r="X15" s="19" t="str">
        <f>IFERROR(VLOOKUP($A15,Skaters!$A1:$X640,COLUMN(X$1),FALSE)," ")</f>
        <v xml:space="preserve"> </v>
      </c>
    </row>
    <row r="16" spans="1:24" ht="21.25" customHeight="1" x14ac:dyDescent="0.15">
      <c r="A16" s="2" t="s">
        <v>35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9</v>
      </c>
      <c r="K16" s="3" t="s">
        <v>10</v>
      </c>
      <c r="L16" s="3" t="s">
        <v>11</v>
      </c>
      <c r="M16" s="3" t="s">
        <v>12</v>
      </c>
      <c r="N16" s="3" t="s">
        <v>13</v>
      </c>
      <c r="O16" s="3" t="s">
        <v>14</v>
      </c>
      <c r="P16" s="3" t="s">
        <v>15</v>
      </c>
      <c r="Q16" s="3" t="s">
        <v>16</v>
      </c>
      <c r="R16" s="3" t="s">
        <v>17</v>
      </c>
      <c r="S16" s="3" t="s">
        <v>18</v>
      </c>
      <c r="T16" s="3" t="s">
        <v>19</v>
      </c>
      <c r="U16" s="3" t="s">
        <v>20</v>
      </c>
      <c r="V16" s="3" t="s">
        <v>21</v>
      </c>
      <c r="W16" s="3" t="s">
        <v>22</v>
      </c>
      <c r="X16" s="3" t="s">
        <v>22</v>
      </c>
    </row>
    <row r="17" spans="1:24" ht="21.25" customHeight="1" x14ac:dyDescent="0.15">
      <c r="A17" s="21"/>
      <c r="B17" s="22"/>
      <c r="C17" s="22"/>
      <c r="D17" s="22"/>
      <c r="E17" s="7">
        <f>SUM(E18:E23)</f>
        <v>1321.5128876785789</v>
      </c>
      <c r="F17" s="7">
        <f>E$17/G$17</f>
        <v>4.6532143932344328</v>
      </c>
      <c r="G17" s="7">
        <f>SUM(G18:G23)</f>
        <v>284</v>
      </c>
      <c r="H17" s="7">
        <f>AVERAGE(H18:H23)</f>
        <v>24.55523588588585</v>
      </c>
      <c r="I17" s="7">
        <f>AVERAGE(I18:I23)</f>
        <v>3.3995643727975686</v>
      </c>
      <c r="J17" s="7">
        <f t="shared" ref="J17:U17" si="1">SUM(J18:J23)</f>
        <v>47.706547159158546</v>
      </c>
      <c r="K17" s="7">
        <f t="shared" si="1"/>
        <v>193.87486772491809</v>
      </c>
      <c r="L17" s="7">
        <f t="shared" si="1"/>
        <v>241.58141488407651</v>
      </c>
      <c r="M17" s="7">
        <f t="shared" si="1"/>
        <v>664.80157450319643</v>
      </c>
      <c r="N17" s="7">
        <f t="shared" si="1"/>
        <v>12.597195873721363</v>
      </c>
      <c r="O17" s="7">
        <f t="shared" si="1"/>
        <v>93.853125707742805</v>
      </c>
      <c r="P17" s="7">
        <f t="shared" si="1"/>
        <v>383.30802179632576</v>
      </c>
      <c r="Q17" s="7">
        <f t="shared" si="1"/>
        <v>301.29431964607261</v>
      </c>
      <c r="R17" s="7">
        <f t="shared" si="1"/>
        <v>19.92021639033236</v>
      </c>
      <c r="S17" s="7">
        <f t="shared" si="1"/>
        <v>6.6524526267882678</v>
      </c>
      <c r="T17" s="7">
        <f t="shared" si="1"/>
        <v>0</v>
      </c>
      <c r="U17" s="7">
        <f t="shared" si="1"/>
        <v>0.52558996507979927</v>
      </c>
      <c r="V17" s="23">
        <f>(T$17/(T$17+U$17))</f>
        <v>0</v>
      </c>
      <c r="W17" s="9">
        <f>SUM(W18:W23)</f>
        <v>0</v>
      </c>
      <c r="X17" s="9">
        <f>SUM(X18:X23)</f>
        <v>0</v>
      </c>
    </row>
    <row r="18" spans="1:24" ht="21.25" customHeight="1" x14ac:dyDescent="0.15">
      <c r="A18" s="24" t="s">
        <v>36</v>
      </c>
      <c r="B18" s="25" t="str">
        <f>IFERROR(VLOOKUP($A18,Skaters!$A1:$X640,COLUMN(B$1),FALSE)," ")</f>
        <v>COL</v>
      </c>
      <c r="C18" s="14">
        <f>IFERROR(VLOOKUP($A18,Skaters!$A1:$X640,COLUMN(C$1),FALSE)," ")</f>
        <v>23</v>
      </c>
      <c r="D18" s="25" t="str">
        <f>IFERROR(VLOOKUP($A18,Skaters!$A1:$X640,COLUMN(D$1),FALSE)," ")</f>
        <v>D</v>
      </c>
      <c r="E18" s="69">
        <f>IFERROR(VLOOKUP($A18,Skaters!$A1:$X640,COLUMN(E$1),FALSE)," ")</f>
        <v>269.8981179109191</v>
      </c>
      <c r="F18" s="69">
        <f>IFERROR(VLOOKUP($A18,Skaters!$A1:$X640,COLUMN(F$1),FALSE)," ")</f>
        <v>5.2921199590376293</v>
      </c>
      <c r="G18" s="58">
        <f>IFERROR(VLOOKUP($A18,Skaters!$A1:$X640,COLUMN(G$1),FALSE)," ")</f>
        <v>51</v>
      </c>
      <c r="H18" s="58">
        <f>IFERROR(VLOOKUP($A18,Skaters!$A1:$X640,COLUMN(H$1),FALSE)," ")</f>
        <v>24.3565</v>
      </c>
      <c r="I18" s="58">
        <f>IFERROR(VLOOKUP($A18,Skaters!$A1:$X640,COLUMN(I$1),FALSE)," ")</f>
        <v>4.1791084967748997</v>
      </c>
      <c r="J18" s="58">
        <f>IFERROR(VLOOKUP($A18,Skaters!$A1:$X640,COLUMN(J$1),FALSE)," ")</f>
        <v>15.312140808526101</v>
      </c>
      <c r="K18" s="58">
        <f>IFERROR(VLOOKUP($A18,Skaters!$A1:$X640,COLUMN(K$1),FALSE)," ")</f>
        <v>34.599781360709002</v>
      </c>
      <c r="L18" s="58">
        <f>IFERROR(VLOOKUP($A18,Skaters!$A1:$X640,COLUMN(L$1),FALSE)," ")</f>
        <v>49.911922169235098</v>
      </c>
      <c r="M18" s="58">
        <f>IFERROR(VLOOKUP($A18,Skaters!$A1:$X640,COLUMN(M$1),FALSE)," ")</f>
        <v>130.86087415528499</v>
      </c>
      <c r="N18" s="58">
        <f>IFERROR(VLOOKUP($A18,Skaters!$A1:$X640,COLUMN(N$1),FALSE)," ")</f>
        <v>4.6305202997955401</v>
      </c>
      <c r="O18" s="58">
        <f>IFERROR(VLOOKUP($A18,Skaters!$A1:$X640,COLUMN(O$1),FALSE)," ")</f>
        <v>21.342913584149901</v>
      </c>
      <c r="P18" s="58">
        <f>IFERROR(VLOOKUP($A18,Skaters!$A1:$X640,COLUMN(P$1),FALSE)," ")</f>
        <v>60.230435786357397</v>
      </c>
      <c r="Q18" s="58">
        <f>IFERROR(VLOOKUP($A18,Skaters!$A1:$X640,COLUMN(Q$1),FALSE)," ")</f>
        <v>56.677468027641801</v>
      </c>
      <c r="R18" s="58">
        <f>IFERROR(VLOOKUP($A18,Skaters!$A1:$X640,COLUMN(R$1),FALSE)," ")</f>
        <v>7.3983827148579104</v>
      </c>
      <c r="S18" s="58">
        <f>IFERROR(VLOOKUP($A18,Skaters!$A1:$X640,COLUMN(S$1),FALSE)," ")</f>
        <v>2.2558456644488798</v>
      </c>
      <c r="T18" s="58">
        <f>IFERROR(VLOOKUP($A18,Skaters!$A1:$X640,COLUMN(T$1),FALSE)," ")</f>
        <v>0</v>
      </c>
      <c r="U18" s="58">
        <f>IFERROR(VLOOKUP($A18,Skaters!$A1:$X640,COLUMN(U$1),FALSE)," ")</f>
        <v>0</v>
      </c>
      <c r="V18" s="26">
        <f>IFERROR(VLOOKUP($A18,Skaters!$A1:$X640,COLUMN(V$1),FALSE)," ")</f>
        <v>0</v>
      </c>
      <c r="W18" s="16">
        <f>IFERROR(VLOOKUP($A18,Skaters!$A1:$X640,COLUMN(W$1),FALSE)," ")</f>
        <v>0</v>
      </c>
      <c r="X18" s="16">
        <f>IFERROR(VLOOKUP($A18,Skaters!$A1:$X640,COLUMN(X$1),FALSE)," ")</f>
        <v>0</v>
      </c>
    </row>
    <row r="19" spans="1:24" ht="21.25" customHeight="1" x14ac:dyDescent="0.15">
      <c r="A19" s="11" t="s">
        <v>37</v>
      </c>
      <c r="B19" s="12" t="str">
        <f>IFERROR(VLOOKUP($A19,Skaters!$A1:$X640,COLUMN(B$1),FALSE)," ")</f>
        <v>WSH</v>
      </c>
      <c r="C19" s="13">
        <f>IFERROR(VLOOKUP($A19,Skaters!$A1:$X640,COLUMN(C$1),FALSE)," ")</f>
        <v>32</v>
      </c>
      <c r="D19" s="12" t="str">
        <f>IFERROR(VLOOKUP($A19,Skaters!$A1:$X640,COLUMN(D$1),FALSE)," ")</f>
        <v>D</v>
      </c>
      <c r="E19" s="40">
        <f>IFERROR(VLOOKUP($A19,Skaters!$A1:$X640,COLUMN(E$1),FALSE)," ")</f>
        <v>220.14707959569756</v>
      </c>
      <c r="F19" s="40">
        <f>IFERROR(VLOOKUP($A19,Skaters!$A1:$X640,COLUMN(F$1),FALSE)," ")</f>
        <v>4.7858060781673384</v>
      </c>
      <c r="G19" s="33">
        <f>IFERROR(VLOOKUP($A19,Skaters!$A1:$X640,COLUMN(G$1),FALSE)," ")</f>
        <v>46</v>
      </c>
      <c r="H19" s="33">
        <f>IFERROR(VLOOKUP($A19,Skaters!$A1:$X640,COLUMN(H$1),FALSE)," ")</f>
        <v>24.0557916666666</v>
      </c>
      <c r="I19" s="33">
        <f>IFERROR(VLOOKUP($A19,Skaters!$A1:$X640,COLUMN(I$1),FALSE)," ")</f>
        <v>3.7602863171065</v>
      </c>
      <c r="J19" s="33">
        <f>IFERROR(VLOOKUP($A19,Skaters!$A1:$X640,COLUMN(J$1),FALSE)," ")</f>
        <v>9.0832422280114802</v>
      </c>
      <c r="K19" s="33">
        <f>IFERROR(VLOOKUP($A19,Skaters!$A1:$X640,COLUMN(K$1),FALSE)," ")</f>
        <v>32.056588233956802</v>
      </c>
      <c r="L19" s="33">
        <f>IFERROR(VLOOKUP($A19,Skaters!$A1:$X640,COLUMN(L$1),FALSE)," ")</f>
        <v>41.139830461968302</v>
      </c>
      <c r="M19" s="33">
        <f>IFERROR(VLOOKUP($A19,Skaters!$A1:$X640,COLUMN(M$1),FALSE)," ")</f>
        <v>114.09800689019301</v>
      </c>
      <c r="N19" s="33">
        <f>IFERROR(VLOOKUP($A19,Skaters!$A1:$X640,COLUMN(N$1),FALSE)," ")</f>
        <v>2.6512656083406898</v>
      </c>
      <c r="O19" s="33">
        <f>IFERROR(VLOOKUP($A19,Skaters!$A1:$X640,COLUMN(O$1),FALSE)," ")</f>
        <v>13.706400668120899</v>
      </c>
      <c r="P19" s="33">
        <f>IFERROR(VLOOKUP($A19,Skaters!$A1:$X640,COLUMN(P$1),FALSE)," ")</f>
        <v>61.328917142272203</v>
      </c>
      <c r="Q19" s="33">
        <f>IFERROR(VLOOKUP($A19,Skaters!$A1:$X640,COLUMN(Q$1),FALSE)," ")</f>
        <v>44.3169738550733</v>
      </c>
      <c r="R19" s="33">
        <f>IFERROR(VLOOKUP($A19,Skaters!$A1:$X640,COLUMN(R$1),FALSE)," ")</f>
        <v>2.4177687184680701</v>
      </c>
      <c r="S19" s="33">
        <f>IFERROR(VLOOKUP($A19,Skaters!$A1:$X640,COLUMN(S$1),FALSE)," ")</f>
        <v>1.11219065789733</v>
      </c>
      <c r="T19" s="33">
        <f>IFERROR(VLOOKUP($A19,Skaters!$A1:$X640,COLUMN(T$1),FALSE)," ")</f>
        <v>0</v>
      </c>
      <c r="U19" s="33">
        <f>IFERROR(VLOOKUP($A19,Skaters!$A1:$X640,COLUMN(U$1),FALSE)," ")</f>
        <v>0.16158496255763799</v>
      </c>
      <c r="V19" s="15">
        <f>IFERROR(VLOOKUP($A19,Skaters!$A1:$X640,COLUMN(V$1),FALSE)," ")</f>
        <v>0</v>
      </c>
      <c r="W19" s="17">
        <f>IFERROR(VLOOKUP($A19,Skaters!$A1:$X640,COLUMN(W$1),FALSE)," ")</f>
        <v>0</v>
      </c>
      <c r="X19" s="17">
        <f>IFERROR(VLOOKUP($A19,Skaters!$A1:$X640,COLUMN(X$1),FALSE)," ")</f>
        <v>0</v>
      </c>
    </row>
    <row r="20" spans="1:24" ht="21.25" customHeight="1" x14ac:dyDescent="0.15">
      <c r="A20" s="11" t="s">
        <v>38</v>
      </c>
      <c r="B20" s="12" t="str">
        <f>IFERROR(VLOOKUP($A20,Skaters!$A1:$X640,COLUMN(B$1),FALSE)," ")</f>
        <v>VAN</v>
      </c>
      <c r="C20" s="13">
        <f>IFERROR(VLOOKUP($A20,Skaters!$A1:$X640,COLUMN(C$1),FALSE)," ")</f>
        <v>22</v>
      </c>
      <c r="D20" s="12" t="str">
        <f>IFERROR(VLOOKUP($A20,Skaters!$A1:$X640,COLUMN(D$1),FALSE)," ")</f>
        <v>D</v>
      </c>
      <c r="E20" s="40">
        <f>IFERROR(VLOOKUP($A20,Skaters!$A1:$X640,COLUMN(E$1),FALSE)," ")</f>
        <v>196.09428515968236</v>
      </c>
      <c r="F20" s="40">
        <f>IFERROR(VLOOKUP($A20,Skaters!$A1:$X640,COLUMN(F$1),FALSE)," ")</f>
        <v>4.0852976074933824</v>
      </c>
      <c r="G20" s="33">
        <f>IFERROR(VLOOKUP($A20,Skaters!$A1:$X640,COLUMN(G$1),FALSE)," ")</f>
        <v>48</v>
      </c>
      <c r="H20" s="33">
        <f>IFERROR(VLOOKUP($A20,Skaters!$A1:$X640,COLUMN(H$1),FALSE)," ")</f>
        <v>24.558</v>
      </c>
      <c r="I20" s="33">
        <f>IFERROR(VLOOKUP($A20,Skaters!$A1:$X640,COLUMN(I$1),FALSE)," ")</f>
        <v>3.2090044352087701</v>
      </c>
      <c r="J20" s="33">
        <f>IFERROR(VLOOKUP($A20,Skaters!$A1:$X640,COLUMN(J$1),FALSE)," ")</f>
        <v>4.0512186862637298</v>
      </c>
      <c r="K20" s="33">
        <f>IFERROR(VLOOKUP($A20,Skaters!$A1:$X640,COLUMN(K$1),FALSE)," ")</f>
        <v>32.617086086171398</v>
      </c>
      <c r="L20" s="33">
        <f>IFERROR(VLOOKUP($A20,Skaters!$A1:$X640,COLUMN(L$1),FALSE)," ")</f>
        <v>36.6683047724351</v>
      </c>
      <c r="M20" s="33">
        <f>IFERROR(VLOOKUP($A20,Skaters!$A1:$X640,COLUMN(M$1),FALSE)," ")</f>
        <v>95.502935269380998</v>
      </c>
      <c r="N20" s="33">
        <f>IFERROR(VLOOKUP($A20,Skaters!$A1:$X640,COLUMN(N$1),FALSE)," ")</f>
        <v>0.72846566600122098</v>
      </c>
      <c r="O20" s="33">
        <f>IFERROR(VLOOKUP($A20,Skaters!$A1:$X640,COLUMN(O$1),FALSE)," ")</f>
        <v>14.875838168188</v>
      </c>
      <c r="P20" s="33">
        <f>IFERROR(VLOOKUP($A20,Skaters!$A1:$X640,COLUMN(P$1),FALSE)," ")</f>
        <v>42.931134356552498</v>
      </c>
      <c r="Q20" s="33">
        <f>IFERROR(VLOOKUP($A20,Skaters!$A1:$X640,COLUMN(Q$1),FALSE)," ")</f>
        <v>26.109537501218899</v>
      </c>
      <c r="R20" s="33">
        <f>IFERROR(VLOOKUP($A20,Skaters!$A1:$X640,COLUMN(R$1),FALSE)," ")</f>
        <v>-0.92588940357298999</v>
      </c>
      <c r="S20" s="33">
        <f>IFERROR(VLOOKUP($A20,Skaters!$A1:$X640,COLUMN(S$1),FALSE)," ")</f>
        <v>0.50580471293734597</v>
      </c>
      <c r="T20" s="33">
        <f>IFERROR(VLOOKUP($A20,Skaters!$A1:$X640,COLUMN(T$1),FALSE)," ")</f>
        <v>0</v>
      </c>
      <c r="U20" s="33">
        <f>IFERROR(VLOOKUP($A20,Skaters!$A1:$X640,COLUMN(U$1),FALSE)," ")</f>
        <v>0</v>
      </c>
      <c r="V20" s="15">
        <f>IFERROR(VLOOKUP($A20,Skaters!$A1:$X640,COLUMN(V$1),FALSE)," ")</f>
        <v>0</v>
      </c>
      <c r="W20" s="17">
        <f>IFERROR(VLOOKUP($A20,Skaters!$A1:$X640,COLUMN(W$1),FALSE)," ")</f>
        <v>0</v>
      </c>
      <c r="X20" s="17">
        <f>IFERROR(VLOOKUP($A20,Skaters!$A1:$X640,COLUMN(X$1),FALSE)," ")</f>
        <v>0</v>
      </c>
    </row>
    <row r="21" spans="1:24" ht="21.25" customHeight="1" x14ac:dyDescent="0.15">
      <c r="A21" s="11" t="s">
        <v>39</v>
      </c>
      <c r="B21" s="12" t="str">
        <f>IFERROR(VLOOKUP($A21,Skaters!$A1:$X640,COLUMN(B$1),FALSE)," ")</f>
        <v>NYR</v>
      </c>
      <c r="C21" s="13">
        <f>IFERROR(VLOOKUP($A21,Skaters!$A1:$X640,COLUMN(C$1),FALSE)," ")</f>
        <v>23</v>
      </c>
      <c r="D21" s="12" t="str">
        <f>IFERROR(VLOOKUP($A21,Skaters!$A1:$X640,COLUMN(D$1),FALSE)," ")</f>
        <v>D</v>
      </c>
      <c r="E21" s="40">
        <f>IFERROR(VLOOKUP($A21,Skaters!$A1:$X640,COLUMN(E$1),FALSE)," ")</f>
        <v>209.12898782320008</v>
      </c>
      <c r="F21" s="40">
        <f>IFERROR(VLOOKUP($A21,Skaters!$A1:$X640,COLUMN(F$1),FALSE)," ")</f>
        <v>4.5462823439826101</v>
      </c>
      <c r="G21" s="33">
        <f>IFERROR(VLOOKUP($A21,Skaters!$A1:$X640,COLUMN(G$1),FALSE)," ")</f>
        <v>46</v>
      </c>
      <c r="H21" s="33">
        <f>IFERROR(VLOOKUP($A21,Skaters!$A1:$X640,COLUMN(H$1),FALSE)," ")</f>
        <v>24.5817083333333</v>
      </c>
      <c r="I21" s="33">
        <f>IFERROR(VLOOKUP($A21,Skaters!$A1:$X640,COLUMN(I$1),FALSE)," ")</f>
        <v>3.00667932919389</v>
      </c>
      <c r="J21" s="33">
        <f>IFERROR(VLOOKUP($A21,Skaters!$A1:$X640,COLUMN(J$1),FALSE)," ")</f>
        <v>5.6183642211811096</v>
      </c>
      <c r="K21" s="33">
        <f>IFERROR(VLOOKUP($A21,Skaters!$A1:$X640,COLUMN(K$1),FALSE)," ")</f>
        <v>32.708348137046002</v>
      </c>
      <c r="L21" s="33">
        <f>IFERROR(VLOOKUP($A21,Skaters!$A1:$X640,COLUMN(L$1),FALSE)," ")</f>
        <v>38.326712358226999</v>
      </c>
      <c r="M21" s="33">
        <f>IFERROR(VLOOKUP($A21,Skaters!$A1:$X640,COLUMN(M$1),FALSE)," ")</f>
        <v>89.441440678229398</v>
      </c>
      <c r="N21" s="33">
        <f>IFERROR(VLOOKUP($A21,Skaters!$A1:$X640,COLUMN(N$1),FALSE)," ")</f>
        <v>0.89454307999729199</v>
      </c>
      <c r="O21" s="33">
        <f>IFERROR(VLOOKUP($A21,Skaters!$A1:$X640,COLUMN(O$1),FALSE)," ")</f>
        <v>15.9508330350754</v>
      </c>
      <c r="P21" s="33">
        <f>IFERROR(VLOOKUP($A21,Skaters!$A1:$X640,COLUMN(P$1),FALSE)," ")</f>
        <v>87.632321696266203</v>
      </c>
      <c r="Q21" s="33">
        <f>IFERROR(VLOOKUP($A21,Skaters!$A1:$X640,COLUMN(Q$1),FALSE)," ")</f>
        <v>29.740539386741201</v>
      </c>
      <c r="R21" s="33">
        <f>IFERROR(VLOOKUP($A21,Skaters!$A1:$X640,COLUMN(R$1),FALSE)," ")</f>
        <v>2.29701532099859</v>
      </c>
      <c r="S21" s="33">
        <f>IFERROR(VLOOKUP($A21,Skaters!$A1:$X640,COLUMN(S$1),FALSE)," ")</f>
        <v>0.82750585538104504</v>
      </c>
      <c r="T21" s="33">
        <f>IFERROR(VLOOKUP($A21,Skaters!$A1:$X640,COLUMN(T$1),FALSE)," ")</f>
        <v>0</v>
      </c>
      <c r="U21" s="33">
        <f>IFERROR(VLOOKUP($A21,Skaters!$A1:$X640,COLUMN(U$1),FALSE)," ")</f>
        <v>0.17038139698990901</v>
      </c>
      <c r="V21" s="15">
        <f>IFERROR(VLOOKUP($A21,Skaters!$A1:$X640,COLUMN(V$1),FALSE)," ")</f>
        <v>0</v>
      </c>
      <c r="W21" s="17">
        <f>IFERROR(VLOOKUP($A21,Skaters!$A1:$X640,COLUMN(W$1),FALSE)," ")</f>
        <v>0</v>
      </c>
      <c r="X21" s="17">
        <f>IFERROR(VLOOKUP($A21,Skaters!$A1:$X640,COLUMN(X$1),FALSE)," ")</f>
        <v>0</v>
      </c>
    </row>
    <row r="22" spans="1:24" ht="21.25" customHeight="1" x14ac:dyDescent="0.15">
      <c r="A22" s="11" t="s">
        <v>40</v>
      </c>
      <c r="B22" s="12" t="str">
        <f>IFERROR(VLOOKUP($A22,Skaters!$A1:$X640,COLUMN(B$1),FALSE)," ")</f>
        <v>T.B</v>
      </c>
      <c r="C22" s="13">
        <f>IFERROR(VLOOKUP($A22,Skaters!$A1:$X640,COLUMN(C$1),FALSE)," ")</f>
        <v>31</v>
      </c>
      <c r="D22" s="12" t="str">
        <f>IFERROR(VLOOKUP($A22,Skaters!$A1:$X640,COLUMN(D$1),FALSE)," ")</f>
        <v>D</v>
      </c>
      <c r="E22" s="40">
        <f>IFERROR(VLOOKUP($A22,Skaters!$A1:$X640,COLUMN(E$1),FALSE)," ")</f>
        <v>210.24723586803944</v>
      </c>
      <c r="F22" s="40">
        <f>IFERROR(VLOOKUP($A22,Skaters!$A1:$X640,COLUMN(F$1),FALSE)," ")</f>
        <v>4.6721607970675434</v>
      </c>
      <c r="G22" s="33">
        <f>IFERROR(VLOOKUP($A22,Skaters!$A1:$X640,COLUMN(G$1),FALSE)," ")</f>
        <v>45</v>
      </c>
      <c r="H22" s="33">
        <f>IFERROR(VLOOKUP($A22,Skaters!$A1:$X640,COLUMN(H$1),FALSE)," ")</f>
        <v>24.2506486486486</v>
      </c>
      <c r="I22" s="33">
        <f>IFERROR(VLOOKUP($A22,Skaters!$A1:$X640,COLUMN(I$1),FALSE)," ")</f>
        <v>3.2248867240149299</v>
      </c>
      <c r="J22" s="33">
        <f>IFERROR(VLOOKUP($A22,Skaters!$A1:$X640,COLUMN(J$1),FALSE)," ")</f>
        <v>7.4046436484129101</v>
      </c>
      <c r="K22" s="33">
        <f>IFERROR(VLOOKUP($A22,Skaters!$A1:$X640,COLUMN(K$1),FALSE)," ")</f>
        <v>30.179632601199799</v>
      </c>
      <c r="L22" s="33">
        <f>IFERROR(VLOOKUP($A22,Skaters!$A1:$X640,COLUMN(L$1),FALSE)," ")</f>
        <v>37.584276249612799</v>
      </c>
      <c r="M22" s="33">
        <f>IFERROR(VLOOKUP($A22,Skaters!$A1:$X640,COLUMN(M$1),FALSE)," ")</f>
        <v>109.336246256916</v>
      </c>
      <c r="N22" s="33">
        <f>IFERROR(VLOOKUP($A22,Skaters!$A1:$X640,COLUMN(N$1),FALSE)," ")</f>
        <v>1.92999502447125</v>
      </c>
      <c r="O22" s="33">
        <f>IFERROR(VLOOKUP($A22,Skaters!$A1:$X640,COLUMN(O$1),FALSE)," ")</f>
        <v>15.293686832914901</v>
      </c>
      <c r="P22" s="33">
        <f>IFERROR(VLOOKUP($A22,Skaters!$A1:$X640,COLUMN(P$1),FALSE)," ")</f>
        <v>61.194551624567602</v>
      </c>
      <c r="Q22" s="33">
        <f>IFERROR(VLOOKUP($A22,Skaters!$A1:$X640,COLUMN(Q$1),FALSE)," ")</f>
        <v>54.9398228889902</v>
      </c>
      <c r="R22" s="33">
        <f>IFERROR(VLOOKUP($A22,Skaters!$A1:$X640,COLUMN(R$1),FALSE)," ")</f>
        <v>4.3300193774957698</v>
      </c>
      <c r="S22" s="33">
        <f>IFERROR(VLOOKUP($A22,Skaters!$A1:$X640,COLUMN(S$1),FALSE)," ")</f>
        <v>1.1092893966070301</v>
      </c>
      <c r="T22" s="33">
        <f>IFERROR(VLOOKUP($A22,Skaters!$A1:$X640,COLUMN(T$1),FALSE)," ")</f>
        <v>0</v>
      </c>
      <c r="U22" s="33">
        <f>IFERROR(VLOOKUP($A22,Skaters!$A1:$X640,COLUMN(U$1),FALSE)," ")</f>
        <v>2.8505661623218301E-5</v>
      </c>
      <c r="V22" s="15">
        <f>IFERROR(VLOOKUP($A22,Skaters!$A1:$X640,COLUMN(V$1),FALSE)," ")</f>
        <v>0</v>
      </c>
      <c r="W22" s="17">
        <f>IFERROR(VLOOKUP($A22,Skaters!$A1:$X640,COLUMN(W$1),FALSE)," ")</f>
        <v>0</v>
      </c>
      <c r="X22" s="17">
        <f>IFERROR(VLOOKUP($A22,Skaters!$A1:$X640,COLUMN(X$1),FALSE)," ")</f>
        <v>0</v>
      </c>
    </row>
    <row r="23" spans="1:24" ht="21.25" customHeight="1" x14ac:dyDescent="0.15">
      <c r="A23" s="11" t="s">
        <v>41</v>
      </c>
      <c r="B23" s="12" t="str">
        <f>IFERROR(VLOOKUP($A23,Skaters!$A1:$X640,COLUMN(B$1),FALSE)," ")</f>
        <v>PIT</v>
      </c>
      <c r="C23" s="13">
        <f>IFERROR(VLOOKUP($A23,Skaters!$A1:$X640,COLUMN(C$1),FALSE)," ")</f>
        <v>34</v>
      </c>
      <c r="D23" s="12" t="str">
        <f>IFERROR(VLOOKUP($A23,Skaters!$A1:$X640,COLUMN(D$1),FALSE)," ")</f>
        <v>D</v>
      </c>
      <c r="E23" s="40">
        <f>IFERROR(VLOOKUP($A23,Skaters!$A1:$X640,COLUMN(E$1),FALSE)," ")</f>
        <v>215.99718132104033</v>
      </c>
      <c r="F23" s="40">
        <f>IFERROR(VLOOKUP($A23,Skaters!$A1:$X640,COLUMN(F$1),FALSE)," ")</f>
        <v>4.4999412775216738</v>
      </c>
      <c r="G23" s="33">
        <f>IFERROR(VLOOKUP($A23,Skaters!$A1:$X640,COLUMN(G$1),FALSE)," ")</f>
        <v>48</v>
      </c>
      <c r="H23" s="33">
        <f>IFERROR(VLOOKUP($A23,Skaters!$A1:$X640,COLUMN(H$1),FALSE)," ")</f>
        <v>25.528766666666598</v>
      </c>
      <c r="I23" s="33">
        <f>IFERROR(VLOOKUP($A23,Skaters!$A1:$X640,COLUMN(I$1),FALSE)," ")</f>
        <v>3.0174209344864198</v>
      </c>
      <c r="J23" s="33">
        <f>IFERROR(VLOOKUP($A23,Skaters!$A1:$X640,COLUMN(J$1),FALSE)," ")</f>
        <v>6.2369375667632196</v>
      </c>
      <c r="K23" s="33">
        <f>IFERROR(VLOOKUP($A23,Skaters!$A1:$X640,COLUMN(K$1),FALSE)," ")</f>
        <v>31.713431305835101</v>
      </c>
      <c r="L23" s="33">
        <f>IFERROR(VLOOKUP($A23,Skaters!$A1:$X640,COLUMN(L$1),FALSE)," ")</f>
        <v>37.950368872598197</v>
      </c>
      <c r="M23" s="33">
        <f>IFERROR(VLOOKUP($A23,Skaters!$A1:$X640,COLUMN(M$1),FALSE)," ")</f>
        <v>125.562071253192</v>
      </c>
      <c r="N23" s="33">
        <f>IFERROR(VLOOKUP($A23,Skaters!$A1:$X640,COLUMN(N$1),FALSE)," ")</f>
        <v>1.76240619511537</v>
      </c>
      <c r="O23" s="33">
        <f>IFERROR(VLOOKUP($A23,Skaters!$A1:$X640,COLUMN(O$1),FALSE)," ")</f>
        <v>12.6834534192937</v>
      </c>
      <c r="P23" s="33">
        <f>IFERROR(VLOOKUP($A23,Skaters!$A1:$X640,COLUMN(P$1),FALSE)," ")</f>
        <v>69.990661190309794</v>
      </c>
      <c r="Q23" s="33">
        <f>IFERROR(VLOOKUP($A23,Skaters!$A1:$X640,COLUMN(Q$1),FALSE)," ")</f>
        <v>89.509977986407193</v>
      </c>
      <c r="R23" s="33">
        <f>IFERROR(VLOOKUP($A23,Skaters!$A1:$X640,COLUMN(R$1),FALSE)," ")</f>
        <v>4.4029196620850097</v>
      </c>
      <c r="S23" s="33">
        <f>IFERROR(VLOOKUP($A23,Skaters!$A1:$X640,COLUMN(S$1),FALSE)," ")</f>
        <v>0.84181633951663704</v>
      </c>
      <c r="T23" s="33">
        <f>IFERROR(VLOOKUP($A23,Skaters!$A1:$X640,COLUMN(T$1),FALSE)," ")</f>
        <v>0</v>
      </c>
      <c r="U23" s="33">
        <f>IFERROR(VLOOKUP($A23,Skaters!$A1:$X640,COLUMN(U$1),FALSE)," ")</f>
        <v>0.19359509987062901</v>
      </c>
      <c r="V23" s="15">
        <f>IFERROR(VLOOKUP($A23,Skaters!$A1:$X640,COLUMN(V$1),FALSE)," ")</f>
        <v>0</v>
      </c>
      <c r="W23" s="17">
        <f>IFERROR(VLOOKUP($A23,Skaters!$A1:$X640,COLUMN(W$1),FALSE)," ")</f>
        <v>0</v>
      </c>
      <c r="X23" s="17">
        <f>IFERROR(VLOOKUP($A23,Skaters!$A1:$X640,COLUMN(X$1),FALSE)," ")</f>
        <v>0</v>
      </c>
    </row>
    <row r="24" spans="1:24" ht="21.25" customHeight="1" x14ac:dyDescent="0.15">
      <c r="A24" s="18"/>
      <c r="B24" s="19" t="str">
        <f>IFERROR(VLOOKUP($A24,Skaters!$A1:$X640,COLUMN(B$1),FALSE)," ")</f>
        <v xml:space="preserve"> </v>
      </c>
      <c r="C24" s="19" t="str">
        <f>IFERROR(VLOOKUP($A24,Skaters!$A1:$X640,COLUMN(C$1),FALSE)," ")</f>
        <v xml:space="preserve"> </v>
      </c>
      <c r="D24" s="19" t="str">
        <f>IFERROR(VLOOKUP($A24,Skaters!$A1:$X640,COLUMN(D$1),FALSE)," ")</f>
        <v xml:space="preserve"> </v>
      </c>
      <c r="E24" s="20" t="str">
        <f>IFERROR(VLOOKUP($A24,Skaters!$A1:$X640,COLUMN(E$1),FALSE)," ")</f>
        <v xml:space="preserve"> </v>
      </c>
      <c r="F24" s="20" t="str">
        <f>IFERROR(VLOOKUP($A24,Skaters!$A1:$X640,COLUMN(F$1),FALSE)," ")</f>
        <v xml:space="preserve"> </v>
      </c>
      <c r="G24" s="19" t="str">
        <f>IFERROR(VLOOKUP($A24,Skaters!$A1:$X640,COLUMN(G$1),FALSE)," ")</f>
        <v xml:space="preserve"> </v>
      </c>
      <c r="H24" s="19" t="str">
        <f>IFERROR(VLOOKUP($A24,Skaters!$A1:$X640,COLUMN(H$1),FALSE)," ")</f>
        <v xml:space="preserve"> </v>
      </c>
      <c r="I24" s="19" t="str">
        <f>IFERROR(VLOOKUP($A24,Skaters!$A1:$X640,COLUMN(I$1),FALSE)," ")</f>
        <v xml:space="preserve"> </v>
      </c>
      <c r="J24" s="19" t="str">
        <f>IFERROR(VLOOKUP($A24,Skaters!$A1:$X640,COLUMN(J$1),FALSE)," ")</f>
        <v xml:space="preserve"> </v>
      </c>
      <c r="K24" s="19" t="str">
        <f>IFERROR(VLOOKUP($A24,Skaters!$A1:$X640,COLUMN(K$1),FALSE)," ")</f>
        <v xml:space="preserve"> </v>
      </c>
      <c r="L24" s="19" t="str">
        <f>IFERROR(VLOOKUP($A24,Skaters!$A1:$X640,COLUMN(L$1),FALSE)," ")</f>
        <v xml:space="preserve"> </v>
      </c>
      <c r="M24" s="19" t="str">
        <f>IFERROR(VLOOKUP($A24,Skaters!$A1:$X640,COLUMN(M$1),FALSE)," ")</f>
        <v xml:space="preserve"> </v>
      </c>
      <c r="N24" s="19" t="str">
        <f>IFERROR(VLOOKUP($A24,Skaters!$A1:$X640,COLUMN(N$1),FALSE)," ")</f>
        <v xml:space="preserve"> </v>
      </c>
      <c r="O24" s="19" t="str">
        <f>IFERROR(VLOOKUP($A24,Skaters!$A1:$X640,COLUMN(O$1),FALSE)," ")</f>
        <v xml:space="preserve"> </v>
      </c>
      <c r="P24" s="19" t="str">
        <f>IFERROR(VLOOKUP($A24,Skaters!$A1:$X640,COLUMN(P$1),FALSE)," ")</f>
        <v xml:space="preserve"> </v>
      </c>
      <c r="Q24" s="19" t="str">
        <f>IFERROR(VLOOKUP($A24,Skaters!$A1:$X640,COLUMN(Q$1),FALSE)," ")</f>
        <v xml:space="preserve"> </v>
      </c>
      <c r="R24" s="12" t="str">
        <f>IFERROR(VLOOKUP($A24,Skaters!$A1:$X640,COLUMN(R$1),FALSE)," ")</f>
        <v xml:space="preserve"> </v>
      </c>
      <c r="S24" s="12" t="str">
        <f>IFERROR(VLOOKUP($A24,Skaters!$A1:$X640,COLUMN(S$1),FALSE)," ")</f>
        <v xml:space="preserve"> </v>
      </c>
      <c r="T24" s="12" t="str">
        <f>IFERROR(VLOOKUP($A24,Skaters!$A1:$X640,COLUMN(T$1),FALSE)," ")</f>
        <v xml:space="preserve"> </v>
      </c>
      <c r="U24" s="12" t="str">
        <f>IFERROR(VLOOKUP($A24,Skaters!$A1:$X640,COLUMN(U$1),FALSE)," ")</f>
        <v xml:space="preserve"> </v>
      </c>
      <c r="V24" s="12" t="str">
        <f>IFERROR(VLOOKUP($A24,Skaters!$A1:$X640,COLUMN(V$1),FALSE)," ")</f>
        <v xml:space="preserve"> </v>
      </c>
      <c r="W24" s="12" t="str">
        <f>IFERROR(VLOOKUP($A24,Skaters!$A1:$X640,COLUMN(W$1),FALSE)," ")</f>
        <v xml:space="preserve"> </v>
      </c>
      <c r="X24" s="12" t="str">
        <f>IFERROR(VLOOKUP($A24,Skaters!$A1:$X640,COLUMN(X$1),FALSE)," ")</f>
        <v xml:space="preserve"> </v>
      </c>
    </row>
    <row r="25" spans="1:24" ht="21.25" customHeight="1" x14ac:dyDescent="0.15">
      <c r="A25" s="2" t="s">
        <v>42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43</v>
      </c>
      <c r="I25" s="3" t="s">
        <v>44</v>
      </c>
      <c r="J25" s="3" t="s">
        <v>45</v>
      </c>
      <c r="K25" s="3" t="s">
        <v>46</v>
      </c>
      <c r="L25" s="3" t="s">
        <v>47</v>
      </c>
      <c r="M25" s="3" t="s">
        <v>48</v>
      </c>
      <c r="N25" s="3" t="s">
        <v>49</v>
      </c>
      <c r="O25" s="3" t="s">
        <v>50</v>
      </c>
      <c r="P25" s="3" t="s">
        <v>51</v>
      </c>
      <c r="Q25" s="27"/>
      <c r="R25" s="63" t="s">
        <v>52</v>
      </c>
      <c r="S25" s="59">
        <f>E26+E17+E$2</f>
        <v>5852.3520947361085</v>
      </c>
      <c r="T25" s="60"/>
      <c r="U25" s="63" t="s">
        <v>53</v>
      </c>
      <c r="V25" s="59">
        <f>S25/(G26+G17+G$2)</f>
        <v>6.0363883241303249</v>
      </c>
      <c r="W25" s="64"/>
      <c r="X25" s="28"/>
    </row>
    <row r="26" spans="1:24" ht="21.25" customHeight="1" x14ac:dyDescent="0.15">
      <c r="A26" s="29"/>
      <c r="B26" s="30"/>
      <c r="C26" s="30"/>
      <c r="D26" s="30"/>
      <c r="E26" s="7">
        <f>SUM(E27:E29)</f>
        <v>883.34445211259458</v>
      </c>
      <c r="F26" s="7">
        <f>E$17/G$17</f>
        <v>4.6532143932344328</v>
      </c>
      <c r="G26" s="7">
        <f t="shared" ref="G26:N26" si="2">SUM(G27:G29)</f>
        <v>102.51219512195129</v>
      </c>
      <c r="H26" s="7">
        <f t="shared" si="2"/>
        <v>57.819088845599396</v>
      </c>
      <c r="I26" s="7">
        <f t="shared" si="2"/>
        <v>31.879081886108029</v>
      </c>
      <c r="J26" s="7">
        <f t="shared" si="2"/>
        <v>12.814024390243912</v>
      </c>
      <c r="K26" s="7">
        <f t="shared" si="2"/>
        <v>8.4059091061292293</v>
      </c>
      <c r="L26" s="7">
        <f t="shared" si="2"/>
        <v>3159.4590243902521</v>
      </c>
      <c r="M26" s="7">
        <f t="shared" si="2"/>
        <v>253.32975566616722</v>
      </c>
      <c r="N26" s="7">
        <f t="shared" si="2"/>
        <v>2906.1292687240793</v>
      </c>
      <c r="O26" s="66">
        <f>AVERAGE(O27:O29)</f>
        <v>2.46510215635384</v>
      </c>
      <c r="P26" s="68">
        <f>AVERAGE(P27:P29)</f>
        <v>0.91997876977179904</v>
      </c>
      <c r="Q26" s="27"/>
      <c r="R26" s="61"/>
      <c r="S26" s="61"/>
      <c r="T26" s="62"/>
      <c r="U26" s="61"/>
      <c r="V26" s="61"/>
      <c r="W26" s="61"/>
      <c r="X26" s="30"/>
    </row>
    <row r="27" spans="1:24" ht="21.25" customHeight="1" x14ac:dyDescent="0.15">
      <c r="A27" s="24" t="s">
        <v>54</v>
      </c>
      <c r="B27" s="12" t="str">
        <f>IFERROR(VLOOKUP($A27,Goalies!$A1:$P67,COLUMN(B$1),FALSE)," ")</f>
        <v>T.B</v>
      </c>
      <c r="C27" s="13">
        <f>IFERROR(VLOOKUP($A27,Goalies!$A1:$P67,COLUMN(C$1),FALSE)," ")</f>
        <v>27</v>
      </c>
      <c r="D27" s="12" t="str">
        <f>IFERROR(VLOOKUP($A27,Goalies!$A1:$P67,COLUMN(D$1),FALSE)," ")</f>
        <v>G</v>
      </c>
      <c r="E27" s="69">
        <f>IFERROR(VLOOKUP($A27,Goalies!$A1:$P67,COLUMN(E$1),FALSE)," ")</f>
        <v>289.683662175878</v>
      </c>
      <c r="F27" s="69">
        <f>IFERROR(VLOOKUP($A27,Goalies!$A1:$P67,COLUMN(F$1),FALSE)," ")</f>
        <v>8.7978001105266603</v>
      </c>
      <c r="G27" s="58">
        <f>IFERROR(VLOOKUP($A27,Goalies!$A1:$P67,COLUMN(G$1),FALSE)," ")</f>
        <v>32.9268292682927</v>
      </c>
      <c r="H27" s="58">
        <f>IFERROR(VLOOKUP($A27,Goalies!$A1:$P67,COLUMN(H$1),FALSE)," ")</f>
        <v>20.749274170814498</v>
      </c>
      <c r="I27" s="58">
        <f>IFERROR(VLOOKUP($A27,Goalies!$A1:$P67,COLUMN(I$1),FALSE)," ")</f>
        <v>8.0617014389416308</v>
      </c>
      <c r="J27" s="58">
        <f>IFERROR(VLOOKUP($A27,Goalies!$A1:$P67,COLUMN(J$1),FALSE)," ")</f>
        <v>4.1158536585365901</v>
      </c>
      <c r="K27" s="58">
        <f>IFERROR(VLOOKUP($A27,Goalies!$A1:$P67,COLUMN(K$1),FALSE)," ")</f>
        <v>2.9341686041161998</v>
      </c>
      <c r="L27" s="58">
        <f>IFERROR(VLOOKUP($A27,Goalies!$A1:$P67,COLUMN(L$1),FALSE)," ")</f>
        <v>991.262195121952</v>
      </c>
      <c r="M27" s="58">
        <f>IFERROR(VLOOKUP($A27,Goalies!$A1:$P67,COLUMN(M$1),FALSE)," ")</f>
        <v>78.303884315935306</v>
      </c>
      <c r="N27" s="58">
        <f>IFERROR(VLOOKUP($A27,Goalies!$A1:$P67,COLUMN(N$1),FALSE)," ")</f>
        <v>912.95831080601602</v>
      </c>
      <c r="O27" s="65">
        <f>IFERROR(VLOOKUP($A27,Goalies!$A1:$P67,COLUMN(O$1),FALSE)," ")</f>
        <v>2.3781179681135902</v>
      </c>
      <c r="P27" s="67">
        <f>IFERROR(VLOOKUP($A27,Goalies!$A1:$P67,COLUMN(P$1),FALSE)," ")</f>
        <v>0.92100588048119603</v>
      </c>
      <c r="Q27" s="31"/>
      <c r="R27" s="32"/>
      <c r="S27" s="32"/>
      <c r="T27" s="32"/>
      <c r="U27" s="32"/>
      <c r="V27" s="32"/>
      <c r="W27" s="17"/>
      <c r="X27" s="17"/>
    </row>
    <row r="28" spans="1:24" ht="21.25" customHeight="1" x14ac:dyDescent="0.15">
      <c r="A28" s="11" t="s">
        <v>55</v>
      </c>
      <c r="B28" s="12" t="str">
        <f>IFERROR(VLOOKUP($A28,Goalies!$A1:$P67,COLUMN(B$1),FALSE)," ")</f>
        <v>WPG</v>
      </c>
      <c r="C28" s="13">
        <f>IFERROR(VLOOKUP($A28,Goalies!$A1:$P67,COLUMN(C$1),FALSE)," ")</f>
        <v>28</v>
      </c>
      <c r="D28" s="12" t="str">
        <f>IFERROR(VLOOKUP($A28,Goalies!$A1:$P67,COLUMN(D$1),FALSE)," ")</f>
        <v>G</v>
      </c>
      <c r="E28" s="40">
        <f>IFERROR(VLOOKUP($A28,Goalies!$A1:$P67,COLUMN(E$1),FALSE)," ")</f>
        <v>305.68693389396299</v>
      </c>
      <c r="F28" s="40">
        <f>IFERROR(VLOOKUP($A28,Goalies!$A1:$P67,COLUMN(F$1),FALSE)," ")</f>
        <v>8.2509310662623285</v>
      </c>
      <c r="G28" s="33">
        <f>IFERROR(VLOOKUP($A28,Goalies!$A1:$P67,COLUMN(G$1),FALSE)," ")</f>
        <v>37.048780487804898</v>
      </c>
      <c r="H28" s="33">
        <f>IFERROR(VLOOKUP($A28,Goalies!$A1:$P67,COLUMN(H$1),FALSE)," ")</f>
        <v>18.9404802510068</v>
      </c>
      <c r="I28" s="33">
        <f>IFERROR(VLOOKUP($A28,Goalies!$A1:$P67,COLUMN(I$1),FALSE)," ")</f>
        <v>13.4772026758225</v>
      </c>
      <c r="J28" s="33">
        <f>IFERROR(VLOOKUP($A28,Goalies!$A1:$P67,COLUMN(J$1),FALSE)," ")</f>
        <v>4.6310975609756104</v>
      </c>
      <c r="K28" s="33">
        <f>IFERROR(VLOOKUP($A28,Goalies!$A1:$P67,COLUMN(K$1),FALSE)," ")</f>
        <v>2.6408313349644699</v>
      </c>
      <c r="L28" s="33">
        <f>IFERROR(VLOOKUP($A28,Goalies!$A1:$P67,COLUMN(L$1),FALSE)," ")</f>
        <v>1164.4431707317101</v>
      </c>
      <c r="M28" s="33">
        <f>IFERROR(VLOOKUP($A28,Goalies!$A1:$P67,COLUMN(M$1),FALSE)," ")</f>
        <v>96.753644255668803</v>
      </c>
      <c r="N28" s="33">
        <f>IFERROR(VLOOKUP($A28,Goalies!$A1:$P67,COLUMN(N$1),FALSE)," ")</f>
        <v>1067.6895264760401</v>
      </c>
      <c r="O28" s="54">
        <f>IFERROR(VLOOKUP($A28,Goalies!$A1:$P67,COLUMN(O$1),FALSE)," ")</f>
        <v>2.6115203518646601</v>
      </c>
      <c r="P28" s="55">
        <f>IFERROR(VLOOKUP($A28,Goalies!$A1:$P67,COLUMN(P$1),FALSE)," ")</f>
        <v>0.91690994744305898</v>
      </c>
      <c r="Q28" s="32"/>
      <c r="R28" s="32"/>
      <c r="S28" s="32"/>
      <c r="T28" s="32"/>
      <c r="U28" s="32"/>
      <c r="V28" s="32"/>
      <c r="W28" s="17"/>
      <c r="X28" s="17"/>
    </row>
    <row r="29" spans="1:24" ht="21.25" customHeight="1" x14ac:dyDescent="0.15">
      <c r="A29" s="11" t="s">
        <v>56</v>
      </c>
      <c r="B29" s="12" t="str">
        <f>IFERROR(VLOOKUP($A29,Goalies!$A1:$P67,COLUMN(B$1),FALSE)," ")</f>
        <v>NSH</v>
      </c>
      <c r="C29" s="13">
        <f>IFERROR(VLOOKUP($A29,Goalies!$A1:$P67,COLUMN(C$1),FALSE)," ")</f>
        <v>26</v>
      </c>
      <c r="D29" s="12" t="str">
        <f>IFERROR(VLOOKUP($A29,Goalies!$A1:$P67,COLUMN(D$1),FALSE)," ")</f>
        <v>G</v>
      </c>
      <c r="E29" s="40">
        <f>IFERROR(VLOOKUP($A29,Goalies!$A1:$P67,COLUMN(E$1),FALSE)," ")</f>
        <v>287.9738560427536</v>
      </c>
      <c r="F29" s="40">
        <f>IFERROR(VLOOKUP($A29,Goalies!$A1:$P67,COLUMN(F$1),FALSE)," ")</f>
        <v>8.8507706879706749</v>
      </c>
      <c r="G29" s="33">
        <f>IFERROR(VLOOKUP($A29,Goalies!$A1:$P67,COLUMN(G$1),FALSE)," ")</f>
        <v>32.536585365853703</v>
      </c>
      <c r="H29" s="33">
        <f>IFERROR(VLOOKUP($A29,Goalies!$A1:$P67,COLUMN(H$1),FALSE)," ")</f>
        <v>18.129334423778101</v>
      </c>
      <c r="I29" s="33">
        <f>IFERROR(VLOOKUP($A29,Goalies!$A1:$P67,COLUMN(I$1),FALSE)," ")</f>
        <v>10.3401777713439</v>
      </c>
      <c r="J29" s="33">
        <f>IFERROR(VLOOKUP($A29,Goalies!$A1:$P67,COLUMN(J$1),FALSE)," ")</f>
        <v>4.0670731707317103</v>
      </c>
      <c r="K29" s="33">
        <f>IFERROR(VLOOKUP($A29,Goalies!$A1:$P67,COLUMN(K$1),FALSE)," ")</f>
        <v>2.83090916704856</v>
      </c>
      <c r="L29" s="33">
        <f>IFERROR(VLOOKUP($A29,Goalies!$A1:$P67,COLUMN(L$1),FALSE)," ")</f>
        <v>1003.75365853659</v>
      </c>
      <c r="M29" s="33">
        <f>IFERROR(VLOOKUP($A29,Goalies!$A1:$P67,COLUMN(M$1),FALSE)," ")</f>
        <v>78.272227094563107</v>
      </c>
      <c r="N29" s="33">
        <f>IFERROR(VLOOKUP($A29,Goalies!$A1:$P67,COLUMN(N$1),FALSE)," ")</f>
        <v>925.48143144202299</v>
      </c>
      <c r="O29" s="54">
        <f>IFERROR(VLOOKUP($A29,Goalies!$A1:$P67,COLUMN(O$1),FALSE)," ")</f>
        <v>2.4056681490832701</v>
      </c>
      <c r="P29" s="55">
        <f>IFERROR(VLOOKUP($A29,Goalies!$A1:$P67,COLUMN(P$1),FALSE)," ")</f>
        <v>0.92202048139114201</v>
      </c>
      <c r="Q29" s="32"/>
      <c r="R29" s="32"/>
      <c r="S29" s="32"/>
      <c r="T29" s="32"/>
      <c r="U29" s="32"/>
      <c r="V29" s="32"/>
      <c r="W29" s="17"/>
      <c r="X29" s="17"/>
    </row>
    <row r="30" spans="1:24" ht="16.25" customHeight="1" x14ac:dyDescent="0.15">
      <c r="P30" s="70"/>
    </row>
  </sheetData>
  <mergeCells count="4">
    <mergeCell ref="S25:T26"/>
    <mergeCell ref="R25:R26"/>
    <mergeCell ref="V25:W26"/>
    <mergeCell ref="U25:U26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40"/>
  <sheetViews>
    <sheetView showGridLines="0" tabSelected="1" workbookViewId="0">
      <pane ySplit="2" topLeftCell="A3" activePane="bottomLeft" state="frozen"/>
      <selection pane="bottomLeft" activeCell="H25" sqref="H25"/>
    </sheetView>
  </sheetViews>
  <sheetFormatPr baseColWidth="10" defaultColWidth="8" defaultRowHeight="16.25" customHeight="1" x14ac:dyDescent="0.15"/>
  <cols>
    <col min="1" max="1" width="28.33203125" style="34" customWidth="1"/>
    <col min="2" max="24" width="8.33203125" style="34" customWidth="1"/>
    <col min="25" max="25" width="8" style="34" customWidth="1"/>
    <col min="26" max="16384" width="8" style="34"/>
  </cols>
  <sheetData>
    <row r="1" spans="1:24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22</v>
      </c>
    </row>
    <row r="2" spans="1:24" ht="28.25" customHeight="1" x14ac:dyDescent="0.15">
      <c r="A2" s="35" t="s">
        <v>57</v>
      </c>
      <c r="B2" s="5"/>
      <c r="C2" s="5"/>
      <c r="D2" s="5"/>
      <c r="E2" s="36"/>
      <c r="F2" s="36"/>
      <c r="G2" s="5"/>
      <c r="H2" s="5"/>
      <c r="I2" s="5"/>
      <c r="J2" s="8">
        <v>3</v>
      </c>
      <c r="K2" s="8">
        <v>3</v>
      </c>
      <c r="L2" s="5"/>
      <c r="M2" s="8">
        <v>0.5</v>
      </c>
      <c r="N2" s="5"/>
      <c r="O2" s="8">
        <v>2</v>
      </c>
      <c r="P2" s="8">
        <v>0.2</v>
      </c>
      <c r="Q2" s="5"/>
      <c r="R2" s="5"/>
      <c r="S2" s="5"/>
      <c r="T2" s="5"/>
      <c r="U2" s="5"/>
      <c r="V2" s="5"/>
      <c r="W2" s="5"/>
      <c r="X2" s="5"/>
    </row>
    <row r="3" spans="1:24" ht="21.25" customHeight="1" x14ac:dyDescent="0.15">
      <c r="A3" s="37" t="s">
        <v>23</v>
      </c>
      <c r="B3" s="38" t="s">
        <v>58</v>
      </c>
      <c r="C3" s="39">
        <v>24</v>
      </c>
      <c r="D3" s="38" t="s">
        <v>59</v>
      </c>
      <c r="E3" s="40">
        <f t="shared" ref="E3:E66" si="0">(H3*G3*H$2)+(J3*J$2)+(K3*K$2)+(L3*L$2)+(M3*M$2)+(N3*N$2)+(O3*O$2)+(P3*P$2)+(Q3*Q$2)+(R3*R$2)+(S3*S$2)+(T3*T$2)+(U3*U$2)+(W3*W$2)+(X3*X$2)</f>
        <v>394.76432934927669</v>
      </c>
      <c r="F3" s="41">
        <f t="shared" ref="F3:F66" si="1">E3/G3</f>
        <v>8.2242568614432638</v>
      </c>
      <c r="G3" s="42">
        <v>48</v>
      </c>
      <c r="H3" s="43">
        <v>22.4702878787879</v>
      </c>
      <c r="I3" s="33">
        <v>4.1483644014416603</v>
      </c>
      <c r="J3" s="33">
        <v>27.009155275085199</v>
      </c>
      <c r="K3" s="33">
        <v>52.710943022032801</v>
      </c>
      <c r="L3" s="33">
        <v>79.720098297117602</v>
      </c>
      <c r="M3" s="33">
        <v>175.65477286202599</v>
      </c>
      <c r="N3" s="33">
        <v>7.9001321401145796</v>
      </c>
      <c r="O3" s="33">
        <v>32.056355541667003</v>
      </c>
      <c r="P3" s="33">
        <v>18.319684717878701</v>
      </c>
      <c r="Q3" s="33">
        <v>47.000999848872603</v>
      </c>
      <c r="R3" s="33">
        <v>3.3560565505487499</v>
      </c>
      <c r="S3" s="33">
        <v>3.6839154444003102</v>
      </c>
      <c r="T3" s="33">
        <v>275.8800601854</v>
      </c>
      <c r="U3" s="33">
        <v>279.01687121203298</v>
      </c>
      <c r="V3" s="15">
        <v>0.49717351921668301</v>
      </c>
      <c r="W3" s="15"/>
      <c r="X3" s="15"/>
    </row>
    <row r="4" spans="1:24" ht="21.25" customHeight="1" x14ac:dyDescent="0.15">
      <c r="A4" s="44" t="s">
        <v>26</v>
      </c>
      <c r="B4" s="45" t="s">
        <v>60</v>
      </c>
      <c r="C4" s="46">
        <v>26</v>
      </c>
      <c r="D4" s="45" t="s">
        <v>59</v>
      </c>
      <c r="E4" s="40">
        <f t="shared" si="0"/>
        <v>377.18852846068972</v>
      </c>
      <c r="F4" s="41">
        <f t="shared" si="1"/>
        <v>7.3958534992292106</v>
      </c>
      <c r="G4" s="42">
        <v>51</v>
      </c>
      <c r="H4" s="43">
        <v>21.811499999999999</v>
      </c>
      <c r="I4" s="33">
        <v>3.9234637557744101</v>
      </c>
      <c r="J4" s="33">
        <v>20.3738298130136</v>
      </c>
      <c r="K4" s="33">
        <v>50.693997965901502</v>
      </c>
      <c r="L4" s="33">
        <v>71.067827778914904</v>
      </c>
      <c r="M4" s="33">
        <v>225.66739405924901</v>
      </c>
      <c r="N4" s="33">
        <v>6.3703494294838201</v>
      </c>
      <c r="O4" s="33">
        <v>22.215078464632398</v>
      </c>
      <c r="P4" s="33">
        <v>33.6059558252757</v>
      </c>
      <c r="Q4" s="33">
        <v>48.597546000606897</v>
      </c>
      <c r="R4" s="33">
        <v>7.3951874779141296</v>
      </c>
      <c r="S4" s="33">
        <v>3.0015538798020001</v>
      </c>
      <c r="T4" s="33">
        <v>268.00458895456399</v>
      </c>
      <c r="U4" s="33">
        <v>329.02552599529099</v>
      </c>
      <c r="V4" s="15">
        <v>0.44889626543725403</v>
      </c>
      <c r="W4" s="15"/>
      <c r="X4" s="15"/>
    </row>
    <row r="5" spans="1:24" ht="21.25" customHeight="1" x14ac:dyDescent="0.15">
      <c r="A5" s="37" t="s">
        <v>24</v>
      </c>
      <c r="B5" s="38" t="s">
        <v>58</v>
      </c>
      <c r="C5" s="39">
        <v>26</v>
      </c>
      <c r="D5" s="38" t="s">
        <v>61</v>
      </c>
      <c r="E5" s="40">
        <f t="shared" si="0"/>
        <v>358.73201045069914</v>
      </c>
      <c r="F5" s="41">
        <f t="shared" si="1"/>
        <v>7.4735835510562323</v>
      </c>
      <c r="G5" s="42">
        <v>48</v>
      </c>
      <c r="H5" s="43">
        <v>22.6934117647059</v>
      </c>
      <c r="I5" s="33">
        <v>4.2337466407240196</v>
      </c>
      <c r="J5" s="33">
        <v>30.910970379641299</v>
      </c>
      <c r="K5" s="33">
        <v>42.151711976401401</v>
      </c>
      <c r="L5" s="33">
        <v>73.0626823560427</v>
      </c>
      <c r="M5" s="33">
        <v>156.06198450905501</v>
      </c>
      <c r="N5" s="33">
        <v>14.759021465356801</v>
      </c>
      <c r="O5" s="33">
        <v>29.706966968913601</v>
      </c>
      <c r="P5" s="33">
        <v>10.4951859510816</v>
      </c>
      <c r="Q5" s="33">
        <v>30.2928952345647</v>
      </c>
      <c r="R5" s="33">
        <v>1.8823057737811</v>
      </c>
      <c r="S5" s="33">
        <v>4.2161037627120601</v>
      </c>
      <c r="T5" s="33">
        <v>502.21326574044502</v>
      </c>
      <c r="U5" s="33">
        <v>423.05982898035802</v>
      </c>
      <c r="V5" s="15">
        <v>0.54277301329288596</v>
      </c>
      <c r="W5" s="15"/>
      <c r="X5" s="15"/>
    </row>
    <row r="6" spans="1:24" ht="21.25" customHeight="1" x14ac:dyDescent="0.15">
      <c r="A6" s="44" t="s">
        <v>29</v>
      </c>
      <c r="B6" s="45" t="s">
        <v>60</v>
      </c>
      <c r="C6" s="46">
        <v>25</v>
      </c>
      <c r="D6" s="45" t="s">
        <v>62</v>
      </c>
      <c r="E6" s="40">
        <f t="shared" si="0"/>
        <v>326.16078009070191</v>
      </c>
      <c r="F6" s="41">
        <f t="shared" si="1"/>
        <v>6.3953094135431749</v>
      </c>
      <c r="G6" s="42">
        <v>51</v>
      </c>
      <c r="H6" s="43">
        <v>20.402124999999899</v>
      </c>
      <c r="I6" s="33">
        <v>4.1067415570994399</v>
      </c>
      <c r="J6" s="33">
        <v>27.626444286317302</v>
      </c>
      <c r="K6" s="33">
        <v>36.3120463609457</v>
      </c>
      <c r="L6" s="33">
        <v>63.938490647262903</v>
      </c>
      <c r="M6" s="33">
        <v>167.89627122198701</v>
      </c>
      <c r="N6" s="33">
        <v>9.84950273028673</v>
      </c>
      <c r="O6" s="33">
        <v>23.2209969767889</v>
      </c>
      <c r="P6" s="33">
        <v>19.775892921708</v>
      </c>
      <c r="Q6" s="33">
        <v>42.067615268334798</v>
      </c>
      <c r="R6" s="33">
        <v>8.6938669792433103</v>
      </c>
      <c r="S6" s="33">
        <v>4.0700379748810596</v>
      </c>
      <c r="T6" s="33">
        <v>91.295257074658295</v>
      </c>
      <c r="U6" s="33">
        <v>85.654792718389302</v>
      </c>
      <c r="V6" s="15">
        <v>0.51593801291060903</v>
      </c>
      <c r="W6" s="15"/>
      <c r="X6" s="15"/>
    </row>
    <row r="7" spans="1:24" ht="21.25" customHeight="1" x14ac:dyDescent="0.15">
      <c r="A7" s="44" t="s">
        <v>33</v>
      </c>
      <c r="B7" s="45" t="s">
        <v>63</v>
      </c>
      <c r="C7" s="46">
        <v>24</v>
      </c>
      <c r="D7" s="45" t="s">
        <v>59</v>
      </c>
      <c r="E7" s="40">
        <f t="shared" si="0"/>
        <v>314.75406474274837</v>
      </c>
      <c r="F7" s="41">
        <f t="shared" si="1"/>
        <v>6.4235523416887421</v>
      </c>
      <c r="G7" s="42">
        <v>49</v>
      </c>
      <c r="H7" s="43">
        <v>20.2197999999999</v>
      </c>
      <c r="I7" s="33">
        <v>3.2940532513239198</v>
      </c>
      <c r="J7" s="33">
        <v>33.272094935521999</v>
      </c>
      <c r="K7" s="33">
        <v>23.1339664578088</v>
      </c>
      <c r="L7" s="33">
        <v>56.406061393330504</v>
      </c>
      <c r="M7" s="33">
        <v>202.10930830544601</v>
      </c>
      <c r="N7" s="33">
        <v>10.471983960518299</v>
      </c>
      <c r="O7" s="33">
        <v>18.522964421629698</v>
      </c>
      <c r="P7" s="33">
        <v>37.176487833867903</v>
      </c>
      <c r="Q7" s="33">
        <v>41.543685788022898</v>
      </c>
      <c r="R7" s="33">
        <v>7.6588829665137697</v>
      </c>
      <c r="S7" s="33">
        <v>5.1929759197875196</v>
      </c>
      <c r="T7" s="33">
        <v>390.88880232838198</v>
      </c>
      <c r="U7" s="33">
        <v>333.48020171377698</v>
      </c>
      <c r="V7" s="15">
        <v>0.53962662696377905</v>
      </c>
      <c r="W7" s="15"/>
      <c r="X7" s="15"/>
    </row>
    <row r="8" spans="1:24" ht="21.25" customHeight="1" x14ac:dyDescent="0.2">
      <c r="A8" s="47" t="s">
        <v>64</v>
      </c>
      <c r="B8" s="38" t="s">
        <v>65</v>
      </c>
      <c r="C8" s="39">
        <v>36</v>
      </c>
      <c r="D8" s="38" t="s">
        <v>66</v>
      </c>
      <c r="E8" s="40">
        <f t="shared" si="0"/>
        <v>306.67421416928238</v>
      </c>
      <c r="F8" s="41">
        <f t="shared" si="1"/>
        <v>6.6668307428104869</v>
      </c>
      <c r="G8" s="42">
        <v>46</v>
      </c>
      <c r="H8" s="43">
        <v>22.640180555555599</v>
      </c>
      <c r="I8" s="33">
        <v>4.6920947826927897</v>
      </c>
      <c r="J8" s="33">
        <v>29.8281970534597</v>
      </c>
      <c r="K8" s="33">
        <v>25.5676708123897</v>
      </c>
      <c r="L8" s="33">
        <v>55.395867865849297</v>
      </c>
      <c r="M8" s="33">
        <v>212.805690321247</v>
      </c>
      <c r="N8" s="33">
        <v>8.2774366653353901</v>
      </c>
      <c r="O8" s="33">
        <v>15.3520436535958</v>
      </c>
      <c r="P8" s="33">
        <v>16.898390519595299</v>
      </c>
      <c r="Q8" s="33">
        <v>83.354260098883799</v>
      </c>
      <c r="R8" s="33">
        <v>2.88801286757645</v>
      </c>
      <c r="S8" s="33">
        <v>3.6522908089440298</v>
      </c>
      <c r="T8" s="33">
        <v>2.50519730192143</v>
      </c>
      <c r="U8" s="33">
        <v>2.28104851774878</v>
      </c>
      <c r="V8" s="15">
        <v>0.52341592895745803</v>
      </c>
      <c r="W8" s="15"/>
      <c r="X8" s="15"/>
    </row>
    <row r="9" spans="1:24" ht="21.25" customHeight="1" x14ac:dyDescent="0.15">
      <c r="A9" s="44" t="s">
        <v>25</v>
      </c>
      <c r="B9" s="48" t="s">
        <v>67</v>
      </c>
      <c r="C9" s="49">
        <v>33</v>
      </c>
      <c r="D9" s="48" t="s">
        <v>66</v>
      </c>
      <c r="E9" s="40">
        <f t="shared" si="0"/>
        <v>301.08685235399662</v>
      </c>
      <c r="F9" s="41">
        <f t="shared" si="1"/>
        <v>5.9036637716469924</v>
      </c>
      <c r="G9" s="42">
        <v>51</v>
      </c>
      <c r="H9" s="43">
        <v>19.497250000000001</v>
      </c>
      <c r="I9" s="33">
        <v>3.2460249746482699</v>
      </c>
      <c r="J9" s="33">
        <v>24.866370394865399</v>
      </c>
      <c r="K9" s="33">
        <v>37.681044054321802</v>
      </c>
      <c r="L9" s="33">
        <v>62.547414449187499</v>
      </c>
      <c r="M9" s="33">
        <v>145.88424354238799</v>
      </c>
      <c r="N9" s="33">
        <v>4.9759690140857904</v>
      </c>
      <c r="O9" s="33">
        <v>18.723975011429498</v>
      </c>
      <c r="P9" s="33">
        <v>15.272686061910001</v>
      </c>
      <c r="Q9" s="33">
        <v>67.293838995283707</v>
      </c>
      <c r="R9" s="33">
        <v>5.6318284106881604</v>
      </c>
      <c r="S9" s="33">
        <v>3.9913436986714301</v>
      </c>
      <c r="T9" s="33">
        <v>10.1621953200193</v>
      </c>
      <c r="U9" s="33">
        <v>18.3307387791148</v>
      </c>
      <c r="V9" s="15">
        <v>0.35665668143064799</v>
      </c>
      <c r="W9" s="15"/>
      <c r="X9" s="15"/>
    </row>
    <row r="10" spans="1:24" ht="21.25" customHeight="1" x14ac:dyDescent="0.15">
      <c r="A10" s="44" t="s">
        <v>30</v>
      </c>
      <c r="B10" s="45" t="s">
        <v>67</v>
      </c>
      <c r="C10" s="46">
        <v>25</v>
      </c>
      <c r="D10" s="45" t="s">
        <v>62</v>
      </c>
      <c r="E10" s="40">
        <f t="shared" si="0"/>
        <v>294.70490399696956</v>
      </c>
      <c r="F10" s="41">
        <f t="shared" si="1"/>
        <v>5.7785275293523446</v>
      </c>
      <c r="G10" s="42">
        <v>51</v>
      </c>
      <c r="H10" s="43">
        <v>19.9031290322582</v>
      </c>
      <c r="I10" s="33">
        <v>3.2631550345860498</v>
      </c>
      <c r="J10" s="33">
        <v>23.816692854305899</v>
      </c>
      <c r="K10" s="33">
        <v>28.376518787729999</v>
      </c>
      <c r="L10" s="33">
        <v>52.193211642036097</v>
      </c>
      <c r="M10" s="33">
        <v>210.652079994871</v>
      </c>
      <c r="N10" s="33">
        <v>7.4684163465436901</v>
      </c>
      <c r="O10" s="33">
        <v>15.048431871427599</v>
      </c>
      <c r="P10" s="33">
        <v>13.511826652855801</v>
      </c>
      <c r="Q10" s="33">
        <v>43.875690468282301</v>
      </c>
      <c r="R10" s="33">
        <v>5.9040210675290101</v>
      </c>
      <c r="S10" s="33">
        <v>3.82285815893965</v>
      </c>
      <c r="T10" s="33">
        <v>4.2584284139661701</v>
      </c>
      <c r="U10" s="33">
        <v>10.056516305130501</v>
      </c>
      <c r="V10" s="15">
        <v>0.297481303458004</v>
      </c>
      <c r="W10" s="15"/>
      <c r="X10" s="15"/>
    </row>
    <row r="11" spans="1:24" ht="21.25" customHeight="1" x14ac:dyDescent="0.15">
      <c r="A11" s="37" t="s">
        <v>32</v>
      </c>
      <c r="B11" s="38" t="s">
        <v>68</v>
      </c>
      <c r="C11" s="39">
        <v>33</v>
      </c>
      <c r="D11" s="38" t="s">
        <v>62</v>
      </c>
      <c r="E11" s="40">
        <f t="shared" si="0"/>
        <v>278.60514601199463</v>
      </c>
      <c r="F11" s="41">
        <f t="shared" si="1"/>
        <v>5.927769064084992</v>
      </c>
      <c r="G11" s="42">
        <v>47</v>
      </c>
      <c r="H11" s="43">
        <v>22.413645161290301</v>
      </c>
      <c r="I11" s="33">
        <v>3.8078077624758402</v>
      </c>
      <c r="J11" s="33">
        <v>15.079404924094099</v>
      </c>
      <c r="K11" s="33">
        <v>37.098859738954602</v>
      </c>
      <c r="L11" s="33">
        <v>52.178264663048999</v>
      </c>
      <c r="M11" s="33">
        <v>173.93060339106</v>
      </c>
      <c r="N11" s="33">
        <v>3.6586578969414298</v>
      </c>
      <c r="O11" s="33">
        <v>16.3402611467973</v>
      </c>
      <c r="P11" s="33">
        <v>12.1226401686198</v>
      </c>
      <c r="Q11" s="33">
        <v>14.8210874873301</v>
      </c>
      <c r="R11" s="33">
        <v>-2.4292880306820099</v>
      </c>
      <c r="S11" s="33">
        <v>1.90854228336514</v>
      </c>
      <c r="T11" s="33">
        <v>2.84563329429671</v>
      </c>
      <c r="U11" s="33">
        <v>5.4487042605852203</v>
      </c>
      <c r="V11" s="15">
        <v>0.34308144266709001</v>
      </c>
      <c r="W11" s="15"/>
      <c r="X11" s="15"/>
    </row>
    <row r="12" spans="1:24" ht="21.25" customHeight="1" x14ac:dyDescent="0.15">
      <c r="A12" s="37" t="s">
        <v>69</v>
      </c>
      <c r="B12" s="38" t="s">
        <v>70</v>
      </c>
      <c r="C12" s="39">
        <v>28</v>
      </c>
      <c r="D12" s="38" t="s">
        <v>66</v>
      </c>
      <c r="E12" s="40">
        <f t="shared" si="0"/>
        <v>274.71674038771289</v>
      </c>
      <c r="F12" s="41">
        <f t="shared" si="1"/>
        <v>5.8450370295258063</v>
      </c>
      <c r="G12" s="42">
        <v>47</v>
      </c>
      <c r="H12" s="43">
        <v>20.283242857142898</v>
      </c>
      <c r="I12" s="33">
        <v>3.9319674430342002</v>
      </c>
      <c r="J12" s="33">
        <v>17.934677461933301</v>
      </c>
      <c r="K12" s="33">
        <v>39.742774026330402</v>
      </c>
      <c r="L12" s="33">
        <v>57.677451488263799</v>
      </c>
      <c r="M12" s="33">
        <v>121.456690721816</v>
      </c>
      <c r="N12" s="33">
        <v>3.7254648520726001</v>
      </c>
      <c r="O12" s="33">
        <v>18.7912196309004</v>
      </c>
      <c r="P12" s="33">
        <v>16.868006501064801</v>
      </c>
      <c r="Q12" s="33">
        <v>56.249190200577502</v>
      </c>
      <c r="R12" s="33">
        <v>4.2785029144389597</v>
      </c>
      <c r="S12" s="33">
        <v>2.3089845708064201</v>
      </c>
      <c r="T12" s="33">
        <v>17.684644656911299</v>
      </c>
      <c r="U12" s="33">
        <v>24.735365809844001</v>
      </c>
      <c r="V12" s="15">
        <v>0.41689392487941102</v>
      </c>
      <c r="W12" s="15"/>
      <c r="X12" s="15"/>
    </row>
    <row r="13" spans="1:24" ht="21.25" customHeight="1" x14ac:dyDescent="0.15">
      <c r="A13" s="44" t="s">
        <v>71</v>
      </c>
      <c r="B13" s="48" t="s">
        <v>72</v>
      </c>
      <c r="C13" s="49">
        <v>25</v>
      </c>
      <c r="D13" s="48" t="s">
        <v>66</v>
      </c>
      <c r="E13" s="40">
        <f t="shared" si="0"/>
        <v>272.65467789379824</v>
      </c>
      <c r="F13" s="41">
        <f t="shared" si="1"/>
        <v>5.5643811815060866</v>
      </c>
      <c r="G13" s="42">
        <v>49</v>
      </c>
      <c r="H13" s="43">
        <v>21.416878787878801</v>
      </c>
      <c r="I13" s="33">
        <v>3.4628300796945801</v>
      </c>
      <c r="J13" s="33">
        <v>26.070457185514599</v>
      </c>
      <c r="K13" s="33">
        <v>24.408437888550498</v>
      </c>
      <c r="L13" s="33">
        <v>50.4788950740652</v>
      </c>
      <c r="M13" s="33">
        <v>183.41665604118</v>
      </c>
      <c r="N13" s="33">
        <v>5.9352756188987197</v>
      </c>
      <c r="O13" s="33">
        <v>13.361994106384</v>
      </c>
      <c r="P13" s="33">
        <v>13.9283821912248</v>
      </c>
      <c r="Q13" s="33">
        <v>21.5420642064379</v>
      </c>
      <c r="R13" s="33">
        <v>-0.640950219392323</v>
      </c>
      <c r="S13" s="33">
        <v>4.0588769253478203</v>
      </c>
      <c r="T13" s="33">
        <v>1.48789005515952</v>
      </c>
      <c r="U13" s="33">
        <v>3.6027420382289099</v>
      </c>
      <c r="V13" s="15">
        <v>0</v>
      </c>
      <c r="W13" s="15"/>
      <c r="X13" s="15"/>
    </row>
    <row r="14" spans="1:24" ht="21.25" customHeight="1" x14ac:dyDescent="0.2">
      <c r="A14" s="47" t="s">
        <v>73</v>
      </c>
      <c r="B14" s="38" t="s">
        <v>60</v>
      </c>
      <c r="C14" s="39">
        <v>31</v>
      </c>
      <c r="D14" s="38" t="s">
        <v>59</v>
      </c>
      <c r="E14" s="40">
        <f t="shared" si="0"/>
        <v>271.3781896741948</v>
      </c>
      <c r="F14" s="41">
        <f t="shared" si="1"/>
        <v>5.3211409740038196</v>
      </c>
      <c r="G14" s="42">
        <v>51</v>
      </c>
      <c r="H14" s="43">
        <v>18.511321428571499</v>
      </c>
      <c r="I14" s="33">
        <v>4.1262590086937703</v>
      </c>
      <c r="J14" s="33">
        <v>17.252556751438298</v>
      </c>
      <c r="K14" s="33">
        <v>33.527929574404702</v>
      </c>
      <c r="L14" s="33">
        <v>50.780486325842901</v>
      </c>
      <c r="M14" s="33">
        <v>158.27606569324999</v>
      </c>
      <c r="N14" s="33">
        <v>6.3588476277013699</v>
      </c>
      <c r="O14" s="33">
        <v>18.530888104267301</v>
      </c>
      <c r="P14" s="33">
        <v>14.1846082075312</v>
      </c>
      <c r="Q14" s="33">
        <v>43.915522950374701</v>
      </c>
      <c r="R14" s="33">
        <v>5.9440042968343496</v>
      </c>
      <c r="S14" s="33">
        <v>2.5417154815295002</v>
      </c>
      <c r="T14" s="33">
        <v>440.72479732882698</v>
      </c>
      <c r="U14" s="33">
        <v>380.06375295225899</v>
      </c>
      <c r="V14" s="15">
        <v>0.53695290605344903</v>
      </c>
      <c r="W14" s="15"/>
      <c r="X14" s="15"/>
    </row>
    <row r="15" spans="1:24" ht="21.25" customHeight="1" x14ac:dyDescent="0.2">
      <c r="A15" s="47" t="s">
        <v>36</v>
      </c>
      <c r="B15" s="38" t="s">
        <v>60</v>
      </c>
      <c r="C15" s="39">
        <v>23</v>
      </c>
      <c r="D15" s="38" t="s">
        <v>74</v>
      </c>
      <c r="E15" s="40">
        <f t="shared" si="0"/>
        <v>269.8981179109191</v>
      </c>
      <c r="F15" s="41">
        <f t="shared" si="1"/>
        <v>5.2921199590376293</v>
      </c>
      <c r="G15" s="42">
        <v>51</v>
      </c>
      <c r="H15" s="43">
        <v>24.3565</v>
      </c>
      <c r="I15" s="33">
        <v>4.1791084967748997</v>
      </c>
      <c r="J15" s="33">
        <v>15.312140808526101</v>
      </c>
      <c r="K15" s="33">
        <v>34.599781360709002</v>
      </c>
      <c r="L15" s="33">
        <v>49.911922169235098</v>
      </c>
      <c r="M15" s="33">
        <v>130.86087415528499</v>
      </c>
      <c r="N15" s="33">
        <v>4.6305202997955401</v>
      </c>
      <c r="O15" s="33">
        <v>21.342913584149901</v>
      </c>
      <c r="P15" s="33">
        <v>60.230435786357397</v>
      </c>
      <c r="Q15" s="33">
        <v>56.677468027641801</v>
      </c>
      <c r="R15" s="33">
        <v>7.3983827148579104</v>
      </c>
      <c r="S15" s="33">
        <v>2.2558456644488798</v>
      </c>
      <c r="T15" s="33">
        <v>0</v>
      </c>
      <c r="U15" s="33">
        <v>0</v>
      </c>
      <c r="V15" s="15">
        <v>0</v>
      </c>
      <c r="W15" s="15"/>
      <c r="X15" s="15"/>
    </row>
    <row r="16" spans="1:24" ht="21.25" customHeight="1" x14ac:dyDescent="0.15">
      <c r="A16" s="37" t="s">
        <v>75</v>
      </c>
      <c r="B16" s="38" t="s">
        <v>76</v>
      </c>
      <c r="C16" s="39">
        <v>24</v>
      </c>
      <c r="D16" s="38" t="s">
        <v>59</v>
      </c>
      <c r="E16" s="40">
        <f t="shared" si="0"/>
        <v>267.00585667414578</v>
      </c>
      <c r="F16" s="41">
        <f t="shared" si="1"/>
        <v>5.4490991157988935</v>
      </c>
      <c r="G16" s="42">
        <v>49</v>
      </c>
      <c r="H16" s="43">
        <v>19.3891666666667</v>
      </c>
      <c r="I16" s="33">
        <v>3.52819946394369</v>
      </c>
      <c r="J16" s="33">
        <v>23.458600761764298</v>
      </c>
      <c r="K16" s="33">
        <v>28.8716437697549</v>
      </c>
      <c r="L16" s="33">
        <v>52.3302445315189</v>
      </c>
      <c r="M16" s="33">
        <v>145.22235762223701</v>
      </c>
      <c r="N16" s="33">
        <v>7.87610178048583</v>
      </c>
      <c r="O16" s="33">
        <v>16.607843971281</v>
      </c>
      <c r="P16" s="33">
        <v>20.941281629538398</v>
      </c>
      <c r="Q16" s="33">
        <v>36.999711174425698</v>
      </c>
      <c r="R16" s="33">
        <v>3.9575098283878098</v>
      </c>
      <c r="S16" s="33">
        <v>3.6579937675696699</v>
      </c>
      <c r="T16" s="33">
        <v>317.98606411294901</v>
      </c>
      <c r="U16" s="33">
        <v>310.33995116168398</v>
      </c>
      <c r="V16" s="15">
        <v>0.50608451087921502</v>
      </c>
      <c r="W16" s="15"/>
      <c r="X16" s="15"/>
    </row>
    <row r="17" spans="1:24" ht="21.25" customHeight="1" x14ac:dyDescent="0.15">
      <c r="A17" s="44" t="s">
        <v>77</v>
      </c>
      <c r="B17" s="48" t="s">
        <v>60</v>
      </c>
      <c r="C17" s="49">
        <v>29</v>
      </c>
      <c r="D17" s="48" t="s">
        <v>61</v>
      </c>
      <c r="E17" s="40">
        <f t="shared" si="0"/>
        <v>262.61619273179275</v>
      </c>
      <c r="F17" s="41">
        <f t="shared" si="1"/>
        <v>5.1493371123880936</v>
      </c>
      <c r="G17" s="42">
        <v>51</v>
      </c>
      <c r="H17" s="43">
        <v>19.5507307692307</v>
      </c>
      <c r="I17" s="33">
        <v>3.8361087898634398</v>
      </c>
      <c r="J17" s="33">
        <v>20.953490439059198</v>
      </c>
      <c r="K17" s="33">
        <v>30.527094221329701</v>
      </c>
      <c r="L17" s="33">
        <v>51.480584660388601</v>
      </c>
      <c r="M17" s="33">
        <v>141.990541113425</v>
      </c>
      <c r="N17" s="33">
        <v>7.1251523057605004</v>
      </c>
      <c r="O17" s="33">
        <v>15.380172080952599</v>
      </c>
      <c r="P17" s="33">
        <v>32.094120160041598</v>
      </c>
      <c r="Q17" s="33">
        <v>82.428203198994197</v>
      </c>
      <c r="R17" s="33">
        <v>6.9677804941111097</v>
      </c>
      <c r="S17" s="33">
        <v>3.0869517955126899</v>
      </c>
      <c r="T17" s="33">
        <v>268.72365907598999</v>
      </c>
      <c r="U17" s="33">
        <v>213.21904907252201</v>
      </c>
      <c r="V17" s="15">
        <v>0.55758424089110203</v>
      </c>
      <c r="W17" s="15"/>
      <c r="X17" s="15"/>
    </row>
    <row r="18" spans="1:24" ht="21.25" customHeight="1" x14ac:dyDescent="0.2">
      <c r="A18" s="47" t="s">
        <v>27</v>
      </c>
      <c r="B18" s="38" t="s">
        <v>78</v>
      </c>
      <c r="C18" s="39">
        <v>28</v>
      </c>
      <c r="D18" s="38" t="s">
        <v>62</v>
      </c>
      <c r="E18" s="40">
        <f t="shared" si="0"/>
        <v>262.4995176650213</v>
      </c>
      <c r="F18" s="41">
        <f t="shared" si="1"/>
        <v>5.8333226147782513</v>
      </c>
      <c r="G18" s="42">
        <v>45</v>
      </c>
      <c r="H18" s="43">
        <v>19.739999999999998</v>
      </c>
      <c r="I18" s="33">
        <v>3.714</v>
      </c>
      <c r="J18" s="33">
        <v>18.476604813201501</v>
      </c>
      <c r="K18" s="33">
        <v>33.292237628042699</v>
      </c>
      <c r="L18" s="33">
        <v>51.768842441244303</v>
      </c>
      <c r="M18" s="33">
        <v>141.999806752339</v>
      </c>
      <c r="N18" s="33">
        <v>3.0447252939371898</v>
      </c>
      <c r="O18" s="33">
        <v>16.251247945088799</v>
      </c>
      <c r="P18" s="33">
        <v>18.452955374708001</v>
      </c>
      <c r="Q18" s="33">
        <v>37.7637654097515</v>
      </c>
      <c r="R18" s="33">
        <v>4.2809784907677804</v>
      </c>
      <c r="S18" s="33">
        <v>2.7679794974300802</v>
      </c>
      <c r="T18" s="33">
        <v>0</v>
      </c>
      <c r="U18" s="33">
        <v>0.56100485153851698</v>
      </c>
      <c r="V18" s="15">
        <v>0</v>
      </c>
      <c r="W18" s="15"/>
      <c r="X18" s="15"/>
    </row>
    <row r="19" spans="1:24" ht="21.25" customHeight="1" x14ac:dyDescent="0.2">
      <c r="A19" s="47" t="s">
        <v>79</v>
      </c>
      <c r="B19" s="38" t="s">
        <v>80</v>
      </c>
      <c r="C19" s="39">
        <v>24</v>
      </c>
      <c r="D19" s="38" t="s">
        <v>81</v>
      </c>
      <c r="E19" s="40">
        <f t="shared" si="0"/>
        <v>258.31923946738971</v>
      </c>
      <c r="F19" s="41">
        <f t="shared" si="1"/>
        <v>5.2718212136201981</v>
      </c>
      <c r="G19" s="42">
        <v>49</v>
      </c>
      <c r="H19" s="43">
        <v>19.102234374999998</v>
      </c>
      <c r="I19" s="33">
        <v>3.1686185030953302</v>
      </c>
      <c r="J19" s="33">
        <v>22.0015598165289</v>
      </c>
      <c r="K19" s="33">
        <v>29.614882192154401</v>
      </c>
      <c r="L19" s="33">
        <v>51.616442008683102</v>
      </c>
      <c r="M19" s="33">
        <v>155.93667909885099</v>
      </c>
      <c r="N19" s="33">
        <v>4.9033431414161104</v>
      </c>
      <c r="O19" s="33">
        <v>11.032036081694301</v>
      </c>
      <c r="P19" s="33">
        <v>17.187508642628401</v>
      </c>
      <c r="Q19" s="33">
        <v>43.642887603285899</v>
      </c>
      <c r="R19" s="33">
        <v>2.7526458212218099</v>
      </c>
      <c r="S19" s="33">
        <v>3.4636110030067</v>
      </c>
      <c r="T19" s="33">
        <v>2.9786315117015598</v>
      </c>
      <c r="U19" s="33">
        <v>8.5203947632841892</v>
      </c>
      <c r="V19" s="15">
        <v>0.25903336860626902</v>
      </c>
      <c r="W19" s="15"/>
      <c r="X19" s="15"/>
    </row>
    <row r="20" spans="1:24" ht="21.25" customHeight="1" x14ac:dyDescent="0.15">
      <c r="A20" s="44" t="s">
        <v>82</v>
      </c>
      <c r="B20" s="45" t="s">
        <v>83</v>
      </c>
      <c r="C20" s="46">
        <v>27</v>
      </c>
      <c r="D20" s="45" t="s">
        <v>81</v>
      </c>
      <c r="E20" s="40">
        <f t="shared" si="0"/>
        <v>258.1582704278797</v>
      </c>
      <c r="F20" s="41">
        <f t="shared" si="1"/>
        <v>5.3782973005808268</v>
      </c>
      <c r="G20" s="42">
        <v>48</v>
      </c>
      <c r="H20" s="43">
        <v>19.4162142857143</v>
      </c>
      <c r="I20" s="33">
        <v>3.1742176336250001</v>
      </c>
      <c r="J20" s="33">
        <v>23.211654010686399</v>
      </c>
      <c r="K20" s="33">
        <v>27.003822637732998</v>
      </c>
      <c r="L20" s="33">
        <v>50.215476648419497</v>
      </c>
      <c r="M20" s="33">
        <v>150.76202516994601</v>
      </c>
      <c r="N20" s="33">
        <v>6.1595863285485102</v>
      </c>
      <c r="O20" s="33">
        <v>13.109471005661501</v>
      </c>
      <c r="P20" s="33">
        <v>29.5594294316274</v>
      </c>
      <c r="Q20" s="33">
        <v>48.139175549229101</v>
      </c>
      <c r="R20" s="33">
        <v>4.6786581520052799</v>
      </c>
      <c r="S20" s="33">
        <v>3.1329397487529</v>
      </c>
      <c r="T20" s="33">
        <v>11.0931201195126</v>
      </c>
      <c r="U20" s="33">
        <v>16.526978825063701</v>
      </c>
      <c r="V20" s="15">
        <v>0.40163216438045801</v>
      </c>
      <c r="W20" s="15"/>
      <c r="X20" s="15"/>
    </row>
    <row r="21" spans="1:24" ht="21.25" customHeight="1" x14ac:dyDescent="0.15">
      <c r="A21" s="44" t="s">
        <v>84</v>
      </c>
      <c r="B21" s="48" t="s">
        <v>63</v>
      </c>
      <c r="C21" s="49">
        <v>25</v>
      </c>
      <c r="D21" s="48" t="s">
        <v>81</v>
      </c>
      <c r="E21" s="40">
        <f t="shared" si="0"/>
        <v>254.80163885968827</v>
      </c>
      <c r="F21" s="41">
        <f t="shared" si="1"/>
        <v>5.2000334461160875</v>
      </c>
      <c r="G21" s="42">
        <v>49</v>
      </c>
      <c r="H21" s="43">
        <v>18.560181818181899</v>
      </c>
      <c r="I21" s="33">
        <v>3.1070038978527599</v>
      </c>
      <c r="J21" s="33">
        <v>20.663067311563399</v>
      </c>
      <c r="K21" s="33">
        <v>26.335561513027798</v>
      </c>
      <c r="L21" s="33">
        <v>46.998628824591101</v>
      </c>
      <c r="M21" s="33">
        <v>155.31775560470899</v>
      </c>
      <c r="N21" s="33">
        <v>6.9237277627396301</v>
      </c>
      <c r="O21" s="33">
        <v>16.962727021137798</v>
      </c>
      <c r="P21" s="33">
        <v>11.107102706422801</v>
      </c>
      <c r="Q21" s="33">
        <v>13.703839792916</v>
      </c>
      <c r="R21" s="33">
        <v>5.34659907803512</v>
      </c>
      <c r="S21" s="33">
        <v>3.2250091611556102</v>
      </c>
      <c r="T21" s="33">
        <v>33.726892703927803</v>
      </c>
      <c r="U21" s="33">
        <v>28.751883658159901</v>
      </c>
      <c r="V21" s="15">
        <v>0.53981359219437797</v>
      </c>
      <c r="W21" s="15"/>
      <c r="X21" s="15"/>
    </row>
    <row r="22" spans="1:24" ht="21.25" customHeight="1" x14ac:dyDescent="0.15">
      <c r="A22" s="44" t="s">
        <v>31</v>
      </c>
      <c r="B22" s="45" t="s">
        <v>70</v>
      </c>
      <c r="C22" s="46">
        <v>26</v>
      </c>
      <c r="D22" s="45" t="s">
        <v>59</v>
      </c>
      <c r="E22" s="40">
        <f t="shared" si="0"/>
        <v>254.45742914376652</v>
      </c>
      <c r="F22" s="41">
        <f t="shared" si="1"/>
        <v>5.4139878541226922</v>
      </c>
      <c r="G22" s="42">
        <v>47</v>
      </c>
      <c r="H22" s="43">
        <v>20.387431818181799</v>
      </c>
      <c r="I22" s="33">
        <v>3.5760548856010201</v>
      </c>
      <c r="J22" s="33">
        <v>22.241015329189398</v>
      </c>
      <c r="K22" s="33">
        <v>27.2356850042434</v>
      </c>
      <c r="L22" s="33">
        <v>49.476700333433001</v>
      </c>
      <c r="M22" s="33">
        <v>143.578016574038</v>
      </c>
      <c r="N22" s="33">
        <v>6.5036202949264004</v>
      </c>
      <c r="O22" s="33">
        <v>14.2601661007686</v>
      </c>
      <c r="P22" s="33">
        <v>28.5899382745596</v>
      </c>
      <c r="Q22" s="33">
        <v>36.388597802828599</v>
      </c>
      <c r="R22" s="33">
        <v>4.7323066760011603</v>
      </c>
      <c r="S22" s="33">
        <v>2.8634003228197198</v>
      </c>
      <c r="T22" s="33">
        <v>505.59377605174097</v>
      </c>
      <c r="U22" s="33">
        <v>425.81130875627298</v>
      </c>
      <c r="V22" s="15">
        <v>0.54282909155038195</v>
      </c>
      <c r="W22" s="15"/>
      <c r="X22" s="15"/>
    </row>
    <row r="23" spans="1:24" ht="21.25" customHeight="1" x14ac:dyDescent="0.2">
      <c r="A23" s="47" t="s">
        <v>85</v>
      </c>
      <c r="B23" s="38" t="s">
        <v>67</v>
      </c>
      <c r="C23" s="39">
        <v>36</v>
      </c>
      <c r="D23" s="38" t="s">
        <v>59</v>
      </c>
      <c r="E23" s="40">
        <f t="shared" si="0"/>
        <v>252.68691561539504</v>
      </c>
      <c r="F23" s="41">
        <f t="shared" si="1"/>
        <v>4.9546454042234318</v>
      </c>
      <c r="G23" s="42">
        <v>51</v>
      </c>
      <c r="H23" s="43">
        <v>18.3677500000001</v>
      </c>
      <c r="I23" s="33">
        <v>2.80721424229215</v>
      </c>
      <c r="J23" s="33">
        <v>20.5361235865164</v>
      </c>
      <c r="K23" s="33">
        <v>23.166193145649402</v>
      </c>
      <c r="L23" s="33">
        <v>43.702316732165798</v>
      </c>
      <c r="M23" s="33">
        <v>175.674399749554</v>
      </c>
      <c r="N23" s="33">
        <v>6.2586903097306097</v>
      </c>
      <c r="O23" s="33">
        <v>13.2162635648028</v>
      </c>
      <c r="P23" s="33">
        <v>36.551192072575198</v>
      </c>
      <c r="Q23" s="33">
        <v>56.391520565199201</v>
      </c>
      <c r="R23" s="33">
        <v>6.1026359564731001</v>
      </c>
      <c r="S23" s="33">
        <v>3.29628836740505</v>
      </c>
      <c r="T23" s="33">
        <v>685.61965113442295</v>
      </c>
      <c r="U23" s="33">
        <v>439.88666477143499</v>
      </c>
      <c r="V23" s="15">
        <v>0.60916552972215399</v>
      </c>
      <c r="W23" s="15"/>
      <c r="X23" s="15"/>
    </row>
    <row r="24" spans="1:24" ht="21.25" customHeight="1" x14ac:dyDescent="0.15">
      <c r="A24" s="37" t="s">
        <v>86</v>
      </c>
      <c r="B24" s="38" t="s">
        <v>87</v>
      </c>
      <c r="C24" s="39">
        <v>25</v>
      </c>
      <c r="D24" s="38" t="s">
        <v>59</v>
      </c>
      <c r="E24" s="40">
        <f t="shared" si="0"/>
        <v>252.00315279473293</v>
      </c>
      <c r="F24" s="41">
        <f t="shared" si="1"/>
        <v>5.2500656832236023</v>
      </c>
      <c r="G24" s="42">
        <v>48</v>
      </c>
      <c r="H24" s="43">
        <v>20.497619047619001</v>
      </c>
      <c r="I24" s="33">
        <v>3.5249999999999999</v>
      </c>
      <c r="J24" s="33">
        <v>17.007371599633998</v>
      </c>
      <c r="K24" s="33">
        <v>29.3990332080961</v>
      </c>
      <c r="L24" s="33">
        <v>46.406404807730098</v>
      </c>
      <c r="M24" s="33">
        <v>144.44511408132001</v>
      </c>
      <c r="N24" s="33">
        <v>4.97329288264282</v>
      </c>
      <c r="O24" s="33">
        <v>17.320680269747498</v>
      </c>
      <c r="P24" s="33">
        <v>29.600103956938199</v>
      </c>
      <c r="Q24" s="33">
        <v>42.165317478975503</v>
      </c>
      <c r="R24" s="33">
        <v>9.9545267374534105E-2</v>
      </c>
      <c r="S24" s="33">
        <v>1.53645690072854</v>
      </c>
      <c r="T24" s="33">
        <v>413.40368129788999</v>
      </c>
      <c r="U24" s="33">
        <v>453.77601845543398</v>
      </c>
      <c r="V24" s="15">
        <v>0.47672204667093299</v>
      </c>
      <c r="W24" s="15"/>
      <c r="X24" s="15"/>
    </row>
    <row r="25" spans="1:24" ht="21.25" customHeight="1" x14ac:dyDescent="0.2">
      <c r="A25" s="47" t="s">
        <v>88</v>
      </c>
      <c r="B25" s="38" t="s">
        <v>87</v>
      </c>
      <c r="C25" s="39">
        <v>33</v>
      </c>
      <c r="D25" s="38" t="s">
        <v>66</v>
      </c>
      <c r="E25" s="40">
        <f t="shared" si="0"/>
        <v>251.88477771999604</v>
      </c>
      <c r="F25" s="41">
        <f t="shared" si="1"/>
        <v>5.7246540390908187</v>
      </c>
      <c r="G25" s="42">
        <v>44</v>
      </c>
      <c r="H25" s="43">
        <v>17.930375000000101</v>
      </c>
      <c r="I25" s="33">
        <v>2.5628073274242902</v>
      </c>
      <c r="J25" s="33">
        <v>22.2057088336874</v>
      </c>
      <c r="K25" s="33">
        <v>22.8233988701976</v>
      </c>
      <c r="L25" s="33">
        <v>45.029107703884897</v>
      </c>
      <c r="M25" s="33">
        <v>178.60801754240299</v>
      </c>
      <c r="N25" s="33">
        <v>4.9686204744721199</v>
      </c>
      <c r="O25" s="33">
        <v>11.365044975963499</v>
      </c>
      <c r="P25" s="33">
        <v>23.816779426062698</v>
      </c>
      <c r="Q25" s="33">
        <v>39.019831247451201</v>
      </c>
      <c r="R25" s="33">
        <v>4.5166429593310999</v>
      </c>
      <c r="S25" s="33">
        <v>3.2512701622741802</v>
      </c>
      <c r="T25" s="33">
        <v>16.693142509301602</v>
      </c>
      <c r="U25" s="33">
        <v>17.671396090184601</v>
      </c>
      <c r="V25" s="15">
        <v>0.48576652530848202</v>
      </c>
      <c r="W25" s="15"/>
      <c r="X25" s="15"/>
    </row>
    <row r="26" spans="1:24" ht="21.25" customHeight="1" x14ac:dyDescent="0.15">
      <c r="A26" s="44" t="s">
        <v>89</v>
      </c>
      <c r="B26" s="48" t="s">
        <v>63</v>
      </c>
      <c r="C26" s="49">
        <v>31</v>
      </c>
      <c r="D26" s="48" t="s">
        <v>59</v>
      </c>
      <c r="E26" s="40">
        <f t="shared" si="0"/>
        <v>251.19278500296892</v>
      </c>
      <c r="F26" s="41">
        <f t="shared" si="1"/>
        <v>5.126383367407529</v>
      </c>
      <c r="G26" s="42">
        <v>49</v>
      </c>
      <c r="H26" s="43">
        <v>18.243468750000101</v>
      </c>
      <c r="I26" s="33">
        <v>3.22214395396426</v>
      </c>
      <c r="J26" s="33">
        <v>19.057374742056801</v>
      </c>
      <c r="K26" s="33">
        <v>27.7170729469983</v>
      </c>
      <c r="L26" s="33">
        <v>46.774447689055002</v>
      </c>
      <c r="M26" s="33">
        <v>148.839153579905</v>
      </c>
      <c r="N26" s="33">
        <v>6.8544043768341902</v>
      </c>
      <c r="O26" s="33">
        <v>15.5921644691235</v>
      </c>
      <c r="P26" s="33">
        <v>26.3276810380206</v>
      </c>
      <c r="Q26" s="33">
        <v>39.362842906060003</v>
      </c>
      <c r="R26" s="33">
        <v>4.6348349714831896</v>
      </c>
      <c r="S26" s="33">
        <v>2.9743990668952902</v>
      </c>
      <c r="T26" s="33">
        <v>444.12927345925999</v>
      </c>
      <c r="U26" s="33">
        <v>348.50327128381002</v>
      </c>
      <c r="V26" s="15">
        <v>0.56032177382171899</v>
      </c>
      <c r="W26" s="15"/>
      <c r="X26" s="15"/>
    </row>
    <row r="27" spans="1:24" ht="21.25" customHeight="1" x14ac:dyDescent="0.2">
      <c r="A27" s="47" t="s">
        <v>90</v>
      </c>
      <c r="B27" s="38" t="s">
        <v>83</v>
      </c>
      <c r="C27" s="39">
        <v>34</v>
      </c>
      <c r="D27" s="38" t="s">
        <v>59</v>
      </c>
      <c r="E27" s="40">
        <f t="shared" si="0"/>
        <v>250.66526586117479</v>
      </c>
      <c r="F27" s="41">
        <f t="shared" si="1"/>
        <v>5.222193038774475</v>
      </c>
      <c r="G27" s="42">
        <v>48</v>
      </c>
      <c r="H27" s="43">
        <v>19.756250000000001</v>
      </c>
      <c r="I27" s="33">
        <v>2.7681998546972899</v>
      </c>
      <c r="J27" s="33">
        <v>16.922893350455102</v>
      </c>
      <c r="K27" s="33">
        <v>33.267521704975898</v>
      </c>
      <c r="L27" s="33">
        <v>50.190415055431203</v>
      </c>
      <c r="M27" s="33">
        <v>129.10927028898899</v>
      </c>
      <c r="N27" s="33">
        <v>2.9351705474172798</v>
      </c>
      <c r="O27" s="33">
        <v>15.607213618387201</v>
      </c>
      <c r="P27" s="33">
        <v>21.6247915680642</v>
      </c>
      <c r="Q27" s="33">
        <v>33.447252411151702</v>
      </c>
      <c r="R27" s="33">
        <v>4.6119084120492797</v>
      </c>
      <c r="S27" s="33">
        <v>2.28412870608609</v>
      </c>
      <c r="T27" s="33">
        <v>527.55578762101902</v>
      </c>
      <c r="U27" s="33">
        <v>466.59015612686301</v>
      </c>
      <c r="V27" s="15">
        <v>0.53066231466193003</v>
      </c>
      <c r="W27" s="15"/>
      <c r="X27" s="15"/>
    </row>
    <row r="28" spans="1:24" ht="21.25" customHeight="1" x14ac:dyDescent="0.15">
      <c r="A28" s="44" t="s">
        <v>91</v>
      </c>
      <c r="B28" s="45" t="s">
        <v>72</v>
      </c>
      <c r="C28" s="46">
        <v>28</v>
      </c>
      <c r="D28" s="45" t="s">
        <v>59</v>
      </c>
      <c r="E28" s="40">
        <f t="shared" si="0"/>
        <v>244.93428335410368</v>
      </c>
      <c r="F28" s="41">
        <f t="shared" si="1"/>
        <v>4.9986588439612998</v>
      </c>
      <c r="G28" s="42">
        <v>49</v>
      </c>
      <c r="H28" s="43">
        <v>21.579814814814799</v>
      </c>
      <c r="I28" s="33">
        <v>3.4915129960167901</v>
      </c>
      <c r="J28" s="33">
        <v>18.5218147583236</v>
      </c>
      <c r="K28" s="33">
        <v>31.071523267584499</v>
      </c>
      <c r="L28" s="33">
        <v>49.593338025908302</v>
      </c>
      <c r="M28" s="33">
        <v>119.47161100325199</v>
      </c>
      <c r="N28" s="33">
        <v>5.3449707061300202</v>
      </c>
      <c r="O28" s="33">
        <v>14.6066470625994</v>
      </c>
      <c r="P28" s="33">
        <v>36.025848247772998</v>
      </c>
      <c r="Q28" s="33">
        <v>29.601670420971502</v>
      </c>
      <c r="R28" s="33">
        <v>-0.98068331198104997</v>
      </c>
      <c r="S28" s="33">
        <v>2.8836382117570598</v>
      </c>
      <c r="T28" s="33">
        <v>357.91131606133001</v>
      </c>
      <c r="U28" s="33">
        <v>375.82977425636801</v>
      </c>
      <c r="V28" s="15">
        <v>0.48778965875600599</v>
      </c>
      <c r="W28" s="15"/>
      <c r="X28" s="15"/>
    </row>
    <row r="29" spans="1:24" ht="21.25" customHeight="1" x14ac:dyDescent="0.15">
      <c r="A29" s="37" t="s">
        <v>28</v>
      </c>
      <c r="B29" s="38" t="s">
        <v>92</v>
      </c>
      <c r="C29" s="39">
        <v>30</v>
      </c>
      <c r="D29" s="38" t="s">
        <v>66</v>
      </c>
      <c r="E29" s="40">
        <f t="shared" si="0"/>
        <v>243.22306639068364</v>
      </c>
      <c r="F29" s="41">
        <f t="shared" si="1"/>
        <v>5.2874579650148616</v>
      </c>
      <c r="G29" s="42">
        <v>46</v>
      </c>
      <c r="H29" s="43">
        <v>18.503387096774201</v>
      </c>
      <c r="I29" s="33">
        <v>2.90631245839467</v>
      </c>
      <c r="J29" s="33">
        <v>16.300562625967899</v>
      </c>
      <c r="K29" s="33">
        <v>35.681084210650198</v>
      </c>
      <c r="L29" s="33">
        <v>51.981646836618303</v>
      </c>
      <c r="M29" s="33">
        <v>112.73068364481099</v>
      </c>
      <c r="N29" s="33">
        <v>3.4087258066696302</v>
      </c>
      <c r="O29" s="33">
        <v>14.491325652669399</v>
      </c>
      <c r="P29" s="33">
        <v>9.6506637654252607</v>
      </c>
      <c r="Q29" s="33">
        <v>18.3243895320531</v>
      </c>
      <c r="R29" s="33">
        <v>1.8328236394831099</v>
      </c>
      <c r="S29" s="33">
        <v>2.4008431080600499</v>
      </c>
      <c r="T29" s="33">
        <v>0.34510070338044402</v>
      </c>
      <c r="U29" s="33">
        <v>1.28224933081728</v>
      </c>
      <c r="V29" s="15">
        <v>0.21206298345676899</v>
      </c>
      <c r="W29" s="15"/>
      <c r="X29" s="15"/>
    </row>
    <row r="30" spans="1:24" ht="21.25" customHeight="1" x14ac:dyDescent="0.2">
      <c r="A30" s="47" t="s">
        <v>34</v>
      </c>
      <c r="B30" s="38" t="s">
        <v>63</v>
      </c>
      <c r="C30" s="39">
        <v>24</v>
      </c>
      <c r="D30" s="38" t="s">
        <v>62</v>
      </c>
      <c r="E30" s="40">
        <f t="shared" si="0"/>
        <v>241.31812628838603</v>
      </c>
      <c r="F30" s="41">
        <f t="shared" si="1"/>
        <v>4.9248597201711437</v>
      </c>
      <c r="G30" s="42">
        <v>49</v>
      </c>
      <c r="H30" s="43">
        <v>20.338461538461601</v>
      </c>
      <c r="I30" s="33">
        <v>3.1223758972612998</v>
      </c>
      <c r="J30" s="33">
        <v>14.169612788441301</v>
      </c>
      <c r="K30" s="33">
        <v>34.505340958442197</v>
      </c>
      <c r="L30" s="33">
        <v>48.674953746883602</v>
      </c>
      <c r="M30" s="33">
        <v>121.969394840295</v>
      </c>
      <c r="N30" s="33">
        <v>1.5671479687496901</v>
      </c>
      <c r="O30" s="33">
        <v>14.4194658858742</v>
      </c>
      <c r="P30" s="33">
        <v>27.348179279198</v>
      </c>
      <c r="Q30" s="33">
        <v>24.045139786999599</v>
      </c>
      <c r="R30" s="33">
        <v>5.6164155876941804</v>
      </c>
      <c r="S30" s="33">
        <v>2.21153666896193</v>
      </c>
      <c r="T30" s="33">
        <v>6.3744497892460199</v>
      </c>
      <c r="U30" s="33">
        <v>4.5944080010631696</v>
      </c>
      <c r="V30" s="15">
        <v>0.58114070864130896</v>
      </c>
      <c r="W30" s="15"/>
      <c r="X30" s="15"/>
    </row>
    <row r="31" spans="1:24" ht="21.25" customHeight="1" x14ac:dyDescent="0.15">
      <c r="A31" s="44" t="s">
        <v>93</v>
      </c>
      <c r="B31" s="48" t="s">
        <v>94</v>
      </c>
      <c r="C31" s="49">
        <v>28</v>
      </c>
      <c r="D31" s="48" t="s">
        <v>81</v>
      </c>
      <c r="E31" s="40">
        <f t="shared" si="0"/>
        <v>239.87069023772102</v>
      </c>
      <c r="F31" s="41">
        <f t="shared" si="1"/>
        <v>4.8953202089330823</v>
      </c>
      <c r="G31" s="42">
        <v>49</v>
      </c>
      <c r="H31" s="43">
        <v>18.9554393939395</v>
      </c>
      <c r="I31" s="33">
        <v>3.0613705522390902</v>
      </c>
      <c r="J31" s="33">
        <v>17.810030486549799</v>
      </c>
      <c r="K31" s="33">
        <v>29.164229853069699</v>
      </c>
      <c r="L31" s="33">
        <v>46.974260339619399</v>
      </c>
      <c r="M31" s="33">
        <v>142.688063625311</v>
      </c>
      <c r="N31" s="33">
        <v>4.4759834776057197</v>
      </c>
      <c r="O31" s="33">
        <v>12.9730689217783</v>
      </c>
      <c r="P31" s="33">
        <v>8.2886978132521207</v>
      </c>
      <c r="Q31" s="33">
        <v>11.633062808253101</v>
      </c>
      <c r="R31" s="33">
        <v>3.5474341154973299</v>
      </c>
      <c r="S31" s="33">
        <v>2.9121996033683399</v>
      </c>
      <c r="T31" s="33">
        <v>0.58300947340509401</v>
      </c>
      <c r="U31" s="33">
        <v>1.24116498373559</v>
      </c>
      <c r="V31" s="15">
        <v>0</v>
      </c>
      <c r="W31" s="15"/>
      <c r="X31" s="15"/>
    </row>
    <row r="32" spans="1:24" ht="21.25" customHeight="1" x14ac:dyDescent="0.15">
      <c r="A32" s="44" t="s">
        <v>95</v>
      </c>
      <c r="B32" s="45" t="s">
        <v>96</v>
      </c>
      <c r="C32" s="46">
        <v>31</v>
      </c>
      <c r="D32" s="45" t="s">
        <v>74</v>
      </c>
      <c r="E32" s="40">
        <f t="shared" si="0"/>
        <v>236.74813576427437</v>
      </c>
      <c r="F32" s="41">
        <f t="shared" si="1"/>
        <v>5.1466986035711821</v>
      </c>
      <c r="G32" s="42">
        <v>46</v>
      </c>
      <c r="H32" s="43">
        <v>24.234455882352901</v>
      </c>
      <c r="I32" s="33">
        <v>3.0008054759601599</v>
      </c>
      <c r="J32" s="33">
        <v>10.5751995614416</v>
      </c>
      <c r="K32" s="33">
        <v>27.439484669091001</v>
      </c>
      <c r="L32" s="33">
        <v>38.014684230532403</v>
      </c>
      <c r="M32" s="33">
        <v>149.842188309835</v>
      </c>
      <c r="N32" s="33">
        <v>4.1517769814400403</v>
      </c>
      <c r="O32" s="33">
        <v>16.7347065603402</v>
      </c>
      <c r="P32" s="33">
        <v>71.567878985393193</v>
      </c>
      <c r="Q32" s="33">
        <v>34.5195520515285</v>
      </c>
      <c r="R32" s="33">
        <v>2.2706847162112198</v>
      </c>
      <c r="S32" s="33">
        <v>1.5438441322369201</v>
      </c>
      <c r="T32" s="33">
        <v>0</v>
      </c>
      <c r="U32" s="33">
        <v>3.1107145586459899E-5</v>
      </c>
      <c r="V32" s="15">
        <v>0</v>
      </c>
      <c r="W32" s="15"/>
      <c r="X32" s="15"/>
    </row>
    <row r="33" spans="1:24" ht="21.25" customHeight="1" x14ac:dyDescent="0.15">
      <c r="A33" s="44" t="s">
        <v>97</v>
      </c>
      <c r="B33" s="45" t="s">
        <v>72</v>
      </c>
      <c r="C33" s="46">
        <v>25</v>
      </c>
      <c r="D33" s="45" t="s">
        <v>81</v>
      </c>
      <c r="E33" s="40">
        <f t="shared" si="0"/>
        <v>236.6335571826811</v>
      </c>
      <c r="F33" s="41">
        <f t="shared" si="1"/>
        <v>4.8292562690343086</v>
      </c>
      <c r="G33" s="42">
        <v>49</v>
      </c>
      <c r="H33" s="43">
        <v>18.323863636363601</v>
      </c>
      <c r="I33" s="33">
        <v>2.3427158496081</v>
      </c>
      <c r="J33" s="33">
        <v>19.790445030322299</v>
      </c>
      <c r="K33" s="33">
        <v>22.7848173910666</v>
      </c>
      <c r="L33" s="33">
        <v>42.5752624213888</v>
      </c>
      <c r="M33" s="33">
        <v>175.296549684144</v>
      </c>
      <c r="N33" s="33">
        <v>3.2794954809314798</v>
      </c>
      <c r="O33" s="33">
        <v>8.7299525897709707</v>
      </c>
      <c r="P33" s="33">
        <v>18.9979494845023</v>
      </c>
      <c r="Q33" s="33">
        <v>29.103141376572498</v>
      </c>
      <c r="R33" s="33">
        <v>1.00067751667325</v>
      </c>
      <c r="S33" s="33">
        <v>3.0811496746812401</v>
      </c>
      <c r="T33" s="33">
        <v>1.17207271428168</v>
      </c>
      <c r="U33" s="33">
        <v>1.21380867153807</v>
      </c>
      <c r="V33" s="15">
        <v>0.49125355570808399</v>
      </c>
      <c r="W33" s="15"/>
      <c r="X33" s="15"/>
    </row>
    <row r="34" spans="1:24" ht="21.25" customHeight="1" x14ac:dyDescent="0.15">
      <c r="A34" s="44" t="s">
        <v>98</v>
      </c>
      <c r="B34" s="45" t="s">
        <v>99</v>
      </c>
      <c r="C34" s="46">
        <v>23</v>
      </c>
      <c r="D34" s="45" t="s">
        <v>62</v>
      </c>
      <c r="E34" s="40">
        <f t="shared" si="0"/>
        <v>236.59313624899929</v>
      </c>
      <c r="F34" s="41">
        <f t="shared" si="1"/>
        <v>4.4640214386603638</v>
      </c>
      <c r="G34" s="42">
        <v>53</v>
      </c>
      <c r="H34" s="43">
        <v>19.3188541666667</v>
      </c>
      <c r="I34" s="33">
        <v>2.94695584259077</v>
      </c>
      <c r="J34" s="33">
        <v>18.1206804803791</v>
      </c>
      <c r="K34" s="33">
        <v>26.977912055859498</v>
      </c>
      <c r="L34" s="33">
        <v>45.098592536238598</v>
      </c>
      <c r="M34" s="33">
        <v>130.24841366849901</v>
      </c>
      <c r="N34" s="33">
        <v>2.9579402327478999</v>
      </c>
      <c r="O34" s="33">
        <v>15.136424038547</v>
      </c>
      <c r="P34" s="33">
        <v>29.5015186446999</v>
      </c>
      <c r="Q34" s="33">
        <v>112.375513753927</v>
      </c>
      <c r="R34" s="33">
        <v>-1.6184296270943299</v>
      </c>
      <c r="S34" s="33">
        <v>2.07348745700319</v>
      </c>
      <c r="T34" s="33">
        <v>13.0892817834699</v>
      </c>
      <c r="U34" s="33">
        <v>13.8699474935464</v>
      </c>
      <c r="V34" s="15">
        <v>0.48552136446381899</v>
      </c>
      <c r="W34" s="15"/>
      <c r="X34" s="15"/>
    </row>
    <row r="35" spans="1:24" ht="21.25" customHeight="1" x14ac:dyDescent="0.15">
      <c r="A35" s="44" t="s">
        <v>100</v>
      </c>
      <c r="B35" s="45" t="s">
        <v>65</v>
      </c>
      <c r="C35" s="46">
        <v>34</v>
      </c>
      <c r="D35" s="45" t="s">
        <v>59</v>
      </c>
      <c r="E35" s="40">
        <f t="shared" si="0"/>
        <v>235.33497587876755</v>
      </c>
      <c r="F35" s="41">
        <f t="shared" si="1"/>
        <v>5.1159777364949468</v>
      </c>
      <c r="G35" s="42">
        <v>46</v>
      </c>
      <c r="H35" s="43">
        <v>17.071000000000101</v>
      </c>
      <c r="I35" s="33">
        <v>5.3977392063425498</v>
      </c>
      <c r="J35" s="33">
        <v>10.880810643979601</v>
      </c>
      <c r="K35" s="33">
        <v>33.431760722767301</v>
      </c>
      <c r="L35" s="33">
        <v>44.312571366746901</v>
      </c>
      <c r="M35" s="33">
        <v>94.314886533884206</v>
      </c>
      <c r="N35" s="33">
        <v>5.1688467259316004</v>
      </c>
      <c r="O35" s="33">
        <v>25.7641131844134</v>
      </c>
      <c r="P35" s="33">
        <v>18.5579607137898</v>
      </c>
      <c r="Q35" s="33">
        <v>30.3711677927785</v>
      </c>
      <c r="R35" s="33">
        <v>2.1005602150401801</v>
      </c>
      <c r="S35" s="33">
        <v>1.3322925498193201</v>
      </c>
      <c r="T35" s="33">
        <v>306.074876074288</v>
      </c>
      <c r="U35" s="33">
        <v>322.26273737249102</v>
      </c>
      <c r="V35" s="15">
        <v>0</v>
      </c>
      <c r="W35" s="15"/>
      <c r="X35" s="15"/>
    </row>
    <row r="36" spans="1:24" ht="21.25" customHeight="1" x14ac:dyDescent="0.2">
      <c r="A36" s="47" t="s">
        <v>101</v>
      </c>
      <c r="B36" s="38" t="s">
        <v>102</v>
      </c>
      <c r="C36" s="39">
        <v>24</v>
      </c>
      <c r="D36" s="38" t="s">
        <v>59</v>
      </c>
      <c r="E36" s="40">
        <f t="shared" si="0"/>
        <v>234.91180694814321</v>
      </c>
      <c r="F36" s="41">
        <f t="shared" si="1"/>
        <v>4.3502186471878375</v>
      </c>
      <c r="G36" s="42">
        <v>54</v>
      </c>
      <c r="H36" s="43">
        <v>19.03594</v>
      </c>
      <c r="I36" s="33">
        <v>3.0353713235826101</v>
      </c>
      <c r="J36" s="33">
        <v>15.4706349496374</v>
      </c>
      <c r="K36" s="33">
        <v>30.544944775461499</v>
      </c>
      <c r="L36" s="33">
        <v>46.015579725098902</v>
      </c>
      <c r="M36" s="33">
        <v>136.76412110251499</v>
      </c>
      <c r="N36" s="33">
        <v>2.05137210983245</v>
      </c>
      <c r="O36" s="33">
        <v>12.550944220961</v>
      </c>
      <c r="P36" s="33">
        <v>16.905593898335098</v>
      </c>
      <c r="Q36" s="33">
        <v>30.662445230321001</v>
      </c>
      <c r="R36" s="33">
        <v>1.90488404309197</v>
      </c>
      <c r="S36" s="33">
        <v>1.9806739102413899</v>
      </c>
      <c r="T36" s="33">
        <v>170.27048551165601</v>
      </c>
      <c r="U36" s="33">
        <v>219.845684669024</v>
      </c>
      <c r="V36" s="15">
        <v>0.436460978874052</v>
      </c>
      <c r="W36" s="15"/>
      <c r="X36" s="15"/>
    </row>
    <row r="37" spans="1:24" ht="21.25" customHeight="1" x14ac:dyDescent="0.2">
      <c r="A37" s="47" t="s">
        <v>103</v>
      </c>
      <c r="B37" s="38" t="s">
        <v>78</v>
      </c>
      <c r="C37" s="39">
        <v>31</v>
      </c>
      <c r="D37" s="38" t="s">
        <v>104</v>
      </c>
      <c r="E37" s="40">
        <f t="shared" si="0"/>
        <v>233.94431047467552</v>
      </c>
      <c r="F37" s="41">
        <f t="shared" si="1"/>
        <v>5.1987624549927896</v>
      </c>
      <c r="G37" s="42">
        <v>45</v>
      </c>
      <c r="H37" s="43">
        <v>18.8075277777777</v>
      </c>
      <c r="I37" s="33">
        <v>3.31552238612983</v>
      </c>
      <c r="J37" s="33">
        <v>19.882664793014801</v>
      </c>
      <c r="K37" s="33">
        <v>26.965319691940199</v>
      </c>
      <c r="L37" s="33">
        <v>46.847984484955099</v>
      </c>
      <c r="M37" s="33">
        <v>125.701211194875</v>
      </c>
      <c r="N37" s="33">
        <v>8.2266178434109207</v>
      </c>
      <c r="O37" s="33">
        <v>13.4174875365589</v>
      </c>
      <c r="P37" s="33">
        <v>18.5738817462762</v>
      </c>
      <c r="Q37" s="33">
        <v>56.532206598020103</v>
      </c>
      <c r="R37" s="33">
        <v>3.9464569500989999</v>
      </c>
      <c r="S37" s="33">
        <v>2.9786212920469999</v>
      </c>
      <c r="T37" s="33">
        <v>340.30357287666601</v>
      </c>
      <c r="U37" s="33">
        <v>280.61846044881901</v>
      </c>
      <c r="V37" s="15">
        <v>0.54806168023076096</v>
      </c>
      <c r="W37" s="15"/>
      <c r="X37" s="15"/>
    </row>
    <row r="38" spans="1:24" ht="21.25" customHeight="1" x14ac:dyDescent="0.2">
      <c r="A38" s="47" t="s">
        <v>105</v>
      </c>
      <c r="B38" s="38" t="s">
        <v>76</v>
      </c>
      <c r="C38" s="39">
        <v>27</v>
      </c>
      <c r="D38" s="38" t="s">
        <v>81</v>
      </c>
      <c r="E38" s="40">
        <f t="shared" si="0"/>
        <v>232.91102769746988</v>
      </c>
      <c r="F38" s="41">
        <f t="shared" si="1"/>
        <v>4.7532862795402018</v>
      </c>
      <c r="G38" s="42">
        <v>49</v>
      </c>
      <c r="H38" s="43">
        <v>18.815848484848502</v>
      </c>
      <c r="I38" s="33">
        <v>3.2642009225391102</v>
      </c>
      <c r="J38" s="33">
        <v>14.146616818959901</v>
      </c>
      <c r="K38" s="33">
        <v>28.301430690990401</v>
      </c>
      <c r="L38" s="33">
        <v>42.4480475099503</v>
      </c>
      <c r="M38" s="33">
        <v>135.50932139225799</v>
      </c>
      <c r="N38" s="33">
        <v>6.2187233178580401</v>
      </c>
      <c r="O38" s="33">
        <v>16.369420633917699</v>
      </c>
      <c r="P38" s="33">
        <v>25.3669160182728</v>
      </c>
      <c r="Q38" s="33">
        <v>19.576897471168301</v>
      </c>
      <c r="R38" s="33">
        <v>3.9017363221106498</v>
      </c>
      <c r="S38" s="33">
        <v>2.2059387378422501</v>
      </c>
      <c r="T38" s="33">
        <v>12.6994493075933</v>
      </c>
      <c r="U38" s="33">
        <v>14.5321842657431</v>
      </c>
      <c r="V38" s="15">
        <v>0.466349155051346</v>
      </c>
      <c r="W38" s="15"/>
      <c r="X38" s="15"/>
    </row>
    <row r="39" spans="1:24" ht="21.25" customHeight="1" x14ac:dyDescent="0.15">
      <c r="A39" s="37" t="s">
        <v>106</v>
      </c>
      <c r="B39" s="38" t="s">
        <v>83</v>
      </c>
      <c r="C39" s="39">
        <v>35</v>
      </c>
      <c r="D39" s="38" t="s">
        <v>59</v>
      </c>
      <c r="E39" s="40">
        <f t="shared" si="0"/>
        <v>232.3580224467749</v>
      </c>
      <c r="F39" s="41">
        <f t="shared" si="1"/>
        <v>4.8407921343078106</v>
      </c>
      <c r="G39" s="42">
        <v>48</v>
      </c>
      <c r="H39" s="43">
        <v>17.740909090909099</v>
      </c>
      <c r="I39" s="33">
        <v>3.2196875</v>
      </c>
      <c r="J39" s="33">
        <v>15.179179706506099</v>
      </c>
      <c r="K39" s="33">
        <v>30.268190326460498</v>
      </c>
      <c r="L39" s="33">
        <v>45.447370032966603</v>
      </c>
      <c r="M39" s="33">
        <v>121.861999832262</v>
      </c>
      <c r="N39" s="33">
        <v>5.5730964206064497</v>
      </c>
      <c r="O39" s="33">
        <v>15.6454315510311</v>
      </c>
      <c r="P39" s="33">
        <v>18.970246648409599</v>
      </c>
      <c r="Q39" s="33">
        <v>36.3165947766866</v>
      </c>
      <c r="R39" s="33">
        <v>0.59420695455351402</v>
      </c>
      <c r="S39" s="33">
        <v>2.0487749573590199</v>
      </c>
      <c r="T39" s="33">
        <v>297.13687481593797</v>
      </c>
      <c r="U39" s="33">
        <v>336.20940124310198</v>
      </c>
      <c r="V39" s="15">
        <v>0.46915389897743598</v>
      </c>
      <c r="W39" s="15"/>
      <c r="X39" s="15"/>
    </row>
    <row r="40" spans="1:24" ht="21.25" customHeight="1" x14ac:dyDescent="0.2">
      <c r="A40" s="47" t="s">
        <v>107</v>
      </c>
      <c r="B40" s="38" t="s">
        <v>94</v>
      </c>
      <c r="C40" s="39">
        <v>24</v>
      </c>
      <c r="D40" s="38" t="s">
        <v>81</v>
      </c>
      <c r="E40" s="40">
        <f t="shared" si="0"/>
        <v>232.28713458208108</v>
      </c>
      <c r="F40" s="41">
        <f t="shared" si="1"/>
        <v>4.7405537669812468</v>
      </c>
      <c r="G40" s="42">
        <v>49</v>
      </c>
      <c r="H40" s="43">
        <v>18.3681818181818</v>
      </c>
      <c r="I40" s="33">
        <v>3.0776786621079202</v>
      </c>
      <c r="J40" s="33">
        <v>17.674495460148901</v>
      </c>
      <c r="K40" s="33">
        <v>24.533803275638899</v>
      </c>
      <c r="L40" s="33">
        <v>42.2082987357877</v>
      </c>
      <c r="M40" s="33">
        <v>150.99487895108399</v>
      </c>
      <c r="N40" s="33">
        <v>5.5736295821421002</v>
      </c>
      <c r="O40" s="33">
        <v>13.6873709688267</v>
      </c>
      <c r="P40" s="33">
        <v>13.950284807611601</v>
      </c>
      <c r="Q40" s="33">
        <v>83.8524855976965</v>
      </c>
      <c r="R40" s="33">
        <v>3.7099429761149199</v>
      </c>
      <c r="S40" s="33">
        <v>2.8900376508424799</v>
      </c>
      <c r="T40" s="33">
        <v>5.1818613532597002</v>
      </c>
      <c r="U40" s="33">
        <v>13.0372448234733</v>
      </c>
      <c r="V40" s="15">
        <v>0.28441907649000298</v>
      </c>
      <c r="W40" s="15"/>
      <c r="X40" s="15"/>
    </row>
    <row r="41" spans="1:24" ht="21.25" customHeight="1" x14ac:dyDescent="0.15">
      <c r="A41" s="44" t="s">
        <v>108</v>
      </c>
      <c r="B41" s="45" t="s">
        <v>83</v>
      </c>
      <c r="C41" s="46">
        <v>29</v>
      </c>
      <c r="D41" s="45" t="s">
        <v>81</v>
      </c>
      <c r="E41" s="40">
        <f t="shared" si="0"/>
        <v>232.18273136009418</v>
      </c>
      <c r="F41" s="41">
        <f t="shared" si="1"/>
        <v>4.8371402366686285</v>
      </c>
      <c r="G41" s="42">
        <v>48</v>
      </c>
      <c r="H41" s="43">
        <v>18.332999999999998</v>
      </c>
      <c r="I41" s="33">
        <v>3.2668746991558599</v>
      </c>
      <c r="J41" s="33">
        <v>20.989945379020298</v>
      </c>
      <c r="K41" s="33">
        <v>22.755435098267501</v>
      </c>
      <c r="L41" s="33">
        <v>43.745380477287704</v>
      </c>
      <c r="M41" s="33">
        <v>134.30601179390899</v>
      </c>
      <c r="N41" s="33">
        <v>7.27085209421592</v>
      </c>
      <c r="O41" s="33">
        <v>14.823002338151801</v>
      </c>
      <c r="P41" s="33">
        <v>20.737896774863401</v>
      </c>
      <c r="Q41" s="33">
        <v>40.823560430377</v>
      </c>
      <c r="R41" s="33">
        <v>4.0218273471008397</v>
      </c>
      <c r="S41" s="33">
        <v>2.8330697231575801</v>
      </c>
      <c r="T41" s="33">
        <v>3.36736219775098</v>
      </c>
      <c r="U41" s="33">
        <v>5.9585108791936801</v>
      </c>
      <c r="V41" s="15">
        <v>0.361077420844997</v>
      </c>
      <c r="W41" s="15"/>
      <c r="X41" s="15"/>
    </row>
    <row r="42" spans="1:24" ht="21.25" customHeight="1" x14ac:dyDescent="0.15">
      <c r="A42" s="44" t="s">
        <v>109</v>
      </c>
      <c r="B42" s="45" t="s">
        <v>76</v>
      </c>
      <c r="C42" s="46">
        <v>21</v>
      </c>
      <c r="D42" s="45" t="s">
        <v>81</v>
      </c>
      <c r="E42" s="40">
        <f t="shared" si="0"/>
        <v>231.78406277470529</v>
      </c>
      <c r="F42" s="41">
        <f t="shared" si="1"/>
        <v>4.7302869954021487</v>
      </c>
      <c r="G42" s="42">
        <v>49</v>
      </c>
      <c r="H42" s="43">
        <v>17.5386666666667</v>
      </c>
      <c r="I42" s="33">
        <v>3.43912585596241</v>
      </c>
      <c r="J42" s="33">
        <v>16.461700744403402</v>
      </c>
      <c r="K42" s="33">
        <v>24.856389655251</v>
      </c>
      <c r="L42" s="33">
        <v>41.318090399654501</v>
      </c>
      <c r="M42" s="33">
        <v>147.57807567060999</v>
      </c>
      <c r="N42" s="33">
        <v>3.70856835754569</v>
      </c>
      <c r="O42" s="33">
        <v>15.8054226258252</v>
      </c>
      <c r="P42" s="33">
        <v>12.1495424439335</v>
      </c>
      <c r="Q42" s="33">
        <v>86.146903144258502</v>
      </c>
      <c r="R42" s="33">
        <v>4.7391594674783999</v>
      </c>
      <c r="S42" s="33">
        <v>2.56693906589576</v>
      </c>
      <c r="T42" s="33">
        <v>0.60420873122533003</v>
      </c>
      <c r="U42" s="33">
        <v>3.5676918800410098</v>
      </c>
      <c r="V42" s="15">
        <v>0.14482817006561599</v>
      </c>
      <c r="W42" s="15"/>
      <c r="X42" s="15"/>
    </row>
    <row r="43" spans="1:24" ht="21.25" customHeight="1" x14ac:dyDescent="0.15">
      <c r="A43" s="37" t="s">
        <v>110</v>
      </c>
      <c r="B43" s="38" t="s">
        <v>72</v>
      </c>
      <c r="C43" s="39">
        <v>35</v>
      </c>
      <c r="D43" s="38" t="s">
        <v>104</v>
      </c>
      <c r="E43" s="40">
        <f t="shared" si="0"/>
        <v>230.18646337211416</v>
      </c>
      <c r="F43" s="41">
        <f t="shared" si="1"/>
        <v>4.6976829259615132</v>
      </c>
      <c r="G43" s="42">
        <v>49</v>
      </c>
      <c r="H43" s="43">
        <v>19.3139545454546</v>
      </c>
      <c r="I43" s="33">
        <v>3.55098376442777</v>
      </c>
      <c r="J43" s="33">
        <v>12.2876416310799</v>
      </c>
      <c r="K43" s="33">
        <v>31.950673626536702</v>
      </c>
      <c r="L43" s="33">
        <v>44.238315257616698</v>
      </c>
      <c r="M43" s="33">
        <v>122.120711512583</v>
      </c>
      <c r="N43" s="33">
        <v>3.7388926301059899</v>
      </c>
      <c r="O43" s="33">
        <v>15.614027914467</v>
      </c>
      <c r="P43" s="33">
        <v>25.915530070194301</v>
      </c>
      <c r="Q43" s="33">
        <v>61.204559187312697</v>
      </c>
      <c r="R43" s="33">
        <v>-1.2654779559429801</v>
      </c>
      <c r="S43" s="33">
        <v>1.91304758211318</v>
      </c>
      <c r="T43" s="33">
        <v>62.929443540613804</v>
      </c>
      <c r="U43" s="33">
        <v>96.063940282447206</v>
      </c>
      <c r="V43" s="15">
        <v>0.395799133444735</v>
      </c>
      <c r="W43" s="15"/>
      <c r="X43" s="15"/>
    </row>
    <row r="44" spans="1:24" ht="21.25" customHeight="1" x14ac:dyDescent="0.15">
      <c r="A44" s="44" t="s">
        <v>111</v>
      </c>
      <c r="B44" s="45" t="s">
        <v>65</v>
      </c>
      <c r="C44" s="46">
        <v>29</v>
      </c>
      <c r="D44" s="45" t="s">
        <v>59</v>
      </c>
      <c r="E44" s="40">
        <f t="shared" si="0"/>
        <v>228.70400516651196</v>
      </c>
      <c r="F44" s="41">
        <f t="shared" si="1"/>
        <v>4.971826199271999</v>
      </c>
      <c r="G44" s="42">
        <v>46</v>
      </c>
      <c r="H44" s="43">
        <v>22.400681818181798</v>
      </c>
      <c r="I44" s="33">
        <v>3.4987280944013999</v>
      </c>
      <c r="J44" s="33">
        <v>16.4928748548462</v>
      </c>
      <c r="K44" s="33">
        <v>29.719255014181101</v>
      </c>
      <c r="L44" s="33">
        <v>46.2121298690274</v>
      </c>
      <c r="M44" s="33">
        <v>122.098681762886</v>
      </c>
      <c r="N44" s="33">
        <v>3.29063481886819</v>
      </c>
      <c r="O44" s="33">
        <v>12.3690443239313</v>
      </c>
      <c r="P44" s="33">
        <v>21.400930150622301</v>
      </c>
      <c r="Q44" s="33">
        <v>27.3308133075335</v>
      </c>
      <c r="R44" s="33">
        <v>2.7968839308022</v>
      </c>
      <c r="S44" s="33">
        <v>2.0194574662846398</v>
      </c>
      <c r="T44" s="33">
        <v>352.13369843020502</v>
      </c>
      <c r="U44" s="33">
        <v>456.95972373230597</v>
      </c>
      <c r="V44" s="15">
        <v>0.43522007321359402</v>
      </c>
      <c r="W44" s="15"/>
      <c r="X44" s="15"/>
    </row>
    <row r="45" spans="1:24" ht="21.25" customHeight="1" x14ac:dyDescent="0.15">
      <c r="A45" s="44" t="s">
        <v>112</v>
      </c>
      <c r="B45" s="48" t="s">
        <v>68</v>
      </c>
      <c r="C45" s="49">
        <v>24</v>
      </c>
      <c r="D45" s="48" t="s">
        <v>81</v>
      </c>
      <c r="E45" s="40">
        <f t="shared" si="0"/>
        <v>227.37938742821848</v>
      </c>
      <c r="F45" s="41">
        <f t="shared" si="1"/>
        <v>4.837859306983372</v>
      </c>
      <c r="G45" s="42">
        <v>47</v>
      </c>
      <c r="H45" s="43">
        <v>20.966000000000001</v>
      </c>
      <c r="I45" s="33">
        <v>3.2963405921085198</v>
      </c>
      <c r="J45" s="33">
        <v>24.1189240467756</v>
      </c>
      <c r="K45" s="33">
        <v>16.663809365047499</v>
      </c>
      <c r="L45" s="33">
        <v>40.782733411823102</v>
      </c>
      <c r="M45" s="33">
        <v>148.52425279730801</v>
      </c>
      <c r="N45" s="33">
        <v>8.0159327929085205</v>
      </c>
      <c r="O45" s="33">
        <v>13.1273411582583</v>
      </c>
      <c r="P45" s="33">
        <v>22.571892387893001</v>
      </c>
      <c r="Q45" s="33">
        <v>64.801930323949605</v>
      </c>
      <c r="R45" s="33">
        <v>-1.83046850268233</v>
      </c>
      <c r="S45" s="33">
        <v>3.0526394512420598</v>
      </c>
      <c r="T45" s="33">
        <v>12.1847103603822</v>
      </c>
      <c r="U45" s="33">
        <v>22.035567985414499</v>
      </c>
      <c r="V45" s="15">
        <v>0.35606695647695902</v>
      </c>
      <c r="W45" s="15"/>
      <c r="X45" s="15"/>
    </row>
    <row r="46" spans="1:24" ht="21.25" customHeight="1" x14ac:dyDescent="0.15">
      <c r="A46" s="44" t="s">
        <v>113</v>
      </c>
      <c r="B46" s="45" t="s">
        <v>58</v>
      </c>
      <c r="C46" s="46">
        <v>28</v>
      </c>
      <c r="D46" s="45" t="s">
        <v>61</v>
      </c>
      <c r="E46" s="40">
        <f t="shared" si="0"/>
        <v>227.10234110084892</v>
      </c>
      <c r="F46" s="41">
        <f t="shared" si="1"/>
        <v>4.7312987729343527</v>
      </c>
      <c r="G46" s="42">
        <v>48</v>
      </c>
      <c r="H46" s="43">
        <v>20.455249999999999</v>
      </c>
      <c r="I46" s="33">
        <v>4.1758455247089898</v>
      </c>
      <c r="J46" s="33">
        <v>12.3030735615112</v>
      </c>
      <c r="K46" s="33">
        <v>28.010717675569399</v>
      </c>
      <c r="L46" s="33">
        <v>40.313791237080601</v>
      </c>
      <c r="M46" s="33">
        <v>121.454627867654</v>
      </c>
      <c r="N46" s="33">
        <v>4.5859594074784802</v>
      </c>
      <c r="O46" s="33">
        <v>20.044580768001602</v>
      </c>
      <c r="P46" s="33">
        <v>26.722459598884502</v>
      </c>
      <c r="Q46" s="33">
        <v>32.402388232750802</v>
      </c>
      <c r="R46" s="33">
        <v>0.72984293249167198</v>
      </c>
      <c r="S46" s="33">
        <v>1.67807849765124</v>
      </c>
      <c r="T46" s="33">
        <v>101.51225996308</v>
      </c>
      <c r="U46" s="33">
        <v>122.024521371902</v>
      </c>
      <c r="V46" s="15">
        <v>0.45411882266908998</v>
      </c>
      <c r="W46" s="15"/>
      <c r="X46" s="15"/>
    </row>
    <row r="47" spans="1:24" ht="21.25" customHeight="1" x14ac:dyDescent="0.15">
      <c r="A47" s="44" t="s">
        <v>114</v>
      </c>
      <c r="B47" s="45" t="s">
        <v>115</v>
      </c>
      <c r="C47" s="46">
        <v>22</v>
      </c>
      <c r="D47" s="45" t="s">
        <v>66</v>
      </c>
      <c r="E47" s="40">
        <f t="shared" si="0"/>
        <v>226.89427393491425</v>
      </c>
      <c r="F47" s="41">
        <f t="shared" si="1"/>
        <v>4.5378854786982847</v>
      </c>
      <c r="G47" s="42">
        <v>50</v>
      </c>
      <c r="H47" s="43">
        <v>17.03848</v>
      </c>
      <c r="I47" s="33">
        <v>2.49931696338367</v>
      </c>
      <c r="J47" s="33">
        <v>17.836509547615599</v>
      </c>
      <c r="K47" s="33">
        <v>28.5986726390373</v>
      </c>
      <c r="L47" s="33">
        <v>46.435182186653002</v>
      </c>
      <c r="M47" s="33">
        <v>129.43989218233699</v>
      </c>
      <c r="N47" s="33">
        <v>3.4736070099084602</v>
      </c>
      <c r="O47" s="33">
        <v>10.033811708870701</v>
      </c>
      <c r="P47" s="33">
        <v>14.0057893302283</v>
      </c>
      <c r="Q47" s="33">
        <v>25.142923424399399</v>
      </c>
      <c r="R47" s="33">
        <v>3.6399877750271199</v>
      </c>
      <c r="S47" s="33">
        <v>2.6753093719191701</v>
      </c>
      <c r="T47" s="33">
        <v>1.10926820178606</v>
      </c>
      <c r="U47" s="33">
        <v>1.0316238011841701</v>
      </c>
      <c r="V47" s="15">
        <v>0.51813365655394295</v>
      </c>
      <c r="W47" s="15"/>
      <c r="X47" s="15"/>
    </row>
    <row r="48" spans="1:24" ht="21.25" customHeight="1" x14ac:dyDescent="0.15">
      <c r="A48" s="44" t="s">
        <v>116</v>
      </c>
      <c r="B48" s="45" t="s">
        <v>117</v>
      </c>
      <c r="C48" s="46">
        <v>28</v>
      </c>
      <c r="D48" s="45" t="s">
        <v>61</v>
      </c>
      <c r="E48" s="40">
        <f t="shared" si="0"/>
        <v>225.79369071562775</v>
      </c>
      <c r="F48" s="41">
        <f t="shared" si="1"/>
        <v>4.7040352232422444</v>
      </c>
      <c r="G48" s="42">
        <v>48</v>
      </c>
      <c r="H48" s="43">
        <v>20.919764705882301</v>
      </c>
      <c r="I48" s="33">
        <v>2.8484855120931298</v>
      </c>
      <c r="J48" s="33">
        <v>15.4839615418314</v>
      </c>
      <c r="K48" s="33">
        <v>29.200512844187401</v>
      </c>
      <c r="L48" s="33">
        <v>44.684474386018799</v>
      </c>
      <c r="M48" s="33">
        <v>111.63816422878</v>
      </c>
      <c r="N48" s="33">
        <v>3.9854890969453001</v>
      </c>
      <c r="O48" s="33">
        <v>14.9515954807789</v>
      </c>
      <c r="P48" s="33">
        <v>30.0899724081176</v>
      </c>
      <c r="Q48" s="33">
        <v>91.997229414553004</v>
      </c>
      <c r="R48" s="33">
        <v>-0.75173188986448303</v>
      </c>
      <c r="S48" s="33">
        <v>1.9332110481603999</v>
      </c>
      <c r="T48" s="33">
        <v>334.55661376824497</v>
      </c>
      <c r="U48" s="33">
        <v>260.750236343577</v>
      </c>
      <c r="V48" s="15">
        <v>0.56199019666144001</v>
      </c>
      <c r="W48" s="15"/>
      <c r="X48" s="15"/>
    </row>
    <row r="49" spans="1:24" ht="21.25" customHeight="1" x14ac:dyDescent="0.2">
      <c r="A49" s="47" t="s">
        <v>118</v>
      </c>
      <c r="B49" s="38" t="s">
        <v>119</v>
      </c>
      <c r="C49" s="39">
        <v>25</v>
      </c>
      <c r="D49" s="38" t="s">
        <v>81</v>
      </c>
      <c r="E49" s="40">
        <f t="shared" si="0"/>
        <v>224.89984923069065</v>
      </c>
      <c r="F49" s="41">
        <f t="shared" si="1"/>
        <v>4.889127157188927</v>
      </c>
      <c r="G49" s="42">
        <v>46</v>
      </c>
      <c r="H49" s="43">
        <v>18.7478709677419</v>
      </c>
      <c r="I49" s="33">
        <v>2.24906425611284</v>
      </c>
      <c r="J49" s="33">
        <v>16.060032645394699</v>
      </c>
      <c r="K49" s="33">
        <v>24.616885709691601</v>
      </c>
      <c r="L49" s="33">
        <v>40.6769183550863</v>
      </c>
      <c r="M49" s="33">
        <v>165.66627802554399</v>
      </c>
      <c r="N49" s="33">
        <v>2.8641198539406698</v>
      </c>
      <c r="O49" s="33">
        <v>7.0087062800884103</v>
      </c>
      <c r="P49" s="33">
        <v>30.092712962414701</v>
      </c>
      <c r="Q49" s="33">
        <v>87.956242554740001</v>
      </c>
      <c r="R49" s="33">
        <v>0.427722340704559</v>
      </c>
      <c r="S49" s="33">
        <v>1.95432437340247</v>
      </c>
      <c r="T49" s="33">
        <v>6.4201216073365304</v>
      </c>
      <c r="U49" s="33">
        <v>14.2292855716207</v>
      </c>
      <c r="V49" s="15">
        <v>0.310910698389392</v>
      </c>
      <c r="W49" s="15"/>
      <c r="X49" s="15"/>
    </row>
    <row r="50" spans="1:24" ht="21.25" customHeight="1" x14ac:dyDescent="0.15">
      <c r="A50" s="44" t="s">
        <v>120</v>
      </c>
      <c r="B50" s="45" t="s">
        <v>121</v>
      </c>
      <c r="C50" s="46">
        <v>23</v>
      </c>
      <c r="D50" s="45" t="s">
        <v>81</v>
      </c>
      <c r="E50" s="40">
        <f t="shared" si="0"/>
        <v>224.78919440599762</v>
      </c>
      <c r="F50" s="41">
        <f t="shared" si="1"/>
        <v>4.5875345797142373</v>
      </c>
      <c r="G50" s="42">
        <v>49</v>
      </c>
      <c r="H50" s="43">
        <v>18.735714285714302</v>
      </c>
      <c r="I50" s="33">
        <v>4.10666666666667</v>
      </c>
      <c r="J50" s="33">
        <v>16.493846041957401</v>
      </c>
      <c r="K50" s="33">
        <v>22.767493268696501</v>
      </c>
      <c r="L50" s="33">
        <v>39.261339310653902</v>
      </c>
      <c r="M50" s="33">
        <v>139.76868678228399</v>
      </c>
      <c r="N50" s="33">
        <v>5.8583573058204204</v>
      </c>
      <c r="O50" s="33">
        <v>16.549272300758499</v>
      </c>
      <c r="P50" s="33">
        <v>20.1114424068845</v>
      </c>
      <c r="Q50" s="33">
        <v>41.5726754938119</v>
      </c>
      <c r="R50" s="33">
        <v>-5.0216911340841204</v>
      </c>
      <c r="S50" s="33">
        <v>1.80419901956665</v>
      </c>
      <c r="T50" s="33">
        <v>5.10412363346778</v>
      </c>
      <c r="U50" s="33">
        <v>13.1713232353852</v>
      </c>
      <c r="V50" s="15">
        <v>0.279288581564963</v>
      </c>
      <c r="W50" s="15"/>
      <c r="X50" s="15"/>
    </row>
    <row r="51" spans="1:24" ht="21.25" customHeight="1" x14ac:dyDescent="0.15">
      <c r="A51" s="44" t="s">
        <v>122</v>
      </c>
      <c r="B51" s="48" t="s">
        <v>94</v>
      </c>
      <c r="C51" s="49">
        <v>27</v>
      </c>
      <c r="D51" s="48" t="s">
        <v>104</v>
      </c>
      <c r="E51" s="40">
        <f t="shared" si="0"/>
        <v>224.18415701468967</v>
      </c>
      <c r="F51" s="41">
        <f t="shared" si="1"/>
        <v>4.5751868778508094</v>
      </c>
      <c r="G51" s="42">
        <v>49</v>
      </c>
      <c r="H51" s="43">
        <v>20.329939393939402</v>
      </c>
      <c r="I51" s="33">
        <v>3.0776565331192001</v>
      </c>
      <c r="J51" s="33">
        <v>18.2200279308706</v>
      </c>
      <c r="K51" s="33">
        <v>23.646287051873099</v>
      </c>
      <c r="L51" s="33">
        <v>41.866314982743503</v>
      </c>
      <c r="M51" s="33">
        <v>129.273046512717</v>
      </c>
      <c r="N51" s="33">
        <v>5.5314413851447499</v>
      </c>
      <c r="O51" s="33">
        <v>14.0763973842417</v>
      </c>
      <c r="P51" s="33">
        <v>28.979470208083299</v>
      </c>
      <c r="Q51" s="33">
        <v>46.067151284921501</v>
      </c>
      <c r="R51" s="33">
        <v>3.2518279084347399</v>
      </c>
      <c r="S51" s="33">
        <v>2.9792401620936499</v>
      </c>
      <c r="T51" s="33">
        <v>411.97828361394102</v>
      </c>
      <c r="U51" s="33">
        <v>402.85251932476598</v>
      </c>
      <c r="V51" s="15">
        <v>0.50559979093589902</v>
      </c>
      <c r="W51" s="15"/>
      <c r="X51" s="15"/>
    </row>
    <row r="52" spans="1:24" ht="21.25" customHeight="1" x14ac:dyDescent="0.2">
      <c r="A52" s="47" t="s">
        <v>123</v>
      </c>
      <c r="B52" s="38" t="s">
        <v>96</v>
      </c>
      <c r="C52" s="39">
        <v>27</v>
      </c>
      <c r="D52" s="38" t="s">
        <v>66</v>
      </c>
      <c r="E52" s="40">
        <f t="shared" si="0"/>
        <v>223.11297598458032</v>
      </c>
      <c r="F52" s="41">
        <f t="shared" si="1"/>
        <v>4.850282086621311</v>
      </c>
      <c r="G52" s="42">
        <v>46</v>
      </c>
      <c r="H52" s="43">
        <v>18.297615384615401</v>
      </c>
      <c r="I52" s="33">
        <v>2.68817035136464</v>
      </c>
      <c r="J52" s="33">
        <v>20.381541344520201</v>
      </c>
      <c r="K52" s="33">
        <v>20.801762751779801</v>
      </c>
      <c r="L52" s="33">
        <v>41.183304096299999</v>
      </c>
      <c r="M52" s="33">
        <v>140.62710712344199</v>
      </c>
      <c r="N52" s="33">
        <v>4.40950716824468</v>
      </c>
      <c r="O52" s="33">
        <v>12.070959035051899</v>
      </c>
      <c r="P52" s="33">
        <v>25.537960319277602</v>
      </c>
      <c r="Q52" s="33">
        <v>51.536297485430801</v>
      </c>
      <c r="R52" s="33">
        <v>1.0252756996874499</v>
      </c>
      <c r="S52" s="33">
        <v>2.9754448441247501</v>
      </c>
      <c r="T52" s="33">
        <v>1.5950872366112201</v>
      </c>
      <c r="U52" s="33">
        <v>1.79843875888042</v>
      </c>
      <c r="V52" s="15">
        <v>0</v>
      </c>
      <c r="W52" s="15"/>
      <c r="X52" s="15"/>
    </row>
    <row r="53" spans="1:24" ht="21.25" customHeight="1" x14ac:dyDescent="0.2">
      <c r="A53" s="47" t="s">
        <v>124</v>
      </c>
      <c r="B53" s="38" t="s">
        <v>125</v>
      </c>
      <c r="C53" s="39">
        <v>30</v>
      </c>
      <c r="D53" s="38" t="s">
        <v>62</v>
      </c>
      <c r="E53" s="40">
        <f t="shared" si="0"/>
        <v>222.46866382480724</v>
      </c>
      <c r="F53" s="41">
        <f t="shared" si="1"/>
        <v>4.8362753005392873</v>
      </c>
      <c r="G53" s="42">
        <v>46</v>
      </c>
      <c r="H53" s="43">
        <v>17.530617647058801</v>
      </c>
      <c r="I53" s="33">
        <v>2.6176261852682301</v>
      </c>
      <c r="J53" s="33">
        <v>15.303270434539</v>
      </c>
      <c r="K53" s="33">
        <v>24.213549261379399</v>
      </c>
      <c r="L53" s="33">
        <v>39.5168196959184</v>
      </c>
      <c r="M53" s="33">
        <v>147.33315486975599</v>
      </c>
      <c r="N53" s="33">
        <v>3.5006084807661</v>
      </c>
      <c r="O53" s="33">
        <v>12.1424135666176</v>
      </c>
      <c r="P53" s="33">
        <v>29.834000844694199</v>
      </c>
      <c r="Q53" s="33">
        <v>53.063307564338899</v>
      </c>
      <c r="R53" s="33">
        <v>0.43945974804212801</v>
      </c>
      <c r="S53" s="33">
        <v>1.8822442899826299</v>
      </c>
      <c r="T53" s="33">
        <v>5.9634173020692102E-7</v>
      </c>
      <c r="U53" s="33">
        <v>5.8086297386915096</v>
      </c>
      <c r="V53" s="15">
        <v>1.0266477565464001E-7</v>
      </c>
      <c r="W53" s="15"/>
      <c r="X53" s="15"/>
    </row>
    <row r="54" spans="1:24" ht="21.25" customHeight="1" x14ac:dyDescent="0.15">
      <c r="A54" s="44" t="s">
        <v>126</v>
      </c>
      <c r="B54" s="45" t="s">
        <v>92</v>
      </c>
      <c r="C54" s="46">
        <v>28</v>
      </c>
      <c r="D54" s="45" t="s">
        <v>59</v>
      </c>
      <c r="E54" s="40">
        <f t="shared" si="0"/>
        <v>221.45294118183702</v>
      </c>
      <c r="F54" s="41">
        <f t="shared" si="1"/>
        <v>4.8141943735181965</v>
      </c>
      <c r="G54" s="42">
        <v>46</v>
      </c>
      <c r="H54" s="43">
        <v>19.128</v>
      </c>
      <c r="I54" s="33">
        <v>2.9678340466087301</v>
      </c>
      <c r="J54" s="33">
        <v>18.6584641708954</v>
      </c>
      <c r="K54" s="33">
        <v>22.645358193165301</v>
      </c>
      <c r="L54" s="33">
        <v>41.3038223640607</v>
      </c>
      <c r="M54" s="33">
        <v>131.724560359669</v>
      </c>
      <c r="N54" s="33">
        <v>7.3728883743468296</v>
      </c>
      <c r="O54" s="33">
        <v>12.8833626310119</v>
      </c>
      <c r="P54" s="33">
        <v>29.562343238983001</v>
      </c>
      <c r="Q54" s="33">
        <v>41.865763017059997</v>
      </c>
      <c r="R54" s="33">
        <v>0.32787978251482203</v>
      </c>
      <c r="S54" s="33">
        <v>2.7481287695135399</v>
      </c>
      <c r="T54" s="33">
        <v>357.98130540328799</v>
      </c>
      <c r="U54" s="33">
        <v>390.41252269195002</v>
      </c>
      <c r="V54" s="15">
        <v>0.47833278678205898</v>
      </c>
      <c r="W54" s="15"/>
      <c r="X54" s="15"/>
    </row>
    <row r="55" spans="1:24" ht="21.25" customHeight="1" x14ac:dyDescent="0.15">
      <c r="A55" s="44" t="s">
        <v>127</v>
      </c>
      <c r="B55" s="48" t="s">
        <v>99</v>
      </c>
      <c r="C55" s="49">
        <v>22</v>
      </c>
      <c r="D55" s="48" t="s">
        <v>66</v>
      </c>
      <c r="E55" s="40">
        <f t="shared" si="0"/>
        <v>220.73473982244039</v>
      </c>
      <c r="F55" s="41">
        <f t="shared" si="1"/>
        <v>4.1648064117441583</v>
      </c>
      <c r="G55" s="42">
        <v>53</v>
      </c>
      <c r="H55" s="43">
        <v>18.2334423076923</v>
      </c>
      <c r="I55" s="33">
        <v>2.8910694661281902</v>
      </c>
      <c r="J55" s="33">
        <v>18.050400907166601</v>
      </c>
      <c r="K55" s="33">
        <v>18.9655036699676</v>
      </c>
      <c r="L55" s="33">
        <v>37.0159045771343</v>
      </c>
      <c r="M55" s="33">
        <v>178.59905253483001</v>
      </c>
      <c r="N55" s="33">
        <v>4.0393796883324002</v>
      </c>
      <c r="O55" s="33">
        <v>7.5530792813213603</v>
      </c>
      <c r="P55" s="33">
        <v>26.4067063049004</v>
      </c>
      <c r="Q55" s="33">
        <v>202.16616497016199</v>
      </c>
      <c r="R55" s="33">
        <v>-2.2383651613477502</v>
      </c>
      <c r="S55" s="33">
        <v>2.0654456059426098</v>
      </c>
      <c r="T55" s="33">
        <v>125.761396219978</v>
      </c>
      <c r="U55" s="33">
        <v>130.69287281240599</v>
      </c>
      <c r="V55" s="15">
        <v>0.49038527100555801</v>
      </c>
      <c r="W55" s="15"/>
      <c r="X55" s="15"/>
    </row>
    <row r="56" spans="1:24" ht="21.25" customHeight="1" x14ac:dyDescent="0.15">
      <c r="A56" s="44" t="s">
        <v>37</v>
      </c>
      <c r="B56" s="45" t="s">
        <v>65</v>
      </c>
      <c r="C56" s="46">
        <v>32</v>
      </c>
      <c r="D56" s="45" t="s">
        <v>74</v>
      </c>
      <c r="E56" s="40">
        <f t="shared" si="0"/>
        <v>220.14707959569756</v>
      </c>
      <c r="F56" s="41">
        <f t="shared" si="1"/>
        <v>4.7858060781673384</v>
      </c>
      <c r="G56" s="42">
        <v>46</v>
      </c>
      <c r="H56" s="43">
        <v>24.0557916666666</v>
      </c>
      <c r="I56" s="33">
        <v>3.7602863171065</v>
      </c>
      <c r="J56" s="33">
        <v>9.0832422280114802</v>
      </c>
      <c r="K56" s="33">
        <v>32.056588233956802</v>
      </c>
      <c r="L56" s="33">
        <v>41.139830461968302</v>
      </c>
      <c r="M56" s="33">
        <v>114.09800689019301</v>
      </c>
      <c r="N56" s="33">
        <v>2.6512656083406898</v>
      </c>
      <c r="O56" s="33">
        <v>13.706400668120899</v>
      </c>
      <c r="P56" s="33">
        <v>61.328917142272203</v>
      </c>
      <c r="Q56" s="33">
        <v>44.3169738550733</v>
      </c>
      <c r="R56" s="33">
        <v>2.4177687184680701</v>
      </c>
      <c r="S56" s="33">
        <v>1.11219065789733</v>
      </c>
      <c r="T56" s="33">
        <v>0</v>
      </c>
      <c r="U56" s="33">
        <v>0.16158496255763799</v>
      </c>
      <c r="V56" s="15">
        <v>0</v>
      </c>
      <c r="W56" s="15"/>
      <c r="X56" s="15"/>
    </row>
    <row r="57" spans="1:24" ht="21.25" customHeight="1" x14ac:dyDescent="0.15">
      <c r="A57" s="44" t="s">
        <v>128</v>
      </c>
      <c r="B57" s="48" t="s">
        <v>115</v>
      </c>
      <c r="C57" s="49">
        <v>25</v>
      </c>
      <c r="D57" s="48" t="s">
        <v>61</v>
      </c>
      <c r="E57" s="40">
        <f t="shared" si="0"/>
        <v>219.60271966850658</v>
      </c>
      <c r="F57" s="41">
        <f t="shared" si="1"/>
        <v>4.3920543933701319</v>
      </c>
      <c r="G57" s="42">
        <v>50</v>
      </c>
      <c r="H57" s="43">
        <v>17.140103448275799</v>
      </c>
      <c r="I57" s="33">
        <v>2.5714158445426198</v>
      </c>
      <c r="J57" s="33">
        <v>18.693208459019399</v>
      </c>
      <c r="K57" s="33">
        <v>21.922883082996002</v>
      </c>
      <c r="L57" s="33">
        <v>40.616091542015297</v>
      </c>
      <c r="M57" s="33">
        <v>121.341656376348</v>
      </c>
      <c r="N57" s="33">
        <v>4.6981033002309696</v>
      </c>
      <c r="O57" s="33">
        <v>16.150241275130899</v>
      </c>
      <c r="P57" s="33">
        <v>23.915671520122999</v>
      </c>
      <c r="Q57" s="33">
        <v>56.689777963939001</v>
      </c>
      <c r="R57" s="33">
        <v>2.7695963901563099</v>
      </c>
      <c r="S57" s="33">
        <v>2.80380618462083</v>
      </c>
      <c r="T57" s="33">
        <v>194.23519502953599</v>
      </c>
      <c r="U57" s="33">
        <v>196.078048026072</v>
      </c>
      <c r="V57" s="15">
        <v>0.49763926406633102</v>
      </c>
      <c r="W57" s="15"/>
      <c r="X57" s="15"/>
    </row>
    <row r="58" spans="1:24" ht="21.25" customHeight="1" x14ac:dyDescent="0.15">
      <c r="A58" s="44" t="s">
        <v>129</v>
      </c>
      <c r="B58" s="48" t="s">
        <v>130</v>
      </c>
      <c r="C58" s="49">
        <v>34</v>
      </c>
      <c r="D58" s="48" t="s">
        <v>59</v>
      </c>
      <c r="E58" s="40">
        <f t="shared" si="0"/>
        <v>218.34178578682872</v>
      </c>
      <c r="F58" s="41">
        <f t="shared" si="1"/>
        <v>4.6455699103580583</v>
      </c>
      <c r="G58" s="42">
        <v>47</v>
      </c>
      <c r="H58" s="43">
        <v>21.083799999999901</v>
      </c>
      <c r="I58" s="33">
        <v>3.33800403724632</v>
      </c>
      <c r="J58" s="33">
        <v>12.746061525805199</v>
      </c>
      <c r="K58" s="33">
        <v>28.129311351249399</v>
      </c>
      <c r="L58" s="33">
        <v>40.875372877054602</v>
      </c>
      <c r="M58" s="33">
        <v>110.903606813206</v>
      </c>
      <c r="N58" s="33">
        <v>3.8981861766241899</v>
      </c>
      <c r="O58" s="33">
        <v>16.237465085638298</v>
      </c>
      <c r="P58" s="33">
        <v>38.944667888926503</v>
      </c>
      <c r="Q58" s="33">
        <v>42.628388223531203</v>
      </c>
      <c r="R58" s="33">
        <v>8.3306463433100594E-2</v>
      </c>
      <c r="S58" s="33">
        <v>1.6043919504583</v>
      </c>
      <c r="T58" s="33">
        <v>531.04097761662797</v>
      </c>
      <c r="U58" s="33">
        <v>415.97974606692998</v>
      </c>
      <c r="V58" s="15">
        <v>0.560749056843315</v>
      </c>
      <c r="W58" s="15"/>
      <c r="X58" s="15"/>
    </row>
    <row r="59" spans="1:24" ht="21.25" customHeight="1" x14ac:dyDescent="0.15">
      <c r="A59" s="37" t="s">
        <v>131</v>
      </c>
      <c r="B59" s="38" t="s">
        <v>99</v>
      </c>
      <c r="C59" s="39">
        <v>22</v>
      </c>
      <c r="D59" s="38" t="s">
        <v>59</v>
      </c>
      <c r="E59" s="40">
        <f t="shared" si="0"/>
        <v>216.91899613425679</v>
      </c>
      <c r="F59" s="41">
        <f t="shared" si="1"/>
        <v>4.092811247816166</v>
      </c>
      <c r="G59" s="42">
        <v>53</v>
      </c>
      <c r="H59" s="43">
        <v>18.740625000000101</v>
      </c>
      <c r="I59" s="33">
        <v>3.05251596528116</v>
      </c>
      <c r="J59" s="33">
        <v>21.244699893775799</v>
      </c>
      <c r="K59" s="33">
        <v>18.28650846467</v>
      </c>
      <c r="L59" s="33">
        <v>39.531208358445802</v>
      </c>
      <c r="M59" s="33">
        <v>130.71278461608</v>
      </c>
      <c r="N59" s="33">
        <v>6.6513985016673596</v>
      </c>
      <c r="O59" s="33">
        <v>12.4320683689365</v>
      </c>
      <c r="P59" s="33">
        <v>40.524210065031902</v>
      </c>
      <c r="Q59" s="33">
        <v>66.450068630158995</v>
      </c>
      <c r="R59" s="33">
        <v>-2.01331049537123</v>
      </c>
      <c r="S59" s="33">
        <v>2.4309583078427299</v>
      </c>
      <c r="T59" s="33">
        <v>427.102215306392</v>
      </c>
      <c r="U59" s="33">
        <v>403.17940737753997</v>
      </c>
      <c r="V59" s="15">
        <v>0.51440644190794005</v>
      </c>
      <c r="W59" s="15"/>
      <c r="X59" s="15"/>
    </row>
    <row r="60" spans="1:24" ht="21.25" customHeight="1" x14ac:dyDescent="0.15">
      <c r="A60" s="44" t="s">
        <v>132</v>
      </c>
      <c r="B60" s="45" t="s">
        <v>70</v>
      </c>
      <c r="C60" s="46">
        <v>25</v>
      </c>
      <c r="D60" s="45" t="s">
        <v>74</v>
      </c>
      <c r="E60" s="40">
        <f t="shared" si="0"/>
        <v>216.88676973603316</v>
      </c>
      <c r="F60" s="41">
        <f t="shared" si="1"/>
        <v>4.6146121220432583</v>
      </c>
      <c r="G60" s="42">
        <v>47</v>
      </c>
      <c r="H60" s="43">
        <v>25.7686470588236</v>
      </c>
      <c r="I60" s="33">
        <v>3.8661919439374302</v>
      </c>
      <c r="J60" s="33">
        <v>10.5145447163671</v>
      </c>
      <c r="K60" s="33">
        <v>25.642167296524399</v>
      </c>
      <c r="L60" s="33">
        <v>36.156712012891603</v>
      </c>
      <c r="M60" s="33">
        <v>138.73373593167901</v>
      </c>
      <c r="N60" s="33">
        <v>4.0088694483497598</v>
      </c>
      <c r="O60" s="33">
        <v>14.170240039547901</v>
      </c>
      <c r="P60" s="33">
        <v>53.546428262116699</v>
      </c>
      <c r="Q60" s="33">
        <v>47.109342687643597</v>
      </c>
      <c r="R60" s="33">
        <v>5.28639088780535</v>
      </c>
      <c r="S60" s="33">
        <v>1.3536859846337499</v>
      </c>
      <c r="T60" s="33">
        <v>0</v>
      </c>
      <c r="U60" s="33">
        <v>0</v>
      </c>
      <c r="V60" s="15">
        <v>0</v>
      </c>
      <c r="W60" s="15"/>
      <c r="X60" s="15"/>
    </row>
    <row r="61" spans="1:24" ht="21.25" customHeight="1" x14ac:dyDescent="0.15">
      <c r="A61" s="44" t="s">
        <v>133</v>
      </c>
      <c r="B61" s="45" t="s">
        <v>125</v>
      </c>
      <c r="C61" s="46">
        <v>26</v>
      </c>
      <c r="D61" s="45" t="s">
        <v>62</v>
      </c>
      <c r="E61" s="40">
        <f t="shared" si="0"/>
        <v>216.72552600072027</v>
      </c>
      <c r="F61" s="41">
        <f t="shared" si="1"/>
        <v>4.7114244782765278</v>
      </c>
      <c r="G61" s="42">
        <v>46</v>
      </c>
      <c r="H61" s="43">
        <v>19.258187499999998</v>
      </c>
      <c r="I61" s="33">
        <v>2.4709576941306302</v>
      </c>
      <c r="J61" s="33">
        <v>16.943287317665401</v>
      </c>
      <c r="K61" s="33">
        <v>25.588351974195501</v>
      </c>
      <c r="L61" s="33">
        <v>42.531639291860898</v>
      </c>
      <c r="M61" s="33">
        <v>128.694897693385</v>
      </c>
      <c r="N61" s="33">
        <v>3.50235891768902</v>
      </c>
      <c r="O61" s="33">
        <v>10.6418612598992</v>
      </c>
      <c r="P61" s="33">
        <v>17.497183793233201</v>
      </c>
      <c r="Q61" s="33">
        <v>40.243821585728703</v>
      </c>
      <c r="R61" s="33">
        <v>2.92841181480612</v>
      </c>
      <c r="S61" s="33">
        <v>2.0839601537219701</v>
      </c>
      <c r="T61" s="33">
        <v>7.0553645729833798</v>
      </c>
      <c r="U61" s="33">
        <v>22.834794073914502</v>
      </c>
      <c r="V61" s="15">
        <v>0.23604306207707701</v>
      </c>
      <c r="W61" s="15"/>
      <c r="X61" s="15"/>
    </row>
    <row r="62" spans="1:24" ht="21.25" customHeight="1" x14ac:dyDescent="0.15">
      <c r="A62" s="37" t="s">
        <v>41</v>
      </c>
      <c r="B62" s="38" t="s">
        <v>83</v>
      </c>
      <c r="C62" s="39">
        <v>34</v>
      </c>
      <c r="D62" s="38" t="s">
        <v>74</v>
      </c>
      <c r="E62" s="40">
        <f t="shared" si="0"/>
        <v>215.99718132104033</v>
      </c>
      <c r="F62" s="41">
        <f t="shared" si="1"/>
        <v>4.4999412775216738</v>
      </c>
      <c r="G62" s="42">
        <v>48</v>
      </c>
      <c r="H62" s="43">
        <v>25.528766666666598</v>
      </c>
      <c r="I62" s="33">
        <v>3.0174209344864198</v>
      </c>
      <c r="J62" s="33">
        <v>6.2369375667632196</v>
      </c>
      <c r="K62" s="33">
        <v>31.713431305835101</v>
      </c>
      <c r="L62" s="33">
        <v>37.950368872598197</v>
      </c>
      <c r="M62" s="33">
        <v>125.562071253192</v>
      </c>
      <c r="N62" s="33">
        <v>1.76240619511537</v>
      </c>
      <c r="O62" s="33">
        <v>12.6834534192937</v>
      </c>
      <c r="P62" s="33">
        <v>69.990661190309794</v>
      </c>
      <c r="Q62" s="33">
        <v>89.509977986407193</v>
      </c>
      <c r="R62" s="33">
        <v>4.4029196620850097</v>
      </c>
      <c r="S62" s="33">
        <v>0.84181633951663704</v>
      </c>
      <c r="T62" s="33">
        <v>0</v>
      </c>
      <c r="U62" s="33">
        <v>0.19359509987062901</v>
      </c>
      <c r="V62" s="15">
        <v>0</v>
      </c>
      <c r="W62" s="15"/>
      <c r="X62" s="15"/>
    </row>
    <row r="63" spans="1:24" ht="21.25" customHeight="1" x14ac:dyDescent="0.2">
      <c r="A63" s="47" t="s">
        <v>134</v>
      </c>
      <c r="B63" s="38" t="s">
        <v>135</v>
      </c>
      <c r="C63" s="39">
        <v>23</v>
      </c>
      <c r="D63" s="38" t="s">
        <v>81</v>
      </c>
      <c r="E63" s="40">
        <f t="shared" si="0"/>
        <v>215.01322614496482</v>
      </c>
      <c r="F63" s="41">
        <f t="shared" si="1"/>
        <v>4.3880250233666294</v>
      </c>
      <c r="G63" s="42">
        <v>49</v>
      </c>
      <c r="H63" s="43">
        <v>20.6398636363637</v>
      </c>
      <c r="I63" s="33">
        <v>3.1983113244657</v>
      </c>
      <c r="J63" s="33">
        <v>16.599626409091101</v>
      </c>
      <c r="K63" s="33">
        <v>22.860429673033099</v>
      </c>
      <c r="L63" s="33">
        <v>39.460056082124296</v>
      </c>
      <c r="M63" s="33">
        <v>148.09286350288599</v>
      </c>
      <c r="N63" s="33">
        <v>3.0571502408583799</v>
      </c>
      <c r="O63" s="33">
        <v>8.8003816125089198</v>
      </c>
      <c r="P63" s="33">
        <v>24.929314610656899</v>
      </c>
      <c r="Q63" s="33">
        <v>18.799007010246999</v>
      </c>
      <c r="R63" s="33">
        <v>-5.0497244533189098</v>
      </c>
      <c r="S63" s="33">
        <v>1.5109945681369701</v>
      </c>
      <c r="T63" s="33">
        <v>21.532887857192399</v>
      </c>
      <c r="U63" s="33">
        <v>33.397674887344998</v>
      </c>
      <c r="V63" s="15">
        <v>0.392001952671307</v>
      </c>
      <c r="W63" s="15"/>
      <c r="X63" s="15"/>
    </row>
    <row r="64" spans="1:24" ht="21.25" customHeight="1" x14ac:dyDescent="0.15">
      <c r="A64" s="37" t="s">
        <v>136</v>
      </c>
      <c r="B64" s="38" t="s">
        <v>78</v>
      </c>
      <c r="C64" s="39">
        <v>25</v>
      </c>
      <c r="D64" s="38" t="s">
        <v>104</v>
      </c>
      <c r="E64" s="40">
        <f t="shared" si="0"/>
        <v>212.52827841906725</v>
      </c>
      <c r="F64" s="41">
        <f t="shared" si="1"/>
        <v>4.7228506315348273</v>
      </c>
      <c r="G64" s="42">
        <v>45</v>
      </c>
      <c r="H64" s="43">
        <v>19.8760869565217</v>
      </c>
      <c r="I64" s="33">
        <v>3.5491304347826098</v>
      </c>
      <c r="J64" s="33">
        <v>20.416059279333801</v>
      </c>
      <c r="K64" s="33">
        <v>22.515900374079202</v>
      </c>
      <c r="L64" s="33">
        <v>42.931959653413003</v>
      </c>
      <c r="M64" s="33">
        <v>114.038950967875</v>
      </c>
      <c r="N64" s="33">
        <v>5.0353142767906496</v>
      </c>
      <c r="O64" s="33">
        <v>11.8614274279704</v>
      </c>
      <c r="P64" s="33">
        <v>14.950345594749701</v>
      </c>
      <c r="Q64" s="33">
        <v>29.509418908892599</v>
      </c>
      <c r="R64" s="33">
        <v>4.6255687698604504</v>
      </c>
      <c r="S64" s="33">
        <v>3.0585291007109698</v>
      </c>
      <c r="T64" s="33">
        <v>238.113837722223</v>
      </c>
      <c r="U64" s="33">
        <v>242.43526508601201</v>
      </c>
      <c r="V64" s="15">
        <v>0.49550365681827702</v>
      </c>
      <c r="W64" s="15"/>
      <c r="X64" s="15"/>
    </row>
    <row r="65" spans="1:24" ht="21.25" customHeight="1" x14ac:dyDescent="0.2">
      <c r="A65" s="47" t="s">
        <v>137</v>
      </c>
      <c r="B65" s="38" t="s">
        <v>121</v>
      </c>
      <c r="C65" s="39">
        <v>26</v>
      </c>
      <c r="D65" s="38" t="s">
        <v>81</v>
      </c>
      <c r="E65" s="40">
        <f t="shared" si="0"/>
        <v>212.12089492244209</v>
      </c>
      <c r="F65" s="41">
        <f t="shared" si="1"/>
        <v>4.3289978555600426</v>
      </c>
      <c r="G65" s="42">
        <v>49</v>
      </c>
      <c r="H65" s="43">
        <v>18.297322580645201</v>
      </c>
      <c r="I65" s="33">
        <v>2.7042264646991701</v>
      </c>
      <c r="J65" s="33">
        <v>17.581002698709799</v>
      </c>
      <c r="K65" s="33">
        <v>21.782353777502301</v>
      </c>
      <c r="L65" s="33">
        <v>39.363356476212203</v>
      </c>
      <c r="M65" s="33">
        <v>137.526771693906</v>
      </c>
      <c r="N65" s="33">
        <v>4.4936429281449302</v>
      </c>
      <c r="O65" s="33">
        <v>10.702015694575801</v>
      </c>
      <c r="P65" s="33">
        <v>19.317041288505798</v>
      </c>
      <c r="Q65" s="33">
        <v>33.748806207395901</v>
      </c>
      <c r="R65" s="33">
        <v>-2.8985245799433699</v>
      </c>
      <c r="S65" s="33">
        <v>1.9231189469891901</v>
      </c>
      <c r="T65" s="33">
        <v>8.3061513192494196</v>
      </c>
      <c r="U65" s="33">
        <v>11.8196379623267</v>
      </c>
      <c r="V65" s="15">
        <v>0.41271182973445802</v>
      </c>
      <c r="W65" s="15"/>
      <c r="X65" s="15"/>
    </row>
    <row r="66" spans="1:24" ht="21.25" customHeight="1" x14ac:dyDescent="0.2">
      <c r="A66" s="47" t="s">
        <v>138</v>
      </c>
      <c r="B66" s="38" t="s">
        <v>80</v>
      </c>
      <c r="C66" s="39">
        <v>34</v>
      </c>
      <c r="D66" s="38" t="s">
        <v>62</v>
      </c>
      <c r="E66" s="40">
        <f t="shared" si="0"/>
        <v>212.10656150655606</v>
      </c>
      <c r="F66" s="41">
        <f t="shared" si="1"/>
        <v>4.3287053368684907</v>
      </c>
      <c r="G66" s="42">
        <v>49</v>
      </c>
      <c r="H66" s="43">
        <v>18.742833333333301</v>
      </c>
      <c r="I66" s="33">
        <v>3.2099666262692002</v>
      </c>
      <c r="J66" s="33">
        <v>15.1308969401344</v>
      </c>
      <c r="K66" s="33">
        <v>28.041790459898301</v>
      </c>
      <c r="L66" s="33">
        <v>43.172687400032601</v>
      </c>
      <c r="M66" s="33">
        <v>103.840975564242</v>
      </c>
      <c r="N66" s="33">
        <v>4.1011484906063398</v>
      </c>
      <c r="O66" s="33">
        <v>12.608630376291501</v>
      </c>
      <c r="P66" s="33">
        <v>27.253753858769699</v>
      </c>
      <c r="Q66" s="33">
        <v>21.1158565335116</v>
      </c>
      <c r="R66" s="33">
        <v>2.1084746363152198</v>
      </c>
      <c r="S66" s="33">
        <v>2.3819920752999502</v>
      </c>
      <c r="T66" s="33">
        <v>17.339146822174001</v>
      </c>
      <c r="U66" s="33">
        <v>18.9090365168516</v>
      </c>
      <c r="V66" s="15">
        <v>0.47834526381647102</v>
      </c>
      <c r="W66" s="15"/>
      <c r="X66" s="15"/>
    </row>
    <row r="67" spans="1:24" ht="21.25" customHeight="1" x14ac:dyDescent="0.15">
      <c r="A67" s="44" t="s">
        <v>139</v>
      </c>
      <c r="B67" s="48" t="s">
        <v>115</v>
      </c>
      <c r="C67" s="49">
        <v>37</v>
      </c>
      <c r="D67" s="48" t="s">
        <v>104</v>
      </c>
      <c r="E67" s="40">
        <f t="shared" ref="E67:E130" si="2">(H67*G67*H$2)+(J67*J$2)+(K67*K$2)+(L67*L$2)+(M67*M$2)+(N67*N$2)+(O67*O$2)+(P67*P$2)+(Q67*Q$2)+(R67*R$2)+(S67*S$2)+(T67*T$2)+(U67*U$2)+(W67*W$2)+(X67*X$2)</f>
        <v>210.82843818632975</v>
      </c>
      <c r="F67" s="41">
        <f t="shared" ref="F67:F130" si="3">E67/G67</f>
        <v>4.2165687637265954</v>
      </c>
      <c r="G67" s="42">
        <v>50</v>
      </c>
      <c r="H67" s="43">
        <v>18.2419516129032</v>
      </c>
      <c r="I67" s="33">
        <v>2.6036809074096299</v>
      </c>
      <c r="J67" s="33">
        <v>18.387469918461299</v>
      </c>
      <c r="K67" s="33">
        <v>21.7868156126599</v>
      </c>
      <c r="L67" s="33">
        <v>40.1742855311212</v>
      </c>
      <c r="M67" s="33">
        <v>113.587974304341</v>
      </c>
      <c r="N67" s="33">
        <v>7.6400419963036503</v>
      </c>
      <c r="O67" s="33">
        <v>13.003571880425</v>
      </c>
      <c r="P67" s="33">
        <v>37.522253399728299</v>
      </c>
      <c r="Q67" s="33">
        <v>62.452098763862999</v>
      </c>
      <c r="R67" s="33">
        <v>3.0102562458695501</v>
      </c>
      <c r="S67" s="33">
        <v>2.7579482671438602</v>
      </c>
      <c r="T67" s="33">
        <v>265.46180415199001</v>
      </c>
      <c r="U67" s="33">
        <v>235.127478931529</v>
      </c>
      <c r="V67" s="15">
        <v>0.53029861629638697</v>
      </c>
      <c r="W67" s="15"/>
      <c r="X67" s="15"/>
    </row>
    <row r="68" spans="1:24" ht="21.25" customHeight="1" x14ac:dyDescent="0.2">
      <c r="A68" s="47" t="s">
        <v>40</v>
      </c>
      <c r="B68" s="38" t="s">
        <v>78</v>
      </c>
      <c r="C68" s="39">
        <v>31</v>
      </c>
      <c r="D68" s="38" t="s">
        <v>74</v>
      </c>
      <c r="E68" s="40">
        <f t="shared" si="2"/>
        <v>210.24723586803944</v>
      </c>
      <c r="F68" s="41">
        <f t="shared" si="3"/>
        <v>4.6721607970675434</v>
      </c>
      <c r="G68" s="42">
        <v>45</v>
      </c>
      <c r="H68" s="43">
        <v>24.2506486486486</v>
      </c>
      <c r="I68" s="33">
        <v>3.2248867240149299</v>
      </c>
      <c r="J68" s="33">
        <v>7.4046436484129101</v>
      </c>
      <c r="K68" s="33">
        <v>30.179632601199799</v>
      </c>
      <c r="L68" s="33">
        <v>37.584276249612799</v>
      </c>
      <c r="M68" s="33">
        <v>109.336246256916</v>
      </c>
      <c r="N68" s="33">
        <v>1.92999502447125</v>
      </c>
      <c r="O68" s="33">
        <v>15.293686832914901</v>
      </c>
      <c r="P68" s="33">
        <v>61.194551624567602</v>
      </c>
      <c r="Q68" s="33">
        <v>54.9398228889902</v>
      </c>
      <c r="R68" s="33">
        <v>4.3300193774957698</v>
      </c>
      <c r="S68" s="33">
        <v>1.1092893966070301</v>
      </c>
      <c r="T68" s="33">
        <v>0</v>
      </c>
      <c r="U68" s="33">
        <v>2.8505661623218301E-5</v>
      </c>
      <c r="V68" s="15">
        <v>0</v>
      </c>
      <c r="W68" s="15"/>
      <c r="X68" s="15"/>
    </row>
    <row r="69" spans="1:24" ht="21.25" customHeight="1" x14ac:dyDescent="0.15">
      <c r="A69" s="44" t="s">
        <v>140</v>
      </c>
      <c r="B69" s="48" t="s">
        <v>60</v>
      </c>
      <c r="C69" s="49">
        <v>26</v>
      </c>
      <c r="D69" s="48" t="s">
        <v>81</v>
      </c>
      <c r="E69" s="40">
        <f t="shared" si="2"/>
        <v>210.19592762242672</v>
      </c>
      <c r="F69" s="41">
        <f t="shared" si="3"/>
        <v>4.1214887769103283</v>
      </c>
      <c r="G69" s="42">
        <v>51</v>
      </c>
      <c r="H69" s="43">
        <v>16.6193793103449</v>
      </c>
      <c r="I69" s="33">
        <v>2.8879489543879502</v>
      </c>
      <c r="J69" s="33">
        <v>19.079662624528002</v>
      </c>
      <c r="K69" s="33">
        <v>23.350979744952099</v>
      </c>
      <c r="L69" s="33">
        <v>42.430642369480097</v>
      </c>
      <c r="M69" s="33">
        <v>101.672140827052</v>
      </c>
      <c r="N69" s="33">
        <v>4.5048888565167999</v>
      </c>
      <c r="O69" s="33">
        <v>13.795053396428001</v>
      </c>
      <c r="P69" s="33">
        <v>22.389116538022002</v>
      </c>
      <c r="Q69" s="33">
        <v>36.814509821704</v>
      </c>
      <c r="R69" s="33">
        <v>5.36401851439902</v>
      </c>
      <c r="S69" s="33">
        <v>2.8108920071269798</v>
      </c>
      <c r="T69" s="33">
        <v>5.8825078279939804</v>
      </c>
      <c r="U69" s="33">
        <v>7.9987057130197599</v>
      </c>
      <c r="V69" s="15">
        <v>0.4237747521579</v>
      </c>
      <c r="W69" s="15"/>
      <c r="X69" s="15"/>
    </row>
    <row r="70" spans="1:24" ht="21.25" customHeight="1" x14ac:dyDescent="0.15">
      <c r="A70" s="44" t="s">
        <v>39</v>
      </c>
      <c r="B70" s="45" t="s">
        <v>92</v>
      </c>
      <c r="C70" s="46">
        <v>23</v>
      </c>
      <c r="D70" s="45" t="s">
        <v>74</v>
      </c>
      <c r="E70" s="40">
        <f t="shared" si="2"/>
        <v>209.12898782320008</v>
      </c>
      <c r="F70" s="41">
        <f t="shared" si="3"/>
        <v>4.5462823439826101</v>
      </c>
      <c r="G70" s="42">
        <v>46</v>
      </c>
      <c r="H70" s="43">
        <v>24.5817083333333</v>
      </c>
      <c r="I70" s="33">
        <v>3.00667932919389</v>
      </c>
      <c r="J70" s="33">
        <v>5.6183642211811096</v>
      </c>
      <c r="K70" s="33">
        <v>32.708348137046002</v>
      </c>
      <c r="L70" s="33">
        <v>38.326712358226999</v>
      </c>
      <c r="M70" s="33">
        <v>89.441440678229398</v>
      </c>
      <c r="N70" s="33">
        <v>0.89454307999729199</v>
      </c>
      <c r="O70" s="33">
        <v>15.9508330350754</v>
      </c>
      <c r="P70" s="33">
        <v>87.632321696266203</v>
      </c>
      <c r="Q70" s="33">
        <v>29.740539386741201</v>
      </c>
      <c r="R70" s="33">
        <v>2.29701532099859</v>
      </c>
      <c r="S70" s="33">
        <v>0.82750585538104504</v>
      </c>
      <c r="T70" s="33">
        <v>0</v>
      </c>
      <c r="U70" s="33">
        <v>0.17038139698990901</v>
      </c>
      <c r="V70" s="15">
        <v>0</v>
      </c>
      <c r="W70" s="15"/>
      <c r="X70" s="15"/>
    </row>
    <row r="71" spans="1:24" ht="21.25" customHeight="1" x14ac:dyDescent="0.2">
      <c r="A71" s="47" t="s">
        <v>141</v>
      </c>
      <c r="B71" s="38" t="s">
        <v>87</v>
      </c>
      <c r="C71" s="39">
        <v>29</v>
      </c>
      <c r="D71" s="38" t="s">
        <v>62</v>
      </c>
      <c r="E71" s="40">
        <f t="shared" si="2"/>
        <v>205.128044599617</v>
      </c>
      <c r="F71" s="41">
        <f t="shared" si="3"/>
        <v>4.6620010136276591</v>
      </c>
      <c r="G71" s="42">
        <v>44</v>
      </c>
      <c r="H71" s="43">
        <v>18.2225</v>
      </c>
      <c r="I71" s="33">
        <v>2.61848028133045</v>
      </c>
      <c r="J71" s="33">
        <v>14.831067904601699</v>
      </c>
      <c r="K71" s="33">
        <v>29.2892393308341</v>
      </c>
      <c r="L71" s="33">
        <v>44.120307235435597</v>
      </c>
      <c r="M71" s="33">
        <v>92.299403965660801</v>
      </c>
      <c r="N71" s="33">
        <v>4.2166575094286696</v>
      </c>
      <c r="O71" s="33">
        <v>10.5061630695362</v>
      </c>
      <c r="P71" s="33">
        <v>28.025473857033901</v>
      </c>
      <c r="Q71" s="33">
        <v>27.869124817666499</v>
      </c>
      <c r="R71" s="33">
        <v>4.7546550722791103</v>
      </c>
      <c r="S71" s="33">
        <v>2.1715050356663799</v>
      </c>
      <c r="T71" s="33">
        <v>11.932905828590499</v>
      </c>
      <c r="U71" s="33">
        <v>21.754713495672799</v>
      </c>
      <c r="V71" s="15">
        <v>0.354222294954392</v>
      </c>
      <c r="W71" s="15"/>
      <c r="X71" s="15"/>
    </row>
    <row r="72" spans="1:24" ht="21.25" customHeight="1" x14ac:dyDescent="0.2">
      <c r="A72" s="47" t="s">
        <v>142</v>
      </c>
      <c r="B72" s="38" t="s">
        <v>83</v>
      </c>
      <c r="C72" s="39">
        <v>28</v>
      </c>
      <c r="D72" s="38" t="s">
        <v>104</v>
      </c>
      <c r="E72" s="40">
        <f t="shared" si="2"/>
        <v>204.91974127234613</v>
      </c>
      <c r="F72" s="41">
        <f t="shared" si="3"/>
        <v>4.2691612765072113</v>
      </c>
      <c r="G72" s="42">
        <v>48</v>
      </c>
      <c r="H72" s="43">
        <v>18.429426470588201</v>
      </c>
      <c r="I72" s="33">
        <v>2.4076740912463399</v>
      </c>
      <c r="J72" s="33">
        <v>17.903701896669102</v>
      </c>
      <c r="K72" s="33">
        <v>17.476881589670601</v>
      </c>
      <c r="L72" s="33">
        <v>35.380583486339702</v>
      </c>
      <c r="M72" s="33">
        <v>154.03917919011201</v>
      </c>
      <c r="N72" s="33">
        <v>6.7896972812555498</v>
      </c>
      <c r="O72" s="33">
        <v>8.5409133456245296</v>
      </c>
      <c r="P72" s="33">
        <v>23.382872635109798</v>
      </c>
      <c r="Q72" s="33">
        <v>47.8321007936146</v>
      </c>
      <c r="R72" s="33">
        <v>4.3526736605957401</v>
      </c>
      <c r="S72" s="33">
        <v>2.4165110894757298</v>
      </c>
      <c r="T72" s="33">
        <v>171.679898308134</v>
      </c>
      <c r="U72" s="33">
        <v>203.882682911963</v>
      </c>
      <c r="V72" s="15">
        <v>0.457127272238875</v>
      </c>
      <c r="W72" s="15"/>
      <c r="X72" s="15"/>
    </row>
    <row r="73" spans="1:24" ht="21.25" customHeight="1" x14ac:dyDescent="0.15">
      <c r="A73" s="44" t="s">
        <v>143</v>
      </c>
      <c r="B73" s="45" t="s">
        <v>144</v>
      </c>
      <c r="C73" s="46">
        <v>32</v>
      </c>
      <c r="D73" s="45" t="s">
        <v>81</v>
      </c>
      <c r="E73" s="40">
        <f t="shared" si="2"/>
        <v>202.95822063035664</v>
      </c>
      <c r="F73" s="41">
        <f t="shared" si="3"/>
        <v>4.2282962631324299</v>
      </c>
      <c r="G73" s="42">
        <v>48</v>
      </c>
      <c r="H73" s="43">
        <v>18.4647368421053</v>
      </c>
      <c r="I73" s="33">
        <v>2.6412784735674601</v>
      </c>
      <c r="J73" s="33">
        <v>17.343310567736602</v>
      </c>
      <c r="K73" s="33">
        <v>17.6435294519049</v>
      </c>
      <c r="L73" s="33">
        <v>34.986840019641598</v>
      </c>
      <c r="M73" s="33">
        <v>135.88732999080801</v>
      </c>
      <c r="N73" s="33">
        <v>5.7075401479968502</v>
      </c>
      <c r="O73" s="33">
        <v>13.386883330821099</v>
      </c>
      <c r="P73" s="33">
        <v>16.401344571929599</v>
      </c>
      <c r="Q73" s="33">
        <v>31.212559774293801</v>
      </c>
      <c r="R73" s="33">
        <v>-4.7842322033767397</v>
      </c>
      <c r="S73" s="33">
        <v>1.76364685330446</v>
      </c>
      <c r="T73" s="33">
        <v>4.9923289221326401</v>
      </c>
      <c r="U73" s="33">
        <v>4.4639060231020702</v>
      </c>
      <c r="V73" s="15">
        <v>0.52794044892554604</v>
      </c>
      <c r="W73" s="15"/>
      <c r="X73" s="15"/>
    </row>
    <row r="74" spans="1:24" ht="21.25" customHeight="1" x14ac:dyDescent="0.2">
      <c r="A74" s="47" t="s">
        <v>145</v>
      </c>
      <c r="B74" s="38" t="s">
        <v>99</v>
      </c>
      <c r="C74" s="39">
        <v>24</v>
      </c>
      <c r="D74" s="38" t="s">
        <v>74</v>
      </c>
      <c r="E74" s="40">
        <f t="shared" si="2"/>
        <v>202.45353690259623</v>
      </c>
      <c r="F74" s="41">
        <f t="shared" si="3"/>
        <v>3.8198780547659665</v>
      </c>
      <c r="G74" s="42">
        <v>53</v>
      </c>
      <c r="H74" s="43">
        <v>27.396482758620699</v>
      </c>
      <c r="I74" s="33">
        <v>3.53350194248008</v>
      </c>
      <c r="J74" s="33">
        <v>4.7090536970244798</v>
      </c>
      <c r="K74" s="33">
        <v>27.687895356656</v>
      </c>
      <c r="L74" s="33">
        <v>32.396949053680402</v>
      </c>
      <c r="M74" s="33">
        <v>139.092890405812</v>
      </c>
      <c r="N74" s="33">
        <v>0.56603638895155695</v>
      </c>
      <c r="O74" s="33">
        <v>9.4042417615912797</v>
      </c>
      <c r="P74" s="33">
        <v>84.538805077331205</v>
      </c>
      <c r="Q74" s="33">
        <v>71.569259749482498</v>
      </c>
      <c r="R74" s="33">
        <v>-1.5399469688345699</v>
      </c>
      <c r="S74" s="33">
        <v>0.53884089980546501</v>
      </c>
      <c r="T74" s="33">
        <v>0</v>
      </c>
      <c r="U74" s="33">
        <v>0</v>
      </c>
      <c r="V74" s="15">
        <v>0</v>
      </c>
      <c r="W74" s="15"/>
      <c r="X74" s="15"/>
    </row>
    <row r="75" spans="1:24" ht="21.25" customHeight="1" x14ac:dyDescent="0.15">
      <c r="A75" s="44" t="s">
        <v>146</v>
      </c>
      <c r="B75" s="45" t="s">
        <v>147</v>
      </c>
      <c r="C75" s="46">
        <v>28</v>
      </c>
      <c r="D75" s="45" t="s">
        <v>74</v>
      </c>
      <c r="E75" s="40">
        <f t="shared" si="2"/>
        <v>202.21301110748612</v>
      </c>
      <c r="F75" s="41">
        <f t="shared" si="3"/>
        <v>4.3959350240757855</v>
      </c>
      <c r="G75" s="42">
        <v>46</v>
      </c>
      <c r="H75" s="43">
        <v>22.023</v>
      </c>
      <c r="I75" s="33">
        <v>2.4533437591387299</v>
      </c>
      <c r="J75" s="33">
        <v>9.1713167183338999</v>
      </c>
      <c r="K75" s="33">
        <v>22.025429932927</v>
      </c>
      <c r="L75" s="33">
        <v>31.196746651260899</v>
      </c>
      <c r="M75" s="33">
        <v>149.10247820695199</v>
      </c>
      <c r="N75" s="33">
        <v>1.84633108581495</v>
      </c>
      <c r="O75" s="33">
        <v>10.5542532020817</v>
      </c>
      <c r="P75" s="33">
        <v>64.815128230320099</v>
      </c>
      <c r="Q75" s="33">
        <v>54.186590651779198</v>
      </c>
      <c r="R75" s="33">
        <v>-0.80184282397491502</v>
      </c>
      <c r="S75" s="33">
        <v>1.1697627237124799</v>
      </c>
      <c r="T75" s="33">
        <v>0</v>
      </c>
      <c r="U75" s="33">
        <v>3.4430149167886899E-5</v>
      </c>
      <c r="V75" s="15">
        <v>0</v>
      </c>
      <c r="W75" s="15"/>
      <c r="X75" s="15"/>
    </row>
    <row r="76" spans="1:24" ht="21.25" customHeight="1" x14ac:dyDescent="0.15">
      <c r="A76" s="44" t="s">
        <v>148</v>
      </c>
      <c r="B76" s="45" t="s">
        <v>80</v>
      </c>
      <c r="C76" s="46">
        <v>25</v>
      </c>
      <c r="D76" s="45" t="s">
        <v>81</v>
      </c>
      <c r="E76" s="40">
        <f t="shared" si="2"/>
        <v>200.6318148934721</v>
      </c>
      <c r="F76" s="41">
        <f t="shared" si="3"/>
        <v>4.0945268345606554</v>
      </c>
      <c r="G76" s="42">
        <v>49</v>
      </c>
      <c r="H76" s="43">
        <v>16.7247727272727</v>
      </c>
      <c r="I76" s="33">
        <v>2.42562875726524</v>
      </c>
      <c r="J76" s="33">
        <v>14.79376502379</v>
      </c>
      <c r="K76" s="33">
        <v>20.6454857989897</v>
      </c>
      <c r="L76" s="33">
        <v>35.439250822779599</v>
      </c>
      <c r="M76" s="33">
        <v>145.39954093226601</v>
      </c>
      <c r="N76" s="33">
        <v>3.4632159575700601</v>
      </c>
      <c r="O76" s="33">
        <v>9.5851577420028402</v>
      </c>
      <c r="P76" s="33">
        <v>12.219882374971601</v>
      </c>
      <c r="Q76" s="33">
        <v>28.780353793849301</v>
      </c>
      <c r="R76" s="33">
        <v>1.7255634151688299</v>
      </c>
      <c r="S76" s="33">
        <v>2.3289188466446902</v>
      </c>
      <c r="T76" s="33">
        <v>3.5383540965075899</v>
      </c>
      <c r="U76" s="33">
        <v>8.9339865223333792</v>
      </c>
      <c r="V76" s="15">
        <v>0.28369607635334199</v>
      </c>
      <c r="W76" s="15"/>
      <c r="X76" s="15"/>
    </row>
    <row r="77" spans="1:24" ht="21.25" customHeight="1" x14ac:dyDescent="0.15">
      <c r="A77" s="44" t="s">
        <v>149</v>
      </c>
      <c r="B77" s="48" t="s">
        <v>121</v>
      </c>
      <c r="C77" s="49">
        <v>24</v>
      </c>
      <c r="D77" s="48" t="s">
        <v>74</v>
      </c>
      <c r="E77" s="40">
        <f t="shared" si="2"/>
        <v>200.30009878929781</v>
      </c>
      <c r="F77" s="41">
        <f t="shared" si="3"/>
        <v>4.0877571181489349</v>
      </c>
      <c r="G77" s="42">
        <v>49</v>
      </c>
      <c r="H77" s="43">
        <v>26.4730806451613</v>
      </c>
      <c r="I77" s="33">
        <v>2.91582345196769</v>
      </c>
      <c r="J77" s="33">
        <v>11.2016472060895</v>
      </c>
      <c r="K77" s="33">
        <v>20.829061057375199</v>
      </c>
      <c r="L77" s="33">
        <v>32.030708263464497</v>
      </c>
      <c r="M77" s="33">
        <v>140.00340649673601</v>
      </c>
      <c r="N77" s="33">
        <v>2.95058616926572</v>
      </c>
      <c r="O77" s="33">
        <v>10.311684232483801</v>
      </c>
      <c r="P77" s="33">
        <v>67.914511427840594</v>
      </c>
      <c r="Q77" s="33">
        <v>39.139730779815501</v>
      </c>
      <c r="R77" s="33">
        <v>-3.4237562521667502</v>
      </c>
      <c r="S77" s="33">
        <v>1.22530553852313</v>
      </c>
      <c r="T77" s="33">
        <v>0</v>
      </c>
      <c r="U77" s="33">
        <v>0</v>
      </c>
      <c r="V77" s="15">
        <v>0</v>
      </c>
      <c r="W77" s="15"/>
      <c r="X77" s="15"/>
    </row>
    <row r="78" spans="1:24" ht="21.25" customHeight="1" x14ac:dyDescent="0.15">
      <c r="A78" s="44" t="s">
        <v>150</v>
      </c>
      <c r="B78" s="45" t="s">
        <v>151</v>
      </c>
      <c r="C78" s="46">
        <v>29</v>
      </c>
      <c r="D78" s="45" t="s">
        <v>59</v>
      </c>
      <c r="E78" s="40">
        <f t="shared" si="2"/>
        <v>199.4266673970497</v>
      </c>
      <c r="F78" s="41">
        <f t="shared" si="3"/>
        <v>4.2431205829159513</v>
      </c>
      <c r="G78" s="42">
        <v>47</v>
      </c>
      <c r="H78" s="43">
        <v>20.483275862069</v>
      </c>
      <c r="I78" s="33">
        <v>2.6723723231480601</v>
      </c>
      <c r="J78" s="33">
        <v>15.026016587105</v>
      </c>
      <c r="K78" s="33">
        <v>22.620294783552101</v>
      </c>
      <c r="L78" s="33">
        <v>37.646311370657202</v>
      </c>
      <c r="M78" s="33">
        <v>129.75709051769701</v>
      </c>
      <c r="N78" s="33">
        <v>2.6344100977659402</v>
      </c>
      <c r="O78" s="33">
        <v>8.1476507393304498</v>
      </c>
      <c r="P78" s="33">
        <v>26.569432737844998</v>
      </c>
      <c r="Q78" s="33">
        <v>39.559730649724301</v>
      </c>
      <c r="R78" s="33">
        <v>-0.90950069060049599</v>
      </c>
      <c r="S78" s="33">
        <v>1.9065101344103901</v>
      </c>
      <c r="T78" s="33">
        <v>406.06002548114299</v>
      </c>
      <c r="U78" s="33">
        <v>298.61895938029801</v>
      </c>
      <c r="V78" s="15">
        <v>0.57623405011997797</v>
      </c>
      <c r="W78" s="15"/>
      <c r="X78" s="15"/>
    </row>
    <row r="79" spans="1:24" ht="21.25" customHeight="1" x14ac:dyDescent="0.15">
      <c r="A79" s="44" t="s">
        <v>152</v>
      </c>
      <c r="B79" s="48" t="s">
        <v>63</v>
      </c>
      <c r="C79" s="49">
        <v>27</v>
      </c>
      <c r="D79" s="48" t="s">
        <v>74</v>
      </c>
      <c r="E79" s="40">
        <f t="shared" si="2"/>
        <v>199.38846780748165</v>
      </c>
      <c r="F79" s="41">
        <f t="shared" si="3"/>
        <v>4.0691524042343197</v>
      </c>
      <c r="G79" s="42">
        <v>49</v>
      </c>
      <c r="H79" s="43">
        <v>23.621000000000102</v>
      </c>
      <c r="I79" s="33">
        <v>3.2732467152917901</v>
      </c>
      <c r="J79" s="33">
        <v>4.8518469096298498</v>
      </c>
      <c r="K79" s="33">
        <v>29.799345012151399</v>
      </c>
      <c r="L79" s="33">
        <v>34.651191921781198</v>
      </c>
      <c r="M79" s="33">
        <v>114.133933698414</v>
      </c>
      <c r="N79" s="33">
        <v>1.1658936654740599</v>
      </c>
      <c r="O79" s="33">
        <v>13.520114669565199</v>
      </c>
      <c r="P79" s="33">
        <v>56.638479269002502</v>
      </c>
      <c r="Q79" s="33">
        <v>54.5519114002321</v>
      </c>
      <c r="R79" s="33">
        <v>5.9972632696966599</v>
      </c>
      <c r="S79" s="33">
        <v>0.75725692106342501</v>
      </c>
      <c r="T79" s="33">
        <v>0</v>
      </c>
      <c r="U79" s="33">
        <v>0.19158454872772199</v>
      </c>
      <c r="V79" s="15">
        <v>0</v>
      </c>
      <c r="W79" s="15"/>
      <c r="X79" s="15"/>
    </row>
    <row r="80" spans="1:24" ht="21.25" customHeight="1" x14ac:dyDescent="0.2">
      <c r="A80" s="47" t="s">
        <v>153</v>
      </c>
      <c r="B80" s="38" t="s">
        <v>76</v>
      </c>
      <c r="C80" s="39">
        <v>26</v>
      </c>
      <c r="D80" s="38" t="s">
        <v>74</v>
      </c>
      <c r="E80" s="40">
        <f t="shared" si="2"/>
        <v>198.97433281798266</v>
      </c>
      <c r="F80" s="41">
        <f t="shared" si="3"/>
        <v>4.0607006697547483</v>
      </c>
      <c r="G80" s="42">
        <v>49</v>
      </c>
      <c r="H80" s="43">
        <v>19.278461538461599</v>
      </c>
      <c r="I80" s="33">
        <v>3.70441099513459</v>
      </c>
      <c r="J80" s="33">
        <v>8.6995374604076101</v>
      </c>
      <c r="K80" s="33">
        <v>27.737467959468098</v>
      </c>
      <c r="L80" s="33">
        <v>36.437005419875803</v>
      </c>
      <c r="M80" s="33">
        <v>102.282249370619</v>
      </c>
      <c r="N80" s="33">
        <v>1.4518886635183901</v>
      </c>
      <c r="O80" s="33">
        <v>14.8624790315271</v>
      </c>
      <c r="P80" s="33">
        <v>43.986169049959102</v>
      </c>
      <c r="Q80" s="33">
        <v>40.517944161051403</v>
      </c>
      <c r="R80" s="33">
        <v>3.6549476585038199</v>
      </c>
      <c r="S80" s="33">
        <v>1.3565537916813299</v>
      </c>
      <c r="T80" s="33">
        <v>0</v>
      </c>
      <c r="U80" s="33">
        <v>0</v>
      </c>
      <c r="V80" s="15">
        <v>0</v>
      </c>
      <c r="W80" s="15"/>
      <c r="X80" s="15"/>
    </row>
    <row r="81" spans="1:24" ht="21.25" customHeight="1" x14ac:dyDescent="0.2">
      <c r="A81" s="47" t="s">
        <v>154</v>
      </c>
      <c r="B81" s="38" t="s">
        <v>70</v>
      </c>
      <c r="C81" s="39">
        <v>25</v>
      </c>
      <c r="D81" s="38" t="s">
        <v>61</v>
      </c>
      <c r="E81" s="40">
        <f t="shared" si="2"/>
        <v>197.13642625234132</v>
      </c>
      <c r="F81" s="41">
        <f t="shared" si="3"/>
        <v>4.1943920479221557</v>
      </c>
      <c r="G81" s="42">
        <v>47</v>
      </c>
      <c r="H81" s="43">
        <v>19.015769230769301</v>
      </c>
      <c r="I81" s="33">
        <v>3.71690300542538</v>
      </c>
      <c r="J81" s="33">
        <v>16.4228436249625</v>
      </c>
      <c r="K81" s="33">
        <v>16.033296135979999</v>
      </c>
      <c r="L81" s="33">
        <v>32.456139760942499</v>
      </c>
      <c r="M81" s="33">
        <v>155.37716615133999</v>
      </c>
      <c r="N81" s="33">
        <v>4.75981201591068</v>
      </c>
      <c r="O81" s="33">
        <v>9.0469678279302403</v>
      </c>
      <c r="P81" s="33">
        <v>19.9274411899166</v>
      </c>
      <c r="Q81" s="33">
        <v>106.27623948452499</v>
      </c>
      <c r="R81" s="33">
        <v>4.7933666762162703</v>
      </c>
      <c r="S81" s="33">
        <v>2.11434482829653</v>
      </c>
      <c r="T81" s="33">
        <v>260.313900338189</v>
      </c>
      <c r="U81" s="33">
        <v>275.457870840135</v>
      </c>
      <c r="V81" s="15">
        <v>0.48586714407457399</v>
      </c>
      <c r="W81" s="15"/>
      <c r="X81" s="15"/>
    </row>
    <row r="82" spans="1:24" ht="21.25" customHeight="1" x14ac:dyDescent="0.15">
      <c r="A82" s="44" t="s">
        <v>155</v>
      </c>
      <c r="B82" s="48" t="s">
        <v>72</v>
      </c>
      <c r="C82" s="49">
        <v>23</v>
      </c>
      <c r="D82" s="48" t="s">
        <v>59</v>
      </c>
      <c r="E82" s="40">
        <f t="shared" si="2"/>
        <v>196.77340314855823</v>
      </c>
      <c r="F82" s="41">
        <f t="shared" si="3"/>
        <v>4.0157837377256778</v>
      </c>
      <c r="G82" s="42">
        <v>49</v>
      </c>
      <c r="H82" s="43">
        <v>18.263151515151598</v>
      </c>
      <c r="I82" s="33">
        <v>2.96037332782217</v>
      </c>
      <c r="J82" s="33">
        <v>16.5966891936976</v>
      </c>
      <c r="K82" s="33">
        <v>18.483441495782099</v>
      </c>
      <c r="L82" s="33">
        <v>35.080130689479802</v>
      </c>
      <c r="M82" s="33">
        <v>125.606960343637</v>
      </c>
      <c r="N82" s="33">
        <v>5.5191551633580804</v>
      </c>
      <c r="O82" s="33">
        <v>11.2447809892143</v>
      </c>
      <c r="P82" s="33">
        <v>31.199844649360099</v>
      </c>
      <c r="Q82" s="33">
        <v>60.414014596271201</v>
      </c>
      <c r="R82" s="33">
        <v>0.134247967515884</v>
      </c>
      <c r="S82" s="33">
        <v>2.5839178164814798</v>
      </c>
      <c r="T82" s="33">
        <v>268.91111229036699</v>
      </c>
      <c r="U82" s="33">
        <v>347.51536970988298</v>
      </c>
      <c r="V82" s="15">
        <v>0.43624198528553498</v>
      </c>
      <c r="W82" s="15"/>
      <c r="X82" s="15"/>
    </row>
    <row r="83" spans="1:24" ht="21.25" customHeight="1" x14ac:dyDescent="0.15">
      <c r="A83" s="44" t="s">
        <v>156</v>
      </c>
      <c r="B83" s="48" t="s">
        <v>157</v>
      </c>
      <c r="C83" s="49">
        <v>25</v>
      </c>
      <c r="D83" s="48" t="s">
        <v>59</v>
      </c>
      <c r="E83" s="40">
        <f t="shared" si="2"/>
        <v>196.51317338517211</v>
      </c>
      <c r="F83" s="41">
        <f t="shared" si="3"/>
        <v>4.2720255083733063</v>
      </c>
      <c r="G83" s="42">
        <v>46</v>
      </c>
      <c r="H83" s="43">
        <v>19.820048387096701</v>
      </c>
      <c r="I83" s="33">
        <v>3.0308009030142098</v>
      </c>
      <c r="J83" s="33">
        <v>15.6562653150558</v>
      </c>
      <c r="K83" s="33">
        <v>20.356923730095801</v>
      </c>
      <c r="L83" s="33">
        <v>36.013189045151499</v>
      </c>
      <c r="M83" s="33">
        <v>136.75012132415699</v>
      </c>
      <c r="N83" s="33">
        <v>2.9976211512287998</v>
      </c>
      <c r="O83" s="33">
        <v>7.9196262261288899</v>
      </c>
      <c r="P83" s="33">
        <v>21.296465676905299</v>
      </c>
      <c r="Q83" s="33">
        <v>36.145455395515398</v>
      </c>
      <c r="R83" s="33">
        <v>-2.0355021549041199</v>
      </c>
      <c r="S83" s="33">
        <v>2.1181750920344</v>
      </c>
      <c r="T83" s="33">
        <v>384.68271169426799</v>
      </c>
      <c r="U83" s="33">
        <v>363.14039386525798</v>
      </c>
      <c r="V83" s="15">
        <v>0.51440335131989001</v>
      </c>
      <c r="W83" s="15"/>
      <c r="X83" s="15"/>
    </row>
    <row r="84" spans="1:24" ht="21.25" customHeight="1" x14ac:dyDescent="0.15">
      <c r="A84" s="44" t="s">
        <v>38</v>
      </c>
      <c r="B84" s="45" t="s">
        <v>117</v>
      </c>
      <c r="C84" s="46">
        <v>22</v>
      </c>
      <c r="D84" s="45" t="s">
        <v>74</v>
      </c>
      <c r="E84" s="40">
        <f t="shared" si="2"/>
        <v>196.09428515968236</v>
      </c>
      <c r="F84" s="41">
        <f t="shared" si="3"/>
        <v>4.0852976074933824</v>
      </c>
      <c r="G84" s="42">
        <v>48</v>
      </c>
      <c r="H84" s="43">
        <v>24.558</v>
      </c>
      <c r="I84" s="33">
        <v>3.2090044352087701</v>
      </c>
      <c r="J84" s="33">
        <v>4.0512186862637298</v>
      </c>
      <c r="K84" s="33">
        <v>32.617086086171398</v>
      </c>
      <c r="L84" s="33">
        <v>36.6683047724351</v>
      </c>
      <c r="M84" s="33">
        <v>95.502935269380998</v>
      </c>
      <c r="N84" s="33">
        <v>0.72846566600122098</v>
      </c>
      <c r="O84" s="33">
        <v>14.875838168188</v>
      </c>
      <c r="P84" s="33">
        <v>42.931134356552498</v>
      </c>
      <c r="Q84" s="33">
        <v>26.109537501218899</v>
      </c>
      <c r="R84" s="33">
        <v>-0.92588940357298999</v>
      </c>
      <c r="S84" s="33">
        <v>0.50580471293734597</v>
      </c>
      <c r="T84" s="33">
        <v>0</v>
      </c>
      <c r="U84" s="33">
        <v>0</v>
      </c>
      <c r="V84" s="15">
        <v>0</v>
      </c>
      <c r="W84" s="15"/>
      <c r="X84" s="15"/>
    </row>
    <row r="85" spans="1:24" ht="21.25" customHeight="1" x14ac:dyDescent="0.2">
      <c r="A85" s="47" t="s">
        <v>158</v>
      </c>
      <c r="B85" s="38" t="s">
        <v>151</v>
      </c>
      <c r="C85" s="39">
        <v>33</v>
      </c>
      <c r="D85" s="38" t="s">
        <v>61</v>
      </c>
      <c r="E85" s="40">
        <f t="shared" si="2"/>
        <v>194.75600127945816</v>
      </c>
      <c r="F85" s="41">
        <f t="shared" si="3"/>
        <v>4.1437447080735783</v>
      </c>
      <c r="G85" s="42">
        <v>47</v>
      </c>
      <c r="H85" s="43">
        <v>18.154984375000101</v>
      </c>
      <c r="I85" s="33">
        <v>2.7147029386978598</v>
      </c>
      <c r="J85" s="33">
        <v>14.722515662191</v>
      </c>
      <c r="K85" s="33">
        <v>22.762766876646999</v>
      </c>
      <c r="L85" s="33">
        <v>37.485282538838</v>
      </c>
      <c r="M85" s="33">
        <v>118.613190482039</v>
      </c>
      <c r="N85" s="33">
        <v>2.7411347525474201</v>
      </c>
      <c r="O85" s="33">
        <v>10.682888742602399</v>
      </c>
      <c r="P85" s="33">
        <v>8.1389046835993497</v>
      </c>
      <c r="Q85" s="33">
        <v>35.249316674784602</v>
      </c>
      <c r="R85" s="33">
        <v>-0.68849643777536695</v>
      </c>
      <c r="S85" s="33">
        <v>1.8680017522455501</v>
      </c>
      <c r="T85" s="33">
        <v>419.59454962743399</v>
      </c>
      <c r="U85" s="33">
        <v>282.869341902722</v>
      </c>
      <c r="V85" s="15">
        <v>0.59731831726388596</v>
      </c>
      <c r="W85" s="15"/>
      <c r="X85" s="15"/>
    </row>
    <row r="86" spans="1:24" ht="21.25" customHeight="1" x14ac:dyDescent="0.15">
      <c r="A86" s="44" t="s">
        <v>159</v>
      </c>
      <c r="B86" s="48" t="s">
        <v>144</v>
      </c>
      <c r="C86" s="49">
        <v>29</v>
      </c>
      <c r="D86" s="48" t="s">
        <v>81</v>
      </c>
      <c r="E86" s="40">
        <f t="shared" si="2"/>
        <v>194.59873183953047</v>
      </c>
      <c r="F86" s="41">
        <f t="shared" si="3"/>
        <v>4.0541402466568845</v>
      </c>
      <c r="G86" s="42">
        <v>48</v>
      </c>
      <c r="H86" s="43">
        <v>17.554153846153799</v>
      </c>
      <c r="I86" s="33">
        <v>2.9339079141863</v>
      </c>
      <c r="J86" s="33">
        <v>17.9055180264867</v>
      </c>
      <c r="K86" s="33">
        <v>17.518755587115699</v>
      </c>
      <c r="L86" s="33">
        <v>35.424273613602402</v>
      </c>
      <c r="M86" s="33">
        <v>134.05021834236601</v>
      </c>
      <c r="N86" s="33">
        <v>5.4497138306596797</v>
      </c>
      <c r="O86" s="33">
        <v>9.2487847831557595</v>
      </c>
      <c r="P86" s="33">
        <v>14.0161613061438</v>
      </c>
      <c r="Q86" s="33">
        <v>62.369845359300498</v>
      </c>
      <c r="R86" s="33">
        <v>-2.5208152010638898</v>
      </c>
      <c r="S86" s="33">
        <v>1.8208179113706999</v>
      </c>
      <c r="T86" s="33">
        <v>8.9805222759908592</v>
      </c>
      <c r="U86" s="33">
        <v>16.063263890173999</v>
      </c>
      <c r="V86" s="15">
        <v>0.35859283482159299</v>
      </c>
      <c r="W86" s="15"/>
      <c r="X86" s="15"/>
    </row>
    <row r="87" spans="1:24" ht="21.25" customHeight="1" x14ac:dyDescent="0.15">
      <c r="A87" s="44" t="s">
        <v>160</v>
      </c>
      <c r="B87" s="45" t="s">
        <v>92</v>
      </c>
      <c r="C87" s="46">
        <v>30</v>
      </c>
      <c r="D87" s="45" t="s">
        <v>66</v>
      </c>
      <c r="E87" s="40">
        <f t="shared" si="2"/>
        <v>193.48845341273085</v>
      </c>
      <c r="F87" s="41">
        <f t="shared" si="3"/>
        <v>4.206270726363714</v>
      </c>
      <c r="G87" s="42">
        <v>46</v>
      </c>
      <c r="H87" s="43">
        <v>18.1996111111111</v>
      </c>
      <c r="I87" s="33">
        <v>2.9961617898752002</v>
      </c>
      <c r="J87" s="33">
        <v>20.323481195178299</v>
      </c>
      <c r="K87" s="33">
        <v>13.5684344416667</v>
      </c>
      <c r="L87" s="33">
        <v>33.891915636845098</v>
      </c>
      <c r="M87" s="33">
        <v>121.83028685687199</v>
      </c>
      <c r="N87" s="33">
        <v>8.9154795174692207</v>
      </c>
      <c r="O87" s="33">
        <v>12.965568688622399</v>
      </c>
      <c r="P87" s="33">
        <v>24.8321284825753</v>
      </c>
      <c r="Q87" s="33">
        <v>93.515186396956693</v>
      </c>
      <c r="R87" s="33">
        <v>0.63294591818873702</v>
      </c>
      <c r="S87" s="33">
        <v>2.9933623077218598</v>
      </c>
      <c r="T87" s="33">
        <v>33.624744070467401</v>
      </c>
      <c r="U87" s="33">
        <v>44.443128562246798</v>
      </c>
      <c r="V87" s="15">
        <v>0.43071167352877299</v>
      </c>
      <c r="W87" s="15"/>
      <c r="X87" s="15"/>
    </row>
    <row r="88" spans="1:24" ht="21.25" customHeight="1" x14ac:dyDescent="0.2">
      <c r="A88" s="47" t="s">
        <v>161</v>
      </c>
      <c r="B88" s="38" t="s">
        <v>76</v>
      </c>
      <c r="C88" s="39">
        <v>28</v>
      </c>
      <c r="D88" s="38" t="s">
        <v>59</v>
      </c>
      <c r="E88" s="40">
        <f t="shared" si="2"/>
        <v>193.0227085953706</v>
      </c>
      <c r="F88" s="41">
        <f t="shared" si="3"/>
        <v>3.9392389509259305</v>
      </c>
      <c r="G88" s="42">
        <v>49</v>
      </c>
      <c r="H88" s="43">
        <v>17.675787878787901</v>
      </c>
      <c r="I88" s="33">
        <v>3.3004264454603498</v>
      </c>
      <c r="J88" s="33">
        <v>13.107706943982301</v>
      </c>
      <c r="K88" s="33">
        <v>23.520952964129901</v>
      </c>
      <c r="L88" s="33">
        <v>36.628659908112198</v>
      </c>
      <c r="M88" s="33">
        <v>102.600061345124</v>
      </c>
      <c r="N88" s="33">
        <v>5.1669462845440597</v>
      </c>
      <c r="O88" s="33">
        <v>13.1865825872547</v>
      </c>
      <c r="P88" s="33">
        <v>27.317665119812901</v>
      </c>
      <c r="Q88" s="33">
        <v>91.150308386647794</v>
      </c>
      <c r="R88" s="33">
        <v>3.2198802061188898</v>
      </c>
      <c r="S88" s="33">
        <v>2.0439373513857801</v>
      </c>
      <c r="T88" s="33">
        <v>413.12125298315101</v>
      </c>
      <c r="U88" s="33">
        <v>345.79372693121297</v>
      </c>
      <c r="V88" s="15">
        <v>0.54435775273505305</v>
      </c>
      <c r="W88" s="15"/>
      <c r="X88" s="15"/>
    </row>
    <row r="89" spans="1:24" ht="21.25" customHeight="1" x14ac:dyDescent="0.2">
      <c r="A89" s="47" t="s">
        <v>162</v>
      </c>
      <c r="B89" s="38" t="s">
        <v>125</v>
      </c>
      <c r="C89" s="39">
        <v>33</v>
      </c>
      <c r="D89" s="38" t="s">
        <v>81</v>
      </c>
      <c r="E89" s="40">
        <f t="shared" si="2"/>
        <v>192.65633927445941</v>
      </c>
      <c r="F89" s="41">
        <f t="shared" si="3"/>
        <v>4.1881812885752048</v>
      </c>
      <c r="G89" s="42">
        <v>46</v>
      </c>
      <c r="H89" s="43">
        <v>16.364750000000001</v>
      </c>
      <c r="I89" s="33">
        <v>2.4840510159020299</v>
      </c>
      <c r="J89" s="33">
        <v>13.8066276315199</v>
      </c>
      <c r="K89" s="33">
        <v>22.850527461388801</v>
      </c>
      <c r="L89" s="33">
        <v>36.657155092908802</v>
      </c>
      <c r="M89" s="33">
        <v>103.574042040178</v>
      </c>
      <c r="N89" s="33">
        <v>4.6387924113377004</v>
      </c>
      <c r="O89" s="33">
        <v>14.024165863520301</v>
      </c>
      <c r="P89" s="33">
        <v>14.2476062430186</v>
      </c>
      <c r="Q89" s="33">
        <v>38.836453200403902</v>
      </c>
      <c r="R89" s="33">
        <v>0.66640327432498203</v>
      </c>
      <c r="S89" s="33">
        <v>1.6981628949516501</v>
      </c>
      <c r="T89" s="33">
        <v>1.0469207529665301</v>
      </c>
      <c r="U89" s="33">
        <v>4.0925667377086299</v>
      </c>
      <c r="V89" s="15">
        <v>0.203701391406441</v>
      </c>
      <c r="W89" s="15"/>
      <c r="X89" s="15"/>
    </row>
    <row r="90" spans="1:24" ht="21.25" customHeight="1" x14ac:dyDescent="0.15">
      <c r="A90" s="44" t="s">
        <v>163</v>
      </c>
      <c r="B90" s="48" t="s">
        <v>58</v>
      </c>
      <c r="C90" s="49">
        <v>29</v>
      </c>
      <c r="D90" s="48" t="s">
        <v>81</v>
      </c>
      <c r="E90" s="40">
        <f t="shared" si="2"/>
        <v>192.41870698210244</v>
      </c>
      <c r="F90" s="41">
        <f t="shared" si="3"/>
        <v>4.0087230621271344</v>
      </c>
      <c r="G90" s="42">
        <v>48</v>
      </c>
      <c r="H90" s="43">
        <v>19.026225806451599</v>
      </c>
      <c r="I90" s="33">
        <v>2.7457914813113602</v>
      </c>
      <c r="J90" s="33">
        <v>18.223901022246299</v>
      </c>
      <c r="K90" s="33">
        <v>17.802741266453499</v>
      </c>
      <c r="L90" s="33">
        <v>36.026642288699797</v>
      </c>
      <c r="M90" s="33">
        <v>121.199789547384</v>
      </c>
      <c r="N90" s="33">
        <v>5.5789253081440302</v>
      </c>
      <c r="O90" s="33">
        <v>10.09647600305</v>
      </c>
      <c r="P90" s="33">
        <v>17.7296666810552</v>
      </c>
      <c r="Q90" s="33">
        <v>59.231900376081597</v>
      </c>
      <c r="R90" s="33">
        <v>2.0062631333647798</v>
      </c>
      <c r="S90" s="33">
        <v>2.48565013416045</v>
      </c>
      <c r="T90" s="33">
        <v>34.524547386706999</v>
      </c>
      <c r="U90" s="33">
        <v>43.795940017645897</v>
      </c>
      <c r="V90" s="15">
        <v>0.44081119169322502</v>
      </c>
      <c r="W90" s="15"/>
      <c r="X90" s="15"/>
    </row>
    <row r="91" spans="1:24" ht="21.25" customHeight="1" x14ac:dyDescent="0.2">
      <c r="A91" s="47" t="s">
        <v>164</v>
      </c>
      <c r="B91" s="38" t="s">
        <v>72</v>
      </c>
      <c r="C91" s="39">
        <v>26</v>
      </c>
      <c r="D91" s="38" t="s">
        <v>74</v>
      </c>
      <c r="E91" s="40">
        <f t="shared" si="2"/>
        <v>192.12033926269558</v>
      </c>
      <c r="F91" s="41">
        <f t="shared" si="3"/>
        <v>3.9208232502590934</v>
      </c>
      <c r="G91" s="42">
        <v>49</v>
      </c>
      <c r="H91" s="43">
        <v>22.641333333333399</v>
      </c>
      <c r="I91" s="33">
        <v>3.1889196959739001</v>
      </c>
      <c r="J91" s="33">
        <v>3.9641341874518998</v>
      </c>
      <c r="K91" s="33">
        <v>27.4301162188519</v>
      </c>
      <c r="L91" s="33">
        <v>31.394250406303801</v>
      </c>
      <c r="M91" s="33">
        <v>110.759952807573</v>
      </c>
      <c r="N91" s="33">
        <v>1.87963312142214</v>
      </c>
      <c r="O91" s="33">
        <v>15.088406477799399</v>
      </c>
      <c r="P91" s="33">
        <v>61.9039934219945</v>
      </c>
      <c r="Q91" s="33">
        <v>111.388489927362</v>
      </c>
      <c r="R91" s="33">
        <v>-0.12212380600332701</v>
      </c>
      <c r="S91" s="33">
        <v>0.617171101677913</v>
      </c>
      <c r="T91" s="33">
        <v>0</v>
      </c>
      <c r="U91" s="33">
        <v>3.5113017063306599E-5</v>
      </c>
      <c r="V91" s="15">
        <v>0</v>
      </c>
      <c r="W91" s="15"/>
      <c r="X91" s="15"/>
    </row>
    <row r="92" spans="1:24" ht="21.25" customHeight="1" x14ac:dyDescent="0.15">
      <c r="A92" s="44" t="s">
        <v>165</v>
      </c>
      <c r="B92" s="45" t="s">
        <v>125</v>
      </c>
      <c r="C92" s="46">
        <v>23</v>
      </c>
      <c r="D92" s="45" t="s">
        <v>104</v>
      </c>
      <c r="E92" s="40">
        <f t="shared" si="2"/>
        <v>191.65725177700853</v>
      </c>
      <c r="F92" s="41">
        <f t="shared" si="3"/>
        <v>4.1664619951523596</v>
      </c>
      <c r="G92" s="42">
        <v>46</v>
      </c>
      <c r="H92" s="43">
        <v>16.568096774193599</v>
      </c>
      <c r="I92" s="33">
        <v>1.72278370494535</v>
      </c>
      <c r="J92" s="33">
        <v>15.3967744487021</v>
      </c>
      <c r="K92" s="33">
        <v>23.6559584746119</v>
      </c>
      <c r="L92" s="33">
        <v>39.052732923314103</v>
      </c>
      <c r="M92" s="33">
        <v>110.08697772566001</v>
      </c>
      <c r="N92" s="33">
        <v>1.7764397725244701</v>
      </c>
      <c r="O92" s="33">
        <v>8.1356914107750793</v>
      </c>
      <c r="P92" s="33">
        <v>15.9209066134318</v>
      </c>
      <c r="Q92" s="33">
        <v>11.1352297001867</v>
      </c>
      <c r="R92" s="33">
        <v>1.6087994746221801</v>
      </c>
      <c r="S92" s="33">
        <v>1.8937449295029101</v>
      </c>
      <c r="T92" s="33">
        <v>3.9485001421207002</v>
      </c>
      <c r="U92" s="33">
        <v>4.1847943495823898</v>
      </c>
      <c r="V92" s="15">
        <v>0.485473647382206</v>
      </c>
      <c r="W92" s="15"/>
      <c r="X92" s="15"/>
    </row>
    <row r="93" spans="1:24" ht="21.25" customHeight="1" x14ac:dyDescent="0.15">
      <c r="A93" s="44" t="s">
        <v>166</v>
      </c>
      <c r="B93" s="48" t="s">
        <v>60</v>
      </c>
      <c r="C93" s="49">
        <v>27</v>
      </c>
      <c r="D93" s="48" t="s">
        <v>74</v>
      </c>
      <c r="E93" s="40">
        <f t="shared" si="2"/>
        <v>191.26519685524153</v>
      </c>
      <c r="F93" s="41">
        <f t="shared" si="3"/>
        <v>3.7502979775537555</v>
      </c>
      <c r="G93" s="42">
        <v>51</v>
      </c>
      <c r="H93" s="43">
        <v>25.489800000000098</v>
      </c>
      <c r="I93" s="33">
        <v>2.0692235204058602</v>
      </c>
      <c r="J93" s="33">
        <v>8.8354447119881492</v>
      </c>
      <c r="K93" s="33">
        <v>25.8523392080841</v>
      </c>
      <c r="L93" s="33">
        <v>34.687783920072299</v>
      </c>
      <c r="M93" s="33">
        <v>114.102048600186</v>
      </c>
      <c r="N93" s="33">
        <v>2.06943600281756</v>
      </c>
      <c r="O93" s="33">
        <v>7.4530957154366799</v>
      </c>
      <c r="P93" s="33">
        <v>76.2231468202922</v>
      </c>
      <c r="Q93" s="33">
        <v>53.744849720530503</v>
      </c>
      <c r="R93" s="33">
        <v>7.5951343427277296</v>
      </c>
      <c r="S93" s="33">
        <v>1.30167295979398</v>
      </c>
      <c r="T93" s="33">
        <v>0</v>
      </c>
      <c r="U93" s="33">
        <v>5.0670631196375502E-5</v>
      </c>
      <c r="V93" s="15">
        <v>0</v>
      </c>
      <c r="W93" s="15"/>
      <c r="X93" s="15"/>
    </row>
    <row r="94" spans="1:24" ht="21.25" customHeight="1" x14ac:dyDescent="0.15">
      <c r="A94" s="44" t="s">
        <v>167</v>
      </c>
      <c r="B94" s="48" t="s">
        <v>102</v>
      </c>
      <c r="C94" s="49">
        <v>21</v>
      </c>
      <c r="D94" s="48" t="s">
        <v>62</v>
      </c>
      <c r="E94" s="40">
        <f t="shared" si="2"/>
        <v>190.77895224625919</v>
      </c>
      <c r="F94" s="41">
        <f t="shared" si="3"/>
        <v>3.5329435601159109</v>
      </c>
      <c r="G94" s="42">
        <v>54</v>
      </c>
      <c r="H94" s="43">
        <v>13.369576923077</v>
      </c>
      <c r="I94" s="33">
        <v>2.6580224734787898</v>
      </c>
      <c r="J94" s="33">
        <v>15.600875739153601</v>
      </c>
      <c r="K94" s="33">
        <v>14.5671533662968</v>
      </c>
      <c r="L94" s="33">
        <v>30.1680291054506</v>
      </c>
      <c r="M94" s="33">
        <v>128.971143211163</v>
      </c>
      <c r="N94" s="33">
        <v>7.6713539439789402</v>
      </c>
      <c r="O94" s="33">
        <v>16.140978340117901</v>
      </c>
      <c r="P94" s="33">
        <v>17.5366832204536</v>
      </c>
      <c r="Q94" s="33">
        <v>72.944481257888199</v>
      </c>
      <c r="R94" s="33">
        <v>0.78493160943271101</v>
      </c>
      <c r="S94" s="33">
        <v>1.99734837348636</v>
      </c>
      <c r="T94" s="33">
        <v>6.5929772833605398</v>
      </c>
      <c r="U94" s="33">
        <v>10.2534787058296</v>
      </c>
      <c r="V94" s="15">
        <v>0.391356929171988</v>
      </c>
      <c r="W94" s="15"/>
      <c r="X94" s="15"/>
    </row>
    <row r="95" spans="1:24" ht="21.25" customHeight="1" x14ac:dyDescent="0.15">
      <c r="A95" s="44" t="s">
        <v>168</v>
      </c>
      <c r="B95" s="45" t="s">
        <v>96</v>
      </c>
      <c r="C95" s="46">
        <v>30</v>
      </c>
      <c r="D95" s="45" t="s">
        <v>104</v>
      </c>
      <c r="E95" s="40">
        <f t="shared" si="2"/>
        <v>190.70654587991726</v>
      </c>
      <c r="F95" s="41">
        <f t="shared" si="3"/>
        <v>4.1457944756503755</v>
      </c>
      <c r="G95" s="42">
        <v>46</v>
      </c>
      <c r="H95" s="43">
        <v>18.958656250000001</v>
      </c>
      <c r="I95" s="33">
        <v>2.7675510524093201</v>
      </c>
      <c r="J95" s="33">
        <v>14.9176467102921</v>
      </c>
      <c r="K95" s="33">
        <v>20.714141364930398</v>
      </c>
      <c r="L95" s="33">
        <v>35.631788075222502</v>
      </c>
      <c r="M95" s="33">
        <v>117.594595478965</v>
      </c>
      <c r="N95" s="33">
        <v>4.4652413246030003</v>
      </c>
      <c r="O95" s="33">
        <v>10.7126604648188</v>
      </c>
      <c r="P95" s="33">
        <v>17.9428149256483</v>
      </c>
      <c r="Q95" s="33">
        <v>25.2008947643256</v>
      </c>
      <c r="R95" s="33">
        <v>1.4616323912182401</v>
      </c>
      <c r="S95" s="33">
        <v>2.17778597998658</v>
      </c>
      <c r="T95" s="33">
        <v>186.79605683424001</v>
      </c>
      <c r="U95" s="33">
        <v>146.09606678343701</v>
      </c>
      <c r="V95" s="15">
        <v>0.56113089971684904</v>
      </c>
      <c r="W95" s="15"/>
      <c r="X95" s="15"/>
    </row>
    <row r="96" spans="1:24" ht="21.25" customHeight="1" x14ac:dyDescent="0.15">
      <c r="A96" s="44" t="s">
        <v>169</v>
      </c>
      <c r="B96" s="48" t="s">
        <v>125</v>
      </c>
      <c r="C96" s="49">
        <v>30</v>
      </c>
      <c r="D96" s="48" t="s">
        <v>59</v>
      </c>
      <c r="E96" s="40">
        <f t="shared" si="2"/>
        <v>190.40059198365205</v>
      </c>
      <c r="F96" s="41">
        <f t="shared" si="3"/>
        <v>4.1391433039924355</v>
      </c>
      <c r="G96" s="42">
        <v>46</v>
      </c>
      <c r="H96" s="43">
        <v>20.442370967741901</v>
      </c>
      <c r="I96" s="33">
        <v>2.6157915942352199</v>
      </c>
      <c r="J96" s="33">
        <v>12.7308737355649</v>
      </c>
      <c r="K96" s="33">
        <v>25.699433476012</v>
      </c>
      <c r="L96" s="33">
        <v>38.430307211576903</v>
      </c>
      <c r="M96" s="33">
        <v>104.372325345001</v>
      </c>
      <c r="N96" s="33">
        <v>2.6762633644101999</v>
      </c>
      <c r="O96" s="33">
        <v>8.7925722939207098</v>
      </c>
      <c r="P96" s="33">
        <v>26.691815442897099</v>
      </c>
      <c r="Q96" s="33">
        <v>20.868516200898501</v>
      </c>
      <c r="R96" s="33">
        <v>1.68660936957049</v>
      </c>
      <c r="S96" s="33">
        <v>1.5658492410337299</v>
      </c>
      <c r="T96" s="33">
        <v>583.48492546194802</v>
      </c>
      <c r="U96" s="33">
        <v>430.572117862364</v>
      </c>
      <c r="V96" s="15">
        <v>0.57539655121288802</v>
      </c>
      <c r="W96" s="15"/>
      <c r="X96" s="15"/>
    </row>
    <row r="97" spans="1:24" ht="21.25" customHeight="1" x14ac:dyDescent="0.15">
      <c r="A97" s="44" t="s">
        <v>170</v>
      </c>
      <c r="B97" s="45" t="s">
        <v>67</v>
      </c>
      <c r="C97" s="46">
        <v>24</v>
      </c>
      <c r="D97" s="45" t="s">
        <v>74</v>
      </c>
      <c r="E97" s="40">
        <f t="shared" si="2"/>
        <v>190.3782979898948</v>
      </c>
      <c r="F97" s="41">
        <f t="shared" si="3"/>
        <v>3.7329078037234273</v>
      </c>
      <c r="G97" s="42">
        <v>51</v>
      </c>
      <c r="H97" s="43">
        <v>24.908660714285698</v>
      </c>
      <c r="I97" s="33">
        <v>3.1200242314499098</v>
      </c>
      <c r="J97" s="33">
        <v>6.6998191581231499</v>
      </c>
      <c r="K97" s="33">
        <v>26.493100502888201</v>
      </c>
      <c r="L97" s="33">
        <v>33.192919661011402</v>
      </c>
      <c r="M97" s="33">
        <v>100.13430137118</v>
      </c>
      <c r="N97" s="33">
        <v>2.5096604584779199</v>
      </c>
      <c r="O97" s="33">
        <v>11.3526789293541</v>
      </c>
      <c r="P97" s="33">
        <v>90.135152312812707</v>
      </c>
      <c r="Q97" s="33">
        <v>83.977956034082098</v>
      </c>
      <c r="R97" s="33">
        <v>5.0100463655411103</v>
      </c>
      <c r="S97" s="33">
        <v>1.0753994473007</v>
      </c>
      <c r="T97" s="33">
        <v>0</v>
      </c>
      <c r="U97" s="33">
        <v>0</v>
      </c>
      <c r="V97" s="15">
        <v>0</v>
      </c>
      <c r="W97" s="15"/>
      <c r="X97" s="15"/>
    </row>
    <row r="98" spans="1:24" ht="21.25" customHeight="1" x14ac:dyDescent="0.15">
      <c r="A98" s="44" t="s">
        <v>171</v>
      </c>
      <c r="B98" s="48" t="s">
        <v>135</v>
      </c>
      <c r="C98" s="49">
        <v>34</v>
      </c>
      <c r="D98" s="48" t="s">
        <v>62</v>
      </c>
      <c r="E98" s="40">
        <f t="shared" si="2"/>
        <v>190.33029626107202</v>
      </c>
      <c r="F98" s="41">
        <f t="shared" si="3"/>
        <v>3.8842917604300413</v>
      </c>
      <c r="G98" s="42">
        <v>49</v>
      </c>
      <c r="H98" s="43">
        <v>17.992818181818201</v>
      </c>
      <c r="I98" s="33">
        <v>3.0734757225103801</v>
      </c>
      <c r="J98" s="33">
        <v>12.952308667394901</v>
      </c>
      <c r="K98" s="33">
        <v>22.663369001696001</v>
      </c>
      <c r="L98" s="33">
        <v>35.615677669090999</v>
      </c>
      <c r="M98" s="33">
        <v>112.85309734098</v>
      </c>
      <c r="N98" s="33">
        <v>4.2033367153475298</v>
      </c>
      <c r="O98" s="33">
        <v>12.2770300226132</v>
      </c>
      <c r="P98" s="33">
        <v>12.5132726904145</v>
      </c>
      <c r="Q98" s="33">
        <v>10.9591948980461</v>
      </c>
      <c r="R98" s="33">
        <v>-5.7229719300155297</v>
      </c>
      <c r="S98" s="33">
        <v>1.17899448812588</v>
      </c>
      <c r="T98" s="33">
        <v>1.4578060038051199</v>
      </c>
      <c r="U98" s="33">
        <v>4.6224138595805302</v>
      </c>
      <c r="V98" s="15">
        <v>0.23976205409673601</v>
      </c>
      <c r="W98" s="15"/>
      <c r="X98" s="15"/>
    </row>
    <row r="99" spans="1:24" ht="21.25" customHeight="1" x14ac:dyDescent="0.15">
      <c r="A99" s="44" t="s">
        <v>172</v>
      </c>
      <c r="B99" s="45" t="s">
        <v>119</v>
      </c>
      <c r="C99" s="46">
        <v>28</v>
      </c>
      <c r="D99" s="45" t="s">
        <v>61</v>
      </c>
      <c r="E99" s="40">
        <f t="shared" si="2"/>
        <v>189.98220841909563</v>
      </c>
      <c r="F99" s="41">
        <f t="shared" si="3"/>
        <v>4.1300480091107747</v>
      </c>
      <c r="G99" s="42">
        <v>46</v>
      </c>
      <c r="H99" s="43">
        <v>18.963097222222299</v>
      </c>
      <c r="I99" s="33">
        <v>2.0286434435178502</v>
      </c>
      <c r="J99" s="33">
        <v>19.682089982228099</v>
      </c>
      <c r="K99" s="33">
        <v>17.805308106922599</v>
      </c>
      <c r="L99" s="33">
        <v>37.487398089150702</v>
      </c>
      <c r="M99" s="33">
        <v>119.720229865375</v>
      </c>
      <c r="N99" s="33">
        <v>2.6185130328557999</v>
      </c>
      <c r="O99" s="33">
        <v>6.0960062429137896</v>
      </c>
      <c r="P99" s="33">
        <v>27.339433665642201</v>
      </c>
      <c r="Q99" s="33">
        <v>47.326452238915302</v>
      </c>
      <c r="R99" s="33">
        <v>-0.29373120146489601</v>
      </c>
      <c r="S99" s="33">
        <v>2.3950877947186999</v>
      </c>
      <c r="T99" s="33">
        <v>414.36646718433298</v>
      </c>
      <c r="U99" s="33">
        <v>344.70991594248699</v>
      </c>
      <c r="V99" s="15">
        <v>0.54588243870459596</v>
      </c>
      <c r="W99" s="15"/>
      <c r="X99" s="15"/>
    </row>
    <row r="100" spans="1:24" ht="21.25" customHeight="1" x14ac:dyDescent="0.15">
      <c r="A100" s="44" t="s">
        <v>173</v>
      </c>
      <c r="B100" s="48" t="s">
        <v>102</v>
      </c>
      <c r="C100" s="49">
        <v>30</v>
      </c>
      <c r="D100" s="48" t="s">
        <v>59</v>
      </c>
      <c r="E100" s="40">
        <f t="shared" si="2"/>
        <v>189.47485365027947</v>
      </c>
      <c r="F100" s="41">
        <f t="shared" si="3"/>
        <v>3.5087935861162864</v>
      </c>
      <c r="G100" s="42">
        <v>54</v>
      </c>
      <c r="H100" s="43">
        <v>17.219026315789499</v>
      </c>
      <c r="I100" s="33">
        <v>2.1310754694836</v>
      </c>
      <c r="J100" s="33">
        <v>19.521583937657699</v>
      </c>
      <c r="K100" s="33">
        <v>15.4077598294875</v>
      </c>
      <c r="L100" s="33">
        <v>34.929343767145198</v>
      </c>
      <c r="M100" s="33">
        <v>123.766378119897</v>
      </c>
      <c r="N100" s="33">
        <v>5.6877596487262796</v>
      </c>
      <c r="O100" s="33">
        <v>8.3562790179677808</v>
      </c>
      <c r="P100" s="33">
        <v>30.455376264799099</v>
      </c>
      <c r="Q100" s="33">
        <v>35.7655739157737</v>
      </c>
      <c r="R100" s="33">
        <v>0.531084598803926</v>
      </c>
      <c r="S100" s="33">
        <v>2.4993086655963102</v>
      </c>
      <c r="T100" s="33">
        <v>390.187978584429</v>
      </c>
      <c r="U100" s="33">
        <v>379.85585641853902</v>
      </c>
      <c r="V100" s="15">
        <v>0.50670878831582999</v>
      </c>
      <c r="W100" s="15"/>
      <c r="X100" s="15"/>
    </row>
    <row r="101" spans="1:24" ht="21.25" customHeight="1" x14ac:dyDescent="0.15">
      <c r="A101" s="44" t="s">
        <v>174</v>
      </c>
      <c r="B101" s="48" t="s">
        <v>102</v>
      </c>
      <c r="C101" s="49">
        <v>31</v>
      </c>
      <c r="D101" s="48" t="s">
        <v>66</v>
      </c>
      <c r="E101" s="40">
        <f t="shared" si="2"/>
        <v>188.63820622064657</v>
      </c>
      <c r="F101" s="41">
        <f t="shared" si="3"/>
        <v>3.4933001151971586</v>
      </c>
      <c r="G101" s="42">
        <v>54</v>
      </c>
      <c r="H101" s="43">
        <v>17.1241086956522</v>
      </c>
      <c r="I101" s="33">
        <v>2.5261073248465902</v>
      </c>
      <c r="J101" s="33">
        <v>19.4547962232404</v>
      </c>
      <c r="K101" s="33">
        <v>13.195390709545901</v>
      </c>
      <c r="L101" s="33">
        <v>32.650186932786298</v>
      </c>
      <c r="M101" s="33">
        <v>139.56111188826901</v>
      </c>
      <c r="N101" s="33">
        <v>4.9924906370637201</v>
      </c>
      <c r="O101" s="33">
        <v>8.0707480860966694</v>
      </c>
      <c r="P101" s="33">
        <v>23.827966529798999</v>
      </c>
      <c r="Q101" s="33">
        <v>63.562175315066</v>
      </c>
      <c r="R101" s="33">
        <v>1.8456238975247801</v>
      </c>
      <c r="S101" s="33">
        <v>2.4907579704308298</v>
      </c>
      <c r="T101" s="33">
        <v>90.569790115850296</v>
      </c>
      <c r="U101" s="33">
        <v>99.867280427478406</v>
      </c>
      <c r="V101" s="15">
        <v>0.47558907442468601</v>
      </c>
      <c r="W101" s="15"/>
      <c r="X101" s="15"/>
    </row>
    <row r="102" spans="1:24" ht="21.25" customHeight="1" x14ac:dyDescent="0.15">
      <c r="A102" s="44" t="s">
        <v>175</v>
      </c>
      <c r="B102" s="48" t="s">
        <v>68</v>
      </c>
      <c r="C102" s="49">
        <v>27</v>
      </c>
      <c r="D102" s="48" t="s">
        <v>74</v>
      </c>
      <c r="E102" s="40">
        <f t="shared" si="2"/>
        <v>188.2111582950705</v>
      </c>
      <c r="F102" s="41">
        <f t="shared" si="3"/>
        <v>4.0044927296823509</v>
      </c>
      <c r="G102" s="42">
        <v>47</v>
      </c>
      <c r="H102" s="43">
        <v>26.051300000000001</v>
      </c>
      <c r="I102" s="33">
        <v>3.22105295700938</v>
      </c>
      <c r="J102" s="33">
        <v>4.8035066927641203</v>
      </c>
      <c r="K102" s="33">
        <v>24.466123921943101</v>
      </c>
      <c r="L102" s="33">
        <v>29.2696306147072</v>
      </c>
      <c r="M102" s="33">
        <v>122.13781265444401</v>
      </c>
      <c r="N102" s="33">
        <v>1.38459456511611</v>
      </c>
      <c r="O102" s="33">
        <v>10.643633932089401</v>
      </c>
      <c r="P102" s="33">
        <v>90.230461297740206</v>
      </c>
      <c r="Q102" s="33">
        <v>70.764932488942904</v>
      </c>
      <c r="R102" s="33">
        <v>-2.4789049032713701</v>
      </c>
      <c r="S102" s="33">
        <v>0.60796136702447001</v>
      </c>
      <c r="T102" s="33">
        <v>0</v>
      </c>
      <c r="U102" s="33">
        <v>0</v>
      </c>
      <c r="V102" s="15">
        <v>0</v>
      </c>
      <c r="W102" s="15"/>
      <c r="X102" s="15"/>
    </row>
    <row r="103" spans="1:24" ht="21.25" customHeight="1" x14ac:dyDescent="0.15">
      <c r="A103" s="44" t="s">
        <v>176</v>
      </c>
      <c r="B103" s="48" t="s">
        <v>92</v>
      </c>
      <c r="C103" s="49">
        <v>28</v>
      </c>
      <c r="D103" s="48" t="s">
        <v>104</v>
      </c>
      <c r="E103" s="40">
        <f t="shared" si="2"/>
        <v>188.20480347398637</v>
      </c>
      <c r="F103" s="41">
        <f t="shared" si="3"/>
        <v>4.0914087711736169</v>
      </c>
      <c r="G103" s="42">
        <v>46</v>
      </c>
      <c r="H103" s="43">
        <v>18.153437499999999</v>
      </c>
      <c r="I103" s="33">
        <v>2.8368471663795201</v>
      </c>
      <c r="J103" s="33">
        <v>11.6738002222232</v>
      </c>
      <c r="K103" s="33">
        <v>26.050262896815301</v>
      </c>
      <c r="L103" s="33">
        <v>37.724063119038497</v>
      </c>
      <c r="M103" s="33">
        <v>99.785416624474195</v>
      </c>
      <c r="N103" s="33">
        <v>2.5378480648779398</v>
      </c>
      <c r="O103" s="33">
        <v>11.161985665550899</v>
      </c>
      <c r="P103" s="33">
        <v>14.079672367659899</v>
      </c>
      <c r="Q103" s="33">
        <v>27.989146291553499</v>
      </c>
      <c r="R103" s="33">
        <v>1.8408466689698</v>
      </c>
      <c r="S103" s="33">
        <v>1.7193862231323001</v>
      </c>
      <c r="T103" s="33">
        <v>272.54525297662502</v>
      </c>
      <c r="U103" s="33">
        <v>337.36110134282302</v>
      </c>
      <c r="V103" s="15">
        <v>0.446864098146246</v>
      </c>
      <c r="W103" s="15"/>
      <c r="X103" s="15"/>
    </row>
    <row r="104" spans="1:24" ht="21.25" customHeight="1" x14ac:dyDescent="0.15">
      <c r="A104" s="44" t="s">
        <v>177</v>
      </c>
      <c r="B104" s="45" t="s">
        <v>144</v>
      </c>
      <c r="C104" s="46">
        <v>22</v>
      </c>
      <c r="D104" s="45" t="s">
        <v>104</v>
      </c>
      <c r="E104" s="40">
        <f t="shared" si="2"/>
        <v>187.9754812270005</v>
      </c>
      <c r="F104" s="41">
        <f t="shared" si="3"/>
        <v>3.9161558588958436</v>
      </c>
      <c r="G104" s="42">
        <v>48</v>
      </c>
      <c r="H104" s="43">
        <v>20.315999999999999</v>
      </c>
      <c r="I104" s="33">
        <v>2.8666284337376902</v>
      </c>
      <c r="J104" s="33">
        <v>12.593760789042699</v>
      </c>
      <c r="K104" s="33">
        <v>21.804409859372601</v>
      </c>
      <c r="L104" s="33">
        <v>34.398170648415402</v>
      </c>
      <c r="M104" s="33">
        <v>113.770975055847</v>
      </c>
      <c r="N104" s="33">
        <v>4.4233155223087701</v>
      </c>
      <c r="O104" s="33">
        <v>10.736608887972</v>
      </c>
      <c r="P104" s="33">
        <v>32.111319889435499</v>
      </c>
      <c r="Q104" s="33">
        <v>58.320539835267397</v>
      </c>
      <c r="R104" s="33">
        <v>-4.0281779134145097</v>
      </c>
      <c r="S104" s="33">
        <v>1.28066360226419</v>
      </c>
      <c r="T104" s="33">
        <v>350.00251989402301</v>
      </c>
      <c r="U104" s="33">
        <v>416.63014521830701</v>
      </c>
      <c r="V104" s="15">
        <v>0.45654527366472097</v>
      </c>
      <c r="W104" s="15"/>
      <c r="X104" s="15"/>
    </row>
    <row r="105" spans="1:24" ht="21.25" customHeight="1" x14ac:dyDescent="0.15">
      <c r="A105" s="37" t="s">
        <v>178</v>
      </c>
      <c r="B105" s="38" t="s">
        <v>58</v>
      </c>
      <c r="C105" s="39">
        <v>26</v>
      </c>
      <c r="D105" s="38" t="s">
        <v>74</v>
      </c>
      <c r="E105" s="40">
        <f t="shared" si="2"/>
        <v>187.91343146111774</v>
      </c>
      <c r="F105" s="41">
        <f t="shared" si="3"/>
        <v>3.9148631554399529</v>
      </c>
      <c r="G105" s="42">
        <v>48</v>
      </c>
      <c r="H105" s="43">
        <v>26.753148148148099</v>
      </c>
      <c r="I105" s="33">
        <v>1.57338939602031</v>
      </c>
      <c r="J105" s="33">
        <v>7.5032910393610104</v>
      </c>
      <c r="K105" s="33">
        <v>20.517400732204301</v>
      </c>
      <c r="L105" s="33">
        <v>28.020691771565399</v>
      </c>
      <c r="M105" s="33">
        <v>146.45026117954299</v>
      </c>
      <c r="N105" s="33">
        <v>0.49574533078965599</v>
      </c>
      <c r="O105" s="33">
        <v>6.9915416580991199</v>
      </c>
      <c r="P105" s="33">
        <v>83.215711202260294</v>
      </c>
      <c r="Q105" s="33">
        <v>126.63365646443999</v>
      </c>
      <c r="R105" s="33">
        <v>1.1515789501389999</v>
      </c>
      <c r="S105" s="33">
        <v>1.02341185654297</v>
      </c>
      <c r="T105" s="33">
        <v>0</v>
      </c>
      <c r="U105" s="33">
        <v>0</v>
      </c>
      <c r="V105" s="15">
        <v>0</v>
      </c>
      <c r="W105" s="15"/>
      <c r="X105" s="15"/>
    </row>
    <row r="106" spans="1:24" ht="21.25" customHeight="1" x14ac:dyDescent="0.15">
      <c r="A106" s="44" t="s">
        <v>179</v>
      </c>
      <c r="B106" s="45" t="s">
        <v>80</v>
      </c>
      <c r="C106" s="46">
        <v>27</v>
      </c>
      <c r="D106" s="45" t="s">
        <v>104</v>
      </c>
      <c r="E106" s="40">
        <f t="shared" si="2"/>
        <v>186.83675924450387</v>
      </c>
      <c r="F106" s="41">
        <f t="shared" si="3"/>
        <v>3.8129950866225277</v>
      </c>
      <c r="G106" s="42">
        <v>49</v>
      </c>
      <c r="H106" s="43">
        <v>18.7983333333333</v>
      </c>
      <c r="I106" s="33">
        <v>2.48423935354193</v>
      </c>
      <c r="J106" s="33">
        <v>15.1030024502691</v>
      </c>
      <c r="K106" s="33">
        <v>18.167383299453402</v>
      </c>
      <c r="L106" s="33">
        <v>33.270385749722401</v>
      </c>
      <c r="M106" s="33">
        <v>141.574873024336</v>
      </c>
      <c r="N106" s="33">
        <v>1.8539098765019399</v>
      </c>
      <c r="O106" s="33">
        <v>5.1119216513484798</v>
      </c>
      <c r="P106" s="33">
        <v>30.071610902357001</v>
      </c>
      <c r="Q106" s="33">
        <v>53.796726158826701</v>
      </c>
      <c r="R106" s="33">
        <v>3.3268151043096501</v>
      </c>
      <c r="S106" s="33">
        <v>2.3776007656461702</v>
      </c>
      <c r="T106" s="33">
        <v>242.622201718654</v>
      </c>
      <c r="U106" s="33">
        <v>267.19201148348998</v>
      </c>
      <c r="V106" s="15">
        <v>0.47590317302992202</v>
      </c>
      <c r="W106" s="15"/>
      <c r="X106" s="15"/>
    </row>
    <row r="107" spans="1:24" ht="21.25" customHeight="1" x14ac:dyDescent="0.15">
      <c r="A107" s="44" t="s">
        <v>180</v>
      </c>
      <c r="B107" s="48" t="s">
        <v>72</v>
      </c>
      <c r="C107" s="49">
        <v>27</v>
      </c>
      <c r="D107" s="48" t="s">
        <v>81</v>
      </c>
      <c r="E107" s="40">
        <f t="shared" si="2"/>
        <v>184.95398881504647</v>
      </c>
      <c r="F107" s="41">
        <f t="shared" si="3"/>
        <v>3.7745712003070708</v>
      </c>
      <c r="G107" s="42">
        <v>49</v>
      </c>
      <c r="H107" s="43">
        <v>20.413621212121299</v>
      </c>
      <c r="I107" s="33">
        <v>2.2661652779305999</v>
      </c>
      <c r="J107" s="33">
        <v>12.8950191667341</v>
      </c>
      <c r="K107" s="33">
        <v>20.6596935024346</v>
      </c>
      <c r="L107" s="33">
        <v>33.554712669168801</v>
      </c>
      <c r="M107" s="33">
        <v>124.36962900461199</v>
      </c>
      <c r="N107" s="33">
        <v>3.69185026619378</v>
      </c>
      <c r="O107" s="33">
        <v>7.3568951876902702</v>
      </c>
      <c r="P107" s="33">
        <v>36.956229649269297</v>
      </c>
      <c r="Q107" s="33">
        <v>51.837854083695802</v>
      </c>
      <c r="R107" s="33">
        <v>-0.45973793762075998</v>
      </c>
      <c r="S107" s="33">
        <v>2.00760943221418</v>
      </c>
      <c r="T107" s="33">
        <v>262.99588039589599</v>
      </c>
      <c r="U107" s="33">
        <v>228.13970724475999</v>
      </c>
      <c r="V107" s="15">
        <v>0.53548528555890196</v>
      </c>
      <c r="W107" s="15"/>
      <c r="X107" s="15"/>
    </row>
    <row r="108" spans="1:24" ht="21.25" customHeight="1" x14ac:dyDescent="0.2">
      <c r="A108" s="47" t="s">
        <v>181</v>
      </c>
      <c r="B108" s="38" t="s">
        <v>80</v>
      </c>
      <c r="C108" s="39">
        <v>24</v>
      </c>
      <c r="D108" s="38" t="s">
        <v>59</v>
      </c>
      <c r="E108" s="40">
        <f t="shared" si="2"/>
        <v>184.78317828185126</v>
      </c>
      <c r="F108" s="41">
        <f t="shared" si="3"/>
        <v>3.771085271058189</v>
      </c>
      <c r="G108" s="42">
        <v>49</v>
      </c>
      <c r="H108" s="43">
        <v>18.461666666666702</v>
      </c>
      <c r="I108" s="33">
        <v>2.9847894035854798</v>
      </c>
      <c r="J108" s="33">
        <v>17.376542088686602</v>
      </c>
      <c r="K108" s="33">
        <v>14.9707585697615</v>
      </c>
      <c r="L108" s="33">
        <v>32.347300658448098</v>
      </c>
      <c r="M108" s="33">
        <v>127.104909351412</v>
      </c>
      <c r="N108" s="33">
        <v>6.4268609040943803</v>
      </c>
      <c r="O108" s="33">
        <v>8.8781352391541706</v>
      </c>
      <c r="P108" s="33">
        <v>32.1627557624631</v>
      </c>
      <c r="Q108" s="33">
        <v>81.258160942535199</v>
      </c>
      <c r="R108" s="33">
        <v>2.5906987811028799</v>
      </c>
      <c r="S108" s="33">
        <v>2.735514339641</v>
      </c>
      <c r="T108" s="33">
        <v>408.82647253423698</v>
      </c>
      <c r="U108" s="33">
        <v>462.21810456022598</v>
      </c>
      <c r="V108" s="15">
        <v>0.46935195199533503</v>
      </c>
      <c r="W108" s="15"/>
      <c r="X108" s="15"/>
    </row>
    <row r="109" spans="1:24" ht="21.25" customHeight="1" x14ac:dyDescent="0.15">
      <c r="A109" s="37" t="s">
        <v>182</v>
      </c>
      <c r="B109" s="38" t="s">
        <v>70</v>
      </c>
      <c r="C109" s="39">
        <v>26</v>
      </c>
      <c r="D109" s="38" t="s">
        <v>104</v>
      </c>
      <c r="E109" s="40">
        <f t="shared" si="2"/>
        <v>184.77093295352697</v>
      </c>
      <c r="F109" s="41">
        <f t="shared" si="3"/>
        <v>3.9312964458197226</v>
      </c>
      <c r="G109" s="42">
        <v>47</v>
      </c>
      <c r="H109" s="43">
        <v>18.283578124999899</v>
      </c>
      <c r="I109" s="33">
        <v>3.53412585814654</v>
      </c>
      <c r="J109" s="33">
        <v>16.342145338843199</v>
      </c>
      <c r="K109" s="33">
        <v>18.791432531853602</v>
      </c>
      <c r="L109" s="33">
        <v>35.133577870696698</v>
      </c>
      <c r="M109" s="33">
        <v>101.211468116974</v>
      </c>
      <c r="N109" s="33">
        <v>5.7629433844965101</v>
      </c>
      <c r="O109" s="33">
        <v>12.4486502823134</v>
      </c>
      <c r="P109" s="33">
        <v>19.335823591613799</v>
      </c>
      <c r="Q109" s="33">
        <v>30.706346856997001</v>
      </c>
      <c r="R109" s="33">
        <v>3.20318837803184</v>
      </c>
      <c r="S109" s="33">
        <v>2.1039553970990301</v>
      </c>
      <c r="T109" s="33">
        <v>80.438772635552695</v>
      </c>
      <c r="U109" s="33">
        <v>109.05979974706899</v>
      </c>
      <c r="V109" s="15">
        <v>0.424482209148978</v>
      </c>
      <c r="W109" s="15"/>
      <c r="X109" s="15"/>
    </row>
    <row r="110" spans="1:24" ht="21.25" customHeight="1" x14ac:dyDescent="0.15">
      <c r="A110" s="44" t="s">
        <v>183</v>
      </c>
      <c r="B110" s="45" t="s">
        <v>58</v>
      </c>
      <c r="C110" s="46">
        <v>30</v>
      </c>
      <c r="D110" s="45" t="s">
        <v>74</v>
      </c>
      <c r="E110" s="40">
        <f t="shared" si="2"/>
        <v>184.00854046358205</v>
      </c>
      <c r="F110" s="41">
        <f t="shared" si="3"/>
        <v>3.8335112596579592</v>
      </c>
      <c r="G110" s="42">
        <v>48</v>
      </c>
      <c r="H110" s="43">
        <v>20.143151515151501</v>
      </c>
      <c r="I110" s="33">
        <v>3.3564372955555801</v>
      </c>
      <c r="J110" s="33">
        <v>4.9213830812403803</v>
      </c>
      <c r="K110" s="33">
        <v>25.383222378622701</v>
      </c>
      <c r="L110" s="33">
        <v>30.3046054598632</v>
      </c>
      <c r="M110" s="33">
        <v>104.841738093784</v>
      </c>
      <c r="N110" s="33">
        <v>2.5820194119367801</v>
      </c>
      <c r="O110" s="33">
        <v>15.221618769685399</v>
      </c>
      <c r="P110" s="33">
        <v>51.153087488650101</v>
      </c>
      <c r="Q110" s="33">
        <v>32.255212241340303</v>
      </c>
      <c r="R110" s="33">
        <v>-9.5634583151247801E-2</v>
      </c>
      <c r="S110" s="33">
        <v>0.67125235706708597</v>
      </c>
      <c r="T110" s="33">
        <v>0</v>
      </c>
      <c r="U110" s="33">
        <v>0</v>
      </c>
      <c r="V110" s="15">
        <v>0</v>
      </c>
      <c r="W110" s="15"/>
      <c r="X110" s="15"/>
    </row>
    <row r="111" spans="1:24" ht="21.25" customHeight="1" x14ac:dyDescent="0.2">
      <c r="A111" s="47" t="s">
        <v>184</v>
      </c>
      <c r="B111" s="38" t="s">
        <v>130</v>
      </c>
      <c r="C111" s="39">
        <v>32</v>
      </c>
      <c r="D111" s="38" t="s">
        <v>74</v>
      </c>
      <c r="E111" s="40">
        <f t="shared" si="2"/>
        <v>183.95207796671744</v>
      </c>
      <c r="F111" s="41">
        <f t="shared" si="3"/>
        <v>3.9138739992918605</v>
      </c>
      <c r="G111" s="42">
        <v>47</v>
      </c>
      <c r="H111" s="43">
        <v>25.507718749999999</v>
      </c>
      <c r="I111" s="33">
        <v>3.1673885120094298</v>
      </c>
      <c r="J111" s="33">
        <v>6.9433571132716496</v>
      </c>
      <c r="K111" s="33">
        <v>24.1496918385889</v>
      </c>
      <c r="L111" s="33">
        <v>31.0930489518604</v>
      </c>
      <c r="M111" s="33">
        <v>97.229053060915305</v>
      </c>
      <c r="N111" s="33">
        <v>4.7703860498436796</v>
      </c>
      <c r="O111" s="33">
        <v>14.189558937503399</v>
      </c>
      <c r="P111" s="33">
        <v>68.396433528356695</v>
      </c>
      <c r="Q111" s="33">
        <v>69.314972802107107</v>
      </c>
      <c r="R111" s="33">
        <v>-0.23870852300928</v>
      </c>
      <c r="S111" s="33">
        <v>0.87398497482043203</v>
      </c>
      <c r="T111" s="33">
        <v>0</v>
      </c>
      <c r="U111" s="33">
        <v>0</v>
      </c>
      <c r="V111" s="15">
        <v>0</v>
      </c>
      <c r="W111" s="15"/>
      <c r="X111" s="15"/>
    </row>
    <row r="112" spans="1:24" ht="21.25" customHeight="1" x14ac:dyDescent="0.15">
      <c r="A112" s="44" t="s">
        <v>185</v>
      </c>
      <c r="B112" s="48" t="s">
        <v>157</v>
      </c>
      <c r="C112" s="49">
        <v>19</v>
      </c>
      <c r="D112" s="48" t="s">
        <v>81</v>
      </c>
      <c r="E112" s="40">
        <f t="shared" si="2"/>
        <v>183.91181959222322</v>
      </c>
      <c r="F112" s="41">
        <f t="shared" si="3"/>
        <v>3.9980830346135483</v>
      </c>
      <c r="G112" s="42">
        <v>46</v>
      </c>
      <c r="H112" s="43">
        <v>18.055671428571401</v>
      </c>
      <c r="I112" s="33">
        <v>2.8195491174108902</v>
      </c>
      <c r="J112" s="33">
        <v>13.882113033238401</v>
      </c>
      <c r="K112" s="33">
        <v>24.164966333547401</v>
      </c>
      <c r="L112" s="33">
        <v>38.047079366785802</v>
      </c>
      <c r="M112" s="33">
        <v>96.426897157829799</v>
      </c>
      <c r="N112" s="33">
        <v>4.20040403111466</v>
      </c>
      <c r="O112" s="33">
        <v>9.0437804566538098</v>
      </c>
      <c r="P112" s="33">
        <v>17.347859998216499</v>
      </c>
      <c r="Q112" s="33">
        <v>35.070108165942898</v>
      </c>
      <c r="R112" s="33">
        <v>-1.367494891827</v>
      </c>
      <c r="S112" s="33">
        <v>1.8781456151956499</v>
      </c>
      <c r="T112" s="33">
        <v>9.0048147097234406</v>
      </c>
      <c r="U112" s="33">
        <v>5.4028888258340597</v>
      </c>
      <c r="V112" s="15">
        <v>0.625</v>
      </c>
      <c r="W112" s="15"/>
      <c r="X112" s="15"/>
    </row>
    <row r="113" spans="1:24" ht="21.25" customHeight="1" x14ac:dyDescent="0.15">
      <c r="A113" s="44" t="s">
        <v>186</v>
      </c>
      <c r="B113" s="48" t="s">
        <v>83</v>
      </c>
      <c r="C113" s="49">
        <v>37</v>
      </c>
      <c r="D113" s="48" t="s">
        <v>104</v>
      </c>
      <c r="E113" s="40">
        <f t="shared" si="2"/>
        <v>183.89364774172014</v>
      </c>
      <c r="F113" s="41">
        <f t="shared" si="3"/>
        <v>3.8311176612858362</v>
      </c>
      <c r="G113" s="42">
        <v>48</v>
      </c>
      <c r="H113" s="43">
        <v>18.419499999999999</v>
      </c>
      <c r="I113" s="33">
        <v>2.86519798620987</v>
      </c>
      <c r="J113" s="33">
        <v>15.690829881811901</v>
      </c>
      <c r="K113" s="33">
        <v>14.259519593996499</v>
      </c>
      <c r="L113" s="33">
        <v>29.950349475808299</v>
      </c>
      <c r="M113" s="33">
        <v>150.822569974061</v>
      </c>
      <c r="N113" s="33">
        <v>2.7121097101188698</v>
      </c>
      <c r="O113" s="33">
        <v>6.6037941988387203</v>
      </c>
      <c r="P113" s="33">
        <v>27.118629647935101</v>
      </c>
      <c r="Q113" s="33">
        <v>49.393577229009097</v>
      </c>
      <c r="R113" s="33">
        <v>2.18899318864915</v>
      </c>
      <c r="S113" s="33">
        <v>2.11783376596154</v>
      </c>
      <c r="T113" s="33">
        <v>338.971091541585</v>
      </c>
      <c r="U113" s="33">
        <v>320.62945595023001</v>
      </c>
      <c r="V113" s="15">
        <v>0.51390359336503</v>
      </c>
      <c r="W113" s="15"/>
      <c r="X113" s="15"/>
    </row>
    <row r="114" spans="1:24" ht="21.25" customHeight="1" x14ac:dyDescent="0.2">
      <c r="A114" s="47" t="s">
        <v>187</v>
      </c>
      <c r="B114" s="38" t="s">
        <v>78</v>
      </c>
      <c r="C114" s="39">
        <v>30</v>
      </c>
      <c r="D114" s="38" t="s">
        <v>66</v>
      </c>
      <c r="E114" s="40">
        <f t="shared" si="2"/>
        <v>183.78359664179129</v>
      </c>
      <c r="F114" s="41">
        <f t="shared" si="3"/>
        <v>4.0840799253731399</v>
      </c>
      <c r="G114" s="42">
        <v>45</v>
      </c>
      <c r="H114" s="43">
        <v>18.210770270270299</v>
      </c>
      <c r="I114" s="33">
        <v>2.8630684000593001</v>
      </c>
      <c r="J114" s="33">
        <v>14.692755684855699</v>
      </c>
      <c r="K114" s="33">
        <v>21.331818246015999</v>
      </c>
      <c r="L114" s="33">
        <v>36.024573930871703</v>
      </c>
      <c r="M114" s="33">
        <v>97.123670945145506</v>
      </c>
      <c r="N114" s="33">
        <v>3.5855682740692498</v>
      </c>
      <c r="O114" s="33">
        <v>10.564867705290901</v>
      </c>
      <c r="P114" s="33">
        <v>30.091519830108101</v>
      </c>
      <c r="Q114" s="33">
        <v>71.665666030349101</v>
      </c>
      <c r="R114" s="33">
        <v>4.0279804962481203</v>
      </c>
      <c r="S114" s="33">
        <v>2.2011211966482001</v>
      </c>
      <c r="T114" s="33">
        <v>0.88620182316499996</v>
      </c>
      <c r="U114" s="33">
        <v>6.6907986656098499</v>
      </c>
      <c r="V114" s="15">
        <v>0.116959451761668</v>
      </c>
      <c r="W114" s="15"/>
      <c r="X114" s="15"/>
    </row>
    <row r="115" spans="1:24" ht="21.25" customHeight="1" x14ac:dyDescent="0.15">
      <c r="A115" s="44" t="s">
        <v>188</v>
      </c>
      <c r="B115" s="48" t="s">
        <v>147</v>
      </c>
      <c r="C115" s="49">
        <v>23</v>
      </c>
      <c r="D115" s="48" t="s">
        <v>81</v>
      </c>
      <c r="E115" s="40">
        <f t="shared" si="2"/>
        <v>183.37142920184297</v>
      </c>
      <c r="F115" s="41">
        <f t="shared" si="3"/>
        <v>3.986335417431369</v>
      </c>
      <c r="G115" s="42">
        <v>46</v>
      </c>
      <c r="H115" s="43">
        <v>17.374749999999999</v>
      </c>
      <c r="I115" s="33">
        <v>2.3347990515427699</v>
      </c>
      <c r="J115" s="33">
        <v>12.0978859842637</v>
      </c>
      <c r="K115" s="33">
        <v>24.112255333359599</v>
      </c>
      <c r="L115" s="33">
        <v>36.210141317623197</v>
      </c>
      <c r="M115" s="33">
        <v>116.427834246057</v>
      </c>
      <c r="N115" s="33">
        <v>1.8252521806140201</v>
      </c>
      <c r="O115" s="33">
        <v>6.4736698767957099</v>
      </c>
      <c r="P115" s="33">
        <v>17.8987418617657</v>
      </c>
      <c r="Q115" s="33">
        <v>25.110538989568798</v>
      </c>
      <c r="R115" s="33">
        <v>-2.9763298123361401E-2</v>
      </c>
      <c r="S115" s="33">
        <v>1.54303427683677</v>
      </c>
      <c r="T115" s="33">
        <v>1.11445172679835</v>
      </c>
      <c r="U115" s="33">
        <v>4.0092913720785699</v>
      </c>
      <c r="V115" s="15">
        <v>0.21750733893013299</v>
      </c>
      <c r="W115" s="15"/>
      <c r="X115" s="15"/>
    </row>
    <row r="116" spans="1:24" ht="21.25" customHeight="1" x14ac:dyDescent="0.15">
      <c r="A116" s="44" t="s">
        <v>189</v>
      </c>
      <c r="B116" s="48" t="s">
        <v>65</v>
      </c>
      <c r="C116" s="49">
        <v>35</v>
      </c>
      <c r="D116" s="48" t="s">
        <v>62</v>
      </c>
      <c r="E116" s="40">
        <f t="shared" si="2"/>
        <v>183.07459311497573</v>
      </c>
      <c r="F116" s="41">
        <f t="shared" si="3"/>
        <v>3.9798824590212116</v>
      </c>
      <c r="G116" s="42">
        <v>46</v>
      </c>
      <c r="H116" s="43">
        <v>18.985062500000002</v>
      </c>
      <c r="I116" s="33">
        <v>3.28548897767398</v>
      </c>
      <c r="J116" s="33">
        <v>16.936148644204899</v>
      </c>
      <c r="K116" s="33">
        <v>19.411026202187401</v>
      </c>
      <c r="L116" s="33">
        <v>36.347174846392299</v>
      </c>
      <c r="M116" s="33">
        <v>90.641039649814502</v>
      </c>
      <c r="N116" s="33">
        <v>7.3927643554220701</v>
      </c>
      <c r="O116" s="33">
        <v>11.4378780723947</v>
      </c>
      <c r="P116" s="33">
        <v>29.183963030510998</v>
      </c>
      <c r="Q116" s="33">
        <v>71.3400771440879</v>
      </c>
      <c r="R116" s="33">
        <v>1.8690140767698999</v>
      </c>
      <c r="S116" s="33">
        <v>2.0737337869023098</v>
      </c>
      <c r="T116" s="33">
        <v>96.740778993722898</v>
      </c>
      <c r="U116" s="33">
        <v>104.702698189712</v>
      </c>
      <c r="V116" s="15">
        <v>0.48023783319442498</v>
      </c>
      <c r="W116" s="15"/>
      <c r="X116" s="15"/>
    </row>
    <row r="117" spans="1:24" ht="21.25" customHeight="1" x14ac:dyDescent="0.15">
      <c r="A117" s="44" t="s">
        <v>190</v>
      </c>
      <c r="B117" s="48" t="s">
        <v>157</v>
      </c>
      <c r="C117" s="49">
        <v>26</v>
      </c>
      <c r="D117" s="48" t="s">
        <v>81</v>
      </c>
      <c r="E117" s="40">
        <f t="shared" si="2"/>
        <v>182.40327870363407</v>
      </c>
      <c r="F117" s="41">
        <f t="shared" si="3"/>
        <v>3.9652886674703058</v>
      </c>
      <c r="G117" s="42">
        <v>46</v>
      </c>
      <c r="H117" s="43">
        <v>19.389462962963002</v>
      </c>
      <c r="I117" s="33">
        <v>2.9939271708395099</v>
      </c>
      <c r="J117" s="33">
        <v>19.7464230301836</v>
      </c>
      <c r="K117" s="33">
        <v>16.945982615895002</v>
      </c>
      <c r="L117" s="33">
        <v>36.692405646078498</v>
      </c>
      <c r="M117" s="33">
        <v>103.56725640697999</v>
      </c>
      <c r="N117" s="33">
        <v>3.2988526085977301</v>
      </c>
      <c r="O117" s="33">
        <v>7.9041731854103201</v>
      </c>
      <c r="P117" s="33">
        <v>23.670435955438201</v>
      </c>
      <c r="Q117" s="33">
        <v>44.508846443153502</v>
      </c>
      <c r="R117" s="33">
        <v>-0.341621532699596</v>
      </c>
      <c r="S117" s="33">
        <v>2.67154270687322</v>
      </c>
      <c r="T117" s="33">
        <v>10.2529437372968</v>
      </c>
      <c r="U117" s="33">
        <v>7.1934579335340301</v>
      </c>
      <c r="V117" s="15">
        <v>0.58768243049447899</v>
      </c>
      <c r="W117" s="15"/>
      <c r="X117" s="15"/>
    </row>
    <row r="118" spans="1:24" ht="21.25" customHeight="1" x14ac:dyDescent="0.15">
      <c r="A118" s="44" t="s">
        <v>191</v>
      </c>
      <c r="B118" s="48" t="s">
        <v>99</v>
      </c>
      <c r="C118" s="49">
        <v>27</v>
      </c>
      <c r="D118" s="48" t="s">
        <v>81</v>
      </c>
      <c r="E118" s="40">
        <f t="shared" si="2"/>
        <v>182.16526808913326</v>
      </c>
      <c r="F118" s="41">
        <f t="shared" si="3"/>
        <v>3.4370805299836467</v>
      </c>
      <c r="G118" s="42">
        <v>53</v>
      </c>
      <c r="H118" s="43">
        <v>19.71228</v>
      </c>
      <c r="I118" s="33">
        <v>2.2651187222023998</v>
      </c>
      <c r="J118" s="33">
        <v>14.9353281703143</v>
      </c>
      <c r="K118" s="33">
        <v>20.853406159626001</v>
      </c>
      <c r="L118" s="33">
        <v>35.788734329940297</v>
      </c>
      <c r="M118" s="33">
        <v>111.318636130721</v>
      </c>
      <c r="N118" s="33">
        <v>1.7547111952642001</v>
      </c>
      <c r="O118" s="33">
        <v>6.7871500904716804</v>
      </c>
      <c r="P118" s="33">
        <v>27.827234265042499</v>
      </c>
      <c r="Q118" s="33">
        <v>25.944254005548999</v>
      </c>
      <c r="R118" s="33">
        <v>-3.0045009238596401</v>
      </c>
      <c r="S118" s="33">
        <v>1.70899849268383</v>
      </c>
      <c r="T118" s="33">
        <v>28.6564360965967</v>
      </c>
      <c r="U118" s="33">
        <v>36.447537787694102</v>
      </c>
      <c r="V118" s="15">
        <v>0.44016416183023999</v>
      </c>
      <c r="W118" s="15"/>
      <c r="X118" s="15"/>
    </row>
    <row r="119" spans="1:24" ht="21.25" customHeight="1" x14ac:dyDescent="0.15">
      <c r="A119" s="44" t="s">
        <v>192</v>
      </c>
      <c r="B119" s="45" t="s">
        <v>67</v>
      </c>
      <c r="C119" s="46">
        <v>30</v>
      </c>
      <c r="D119" s="45" t="s">
        <v>66</v>
      </c>
      <c r="E119" s="40">
        <f t="shared" si="2"/>
        <v>181.849925158704</v>
      </c>
      <c r="F119" s="41">
        <f t="shared" si="3"/>
        <v>3.5656848070334117</v>
      </c>
      <c r="G119" s="42">
        <v>51</v>
      </c>
      <c r="H119" s="43">
        <v>16.498483870967799</v>
      </c>
      <c r="I119" s="33">
        <v>2.3106645290423198</v>
      </c>
      <c r="J119" s="33">
        <v>10.5385365107713</v>
      </c>
      <c r="K119" s="33">
        <v>20.932661299309299</v>
      </c>
      <c r="L119" s="33">
        <v>31.471197810080699</v>
      </c>
      <c r="M119" s="33">
        <v>131.544762869084</v>
      </c>
      <c r="N119" s="33">
        <v>2.8972030606764001</v>
      </c>
      <c r="O119" s="33">
        <v>8.5419856010809401</v>
      </c>
      <c r="P119" s="33">
        <v>22.899895458791601</v>
      </c>
      <c r="Q119" s="33">
        <v>34.110510844596099</v>
      </c>
      <c r="R119" s="33">
        <v>3.9170804456139598</v>
      </c>
      <c r="S119" s="33">
        <v>1.6915585438303999</v>
      </c>
      <c r="T119" s="33">
        <v>6.9238519531795202</v>
      </c>
      <c r="U119" s="33">
        <v>10.8409248829206</v>
      </c>
      <c r="V119" s="15">
        <v>0.38975169894110101</v>
      </c>
      <c r="W119" s="15"/>
      <c r="X119" s="15"/>
    </row>
    <row r="120" spans="1:24" ht="21.25" customHeight="1" x14ac:dyDescent="0.15">
      <c r="A120" s="44" t="s">
        <v>193</v>
      </c>
      <c r="B120" s="48" t="s">
        <v>151</v>
      </c>
      <c r="C120" s="49">
        <v>24</v>
      </c>
      <c r="D120" s="48" t="s">
        <v>62</v>
      </c>
      <c r="E120" s="40">
        <f t="shared" si="2"/>
        <v>181.16222262052923</v>
      </c>
      <c r="F120" s="41">
        <f t="shared" si="3"/>
        <v>3.8545153749048775</v>
      </c>
      <c r="G120" s="42">
        <v>47</v>
      </c>
      <c r="H120" s="43">
        <v>17.592954545454599</v>
      </c>
      <c r="I120" s="33">
        <v>2.20688765884577</v>
      </c>
      <c r="J120" s="33">
        <v>11.4179119573734</v>
      </c>
      <c r="K120" s="33">
        <v>21.966528779714299</v>
      </c>
      <c r="L120" s="33">
        <v>33.384440737087701</v>
      </c>
      <c r="M120" s="33">
        <v>118.680998732699</v>
      </c>
      <c r="N120" s="33">
        <v>2.4950112313510902</v>
      </c>
      <c r="O120" s="33">
        <v>9.0355156986164094</v>
      </c>
      <c r="P120" s="33">
        <v>17.986848228418999</v>
      </c>
      <c r="Q120" s="33">
        <v>62.103377007395899</v>
      </c>
      <c r="R120" s="33">
        <v>-1.7025443681538901</v>
      </c>
      <c r="S120" s="33">
        <v>1.4487116218957901</v>
      </c>
      <c r="T120" s="33">
        <v>7.5052090343801003</v>
      </c>
      <c r="U120" s="33">
        <v>9.90471064165604</v>
      </c>
      <c r="V120" s="15">
        <v>0.43108809081472399</v>
      </c>
      <c r="W120" s="15"/>
      <c r="X120" s="15"/>
    </row>
    <row r="121" spans="1:24" ht="21.25" customHeight="1" x14ac:dyDescent="0.15">
      <c r="A121" s="44" t="s">
        <v>194</v>
      </c>
      <c r="B121" s="45" t="s">
        <v>135</v>
      </c>
      <c r="C121" s="46">
        <v>23</v>
      </c>
      <c r="D121" s="45" t="s">
        <v>74</v>
      </c>
      <c r="E121" s="40">
        <f t="shared" si="2"/>
        <v>181.11221729821452</v>
      </c>
      <c r="F121" s="41">
        <f t="shared" si="3"/>
        <v>3.6961676999635618</v>
      </c>
      <c r="G121" s="42">
        <v>49</v>
      </c>
      <c r="H121" s="43">
        <v>24.5365000000001</v>
      </c>
      <c r="I121" s="33">
        <v>2.5938388791328602</v>
      </c>
      <c r="J121" s="33">
        <v>10.040925312574</v>
      </c>
      <c r="K121" s="33">
        <v>15.778884844673</v>
      </c>
      <c r="L121" s="33">
        <v>25.819810157247101</v>
      </c>
      <c r="M121" s="33">
        <v>147.492636233647</v>
      </c>
      <c r="N121" s="33">
        <v>3.219096742574</v>
      </c>
      <c r="O121" s="33">
        <v>7.5858644796482499</v>
      </c>
      <c r="P121" s="33">
        <v>73.673698751767503</v>
      </c>
      <c r="Q121" s="33">
        <v>60.813455632760203</v>
      </c>
      <c r="R121" s="33">
        <v>-6.8106967859585099</v>
      </c>
      <c r="S121" s="33">
        <v>0.91398343748624</v>
      </c>
      <c r="T121" s="33">
        <v>0</v>
      </c>
      <c r="U121" s="33">
        <v>0</v>
      </c>
      <c r="V121" s="15">
        <v>0</v>
      </c>
      <c r="W121" s="15"/>
      <c r="X121" s="15"/>
    </row>
    <row r="122" spans="1:24" ht="21.25" customHeight="1" x14ac:dyDescent="0.2">
      <c r="A122" s="47" t="s">
        <v>195</v>
      </c>
      <c r="B122" s="38" t="s">
        <v>115</v>
      </c>
      <c r="C122" s="39">
        <v>29</v>
      </c>
      <c r="D122" s="38" t="s">
        <v>74</v>
      </c>
      <c r="E122" s="40">
        <f t="shared" si="2"/>
        <v>179.69932682803832</v>
      </c>
      <c r="F122" s="41">
        <f t="shared" si="3"/>
        <v>3.5939865365607666</v>
      </c>
      <c r="G122" s="42">
        <v>50</v>
      </c>
      <c r="H122" s="43">
        <v>21.914000000000001</v>
      </c>
      <c r="I122" s="33">
        <v>2.7974782564645202</v>
      </c>
      <c r="J122" s="33">
        <v>4.8316885791833997</v>
      </c>
      <c r="K122" s="33">
        <v>26.3198333885219</v>
      </c>
      <c r="L122" s="33">
        <v>31.1515219677053</v>
      </c>
      <c r="M122" s="33">
        <v>91.853177391868996</v>
      </c>
      <c r="N122" s="33">
        <v>1.9005120028332001</v>
      </c>
      <c r="O122" s="33">
        <v>14.311040248288601</v>
      </c>
      <c r="P122" s="33">
        <v>58.480458662053501</v>
      </c>
      <c r="Q122" s="33">
        <v>43.096923622311998</v>
      </c>
      <c r="R122" s="33">
        <v>-0.443954383640006</v>
      </c>
      <c r="S122" s="33">
        <v>0.72470803234101</v>
      </c>
      <c r="T122" s="33">
        <v>0</v>
      </c>
      <c r="U122" s="33">
        <v>0</v>
      </c>
      <c r="V122" s="15">
        <v>0</v>
      </c>
      <c r="W122" s="15"/>
      <c r="X122" s="15"/>
    </row>
    <row r="123" spans="1:24" ht="21.25" customHeight="1" x14ac:dyDescent="0.2">
      <c r="A123" s="47" t="s">
        <v>196</v>
      </c>
      <c r="B123" s="38" t="s">
        <v>130</v>
      </c>
      <c r="C123" s="39">
        <v>28</v>
      </c>
      <c r="D123" s="38" t="s">
        <v>81</v>
      </c>
      <c r="E123" s="40">
        <f t="shared" si="2"/>
        <v>179.40485003286295</v>
      </c>
      <c r="F123" s="41">
        <f t="shared" si="3"/>
        <v>3.8171244687843182</v>
      </c>
      <c r="G123" s="42">
        <v>47</v>
      </c>
      <c r="H123" s="43">
        <v>17.302125</v>
      </c>
      <c r="I123" s="33">
        <v>3.1635843826560301</v>
      </c>
      <c r="J123" s="33">
        <v>12.355273620340199</v>
      </c>
      <c r="K123" s="33">
        <v>15.8515191673294</v>
      </c>
      <c r="L123" s="33">
        <v>28.206792787669599</v>
      </c>
      <c r="M123" s="33">
        <v>144.85693874462001</v>
      </c>
      <c r="N123" s="33">
        <v>4.1260347800556803</v>
      </c>
      <c r="O123" s="33">
        <v>8.2834925702822098</v>
      </c>
      <c r="P123" s="33">
        <v>28.945085784898598</v>
      </c>
      <c r="Q123" s="33">
        <v>21.4865112596435</v>
      </c>
      <c r="R123" s="33">
        <v>1.06090264933416</v>
      </c>
      <c r="S123" s="33">
        <v>1.55520209141086</v>
      </c>
      <c r="T123" s="33">
        <v>10.3574071712508</v>
      </c>
      <c r="U123" s="33">
        <v>11.0099965447335</v>
      </c>
      <c r="V123" s="15">
        <v>0.484729324578763</v>
      </c>
      <c r="W123" s="15"/>
      <c r="X123" s="15"/>
    </row>
    <row r="124" spans="1:24" ht="21.25" customHeight="1" x14ac:dyDescent="0.2">
      <c r="A124" s="47" t="s">
        <v>197</v>
      </c>
      <c r="B124" s="38" t="s">
        <v>117</v>
      </c>
      <c r="C124" s="39">
        <v>24</v>
      </c>
      <c r="D124" s="38" t="s">
        <v>62</v>
      </c>
      <c r="E124" s="40">
        <f t="shared" si="2"/>
        <v>179.24550578263921</v>
      </c>
      <c r="F124" s="41">
        <f t="shared" si="3"/>
        <v>3.7342813704716504</v>
      </c>
      <c r="G124" s="42">
        <v>48</v>
      </c>
      <c r="H124" s="43">
        <v>18.016625000000001</v>
      </c>
      <c r="I124" s="33">
        <v>2.3200940094182498</v>
      </c>
      <c r="J124" s="33">
        <v>15.0045001738387</v>
      </c>
      <c r="K124" s="33">
        <v>18.249849859497299</v>
      </c>
      <c r="L124" s="33">
        <v>33.254350033336003</v>
      </c>
      <c r="M124" s="33">
        <v>120.731764631381</v>
      </c>
      <c r="N124" s="33">
        <v>3.68624881985094</v>
      </c>
      <c r="O124" s="33">
        <v>7.5697839271461103</v>
      </c>
      <c r="P124" s="33">
        <v>19.885027563242499</v>
      </c>
      <c r="Q124" s="33">
        <v>26.036123746413601</v>
      </c>
      <c r="R124" s="33">
        <v>-0.73944584156453297</v>
      </c>
      <c r="S124" s="33">
        <v>1.87334910577147</v>
      </c>
      <c r="T124" s="33">
        <v>7.0466191791709898</v>
      </c>
      <c r="U124" s="33">
        <v>12.0707476373835</v>
      </c>
      <c r="V124" s="15">
        <v>0.36859779104458301</v>
      </c>
      <c r="W124" s="15"/>
      <c r="X124" s="15"/>
    </row>
    <row r="125" spans="1:24" ht="21.25" customHeight="1" x14ac:dyDescent="0.15">
      <c r="A125" s="44" t="s">
        <v>198</v>
      </c>
      <c r="B125" s="45" t="s">
        <v>117</v>
      </c>
      <c r="C125" s="46">
        <v>26</v>
      </c>
      <c r="D125" s="45" t="s">
        <v>59</v>
      </c>
      <c r="E125" s="40">
        <f t="shared" si="2"/>
        <v>178.34683853639115</v>
      </c>
      <c r="F125" s="41">
        <f t="shared" si="3"/>
        <v>3.7155591361748157</v>
      </c>
      <c r="G125" s="42">
        <v>48</v>
      </c>
      <c r="H125" s="43">
        <v>19.6598676470588</v>
      </c>
      <c r="I125" s="33">
        <v>2.5825103105698002</v>
      </c>
      <c r="J125" s="33">
        <v>14.8249925532491</v>
      </c>
      <c r="K125" s="33">
        <v>16.841297527980998</v>
      </c>
      <c r="L125" s="33">
        <v>31.666290081230098</v>
      </c>
      <c r="M125" s="33">
        <v>123.450747780029</v>
      </c>
      <c r="N125" s="33">
        <v>4.9133793862020498</v>
      </c>
      <c r="O125" s="33">
        <v>7.6464795888805899</v>
      </c>
      <c r="P125" s="33">
        <v>31.648176124625799</v>
      </c>
      <c r="Q125" s="33">
        <v>54.692823496352602</v>
      </c>
      <c r="R125" s="33">
        <v>-1.5804268026845401</v>
      </c>
      <c r="S125" s="33">
        <v>1.8509371335888201</v>
      </c>
      <c r="T125" s="33">
        <v>598.239376478645</v>
      </c>
      <c r="U125" s="33">
        <v>478.05524311275502</v>
      </c>
      <c r="V125" s="15">
        <v>0.555832358156504</v>
      </c>
      <c r="W125" s="15"/>
      <c r="X125" s="15"/>
    </row>
    <row r="126" spans="1:24" ht="21.25" customHeight="1" x14ac:dyDescent="0.15">
      <c r="A126" s="44" t="s">
        <v>199</v>
      </c>
      <c r="B126" s="48" t="s">
        <v>99</v>
      </c>
      <c r="C126" s="49">
        <v>19</v>
      </c>
      <c r="D126" s="48" t="s">
        <v>66</v>
      </c>
      <c r="E126" s="40">
        <f t="shared" si="2"/>
        <v>178.27458686758575</v>
      </c>
      <c r="F126" s="41">
        <f t="shared" si="3"/>
        <v>3.3636714503318066</v>
      </c>
      <c r="G126" s="42">
        <v>53</v>
      </c>
      <c r="H126" s="43">
        <v>17.347948275861999</v>
      </c>
      <c r="I126" s="33">
        <v>2.9942052659846099</v>
      </c>
      <c r="J126" s="33">
        <v>11.773204866490399</v>
      </c>
      <c r="K126" s="33">
        <v>18.672421713256</v>
      </c>
      <c r="L126" s="33">
        <v>30.4456265797463</v>
      </c>
      <c r="M126" s="33">
        <v>118.1879143372</v>
      </c>
      <c r="N126" s="33">
        <v>3.6490873473991199</v>
      </c>
      <c r="O126" s="33">
        <v>10.9390313108408</v>
      </c>
      <c r="P126" s="33">
        <v>29.8284366903247</v>
      </c>
      <c r="Q126" s="33">
        <v>65.338156509913802</v>
      </c>
      <c r="R126" s="33">
        <v>-2.4803334323887798</v>
      </c>
      <c r="S126" s="33">
        <v>1.34716754405715</v>
      </c>
      <c r="T126" s="33">
        <v>34.984999062284601</v>
      </c>
      <c r="U126" s="33">
        <v>80.568814423069696</v>
      </c>
      <c r="V126" s="15">
        <v>0.30275936385880198</v>
      </c>
      <c r="W126" s="15"/>
      <c r="X126" s="15"/>
    </row>
    <row r="127" spans="1:24" ht="21.25" customHeight="1" x14ac:dyDescent="0.15">
      <c r="A127" s="44" t="s">
        <v>200</v>
      </c>
      <c r="B127" s="45" t="s">
        <v>87</v>
      </c>
      <c r="C127" s="46">
        <v>31</v>
      </c>
      <c r="D127" s="45" t="s">
        <v>74</v>
      </c>
      <c r="E127" s="40">
        <f t="shared" si="2"/>
        <v>178.10305776145071</v>
      </c>
      <c r="F127" s="41">
        <f t="shared" si="3"/>
        <v>4.047796767305698</v>
      </c>
      <c r="G127" s="42">
        <v>44</v>
      </c>
      <c r="H127" s="43">
        <v>25.747875000000001</v>
      </c>
      <c r="I127" s="33">
        <v>2.1338069020630801</v>
      </c>
      <c r="J127" s="33">
        <v>7.4559960490412802</v>
      </c>
      <c r="K127" s="33">
        <v>20.305903531290902</v>
      </c>
      <c r="L127" s="33">
        <v>27.761899580332098</v>
      </c>
      <c r="M127" s="33">
        <v>128.07568942812699</v>
      </c>
      <c r="N127" s="33">
        <v>1.4091920629047501</v>
      </c>
      <c r="O127" s="33">
        <v>6.5650809251576598</v>
      </c>
      <c r="P127" s="33">
        <v>88.246762280376899</v>
      </c>
      <c r="Q127" s="33">
        <v>39.898811371445198</v>
      </c>
      <c r="R127" s="33">
        <v>2.3711653571227802</v>
      </c>
      <c r="S127" s="33">
        <v>1.0916768145453799</v>
      </c>
      <c r="T127" s="33">
        <v>0</v>
      </c>
      <c r="U127" s="33">
        <v>3.0936848077757797E-5</v>
      </c>
      <c r="V127" s="15">
        <v>0</v>
      </c>
      <c r="W127" s="15"/>
      <c r="X127" s="15"/>
    </row>
    <row r="128" spans="1:24" ht="21.25" customHeight="1" x14ac:dyDescent="0.2">
      <c r="A128" s="47" t="s">
        <v>201</v>
      </c>
      <c r="B128" s="38" t="s">
        <v>121</v>
      </c>
      <c r="C128" s="39">
        <v>32</v>
      </c>
      <c r="D128" s="38" t="s">
        <v>81</v>
      </c>
      <c r="E128" s="40">
        <f t="shared" si="2"/>
        <v>176.63164539491817</v>
      </c>
      <c r="F128" s="41">
        <f t="shared" si="3"/>
        <v>3.6047274570391461</v>
      </c>
      <c r="G128" s="42">
        <v>49</v>
      </c>
      <c r="H128" s="43">
        <v>16.056045454545501</v>
      </c>
      <c r="I128" s="33">
        <v>2.7422000472282799</v>
      </c>
      <c r="J128" s="33">
        <v>6.3064425128249999</v>
      </c>
      <c r="K128" s="33">
        <v>29.348977156207798</v>
      </c>
      <c r="L128" s="33">
        <v>35.655419669032803</v>
      </c>
      <c r="M128" s="33">
        <v>86.431551511305599</v>
      </c>
      <c r="N128" s="33">
        <v>1.4949563833105199</v>
      </c>
      <c r="O128" s="33">
        <v>11.5026108828998</v>
      </c>
      <c r="P128" s="33">
        <v>17.221944331836902</v>
      </c>
      <c r="Q128" s="33">
        <v>20.104933522408</v>
      </c>
      <c r="R128" s="33">
        <v>-3.2058002475793299</v>
      </c>
      <c r="S128" s="33">
        <v>0.68983773521642899</v>
      </c>
      <c r="T128" s="33">
        <v>6.2933530163849598</v>
      </c>
      <c r="U128" s="33">
        <v>12.793459575304301</v>
      </c>
      <c r="V128" s="15">
        <v>0.51170000000000004</v>
      </c>
      <c r="W128" s="15"/>
      <c r="X128" s="15"/>
    </row>
    <row r="129" spans="1:24" ht="21.25" customHeight="1" x14ac:dyDescent="0.15">
      <c r="A129" s="44" t="s">
        <v>202</v>
      </c>
      <c r="B129" s="45" t="s">
        <v>87</v>
      </c>
      <c r="C129" s="46">
        <v>31</v>
      </c>
      <c r="D129" s="45" t="s">
        <v>61</v>
      </c>
      <c r="E129" s="40">
        <f t="shared" si="2"/>
        <v>176.43757172939979</v>
      </c>
      <c r="F129" s="41">
        <f t="shared" si="3"/>
        <v>4.0099448120318133</v>
      </c>
      <c r="G129" s="42">
        <v>44</v>
      </c>
      <c r="H129" s="43">
        <v>16.5908484848485</v>
      </c>
      <c r="I129" s="33">
        <v>1.76038862341266</v>
      </c>
      <c r="J129" s="33">
        <v>16.4333459258931</v>
      </c>
      <c r="K129" s="33">
        <v>15.1761312707459</v>
      </c>
      <c r="L129" s="33">
        <v>31.609477196638998</v>
      </c>
      <c r="M129" s="33">
        <v>136.85957467500899</v>
      </c>
      <c r="N129" s="33">
        <v>2.6354154522706299</v>
      </c>
      <c r="O129" s="33">
        <v>5.3737861990656803</v>
      </c>
      <c r="P129" s="33">
        <v>12.1589020192347</v>
      </c>
      <c r="Q129" s="33">
        <v>37.993367732038202</v>
      </c>
      <c r="R129" s="33">
        <v>2.95579719567854</v>
      </c>
      <c r="S129" s="33">
        <v>2.4061041093239299</v>
      </c>
      <c r="T129" s="33">
        <v>31.980515325837199</v>
      </c>
      <c r="U129" s="33">
        <v>41.317738793153303</v>
      </c>
      <c r="V129" s="15">
        <v>0.43630664482022802</v>
      </c>
      <c r="W129" s="15"/>
      <c r="X129" s="15"/>
    </row>
    <row r="130" spans="1:24" ht="21.25" customHeight="1" x14ac:dyDescent="0.15">
      <c r="A130" s="44" t="s">
        <v>203</v>
      </c>
      <c r="B130" s="45" t="s">
        <v>204</v>
      </c>
      <c r="C130" s="46">
        <v>24</v>
      </c>
      <c r="D130" s="45" t="s">
        <v>81</v>
      </c>
      <c r="E130" s="40">
        <f t="shared" si="2"/>
        <v>175.49724123269201</v>
      </c>
      <c r="F130" s="41">
        <f t="shared" si="3"/>
        <v>3.6561925256810834</v>
      </c>
      <c r="G130" s="42">
        <v>48</v>
      </c>
      <c r="H130" s="43">
        <v>17.258735294117599</v>
      </c>
      <c r="I130" s="33">
        <v>2.3288587001890102</v>
      </c>
      <c r="J130" s="33">
        <v>14.9282977254726</v>
      </c>
      <c r="K130" s="33">
        <v>14.348793358464</v>
      </c>
      <c r="L130" s="33">
        <v>29.2770910839366</v>
      </c>
      <c r="M130" s="33">
        <v>141.61953631316601</v>
      </c>
      <c r="N130" s="33">
        <v>3.1431745776627502</v>
      </c>
      <c r="O130" s="33">
        <v>6.8585177845146204</v>
      </c>
      <c r="P130" s="33">
        <v>15.6958212763499</v>
      </c>
      <c r="Q130" s="33">
        <v>36.6148414550251</v>
      </c>
      <c r="R130" s="33">
        <v>-4.2011614059302396</v>
      </c>
      <c r="S130" s="33">
        <v>1.34863202829803</v>
      </c>
      <c r="T130" s="33">
        <v>156.46889474264</v>
      </c>
      <c r="U130" s="33">
        <v>323.98160655870601</v>
      </c>
      <c r="V130" s="15">
        <v>0.32567120716666798</v>
      </c>
      <c r="W130" s="15"/>
      <c r="X130" s="15"/>
    </row>
    <row r="131" spans="1:24" ht="21.25" customHeight="1" x14ac:dyDescent="0.2">
      <c r="A131" s="47" t="s">
        <v>205</v>
      </c>
      <c r="B131" s="38" t="s">
        <v>151</v>
      </c>
      <c r="C131" s="39">
        <v>32</v>
      </c>
      <c r="D131" s="38" t="s">
        <v>62</v>
      </c>
      <c r="E131" s="40">
        <f t="shared" ref="E131:E194" si="4">(H131*G131*H$2)+(J131*J$2)+(K131*K$2)+(L131*L$2)+(M131*M$2)+(N131*N$2)+(O131*O$2)+(P131*P$2)+(Q131*Q$2)+(R131*R$2)+(S131*S$2)+(T131*T$2)+(U131*U$2)+(W131*W$2)+(X131*X$2)</f>
        <v>175.25793283684317</v>
      </c>
      <c r="F131" s="41">
        <f t="shared" ref="F131:F194" si="5">E131/G131</f>
        <v>3.7288921880179395</v>
      </c>
      <c r="G131" s="42">
        <v>47</v>
      </c>
      <c r="H131" s="43">
        <v>17.4466999999999</v>
      </c>
      <c r="I131" s="33">
        <v>2.1425911849910402</v>
      </c>
      <c r="J131" s="33">
        <v>14.5694307339662</v>
      </c>
      <c r="K131" s="33">
        <v>15.5221567129694</v>
      </c>
      <c r="L131" s="33">
        <v>30.091587446935598</v>
      </c>
      <c r="M131" s="33">
        <v>137.365260217844</v>
      </c>
      <c r="N131" s="33">
        <v>1.6018199186072299</v>
      </c>
      <c r="O131" s="33">
        <v>5.5115392110455801</v>
      </c>
      <c r="P131" s="33">
        <v>26.387309825116201</v>
      </c>
      <c r="Q131" s="33">
        <v>18.827613380117299</v>
      </c>
      <c r="R131" s="33">
        <v>-1.4391063034490801</v>
      </c>
      <c r="S131" s="33">
        <v>1.84857824333391</v>
      </c>
      <c r="T131" s="33">
        <v>8.5430429017955891</v>
      </c>
      <c r="U131" s="33">
        <v>9.9023205355753401</v>
      </c>
      <c r="V131" s="15">
        <v>0.46315394818879502</v>
      </c>
      <c r="W131" s="15"/>
      <c r="X131" s="15"/>
    </row>
    <row r="132" spans="1:24" ht="21.25" customHeight="1" x14ac:dyDescent="0.2">
      <c r="A132" s="47" t="s">
        <v>206</v>
      </c>
      <c r="B132" s="38" t="s">
        <v>102</v>
      </c>
      <c r="C132" s="39">
        <v>22</v>
      </c>
      <c r="D132" s="38" t="s">
        <v>74</v>
      </c>
      <c r="E132" s="40">
        <f t="shared" si="4"/>
        <v>173.49822519655481</v>
      </c>
      <c r="F132" s="41">
        <f t="shared" si="5"/>
        <v>3.2129300962324967</v>
      </c>
      <c r="G132" s="42">
        <v>54</v>
      </c>
      <c r="H132" s="43">
        <v>21.2622115384615</v>
      </c>
      <c r="I132" s="33">
        <v>2.8350067969033099</v>
      </c>
      <c r="J132" s="33">
        <v>6.5294662357708004</v>
      </c>
      <c r="K132" s="33">
        <v>19.538741120388199</v>
      </c>
      <c r="L132" s="33">
        <v>26.068207356158901</v>
      </c>
      <c r="M132" s="33">
        <v>110.314505003473</v>
      </c>
      <c r="N132" s="33">
        <v>1.2910477441791399</v>
      </c>
      <c r="O132" s="33">
        <v>10.480376145615001</v>
      </c>
      <c r="P132" s="33">
        <v>95.877991675556601</v>
      </c>
      <c r="Q132" s="33">
        <v>69.709456635372504</v>
      </c>
      <c r="R132" s="33">
        <v>0.25264247877747098</v>
      </c>
      <c r="S132" s="33">
        <v>0.83595427486293095</v>
      </c>
      <c r="T132" s="33">
        <v>0</v>
      </c>
      <c r="U132" s="33">
        <v>0</v>
      </c>
      <c r="V132" s="15">
        <v>0</v>
      </c>
      <c r="W132" s="15"/>
      <c r="X132" s="15"/>
    </row>
    <row r="133" spans="1:24" ht="21.25" customHeight="1" x14ac:dyDescent="0.15">
      <c r="A133" s="44" t="s">
        <v>207</v>
      </c>
      <c r="B133" s="48" t="s">
        <v>117</v>
      </c>
      <c r="C133" s="49">
        <v>25</v>
      </c>
      <c r="D133" s="48" t="s">
        <v>81</v>
      </c>
      <c r="E133" s="40">
        <f t="shared" si="4"/>
        <v>173.33703765689805</v>
      </c>
      <c r="F133" s="41">
        <f t="shared" si="5"/>
        <v>3.6111882845187093</v>
      </c>
      <c r="G133" s="42">
        <v>48</v>
      </c>
      <c r="H133" s="43">
        <v>16.494544117646999</v>
      </c>
      <c r="I133" s="33">
        <v>1.77606645258143</v>
      </c>
      <c r="J133" s="33">
        <v>13.2666013491475</v>
      </c>
      <c r="K133" s="33">
        <v>18.740906734192802</v>
      </c>
      <c r="L133" s="33">
        <v>32.007508083340198</v>
      </c>
      <c r="M133" s="33">
        <v>128.96516373382701</v>
      </c>
      <c r="N133" s="33">
        <v>1.8952664808442199</v>
      </c>
      <c r="O133" s="33">
        <v>4.82593520706072</v>
      </c>
      <c r="P133" s="33">
        <v>15.900305629210999</v>
      </c>
      <c r="Q133" s="33">
        <v>31.603277105868798</v>
      </c>
      <c r="R133" s="33">
        <v>0.83831197036981397</v>
      </c>
      <c r="S133" s="33">
        <v>1.65636812197082</v>
      </c>
      <c r="T133" s="33">
        <v>4.1990724871040701</v>
      </c>
      <c r="U133" s="33">
        <v>7.2580104794114897</v>
      </c>
      <c r="V133" s="15">
        <v>0.36650450200773299</v>
      </c>
      <c r="W133" s="15"/>
      <c r="X133" s="15"/>
    </row>
    <row r="134" spans="1:24" ht="21.25" customHeight="1" x14ac:dyDescent="0.15">
      <c r="A134" s="37" t="s">
        <v>208</v>
      </c>
      <c r="B134" s="38" t="s">
        <v>119</v>
      </c>
      <c r="C134" s="39">
        <v>32</v>
      </c>
      <c r="D134" s="38" t="s">
        <v>59</v>
      </c>
      <c r="E134" s="40">
        <f t="shared" si="4"/>
        <v>172.92120199831666</v>
      </c>
      <c r="F134" s="41">
        <f t="shared" si="5"/>
        <v>3.7591565651807968</v>
      </c>
      <c r="G134" s="42">
        <v>46</v>
      </c>
      <c r="H134" s="43">
        <v>18.714140624999999</v>
      </c>
      <c r="I134" s="33">
        <v>2.2366227459903101</v>
      </c>
      <c r="J134" s="33">
        <v>15.239404413551901</v>
      </c>
      <c r="K134" s="33">
        <v>18.304261899947502</v>
      </c>
      <c r="L134" s="33">
        <v>33.543666313499401</v>
      </c>
      <c r="M134" s="33">
        <v>106.77251123649999</v>
      </c>
      <c r="N134" s="33">
        <v>1.3525572425767101</v>
      </c>
      <c r="O134" s="33">
        <v>6.1201563380045796</v>
      </c>
      <c r="P134" s="33">
        <v>33.318173817796598</v>
      </c>
      <c r="Q134" s="33">
        <v>55.302333390831997</v>
      </c>
      <c r="R134" s="33">
        <v>-0.51871828789895502</v>
      </c>
      <c r="S134" s="33">
        <v>1.85446319687787</v>
      </c>
      <c r="T134" s="33">
        <v>341.834663960309</v>
      </c>
      <c r="U134" s="33">
        <v>361.98056270131502</v>
      </c>
      <c r="V134" s="15">
        <v>0.48568807694274901</v>
      </c>
      <c r="W134" s="15"/>
      <c r="X134" s="15"/>
    </row>
    <row r="135" spans="1:24" ht="21.25" customHeight="1" x14ac:dyDescent="0.2">
      <c r="A135" s="47" t="s">
        <v>209</v>
      </c>
      <c r="B135" s="38" t="s">
        <v>135</v>
      </c>
      <c r="C135" s="39">
        <v>28</v>
      </c>
      <c r="D135" s="38" t="s">
        <v>74</v>
      </c>
      <c r="E135" s="40">
        <f t="shared" si="4"/>
        <v>172.51618279381341</v>
      </c>
      <c r="F135" s="41">
        <f t="shared" si="5"/>
        <v>3.5207384243635391</v>
      </c>
      <c r="G135" s="42">
        <v>49</v>
      </c>
      <c r="H135" s="43">
        <v>22.472045454545501</v>
      </c>
      <c r="I135" s="33">
        <v>3.2580252156783001</v>
      </c>
      <c r="J135" s="33">
        <v>9.1212291742277394</v>
      </c>
      <c r="K135" s="33">
        <v>19.681936852002899</v>
      </c>
      <c r="L135" s="33">
        <v>28.803166026230599</v>
      </c>
      <c r="M135" s="33">
        <v>106.64396242461</v>
      </c>
      <c r="N135" s="33">
        <v>2.7273982439381501</v>
      </c>
      <c r="O135" s="33">
        <v>10.1461427318094</v>
      </c>
      <c r="P135" s="33">
        <v>62.462090195988502</v>
      </c>
      <c r="Q135" s="33">
        <v>32.016990160316602</v>
      </c>
      <c r="R135" s="33">
        <v>-5.4083295374726301</v>
      </c>
      <c r="S135" s="33">
        <v>0.830267344417015</v>
      </c>
      <c r="T135" s="33">
        <v>0</v>
      </c>
      <c r="U135" s="33">
        <v>0</v>
      </c>
      <c r="V135" s="15">
        <v>0</v>
      </c>
      <c r="W135" s="15"/>
      <c r="X135" s="15"/>
    </row>
    <row r="136" spans="1:24" ht="21.25" customHeight="1" x14ac:dyDescent="0.15">
      <c r="A136" s="37" t="s">
        <v>210</v>
      </c>
      <c r="B136" s="38" t="s">
        <v>87</v>
      </c>
      <c r="C136" s="39">
        <v>26</v>
      </c>
      <c r="D136" s="38" t="s">
        <v>74</v>
      </c>
      <c r="E136" s="40">
        <f t="shared" si="4"/>
        <v>172.46930573016112</v>
      </c>
      <c r="F136" s="41">
        <f t="shared" si="5"/>
        <v>3.9197569484127528</v>
      </c>
      <c r="G136" s="42">
        <v>44</v>
      </c>
      <c r="H136" s="43">
        <v>22.080500000000001</v>
      </c>
      <c r="I136" s="33">
        <v>2.4177778462410799</v>
      </c>
      <c r="J136" s="33">
        <v>7.1211807323435696</v>
      </c>
      <c r="K136" s="33">
        <v>21.655209562329599</v>
      </c>
      <c r="L136" s="33">
        <v>28.776390294673199</v>
      </c>
      <c r="M136" s="33">
        <v>118.35594157647201</v>
      </c>
      <c r="N136" s="33">
        <v>0.58489243817942105</v>
      </c>
      <c r="O136" s="33">
        <v>8.7371507330265405</v>
      </c>
      <c r="P136" s="33">
        <v>47.4393129592628</v>
      </c>
      <c r="Q136" s="33">
        <v>24.534015489083298</v>
      </c>
      <c r="R136" s="33">
        <v>3.7075330362751502</v>
      </c>
      <c r="S136" s="33">
        <v>1.0426545087408301</v>
      </c>
      <c r="T136" s="33">
        <v>1.7599023277204899E-12</v>
      </c>
      <c r="U136" s="33">
        <v>2.8524069959911501E-5</v>
      </c>
      <c r="V136" s="15">
        <v>6.1698846679662399E-8</v>
      </c>
      <c r="W136" s="15"/>
      <c r="X136" s="15"/>
    </row>
    <row r="137" spans="1:24" ht="21.25" customHeight="1" x14ac:dyDescent="0.15">
      <c r="A137" s="44" t="s">
        <v>211</v>
      </c>
      <c r="B137" s="45" t="s">
        <v>212</v>
      </c>
      <c r="C137" s="46">
        <v>25</v>
      </c>
      <c r="D137" s="45" t="s">
        <v>61</v>
      </c>
      <c r="E137" s="40">
        <f t="shared" si="4"/>
        <v>172.34458319793112</v>
      </c>
      <c r="F137" s="41">
        <f t="shared" si="5"/>
        <v>3.5172363917945124</v>
      </c>
      <c r="G137" s="42">
        <v>49</v>
      </c>
      <c r="H137" s="43">
        <v>15.246499999999999</v>
      </c>
      <c r="I137" s="33">
        <v>2.0292276614354199</v>
      </c>
      <c r="J137" s="33">
        <v>15.9332144608546</v>
      </c>
      <c r="K137" s="33">
        <v>15.2676400182714</v>
      </c>
      <c r="L137" s="33">
        <v>31.200854479126001</v>
      </c>
      <c r="M137" s="33">
        <v>114.614022481475</v>
      </c>
      <c r="N137" s="33">
        <v>5.8850756747611896</v>
      </c>
      <c r="O137" s="33">
        <v>8.8166784462964305</v>
      </c>
      <c r="P137" s="33">
        <v>19.0082581361137</v>
      </c>
      <c r="Q137" s="33">
        <v>50.333398712815097</v>
      </c>
      <c r="R137" s="33">
        <v>1.2253671391931301E-2</v>
      </c>
      <c r="S137" s="33">
        <v>2.13713232439033</v>
      </c>
      <c r="T137" s="33">
        <v>149.832403085994</v>
      </c>
      <c r="U137" s="33">
        <v>177.46586695374199</v>
      </c>
      <c r="V137" s="15">
        <v>0.45778550270920698</v>
      </c>
      <c r="W137" s="15"/>
      <c r="X137" s="15"/>
    </row>
    <row r="138" spans="1:24" ht="21.25" customHeight="1" x14ac:dyDescent="0.15">
      <c r="A138" s="44" t="s">
        <v>213</v>
      </c>
      <c r="B138" s="48" t="s">
        <v>60</v>
      </c>
      <c r="C138" s="49">
        <v>26</v>
      </c>
      <c r="D138" s="48" t="s">
        <v>81</v>
      </c>
      <c r="E138" s="40">
        <f t="shared" si="4"/>
        <v>171.60575634954472</v>
      </c>
      <c r="F138" s="41">
        <f t="shared" si="5"/>
        <v>3.3648187519518573</v>
      </c>
      <c r="G138" s="42">
        <v>51</v>
      </c>
      <c r="H138" s="43">
        <v>18.351194444444499</v>
      </c>
      <c r="I138" s="33">
        <v>2.1401773966017501</v>
      </c>
      <c r="J138" s="33">
        <v>17.0085029512585</v>
      </c>
      <c r="K138" s="33">
        <v>15.649556347563999</v>
      </c>
      <c r="L138" s="33">
        <v>32.658059298822501</v>
      </c>
      <c r="M138" s="33">
        <v>123.95159212909699</v>
      </c>
      <c r="N138" s="33">
        <v>1.7565986363633199</v>
      </c>
      <c r="O138" s="33">
        <v>3.13256080146189</v>
      </c>
      <c r="P138" s="33">
        <v>26.953303928024798</v>
      </c>
      <c r="Q138" s="33">
        <v>72.179567801253299</v>
      </c>
      <c r="R138" s="33">
        <v>7.19403598476657</v>
      </c>
      <c r="S138" s="33">
        <v>2.5057605021498999</v>
      </c>
      <c r="T138" s="33">
        <v>1.9930227846164601</v>
      </c>
      <c r="U138" s="33">
        <v>4.4622958728359698</v>
      </c>
      <c r="V138" s="15">
        <v>0.30874119317341298</v>
      </c>
      <c r="W138" s="15"/>
      <c r="X138" s="15"/>
    </row>
    <row r="139" spans="1:24" ht="21.25" customHeight="1" x14ac:dyDescent="0.15">
      <c r="A139" s="44" t="s">
        <v>214</v>
      </c>
      <c r="B139" s="45" t="s">
        <v>204</v>
      </c>
      <c r="C139" s="46">
        <v>26</v>
      </c>
      <c r="D139" s="45" t="s">
        <v>81</v>
      </c>
      <c r="E139" s="40">
        <f t="shared" si="4"/>
        <v>171.59018510777204</v>
      </c>
      <c r="F139" s="41">
        <f t="shared" si="5"/>
        <v>3.5747955230785844</v>
      </c>
      <c r="G139" s="42">
        <v>48</v>
      </c>
      <c r="H139" s="43">
        <v>17.111576923076999</v>
      </c>
      <c r="I139" s="33">
        <v>2.5328203709828698</v>
      </c>
      <c r="J139" s="33">
        <v>11.6754305319248</v>
      </c>
      <c r="K139" s="33">
        <v>19.672197730280999</v>
      </c>
      <c r="L139" s="33">
        <v>31.347628262205902</v>
      </c>
      <c r="M139" s="33">
        <v>109.07956731563399</v>
      </c>
      <c r="N139" s="33">
        <v>4.6447555681110497</v>
      </c>
      <c r="O139" s="33">
        <v>10.169350491449901</v>
      </c>
      <c r="P139" s="33">
        <v>13.3440784021893</v>
      </c>
      <c r="Q139" s="33">
        <v>15.827264986645501</v>
      </c>
      <c r="R139" s="33">
        <v>-5.2770847487157102</v>
      </c>
      <c r="S139" s="33">
        <v>1.05476591163203</v>
      </c>
      <c r="T139" s="33">
        <v>0.34123988536251798</v>
      </c>
      <c r="U139" s="33">
        <v>0.47601910763668298</v>
      </c>
      <c r="V139" s="15">
        <v>0.417541915458435</v>
      </c>
      <c r="W139" s="15"/>
      <c r="X139" s="15"/>
    </row>
    <row r="140" spans="1:24" ht="21.25" customHeight="1" x14ac:dyDescent="0.15">
      <c r="A140" s="44" t="s">
        <v>215</v>
      </c>
      <c r="B140" s="45" t="s">
        <v>115</v>
      </c>
      <c r="C140" s="46">
        <v>32</v>
      </c>
      <c r="D140" s="45" t="s">
        <v>61</v>
      </c>
      <c r="E140" s="40">
        <f t="shared" si="4"/>
        <v>171.42218862258332</v>
      </c>
      <c r="F140" s="41">
        <f t="shared" si="5"/>
        <v>3.4284437724516663</v>
      </c>
      <c r="G140" s="42">
        <v>50</v>
      </c>
      <c r="H140" s="43">
        <v>17.274403225806399</v>
      </c>
      <c r="I140" s="33">
        <v>2.19916619935832</v>
      </c>
      <c r="J140" s="33">
        <v>12.891903942180001</v>
      </c>
      <c r="K140" s="33">
        <v>17.104890060666101</v>
      </c>
      <c r="L140" s="33">
        <v>29.996794002846102</v>
      </c>
      <c r="M140" s="33">
        <v>118.04607270395</v>
      </c>
      <c r="N140" s="33">
        <v>3.4444661368370402</v>
      </c>
      <c r="O140" s="33">
        <v>8.1779095719200008</v>
      </c>
      <c r="P140" s="33">
        <v>30.264755591150099</v>
      </c>
      <c r="Q140" s="33">
        <v>86.735340447511007</v>
      </c>
      <c r="R140" s="33">
        <v>0.72372461059944004</v>
      </c>
      <c r="S140" s="33">
        <v>1.93366484324319</v>
      </c>
      <c r="T140" s="33">
        <v>284.03278835703497</v>
      </c>
      <c r="U140" s="33">
        <v>215.61793329320099</v>
      </c>
      <c r="V140" s="15">
        <v>0.56846268012770396</v>
      </c>
      <c r="W140" s="15"/>
      <c r="X140" s="15"/>
    </row>
    <row r="141" spans="1:24" ht="21.25" customHeight="1" x14ac:dyDescent="0.2">
      <c r="A141" s="47" t="s">
        <v>216</v>
      </c>
      <c r="B141" s="38" t="s">
        <v>70</v>
      </c>
      <c r="C141" s="39">
        <v>26</v>
      </c>
      <c r="D141" s="38" t="s">
        <v>81</v>
      </c>
      <c r="E141" s="40">
        <f t="shared" si="4"/>
        <v>171.41898221956808</v>
      </c>
      <c r="F141" s="41">
        <f t="shared" si="5"/>
        <v>3.6472123876503848</v>
      </c>
      <c r="G141" s="42">
        <v>47</v>
      </c>
      <c r="H141" s="43">
        <v>15.562796296296201</v>
      </c>
      <c r="I141" s="33">
        <v>1.79675450166053</v>
      </c>
      <c r="J141" s="33">
        <v>16.1386175690348</v>
      </c>
      <c r="K141" s="33">
        <v>17.8940524424535</v>
      </c>
      <c r="L141" s="33">
        <v>34.0326700114883</v>
      </c>
      <c r="M141" s="33">
        <v>111.376836991418</v>
      </c>
      <c r="N141" s="33">
        <v>2.1244718478914599</v>
      </c>
      <c r="O141" s="33">
        <v>5.06874470492646</v>
      </c>
      <c r="P141" s="33">
        <v>17.475321397706299</v>
      </c>
      <c r="Q141" s="33">
        <v>31.998854981701498</v>
      </c>
      <c r="R141" s="33">
        <v>5.6548948685690599</v>
      </c>
      <c r="S141" s="33">
        <v>2.07775239003545</v>
      </c>
      <c r="T141" s="33">
        <v>0.57522043032877501</v>
      </c>
      <c r="U141" s="33">
        <v>2.1058760225414002</v>
      </c>
      <c r="V141" s="15">
        <v>0.21454671267532699</v>
      </c>
      <c r="W141" s="15"/>
      <c r="X141" s="15"/>
    </row>
    <row r="142" spans="1:24" ht="21.25" customHeight="1" x14ac:dyDescent="0.2">
      <c r="A142" s="47" t="s">
        <v>217</v>
      </c>
      <c r="B142" s="38" t="s">
        <v>204</v>
      </c>
      <c r="C142" s="39">
        <v>21</v>
      </c>
      <c r="D142" s="38" t="s">
        <v>74</v>
      </c>
      <c r="E142" s="40">
        <f t="shared" si="4"/>
        <v>171.38008885188839</v>
      </c>
      <c r="F142" s="41">
        <f t="shared" si="5"/>
        <v>3.5704185177476746</v>
      </c>
      <c r="G142" s="42">
        <v>48</v>
      </c>
      <c r="H142" s="43">
        <v>24.3683823529412</v>
      </c>
      <c r="I142" s="33">
        <v>2.8041636922428799</v>
      </c>
      <c r="J142" s="33">
        <v>5.9045615148792496</v>
      </c>
      <c r="K142" s="33">
        <v>22.8559510384408</v>
      </c>
      <c r="L142" s="33">
        <v>28.760512553320201</v>
      </c>
      <c r="M142" s="33">
        <v>106.90510857314899</v>
      </c>
      <c r="N142" s="33">
        <v>1.6662618895068599</v>
      </c>
      <c r="O142" s="33">
        <v>10.619931146283101</v>
      </c>
      <c r="P142" s="33">
        <v>52.030673063937598</v>
      </c>
      <c r="Q142" s="33">
        <v>68.7780298416926</v>
      </c>
      <c r="R142" s="33">
        <v>-5.3011836847033003</v>
      </c>
      <c r="S142" s="33">
        <v>0.53342188898299203</v>
      </c>
      <c r="T142" s="33">
        <v>0</v>
      </c>
      <c r="U142" s="33">
        <v>0</v>
      </c>
      <c r="V142" s="15">
        <v>0</v>
      </c>
      <c r="W142" s="15"/>
      <c r="X142" s="15"/>
    </row>
    <row r="143" spans="1:24" ht="21.25" customHeight="1" x14ac:dyDescent="0.15">
      <c r="A143" s="44" t="s">
        <v>218</v>
      </c>
      <c r="B143" s="45" t="s">
        <v>212</v>
      </c>
      <c r="C143" s="46">
        <v>31</v>
      </c>
      <c r="D143" s="45" t="s">
        <v>62</v>
      </c>
      <c r="E143" s="40">
        <f t="shared" si="4"/>
        <v>171.34942460098426</v>
      </c>
      <c r="F143" s="41">
        <f t="shared" si="5"/>
        <v>3.4969270326731481</v>
      </c>
      <c r="G143" s="42">
        <v>49</v>
      </c>
      <c r="H143" s="43">
        <v>17.466870967742</v>
      </c>
      <c r="I143" s="33">
        <v>2.4266056867157699</v>
      </c>
      <c r="J143" s="33">
        <v>15.634739041631001</v>
      </c>
      <c r="K143" s="33">
        <v>16.795298979407299</v>
      </c>
      <c r="L143" s="33">
        <v>32.4300380210383</v>
      </c>
      <c r="M143" s="33">
        <v>108.57576252683</v>
      </c>
      <c r="N143" s="33">
        <v>2.8991271196359598</v>
      </c>
      <c r="O143" s="33">
        <v>7.32155694515754</v>
      </c>
      <c r="P143" s="33">
        <v>25.641576920696401</v>
      </c>
      <c r="Q143" s="33">
        <v>34.951341304360398</v>
      </c>
      <c r="R143" s="33">
        <v>-0.86216423172061396</v>
      </c>
      <c r="S143" s="33">
        <v>2.09709762404623</v>
      </c>
      <c r="T143" s="33">
        <v>4.7571573650732297</v>
      </c>
      <c r="U143" s="33">
        <v>8.84466722258645</v>
      </c>
      <c r="V143" s="15">
        <v>0</v>
      </c>
      <c r="W143" s="15"/>
      <c r="X143" s="15"/>
    </row>
    <row r="144" spans="1:24" ht="21.25" customHeight="1" x14ac:dyDescent="0.15">
      <c r="A144" s="44" t="s">
        <v>219</v>
      </c>
      <c r="B144" s="45" t="s">
        <v>130</v>
      </c>
      <c r="C144" s="46">
        <v>25</v>
      </c>
      <c r="D144" s="45" t="s">
        <v>81</v>
      </c>
      <c r="E144" s="40">
        <f t="shared" si="4"/>
        <v>170.41263548669994</v>
      </c>
      <c r="F144" s="41">
        <f t="shared" si="5"/>
        <v>3.6258007550361691</v>
      </c>
      <c r="G144" s="42">
        <v>47</v>
      </c>
      <c r="H144" s="43">
        <v>18.7392</v>
      </c>
      <c r="I144" s="33">
        <v>2.87377862699429</v>
      </c>
      <c r="J144" s="33">
        <v>15.1657987781396</v>
      </c>
      <c r="K144" s="33">
        <v>13.116656399714</v>
      </c>
      <c r="L144" s="33">
        <v>28.282455177853699</v>
      </c>
      <c r="M144" s="33">
        <v>129.08477104935599</v>
      </c>
      <c r="N144" s="33">
        <v>2.81861866856209</v>
      </c>
      <c r="O144" s="33">
        <v>8.9650594507197692</v>
      </c>
      <c r="P144" s="33">
        <v>15.463827635108</v>
      </c>
      <c r="Q144" s="33">
        <v>58.868915661331002</v>
      </c>
      <c r="R144" s="33">
        <v>-1.3736032023256599</v>
      </c>
      <c r="S144" s="33">
        <v>1.9089728566472199</v>
      </c>
      <c r="T144" s="33">
        <v>32.792186237392102</v>
      </c>
      <c r="U144" s="33">
        <v>40.494543161832198</v>
      </c>
      <c r="V144" s="15">
        <v>0.44745053444477001</v>
      </c>
      <c r="W144" s="15"/>
      <c r="X144" s="15"/>
    </row>
    <row r="145" spans="1:24" ht="21.25" customHeight="1" x14ac:dyDescent="0.15">
      <c r="A145" s="44" t="s">
        <v>220</v>
      </c>
      <c r="B145" s="48" t="s">
        <v>63</v>
      </c>
      <c r="C145" s="49">
        <v>27</v>
      </c>
      <c r="D145" s="48" t="s">
        <v>81</v>
      </c>
      <c r="E145" s="40">
        <f t="shared" si="4"/>
        <v>170.24698405815226</v>
      </c>
      <c r="F145" s="41">
        <f t="shared" si="5"/>
        <v>3.4744282460847402</v>
      </c>
      <c r="G145" s="42">
        <v>49</v>
      </c>
      <c r="H145" s="43">
        <v>16.063124999999999</v>
      </c>
      <c r="I145" s="33">
        <v>1.6140174378877301</v>
      </c>
      <c r="J145" s="33">
        <v>13.031807473274201</v>
      </c>
      <c r="K145" s="33">
        <v>14.612565442014199</v>
      </c>
      <c r="L145" s="33">
        <v>27.6443729152884</v>
      </c>
      <c r="M145" s="33">
        <v>129.96961523982401</v>
      </c>
      <c r="N145" s="33">
        <v>4.9932563354014503</v>
      </c>
      <c r="O145" s="33">
        <v>8.7592988239501697</v>
      </c>
      <c r="P145" s="33">
        <v>24.052300222373599</v>
      </c>
      <c r="Q145" s="33">
        <v>44.8424332908168</v>
      </c>
      <c r="R145" s="33">
        <v>4.0538568559801202</v>
      </c>
      <c r="S145" s="33">
        <v>2.0339525518656201</v>
      </c>
      <c r="T145" s="33">
        <v>2.8117938640434899</v>
      </c>
      <c r="U145" s="33">
        <v>0.27772573187809702</v>
      </c>
      <c r="V145" s="15">
        <v>0.91010714667590498</v>
      </c>
      <c r="W145" s="15"/>
      <c r="X145" s="15"/>
    </row>
    <row r="146" spans="1:24" ht="21.25" customHeight="1" x14ac:dyDescent="0.2">
      <c r="A146" s="47" t="s">
        <v>221</v>
      </c>
      <c r="B146" s="38" t="s">
        <v>115</v>
      </c>
      <c r="C146" s="39">
        <v>22</v>
      </c>
      <c r="D146" s="38" t="s">
        <v>74</v>
      </c>
      <c r="E146" s="40">
        <f t="shared" si="4"/>
        <v>170.19496539778666</v>
      </c>
      <c r="F146" s="41">
        <f t="shared" si="5"/>
        <v>3.4038993079557334</v>
      </c>
      <c r="G146" s="42">
        <v>50</v>
      </c>
      <c r="H146" s="43">
        <v>24.385100000000101</v>
      </c>
      <c r="I146" s="33">
        <v>2.2966451403218899</v>
      </c>
      <c r="J146" s="33">
        <v>6.3034755095227499</v>
      </c>
      <c r="K146" s="33">
        <v>20.539634994514699</v>
      </c>
      <c r="L146" s="33">
        <v>26.843110504037401</v>
      </c>
      <c r="M146" s="33">
        <v>118.405308090959</v>
      </c>
      <c r="N146" s="33">
        <v>1.8179406831818501</v>
      </c>
      <c r="O146" s="33">
        <v>8.7449788518588498</v>
      </c>
      <c r="P146" s="33">
        <v>64.865110682385506</v>
      </c>
      <c r="Q146" s="33">
        <v>43.605869500853501</v>
      </c>
      <c r="R146" s="33">
        <v>1.2435008508543599</v>
      </c>
      <c r="S146" s="33">
        <v>0.94546228684880496</v>
      </c>
      <c r="T146" s="33">
        <v>0</v>
      </c>
      <c r="U146" s="33">
        <v>0</v>
      </c>
      <c r="V146" s="15">
        <v>0</v>
      </c>
      <c r="W146" s="15"/>
      <c r="X146" s="15"/>
    </row>
    <row r="147" spans="1:24" ht="21.25" customHeight="1" x14ac:dyDescent="0.2">
      <c r="A147" s="47" t="s">
        <v>222</v>
      </c>
      <c r="B147" s="38" t="s">
        <v>78</v>
      </c>
      <c r="C147" s="39">
        <v>32</v>
      </c>
      <c r="D147" s="38" t="s">
        <v>81</v>
      </c>
      <c r="E147" s="40">
        <f t="shared" si="4"/>
        <v>170.14263441966062</v>
      </c>
      <c r="F147" s="41">
        <f t="shared" si="5"/>
        <v>3.780947431548014</v>
      </c>
      <c r="G147" s="42">
        <v>45</v>
      </c>
      <c r="H147" s="43">
        <v>19.9034864864865</v>
      </c>
      <c r="I147" s="33">
        <v>3.03835042386347</v>
      </c>
      <c r="J147" s="33">
        <v>14.891383348520501</v>
      </c>
      <c r="K147" s="33">
        <v>20.115047692145801</v>
      </c>
      <c r="L147" s="33">
        <v>35.006431040666399</v>
      </c>
      <c r="M147" s="33">
        <v>94.280945406298201</v>
      </c>
      <c r="N147" s="33">
        <v>2.9516575574968198</v>
      </c>
      <c r="O147" s="33">
        <v>7.6713150912810297</v>
      </c>
      <c r="P147" s="33">
        <v>13.201192059752801</v>
      </c>
      <c r="Q147" s="33">
        <v>54.204421185291203</v>
      </c>
      <c r="R147" s="33">
        <v>3.0792976222553601</v>
      </c>
      <c r="S147" s="33">
        <v>2.2308775997431001</v>
      </c>
      <c r="T147" s="33">
        <v>1.9661034097855401</v>
      </c>
      <c r="U147" s="33">
        <v>6.4827146352060003</v>
      </c>
      <c r="V147" s="15">
        <v>0.232707510010948</v>
      </c>
      <c r="W147" s="15"/>
      <c r="X147" s="15"/>
    </row>
    <row r="148" spans="1:24" ht="21.25" customHeight="1" x14ac:dyDescent="0.15">
      <c r="A148" s="44" t="s">
        <v>223</v>
      </c>
      <c r="B148" s="48" t="s">
        <v>121</v>
      </c>
      <c r="C148" s="49">
        <v>28</v>
      </c>
      <c r="D148" s="48" t="s">
        <v>61</v>
      </c>
      <c r="E148" s="40">
        <f t="shared" si="4"/>
        <v>168.93598833390385</v>
      </c>
      <c r="F148" s="41">
        <f t="shared" si="5"/>
        <v>3.4476732313041603</v>
      </c>
      <c r="G148" s="42">
        <v>49</v>
      </c>
      <c r="H148" s="43">
        <v>19.503424242424199</v>
      </c>
      <c r="I148" s="33">
        <v>2.7436623823303399</v>
      </c>
      <c r="J148" s="33">
        <v>14.420552883024699</v>
      </c>
      <c r="K148" s="33">
        <v>12.784817709032099</v>
      </c>
      <c r="L148" s="33">
        <v>27.205370592056799</v>
      </c>
      <c r="M148" s="33">
        <v>125.96429438702501</v>
      </c>
      <c r="N148" s="33">
        <v>4.8302666753357002</v>
      </c>
      <c r="O148" s="33">
        <v>7.0564026394598196</v>
      </c>
      <c r="P148" s="33">
        <v>51.124620426506603</v>
      </c>
      <c r="Q148" s="33">
        <v>59.710558009096303</v>
      </c>
      <c r="R148" s="33">
        <v>-4.6247211581466496</v>
      </c>
      <c r="S148" s="33">
        <v>1.5774093748042901</v>
      </c>
      <c r="T148" s="33">
        <v>509.05523073863799</v>
      </c>
      <c r="U148" s="33">
        <v>413.88385628628203</v>
      </c>
      <c r="V148" s="15">
        <v>0.55155886005388599</v>
      </c>
      <c r="W148" s="15"/>
      <c r="X148" s="15"/>
    </row>
    <row r="149" spans="1:24" ht="21.25" customHeight="1" x14ac:dyDescent="0.15">
      <c r="A149" s="44" t="s">
        <v>224</v>
      </c>
      <c r="B149" s="45" t="s">
        <v>65</v>
      </c>
      <c r="C149" s="46">
        <v>27</v>
      </c>
      <c r="D149" s="45" t="s">
        <v>62</v>
      </c>
      <c r="E149" s="40">
        <f t="shared" si="4"/>
        <v>168.63395002838521</v>
      </c>
      <c r="F149" s="41">
        <f t="shared" si="5"/>
        <v>3.6659554353996784</v>
      </c>
      <c r="G149" s="42">
        <v>46</v>
      </c>
      <c r="H149" s="43">
        <v>19.053843749999999</v>
      </c>
      <c r="I149" s="33">
        <v>2.4525489648380101</v>
      </c>
      <c r="J149" s="33">
        <v>14.1603016143443</v>
      </c>
      <c r="K149" s="33">
        <v>20.2772531825177</v>
      </c>
      <c r="L149" s="33">
        <v>34.437554796862102</v>
      </c>
      <c r="M149" s="33">
        <v>91.692706203026802</v>
      </c>
      <c r="N149" s="33">
        <v>3.0400914860370398</v>
      </c>
      <c r="O149" s="33">
        <v>6.5557663221946196</v>
      </c>
      <c r="P149" s="33">
        <v>31.816999459482901</v>
      </c>
      <c r="Q149" s="33">
        <v>122.52500077002099</v>
      </c>
      <c r="R149" s="33">
        <v>1.7586545471692001</v>
      </c>
      <c r="S149" s="33">
        <v>1.73384731719635</v>
      </c>
      <c r="T149" s="33">
        <v>11.8360108379813</v>
      </c>
      <c r="U149" s="33">
        <v>19.111200925005601</v>
      </c>
      <c r="V149" s="15">
        <v>0.38245806855327902</v>
      </c>
      <c r="W149" s="15"/>
      <c r="X149" s="15"/>
    </row>
    <row r="150" spans="1:24" ht="21.25" customHeight="1" x14ac:dyDescent="0.15">
      <c r="A150" s="44" t="s">
        <v>225</v>
      </c>
      <c r="B150" s="48" t="s">
        <v>125</v>
      </c>
      <c r="C150" s="49">
        <v>26</v>
      </c>
      <c r="D150" s="48" t="s">
        <v>104</v>
      </c>
      <c r="E150" s="40">
        <f t="shared" si="4"/>
        <v>167.92968537359184</v>
      </c>
      <c r="F150" s="41">
        <f t="shared" si="5"/>
        <v>3.6506453342085181</v>
      </c>
      <c r="G150" s="42">
        <v>46</v>
      </c>
      <c r="H150" s="43">
        <v>17.865911764705899</v>
      </c>
      <c r="I150" s="33">
        <v>1.88728162667007</v>
      </c>
      <c r="J150" s="33">
        <v>15.7853728044392</v>
      </c>
      <c r="K150" s="33">
        <v>18.277294078889</v>
      </c>
      <c r="L150" s="33">
        <v>34.062666883328298</v>
      </c>
      <c r="M150" s="33">
        <v>80.1615800395885</v>
      </c>
      <c r="N150" s="33">
        <v>5.9450196388193497</v>
      </c>
      <c r="O150" s="33">
        <v>10.495281474463701</v>
      </c>
      <c r="P150" s="33">
        <v>23.3516587744279</v>
      </c>
      <c r="Q150" s="33">
        <v>75.875735935823499</v>
      </c>
      <c r="R150" s="33">
        <v>0.244341009140601</v>
      </c>
      <c r="S150" s="33">
        <v>1.94154105512922</v>
      </c>
      <c r="T150" s="33">
        <v>108.25765993946</v>
      </c>
      <c r="U150" s="33">
        <v>151.80555514979301</v>
      </c>
      <c r="V150" s="15">
        <v>0.41627440429168899</v>
      </c>
      <c r="W150" s="15"/>
      <c r="X150" s="15"/>
    </row>
    <row r="151" spans="1:24" ht="21.25" customHeight="1" x14ac:dyDescent="0.15">
      <c r="A151" s="37" t="s">
        <v>226</v>
      </c>
      <c r="B151" s="38" t="s">
        <v>119</v>
      </c>
      <c r="C151" s="39">
        <v>36</v>
      </c>
      <c r="D151" s="38" t="s">
        <v>74</v>
      </c>
      <c r="E151" s="40">
        <f t="shared" si="4"/>
        <v>166.20913003491984</v>
      </c>
      <c r="F151" s="41">
        <f t="shared" si="5"/>
        <v>3.6132419572808661</v>
      </c>
      <c r="G151" s="42">
        <v>46</v>
      </c>
      <c r="H151" s="43">
        <v>25.083083333333398</v>
      </c>
      <c r="I151" s="33">
        <v>2.2080307951132601</v>
      </c>
      <c r="J151" s="33">
        <v>5.7284816235449103</v>
      </c>
      <c r="K151" s="33">
        <v>20.308681596891098</v>
      </c>
      <c r="L151" s="33">
        <v>26.037163220436</v>
      </c>
      <c r="M151" s="33">
        <v>118.239066715471</v>
      </c>
      <c r="N151" s="33">
        <v>2.0859900570072698</v>
      </c>
      <c r="O151" s="33">
        <v>6.5999126476050201</v>
      </c>
      <c r="P151" s="33">
        <v>78.8914086033313</v>
      </c>
      <c r="Q151" s="33">
        <v>35.6214201790023</v>
      </c>
      <c r="R151" s="33">
        <v>-1.68573149646482</v>
      </c>
      <c r="S151" s="33">
        <v>0.69709143852159094</v>
      </c>
      <c r="T151" s="33">
        <v>0</v>
      </c>
      <c r="U151" s="33">
        <v>2.9027728405788101E-5</v>
      </c>
      <c r="V151" s="15">
        <v>0</v>
      </c>
      <c r="W151" s="15"/>
      <c r="X151" s="15"/>
    </row>
    <row r="152" spans="1:24" ht="21.25" customHeight="1" x14ac:dyDescent="0.2">
      <c r="A152" s="47" t="s">
        <v>227</v>
      </c>
      <c r="B152" s="38" t="s">
        <v>58</v>
      </c>
      <c r="C152" s="39">
        <v>23</v>
      </c>
      <c r="D152" s="38" t="s">
        <v>62</v>
      </c>
      <c r="E152" s="40">
        <f t="shared" si="4"/>
        <v>165.97537100703099</v>
      </c>
      <c r="F152" s="41">
        <f t="shared" si="5"/>
        <v>3.4578202293131457</v>
      </c>
      <c r="G152" s="42">
        <v>48</v>
      </c>
      <c r="H152" s="43">
        <v>16.339921875000002</v>
      </c>
      <c r="I152" s="33">
        <v>2.0655329636238</v>
      </c>
      <c r="J152" s="33">
        <v>14.440598047231701</v>
      </c>
      <c r="K152" s="33">
        <v>14.769388756566901</v>
      </c>
      <c r="L152" s="33">
        <v>29.2099868037986</v>
      </c>
      <c r="M152" s="33">
        <v>120.371786184749</v>
      </c>
      <c r="N152" s="33">
        <v>4.1278842743564201</v>
      </c>
      <c r="O152" s="33">
        <v>7.6764010304125003</v>
      </c>
      <c r="P152" s="33">
        <v>14.033577212178299</v>
      </c>
      <c r="Q152" s="33">
        <v>64.654047079904601</v>
      </c>
      <c r="R152" s="33">
        <v>2.4995054977184901</v>
      </c>
      <c r="S152" s="33">
        <v>1.9696262852636</v>
      </c>
      <c r="T152" s="33">
        <v>1.71996598226994E-8</v>
      </c>
      <c r="U152" s="33">
        <v>0.70797155111575205</v>
      </c>
      <c r="V152" s="15">
        <v>2.42942804378787E-8</v>
      </c>
      <c r="W152" s="15"/>
      <c r="X152" s="15"/>
    </row>
    <row r="153" spans="1:24" ht="21.25" customHeight="1" x14ac:dyDescent="0.15">
      <c r="A153" s="44" t="s">
        <v>228</v>
      </c>
      <c r="B153" s="48" t="s">
        <v>94</v>
      </c>
      <c r="C153" s="49">
        <v>25</v>
      </c>
      <c r="D153" s="48" t="s">
        <v>81</v>
      </c>
      <c r="E153" s="40">
        <f t="shared" si="4"/>
        <v>165.7652710127673</v>
      </c>
      <c r="F153" s="41">
        <f t="shared" si="5"/>
        <v>3.3829647145462713</v>
      </c>
      <c r="G153" s="42">
        <v>49</v>
      </c>
      <c r="H153" s="43">
        <v>17.014560606060599</v>
      </c>
      <c r="I153" s="33">
        <v>1.78681433674223</v>
      </c>
      <c r="J153" s="33">
        <v>19.726688593003502</v>
      </c>
      <c r="K153" s="33">
        <v>11.017634096931101</v>
      </c>
      <c r="L153" s="33">
        <v>30.744322689934801</v>
      </c>
      <c r="M153" s="33">
        <v>110.730641801047</v>
      </c>
      <c r="N153" s="33">
        <v>4.3764429629532504</v>
      </c>
      <c r="O153" s="33">
        <v>6.6823953084491103</v>
      </c>
      <c r="P153" s="33">
        <v>24.010957127708799</v>
      </c>
      <c r="Q153" s="33">
        <v>51.418380452070998</v>
      </c>
      <c r="R153" s="33">
        <v>2.0785613664024001</v>
      </c>
      <c r="S153" s="33">
        <v>3.2256011431143201</v>
      </c>
      <c r="T153" s="33">
        <v>9.7788038839229401</v>
      </c>
      <c r="U153" s="33">
        <v>29.3955233622961</v>
      </c>
      <c r="V153" s="15">
        <v>0.24962276499251801</v>
      </c>
      <c r="W153" s="15"/>
      <c r="X153" s="15"/>
    </row>
    <row r="154" spans="1:24" ht="21.25" customHeight="1" x14ac:dyDescent="0.15">
      <c r="A154" s="44" t="s">
        <v>229</v>
      </c>
      <c r="B154" s="45" t="s">
        <v>96</v>
      </c>
      <c r="C154" s="46">
        <v>29</v>
      </c>
      <c r="D154" s="45" t="s">
        <v>104</v>
      </c>
      <c r="E154" s="40">
        <f t="shared" si="4"/>
        <v>165.71432137139448</v>
      </c>
      <c r="F154" s="41">
        <f t="shared" si="5"/>
        <v>3.6024852472042279</v>
      </c>
      <c r="G154" s="42">
        <v>46</v>
      </c>
      <c r="H154" s="43">
        <v>20.274955882352899</v>
      </c>
      <c r="I154" s="33">
        <v>2.6594300716994801</v>
      </c>
      <c r="J154" s="33">
        <v>10.970742851230201</v>
      </c>
      <c r="K154" s="33">
        <v>22.327612455900599</v>
      </c>
      <c r="L154" s="33">
        <v>33.298355307130798</v>
      </c>
      <c r="M154" s="33">
        <v>80.740772590692302</v>
      </c>
      <c r="N154" s="33">
        <v>3.0952746414706498</v>
      </c>
      <c r="O154" s="33">
        <v>9.73132396680362</v>
      </c>
      <c r="P154" s="33">
        <v>29.931106105243501</v>
      </c>
      <c r="Q154" s="33">
        <v>37.1490599093638</v>
      </c>
      <c r="R154" s="33">
        <v>1.39127327441783</v>
      </c>
      <c r="S154" s="33">
        <v>1.60158840301289</v>
      </c>
      <c r="T154" s="33">
        <v>255.97635140620201</v>
      </c>
      <c r="U154" s="33">
        <v>256.69881291220798</v>
      </c>
      <c r="V154" s="15">
        <v>0.499295400327256</v>
      </c>
      <c r="W154" s="15"/>
      <c r="X154" s="15"/>
    </row>
    <row r="155" spans="1:24" ht="21.25" customHeight="1" x14ac:dyDescent="0.15">
      <c r="A155" s="44" t="s">
        <v>230</v>
      </c>
      <c r="B155" s="48" t="s">
        <v>125</v>
      </c>
      <c r="C155" s="49">
        <v>22</v>
      </c>
      <c r="D155" s="48" t="s">
        <v>104</v>
      </c>
      <c r="E155" s="40">
        <f t="shared" si="4"/>
        <v>165.59776591975935</v>
      </c>
      <c r="F155" s="41">
        <f t="shared" si="5"/>
        <v>3.5999514330382469</v>
      </c>
      <c r="G155" s="42">
        <v>46</v>
      </c>
      <c r="H155" s="43">
        <v>19.342500000000001</v>
      </c>
      <c r="I155" s="33">
        <v>1.8619534289977</v>
      </c>
      <c r="J155" s="33">
        <v>7.8352798523986298</v>
      </c>
      <c r="K155" s="33">
        <v>29.219233741365301</v>
      </c>
      <c r="L155" s="33">
        <v>37.054513593764</v>
      </c>
      <c r="M155" s="33">
        <v>73.8124637539117</v>
      </c>
      <c r="N155" s="33">
        <v>0.71588476119356503</v>
      </c>
      <c r="O155" s="33">
        <v>6.8212665963940102</v>
      </c>
      <c r="P155" s="33">
        <v>19.427300343618501</v>
      </c>
      <c r="Q155" s="33">
        <v>17.263624131244899</v>
      </c>
      <c r="R155" s="33">
        <v>2.3519393571788698</v>
      </c>
      <c r="S155" s="33">
        <v>0.963709739410191</v>
      </c>
      <c r="T155" s="33">
        <v>279.37201779589299</v>
      </c>
      <c r="U155" s="33">
        <v>329.59976953895602</v>
      </c>
      <c r="V155" s="15">
        <v>0.45876019810139002</v>
      </c>
      <c r="W155" s="15"/>
      <c r="X155" s="15"/>
    </row>
    <row r="156" spans="1:24" ht="21.25" customHeight="1" x14ac:dyDescent="0.15">
      <c r="A156" s="44" t="s">
        <v>231</v>
      </c>
      <c r="B156" s="45" t="s">
        <v>102</v>
      </c>
      <c r="C156" s="46">
        <v>24</v>
      </c>
      <c r="D156" s="45" t="s">
        <v>66</v>
      </c>
      <c r="E156" s="40">
        <f t="shared" si="4"/>
        <v>165.48825447779046</v>
      </c>
      <c r="F156" s="41">
        <f t="shared" si="5"/>
        <v>3.0645973051442676</v>
      </c>
      <c r="G156" s="42">
        <v>54</v>
      </c>
      <c r="H156" s="43">
        <v>17.411560000000101</v>
      </c>
      <c r="I156" s="33">
        <v>2.1256465664500501</v>
      </c>
      <c r="J156" s="33">
        <v>14.9074273135338</v>
      </c>
      <c r="K156" s="33">
        <v>14.8595791594382</v>
      </c>
      <c r="L156" s="33">
        <v>29.767006472972099</v>
      </c>
      <c r="M156" s="33">
        <v>121.45438696892199</v>
      </c>
      <c r="N156" s="33">
        <v>3.7257147470161698</v>
      </c>
      <c r="O156" s="33">
        <v>5.7924825113947902</v>
      </c>
      <c r="P156" s="33">
        <v>19.3753827581195</v>
      </c>
      <c r="Q156" s="33">
        <v>49.069481306722103</v>
      </c>
      <c r="R156" s="33">
        <v>-0.35030441644660598</v>
      </c>
      <c r="S156" s="33">
        <v>1.9085675827046999</v>
      </c>
      <c r="T156" s="33">
        <v>5.1355881258280203</v>
      </c>
      <c r="U156" s="33">
        <v>5.1883184656766703</v>
      </c>
      <c r="V156" s="15">
        <v>0.49744620220159502</v>
      </c>
      <c r="W156" s="15"/>
      <c r="X156" s="15"/>
    </row>
    <row r="157" spans="1:24" ht="21.25" customHeight="1" x14ac:dyDescent="0.15">
      <c r="A157" s="37" t="s">
        <v>232</v>
      </c>
      <c r="B157" s="38" t="s">
        <v>212</v>
      </c>
      <c r="C157" s="39">
        <v>29</v>
      </c>
      <c r="D157" s="38" t="s">
        <v>66</v>
      </c>
      <c r="E157" s="40">
        <f t="shared" si="4"/>
        <v>165.40020352423156</v>
      </c>
      <c r="F157" s="41">
        <f t="shared" si="5"/>
        <v>3.3755143576373787</v>
      </c>
      <c r="G157" s="42">
        <v>49</v>
      </c>
      <c r="H157" s="43">
        <v>17.7050862068965</v>
      </c>
      <c r="I157" s="33">
        <v>1.9553331964401199</v>
      </c>
      <c r="J157" s="33">
        <v>11.536854149299799</v>
      </c>
      <c r="K157" s="33">
        <v>20.305688452888699</v>
      </c>
      <c r="L157" s="33">
        <v>31.842542602188502</v>
      </c>
      <c r="M157" s="33">
        <v>106.721955039796</v>
      </c>
      <c r="N157" s="33">
        <v>2.3375445691208898</v>
      </c>
      <c r="O157" s="33">
        <v>6.13967208713819</v>
      </c>
      <c r="P157" s="33">
        <v>21.161270117458301</v>
      </c>
      <c r="Q157" s="33">
        <v>52.6942654874385</v>
      </c>
      <c r="R157" s="33">
        <v>-1.4683674991609099</v>
      </c>
      <c r="S157" s="33">
        <v>1.5474456824026801</v>
      </c>
      <c r="T157" s="33">
        <v>14.3701241493499</v>
      </c>
      <c r="U157" s="33">
        <v>15.6736859933854</v>
      </c>
      <c r="V157" s="15">
        <v>0</v>
      </c>
      <c r="W157" s="15"/>
      <c r="X157" s="15"/>
    </row>
    <row r="158" spans="1:24" ht="21.25" customHeight="1" x14ac:dyDescent="0.2">
      <c r="A158" s="47" t="s">
        <v>233</v>
      </c>
      <c r="B158" s="38" t="s">
        <v>70</v>
      </c>
      <c r="C158" s="39">
        <v>26</v>
      </c>
      <c r="D158" s="38" t="s">
        <v>61</v>
      </c>
      <c r="E158" s="40">
        <f t="shared" si="4"/>
        <v>164.91864675948366</v>
      </c>
      <c r="F158" s="41">
        <f t="shared" si="5"/>
        <v>3.5089073778613544</v>
      </c>
      <c r="G158" s="42">
        <v>47</v>
      </c>
      <c r="H158" s="43">
        <v>17.030264705882399</v>
      </c>
      <c r="I158" s="33">
        <v>1.63950298084401</v>
      </c>
      <c r="J158" s="33">
        <v>15.4809243229604</v>
      </c>
      <c r="K158" s="33">
        <v>20.042293856373401</v>
      </c>
      <c r="L158" s="33">
        <v>35.523218179333803</v>
      </c>
      <c r="M158" s="33">
        <v>95.105456210945306</v>
      </c>
      <c r="N158" s="33">
        <v>1.1641777771622499</v>
      </c>
      <c r="O158" s="33">
        <v>4.2684091818939001</v>
      </c>
      <c r="P158" s="33">
        <v>11.2972287611091</v>
      </c>
      <c r="Q158" s="33">
        <v>33.645002269549899</v>
      </c>
      <c r="R158" s="33">
        <v>5.4445144548262698</v>
      </c>
      <c r="S158" s="33">
        <v>1.99307824071034</v>
      </c>
      <c r="T158" s="33">
        <v>16.3994487435832</v>
      </c>
      <c r="U158" s="33">
        <v>12.8734153991073</v>
      </c>
      <c r="V158" s="15">
        <v>0.56022699602075698</v>
      </c>
      <c r="W158" s="15"/>
      <c r="X158" s="15"/>
    </row>
    <row r="159" spans="1:24" ht="21.25" customHeight="1" x14ac:dyDescent="0.2">
      <c r="A159" s="47" t="s">
        <v>234</v>
      </c>
      <c r="B159" s="38" t="s">
        <v>76</v>
      </c>
      <c r="C159" s="39">
        <v>22</v>
      </c>
      <c r="D159" s="38" t="s">
        <v>104</v>
      </c>
      <c r="E159" s="40">
        <f t="shared" si="4"/>
        <v>164.69299587240013</v>
      </c>
      <c r="F159" s="41">
        <f t="shared" si="5"/>
        <v>3.3610815484163292</v>
      </c>
      <c r="G159" s="42">
        <v>49</v>
      </c>
      <c r="H159" s="43">
        <v>17.001645161290401</v>
      </c>
      <c r="I159" s="33">
        <v>1.81088352904529</v>
      </c>
      <c r="J159" s="33">
        <v>12.550478956728</v>
      </c>
      <c r="K159" s="33">
        <v>20.4315017695764</v>
      </c>
      <c r="L159" s="33">
        <v>32.9819807263044</v>
      </c>
      <c r="M159" s="33">
        <v>95.8990385316188</v>
      </c>
      <c r="N159" s="33">
        <v>2.7616400049049701</v>
      </c>
      <c r="O159" s="33">
        <v>7.0455788809489501</v>
      </c>
      <c r="P159" s="33">
        <v>18.5318833288982</v>
      </c>
      <c r="Q159" s="33">
        <v>42.556417664532297</v>
      </c>
      <c r="R159" s="33">
        <v>2.9017744246888602</v>
      </c>
      <c r="S159" s="33">
        <v>1.9570465549059599</v>
      </c>
      <c r="T159" s="33">
        <v>20.281912308097301</v>
      </c>
      <c r="U159" s="33">
        <v>30.603349455668202</v>
      </c>
      <c r="V159" s="15">
        <v>0.398581270982862</v>
      </c>
      <c r="W159" s="15"/>
      <c r="X159" s="15"/>
    </row>
    <row r="160" spans="1:24" ht="21.25" customHeight="1" x14ac:dyDescent="0.2">
      <c r="A160" s="47" t="s">
        <v>235</v>
      </c>
      <c r="B160" s="38" t="s">
        <v>144</v>
      </c>
      <c r="C160" s="39">
        <v>29</v>
      </c>
      <c r="D160" s="38" t="s">
        <v>62</v>
      </c>
      <c r="E160" s="40">
        <f t="shared" si="4"/>
        <v>164.64904486348149</v>
      </c>
      <c r="F160" s="41">
        <f t="shared" si="5"/>
        <v>3.4301884346558644</v>
      </c>
      <c r="G160" s="42">
        <v>48</v>
      </c>
      <c r="H160" s="43">
        <v>15.40326</v>
      </c>
      <c r="I160" s="33">
        <v>2.5136673412020301</v>
      </c>
      <c r="J160" s="33">
        <v>13.703808821460299</v>
      </c>
      <c r="K160" s="33">
        <v>13.377698587247</v>
      </c>
      <c r="L160" s="33">
        <v>27.081507408707399</v>
      </c>
      <c r="M160" s="33">
        <v>133.04169186661099</v>
      </c>
      <c r="N160" s="33">
        <v>4.2467006103128204</v>
      </c>
      <c r="O160" s="33">
        <v>6.1358162569370904</v>
      </c>
      <c r="P160" s="33">
        <v>23.060220950899598</v>
      </c>
      <c r="Q160" s="33">
        <v>51.1004233813224</v>
      </c>
      <c r="R160" s="33">
        <v>-1.68100856539056</v>
      </c>
      <c r="S160" s="33">
        <v>1.3935447452123</v>
      </c>
      <c r="T160" s="33">
        <v>18.031034019395801</v>
      </c>
      <c r="U160" s="33">
        <v>21.815283010901101</v>
      </c>
      <c r="V160" s="15">
        <v>0.45251444457679701</v>
      </c>
      <c r="W160" s="15"/>
      <c r="X160" s="15"/>
    </row>
    <row r="161" spans="1:24" ht="21.25" customHeight="1" x14ac:dyDescent="0.15">
      <c r="A161" s="44" t="s">
        <v>236</v>
      </c>
      <c r="B161" s="45" t="s">
        <v>204</v>
      </c>
      <c r="C161" s="46">
        <v>25</v>
      </c>
      <c r="D161" s="45" t="s">
        <v>81</v>
      </c>
      <c r="E161" s="40">
        <f t="shared" si="4"/>
        <v>164.34889288995248</v>
      </c>
      <c r="F161" s="41">
        <f t="shared" si="5"/>
        <v>3.4239352685406765</v>
      </c>
      <c r="G161" s="42">
        <v>48</v>
      </c>
      <c r="H161" s="43">
        <v>17.133333333333301</v>
      </c>
      <c r="I161" s="33">
        <v>1.85</v>
      </c>
      <c r="J161" s="33">
        <v>14.341500045296501</v>
      </c>
      <c r="K161" s="33">
        <v>15.0021802820436</v>
      </c>
      <c r="L161" s="33">
        <v>29.343680327340099</v>
      </c>
      <c r="M161" s="33">
        <v>119.105855903601</v>
      </c>
      <c r="N161" s="33">
        <v>2.8188308094600298</v>
      </c>
      <c r="O161" s="33">
        <v>5.3902858547764296</v>
      </c>
      <c r="P161" s="33">
        <v>29.9217612328939</v>
      </c>
      <c r="Q161" s="33">
        <v>52.979437827800197</v>
      </c>
      <c r="R161" s="33">
        <v>-4.0704567298344996</v>
      </c>
      <c r="S161" s="33">
        <v>1.2956203480535999</v>
      </c>
      <c r="T161" s="33">
        <v>10.329589932824399</v>
      </c>
      <c r="U161" s="33">
        <v>19.487744178743299</v>
      </c>
      <c r="V161" s="15">
        <v>0.34642902327129899</v>
      </c>
      <c r="W161" s="15"/>
      <c r="X161" s="15"/>
    </row>
    <row r="162" spans="1:24" ht="21.25" customHeight="1" x14ac:dyDescent="0.15">
      <c r="A162" s="44" t="s">
        <v>237</v>
      </c>
      <c r="B162" s="45" t="s">
        <v>157</v>
      </c>
      <c r="C162" s="46">
        <v>20</v>
      </c>
      <c r="D162" s="45" t="s">
        <v>74</v>
      </c>
      <c r="E162" s="40">
        <f t="shared" si="4"/>
        <v>164.26322274363068</v>
      </c>
      <c r="F162" s="41">
        <f t="shared" si="5"/>
        <v>3.5709396248615364</v>
      </c>
      <c r="G162" s="42">
        <v>46</v>
      </c>
      <c r="H162" s="43">
        <v>22.5075</v>
      </c>
      <c r="I162" s="33">
        <v>2.93625598025266</v>
      </c>
      <c r="J162" s="33">
        <v>4.1809484158890999</v>
      </c>
      <c r="K162" s="33">
        <v>24.086687628183402</v>
      </c>
      <c r="L162" s="33">
        <v>28.2676360440725</v>
      </c>
      <c r="M162" s="33">
        <v>83.624853722352199</v>
      </c>
      <c r="N162" s="33">
        <v>0.43996188383269702</v>
      </c>
      <c r="O162" s="33">
        <v>11.281766296068801</v>
      </c>
      <c r="P162" s="33">
        <v>75.421775790497307</v>
      </c>
      <c r="Q162" s="33">
        <v>65.993316327430904</v>
      </c>
      <c r="R162" s="33">
        <v>-1.85924110237905</v>
      </c>
      <c r="S162" s="33">
        <v>0.56565091465974604</v>
      </c>
      <c r="T162" s="33">
        <v>0</v>
      </c>
      <c r="U162" s="33">
        <v>0</v>
      </c>
      <c r="V162" s="15">
        <v>0</v>
      </c>
      <c r="W162" s="15"/>
      <c r="X162" s="15"/>
    </row>
    <row r="163" spans="1:24" ht="21.25" customHeight="1" x14ac:dyDescent="0.15">
      <c r="A163" s="44" t="s">
        <v>238</v>
      </c>
      <c r="B163" s="48" t="s">
        <v>239</v>
      </c>
      <c r="C163" s="49">
        <v>20</v>
      </c>
      <c r="D163" s="48" t="s">
        <v>61</v>
      </c>
      <c r="E163" s="40">
        <f t="shared" si="4"/>
        <v>163.68877889770059</v>
      </c>
      <c r="F163" s="41">
        <f t="shared" si="5"/>
        <v>3.7201995204022862</v>
      </c>
      <c r="G163" s="42">
        <v>44</v>
      </c>
      <c r="H163" s="43">
        <v>17.478903225806398</v>
      </c>
      <c r="I163" s="33">
        <v>2.3076331883658399</v>
      </c>
      <c r="J163" s="33">
        <v>10.646248504113199</v>
      </c>
      <c r="K163" s="33">
        <v>21.927571764160199</v>
      </c>
      <c r="L163" s="33">
        <v>32.573820268273501</v>
      </c>
      <c r="M163" s="33">
        <v>105.73324391607601</v>
      </c>
      <c r="N163" s="33">
        <v>1.3949602213151899</v>
      </c>
      <c r="O163" s="33">
        <v>5.2733343668040602</v>
      </c>
      <c r="P163" s="33">
        <v>12.7701370061713</v>
      </c>
      <c r="Q163" s="33">
        <v>23.474234759121199</v>
      </c>
      <c r="R163" s="33">
        <v>0.52730138703989604</v>
      </c>
      <c r="S163" s="33">
        <v>1.4700610918703201</v>
      </c>
      <c r="T163" s="33">
        <v>154.99203054853601</v>
      </c>
      <c r="U163" s="33">
        <v>208.306707496115</v>
      </c>
      <c r="V163" s="15">
        <v>0.42662419193288398</v>
      </c>
      <c r="W163" s="15"/>
      <c r="X163" s="15"/>
    </row>
    <row r="164" spans="1:24" ht="21.25" customHeight="1" x14ac:dyDescent="0.2">
      <c r="A164" s="47" t="s">
        <v>240</v>
      </c>
      <c r="B164" s="38" t="s">
        <v>212</v>
      </c>
      <c r="C164" s="39">
        <v>30</v>
      </c>
      <c r="D164" s="38" t="s">
        <v>104</v>
      </c>
      <c r="E164" s="40">
        <f t="shared" si="4"/>
        <v>163.31238229088714</v>
      </c>
      <c r="F164" s="41">
        <f t="shared" si="5"/>
        <v>3.3329057610385133</v>
      </c>
      <c r="G164" s="42">
        <v>49</v>
      </c>
      <c r="H164" s="43">
        <v>18.5508600000001</v>
      </c>
      <c r="I164" s="33">
        <v>1.40222167363326</v>
      </c>
      <c r="J164" s="33">
        <v>14.299197173247601</v>
      </c>
      <c r="K164" s="33">
        <v>18.8168319700331</v>
      </c>
      <c r="L164" s="33">
        <v>33.116029143280599</v>
      </c>
      <c r="M164" s="33">
        <v>100.94028914879</v>
      </c>
      <c r="N164" s="33">
        <v>1.4931819155775901</v>
      </c>
      <c r="O164" s="33">
        <v>4.6969269400300204</v>
      </c>
      <c r="P164" s="33">
        <v>20.501482032950001</v>
      </c>
      <c r="Q164" s="33">
        <v>60.585763369420697</v>
      </c>
      <c r="R164" s="33">
        <v>-1.3629439252019999</v>
      </c>
      <c r="S164" s="33">
        <v>1.9179605325000499</v>
      </c>
      <c r="T164" s="33">
        <v>268.52151668872199</v>
      </c>
      <c r="U164" s="33">
        <v>251.23650757090999</v>
      </c>
      <c r="V164" s="15">
        <v>0.51662793868592505</v>
      </c>
      <c r="W164" s="15"/>
      <c r="X164" s="15"/>
    </row>
    <row r="165" spans="1:24" ht="21.25" customHeight="1" x14ac:dyDescent="0.2">
      <c r="A165" s="47" t="s">
        <v>241</v>
      </c>
      <c r="B165" s="38" t="s">
        <v>102</v>
      </c>
      <c r="C165" s="39">
        <v>29</v>
      </c>
      <c r="D165" s="38" t="s">
        <v>59</v>
      </c>
      <c r="E165" s="40">
        <f t="shared" si="4"/>
        <v>162.45382255914953</v>
      </c>
      <c r="F165" s="41">
        <f t="shared" si="5"/>
        <v>3.0084041214657322</v>
      </c>
      <c r="G165" s="42">
        <v>54</v>
      </c>
      <c r="H165" s="43">
        <v>18.1166666666666</v>
      </c>
      <c r="I165" s="33">
        <v>1.9693294306383899</v>
      </c>
      <c r="J165" s="33">
        <v>15.1853000075628</v>
      </c>
      <c r="K165" s="33">
        <v>14.1098925361862</v>
      </c>
      <c r="L165" s="33">
        <v>29.295192543749099</v>
      </c>
      <c r="M165" s="33">
        <v>103.645657057183</v>
      </c>
      <c r="N165" s="33">
        <v>4.0361384505373401</v>
      </c>
      <c r="O165" s="33">
        <v>6.9174224227829297</v>
      </c>
      <c r="P165" s="33">
        <v>44.5528577687259</v>
      </c>
      <c r="Q165" s="33">
        <v>109.250760618586</v>
      </c>
      <c r="R165" s="33">
        <v>-0.63891014095049403</v>
      </c>
      <c r="S165" s="33">
        <v>1.9441430582571499</v>
      </c>
      <c r="T165" s="33">
        <v>507.22392378257399</v>
      </c>
      <c r="U165" s="33">
        <v>412.92306337465101</v>
      </c>
      <c r="V165" s="15">
        <v>0.55124228070303405</v>
      </c>
      <c r="W165" s="15"/>
      <c r="X165" s="15"/>
    </row>
    <row r="166" spans="1:24" ht="21.25" customHeight="1" x14ac:dyDescent="0.2">
      <c r="A166" s="47" t="s">
        <v>242</v>
      </c>
      <c r="B166" s="38" t="s">
        <v>147</v>
      </c>
      <c r="C166" s="39">
        <v>20</v>
      </c>
      <c r="D166" s="38" t="s">
        <v>61</v>
      </c>
      <c r="E166" s="40">
        <f t="shared" si="4"/>
        <v>162.43471796277564</v>
      </c>
      <c r="F166" s="41">
        <f t="shared" si="5"/>
        <v>3.5311895209299053</v>
      </c>
      <c r="G166" s="42">
        <v>46</v>
      </c>
      <c r="H166" s="43">
        <v>18.791921052631601</v>
      </c>
      <c r="I166" s="33">
        <v>2.2237440192239899</v>
      </c>
      <c r="J166" s="33">
        <v>12.1667390565955</v>
      </c>
      <c r="K166" s="33">
        <v>17.8084499666395</v>
      </c>
      <c r="L166" s="33">
        <v>29.975189023235099</v>
      </c>
      <c r="M166" s="33">
        <v>117.553928470516</v>
      </c>
      <c r="N166" s="33">
        <v>1.6640151948139601</v>
      </c>
      <c r="O166" s="33">
        <v>5.1421115518999798</v>
      </c>
      <c r="P166" s="33">
        <v>17.239817770063301</v>
      </c>
      <c r="Q166" s="33">
        <v>14.707979900149899</v>
      </c>
      <c r="R166" s="33">
        <v>-2.1073251037997101</v>
      </c>
      <c r="S166" s="33">
        <v>1.5518161954969101</v>
      </c>
      <c r="T166" s="33">
        <v>137.50784152596501</v>
      </c>
      <c r="U166" s="33">
        <v>248.26474570260001</v>
      </c>
      <c r="V166" s="15">
        <v>0.35644793351916898</v>
      </c>
      <c r="W166" s="15"/>
      <c r="X166" s="15"/>
    </row>
    <row r="167" spans="1:24" ht="21.25" customHeight="1" x14ac:dyDescent="0.15">
      <c r="A167" s="44" t="s">
        <v>243</v>
      </c>
      <c r="B167" s="45" t="s">
        <v>70</v>
      </c>
      <c r="C167" s="46">
        <v>28</v>
      </c>
      <c r="D167" s="45" t="s">
        <v>74</v>
      </c>
      <c r="E167" s="40">
        <f t="shared" si="4"/>
        <v>161.04513343693873</v>
      </c>
      <c r="F167" s="41">
        <f t="shared" si="5"/>
        <v>3.4264922007859302</v>
      </c>
      <c r="G167" s="42">
        <v>47</v>
      </c>
      <c r="H167" s="43">
        <v>24.256828571428599</v>
      </c>
      <c r="I167" s="33">
        <v>0.83868142568230697</v>
      </c>
      <c r="J167" s="33">
        <v>4.9462879082231002</v>
      </c>
      <c r="K167" s="33">
        <v>23.5441948435335</v>
      </c>
      <c r="L167" s="33">
        <v>28.490482751756499</v>
      </c>
      <c r="M167" s="33">
        <v>105.092716241395</v>
      </c>
      <c r="N167" s="33">
        <v>0.145117102107676</v>
      </c>
      <c r="O167" s="33">
        <v>2.4183386453282201</v>
      </c>
      <c r="P167" s="33">
        <v>90.953248851574998</v>
      </c>
      <c r="Q167" s="33">
        <v>115.027095635088</v>
      </c>
      <c r="R167" s="33">
        <v>5.4263449889487898</v>
      </c>
      <c r="S167" s="33">
        <v>0.63680556771063201</v>
      </c>
      <c r="T167" s="33">
        <v>1.7706816846493701E-12</v>
      </c>
      <c r="U167" s="33">
        <v>3.6487603572145102E-5</v>
      </c>
      <c r="V167" s="15">
        <v>4.8528306201861201E-8</v>
      </c>
      <c r="W167" s="15"/>
      <c r="X167" s="15"/>
    </row>
    <row r="168" spans="1:24" ht="21.25" customHeight="1" x14ac:dyDescent="0.15">
      <c r="A168" s="37" t="s">
        <v>244</v>
      </c>
      <c r="B168" s="38" t="s">
        <v>125</v>
      </c>
      <c r="C168" s="39">
        <v>30</v>
      </c>
      <c r="D168" s="38" t="s">
        <v>74</v>
      </c>
      <c r="E168" s="40">
        <f t="shared" si="4"/>
        <v>160.51133162457577</v>
      </c>
      <c r="F168" s="41">
        <f t="shared" si="5"/>
        <v>3.4893767744472997</v>
      </c>
      <c r="G168" s="42">
        <v>46</v>
      </c>
      <c r="H168" s="43">
        <v>20.206499999999998</v>
      </c>
      <c r="I168" s="33">
        <v>2.6690159090211298</v>
      </c>
      <c r="J168" s="33">
        <v>5.1212952321005396</v>
      </c>
      <c r="K168" s="33">
        <v>22.472439699264601</v>
      </c>
      <c r="L168" s="33">
        <v>27.593734931365301</v>
      </c>
      <c r="M168" s="33">
        <v>87.866999983892001</v>
      </c>
      <c r="N168" s="33">
        <v>1.5184982911395699</v>
      </c>
      <c r="O168" s="33">
        <v>12.6186534660345</v>
      </c>
      <c r="P168" s="33">
        <v>42.796599532326603</v>
      </c>
      <c r="Q168" s="33">
        <v>40.280481832399701</v>
      </c>
      <c r="R168" s="33">
        <v>2.0193157190140401</v>
      </c>
      <c r="S168" s="33">
        <v>0.62989991251676503</v>
      </c>
      <c r="T168" s="33">
        <v>0</v>
      </c>
      <c r="U168" s="33">
        <v>0</v>
      </c>
      <c r="V168" s="15">
        <v>0</v>
      </c>
      <c r="W168" s="15"/>
      <c r="X168" s="15"/>
    </row>
    <row r="169" spans="1:24" ht="21.25" customHeight="1" x14ac:dyDescent="0.2">
      <c r="A169" s="47" t="s">
        <v>245</v>
      </c>
      <c r="B169" s="38" t="s">
        <v>87</v>
      </c>
      <c r="C169" s="39">
        <v>27</v>
      </c>
      <c r="D169" s="38" t="s">
        <v>61</v>
      </c>
      <c r="E169" s="40">
        <f t="shared" si="4"/>
        <v>160.02725867587168</v>
      </c>
      <c r="F169" s="41">
        <f t="shared" si="5"/>
        <v>3.6369831517243565</v>
      </c>
      <c r="G169" s="42">
        <v>44</v>
      </c>
      <c r="H169" s="43">
        <v>19.365608108108098</v>
      </c>
      <c r="I169" s="33">
        <v>2.44367595499391</v>
      </c>
      <c r="J169" s="33">
        <v>12.244930411002001</v>
      </c>
      <c r="K169" s="33">
        <v>22.7906917083934</v>
      </c>
      <c r="L169" s="33">
        <v>35.035622119395398</v>
      </c>
      <c r="M169" s="33">
        <v>72.608376929459396</v>
      </c>
      <c r="N169" s="33">
        <v>1.90074322980549</v>
      </c>
      <c r="O169" s="33">
        <v>6.5707663238799103</v>
      </c>
      <c r="P169" s="33">
        <v>27.373356025979799</v>
      </c>
      <c r="Q169" s="33">
        <v>42.297258309389399</v>
      </c>
      <c r="R169" s="33">
        <v>3.8314931604578901</v>
      </c>
      <c r="S169" s="33">
        <v>1.79285323349003</v>
      </c>
      <c r="T169" s="33">
        <v>336.53136765597702</v>
      </c>
      <c r="U169" s="33">
        <v>361.952382389268</v>
      </c>
      <c r="V169" s="15">
        <v>0.48180271571697703</v>
      </c>
      <c r="W169" s="15"/>
      <c r="X169" s="15"/>
    </row>
    <row r="170" spans="1:24" ht="21.25" customHeight="1" x14ac:dyDescent="0.2">
      <c r="A170" s="47" t="s">
        <v>246</v>
      </c>
      <c r="B170" s="38" t="s">
        <v>115</v>
      </c>
      <c r="C170" s="39">
        <v>29</v>
      </c>
      <c r="D170" s="38" t="s">
        <v>104</v>
      </c>
      <c r="E170" s="40">
        <f t="shared" si="4"/>
        <v>159.89877001001733</v>
      </c>
      <c r="F170" s="41">
        <f t="shared" si="5"/>
        <v>3.1979754002003467</v>
      </c>
      <c r="G170" s="42">
        <v>50</v>
      </c>
      <c r="H170" s="43">
        <v>16.435306451612899</v>
      </c>
      <c r="I170" s="33">
        <v>2.3043045316427402</v>
      </c>
      <c r="J170" s="33">
        <v>12.8365612232499</v>
      </c>
      <c r="K170" s="33">
        <v>12.8294091559873</v>
      </c>
      <c r="L170" s="33">
        <v>25.665970379237201</v>
      </c>
      <c r="M170" s="33">
        <v>129.298828347772</v>
      </c>
      <c r="N170" s="33">
        <v>2.6615245462813899</v>
      </c>
      <c r="O170" s="33">
        <v>7.4244402142347496</v>
      </c>
      <c r="P170" s="33">
        <v>17.012821349751199</v>
      </c>
      <c r="Q170" s="33">
        <v>52.099923753516499</v>
      </c>
      <c r="R170" s="33">
        <v>-1.0114511844098999</v>
      </c>
      <c r="S170" s="33">
        <v>1.9253639537543601</v>
      </c>
      <c r="T170" s="33">
        <v>289.84266141293199</v>
      </c>
      <c r="U170" s="33">
        <v>218.81342118751701</v>
      </c>
      <c r="V170" s="15">
        <v>0.56982049625975695</v>
      </c>
      <c r="W170" s="15"/>
      <c r="X170" s="15"/>
    </row>
    <row r="171" spans="1:24" ht="21.25" customHeight="1" x14ac:dyDescent="0.15">
      <c r="A171" s="44" t="s">
        <v>247</v>
      </c>
      <c r="B171" s="48" t="s">
        <v>115</v>
      </c>
      <c r="C171" s="49">
        <v>35</v>
      </c>
      <c r="D171" s="48" t="s">
        <v>81</v>
      </c>
      <c r="E171" s="40">
        <f t="shared" si="4"/>
        <v>159.40509269049329</v>
      </c>
      <c r="F171" s="41">
        <f t="shared" si="5"/>
        <v>3.188101853809866</v>
      </c>
      <c r="G171" s="42">
        <v>50</v>
      </c>
      <c r="H171" s="43">
        <v>16.574666666666701</v>
      </c>
      <c r="I171" s="33">
        <v>2.5968175165480099</v>
      </c>
      <c r="J171" s="33">
        <v>8.5036899120912004</v>
      </c>
      <c r="K171" s="33">
        <v>18.9081737738572</v>
      </c>
      <c r="L171" s="33">
        <v>27.411863685948401</v>
      </c>
      <c r="M171" s="33">
        <v>93.195124829297995</v>
      </c>
      <c r="N171" s="33">
        <v>2.9228321881881998</v>
      </c>
      <c r="O171" s="33">
        <v>11.257790551982801</v>
      </c>
      <c r="P171" s="33">
        <v>40.281790570167502</v>
      </c>
      <c r="Q171" s="33">
        <v>39.328933766941503</v>
      </c>
      <c r="R171" s="33">
        <v>0.55717280909549505</v>
      </c>
      <c r="S171" s="33">
        <v>1.2754738395973599</v>
      </c>
      <c r="T171" s="33">
        <v>4.56369132309558</v>
      </c>
      <c r="U171" s="33">
        <v>8.3322260223997002</v>
      </c>
      <c r="V171" s="15">
        <v>0.35388652089102801</v>
      </c>
      <c r="W171" s="15"/>
      <c r="X171" s="15"/>
    </row>
    <row r="172" spans="1:24" ht="21.25" customHeight="1" x14ac:dyDescent="0.15">
      <c r="A172" s="37" t="s">
        <v>248</v>
      </c>
      <c r="B172" s="38" t="s">
        <v>147</v>
      </c>
      <c r="C172" s="39">
        <v>23</v>
      </c>
      <c r="D172" s="38" t="s">
        <v>59</v>
      </c>
      <c r="E172" s="40">
        <f t="shared" si="4"/>
        <v>159.40434217541471</v>
      </c>
      <c r="F172" s="41">
        <f t="shared" si="5"/>
        <v>3.4653117864220588</v>
      </c>
      <c r="G172" s="42">
        <v>46</v>
      </c>
      <c r="H172" s="43">
        <v>19.142499999999998</v>
      </c>
      <c r="I172" s="33">
        <v>2.38047016601339</v>
      </c>
      <c r="J172" s="33">
        <v>11.9049906722756</v>
      </c>
      <c r="K172" s="33">
        <v>18.518956476942002</v>
      </c>
      <c r="L172" s="33">
        <v>30.423947149217501</v>
      </c>
      <c r="M172" s="33">
        <v>97.5494544363861</v>
      </c>
      <c r="N172" s="33">
        <v>2.3866478647623901</v>
      </c>
      <c r="O172" s="33">
        <v>6.2208786900609701</v>
      </c>
      <c r="P172" s="33">
        <v>34.580080647234603</v>
      </c>
      <c r="Q172" s="33">
        <v>34.801672451884798</v>
      </c>
      <c r="R172" s="33">
        <v>-1.6267437161143701</v>
      </c>
      <c r="S172" s="33">
        <v>1.5184312942474201</v>
      </c>
      <c r="T172" s="33">
        <v>456.98441685299599</v>
      </c>
      <c r="U172" s="33">
        <v>399.80463898271398</v>
      </c>
      <c r="V172" s="15">
        <v>0.53336864393914796</v>
      </c>
      <c r="W172" s="15"/>
      <c r="X172" s="15"/>
    </row>
    <row r="173" spans="1:24" ht="21.25" customHeight="1" x14ac:dyDescent="0.15">
      <c r="A173" s="44" t="s">
        <v>249</v>
      </c>
      <c r="B173" s="45" t="s">
        <v>117</v>
      </c>
      <c r="C173" s="46">
        <v>23</v>
      </c>
      <c r="D173" s="45" t="s">
        <v>59</v>
      </c>
      <c r="E173" s="40">
        <f t="shared" si="4"/>
        <v>158.87240468368722</v>
      </c>
      <c r="F173" s="41">
        <f t="shared" si="5"/>
        <v>3.3098417642434836</v>
      </c>
      <c r="G173" s="42">
        <v>48</v>
      </c>
      <c r="H173" s="43">
        <v>17.064264705882302</v>
      </c>
      <c r="I173" s="33">
        <v>2.42522149076173</v>
      </c>
      <c r="J173" s="33">
        <v>12.1323791529561</v>
      </c>
      <c r="K173" s="33">
        <v>17.2825094686536</v>
      </c>
      <c r="L173" s="33">
        <v>29.414888621609599</v>
      </c>
      <c r="M173" s="33">
        <v>97.456957647893304</v>
      </c>
      <c r="N173" s="33">
        <v>3.3193938614802199</v>
      </c>
      <c r="O173" s="33">
        <v>8.6009018152195207</v>
      </c>
      <c r="P173" s="33">
        <v>23.4872818223621</v>
      </c>
      <c r="Q173" s="33">
        <v>24.787360750156701</v>
      </c>
      <c r="R173" s="33">
        <v>-0.25804356691626901</v>
      </c>
      <c r="S173" s="33">
        <v>1.51475766428387</v>
      </c>
      <c r="T173" s="33">
        <v>113.98063148607601</v>
      </c>
      <c r="U173" s="33">
        <v>159.505414820716</v>
      </c>
      <c r="V173" s="15">
        <v>0.41676945871751803</v>
      </c>
      <c r="W173" s="15"/>
      <c r="X173" s="15"/>
    </row>
    <row r="174" spans="1:24" ht="21.25" customHeight="1" x14ac:dyDescent="0.15">
      <c r="A174" s="44" t="s">
        <v>250</v>
      </c>
      <c r="B174" s="45" t="s">
        <v>151</v>
      </c>
      <c r="C174" s="46">
        <v>31</v>
      </c>
      <c r="D174" s="45" t="s">
        <v>74</v>
      </c>
      <c r="E174" s="40">
        <f t="shared" si="4"/>
        <v>158.72434217568295</v>
      </c>
      <c r="F174" s="41">
        <f t="shared" si="5"/>
        <v>3.3771136633124033</v>
      </c>
      <c r="G174" s="42">
        <v>47</v>
      </c>
      <c r="H174" s="43">
        <v>22.805</v>
      </c>
      <c r="I174" s="33">
        <v>1.6575</v>
      </c>
      <c r="J174" s="33">
        <v>6.4480884547482802</v>
      </c>
      <c r="K174" s="33">
        <v>21.4911178268868</v>
      </c>
      <c r="L174" s="33">
        <v>27.939206281635101</v>
      </c>
      <c r="M174" s="33">
        <v>93.466283873908296</v>
      </c>
      <c r="N174" s="33">
        <v>1.50439459209493</v>
      </c>
      <c r="O174" s="33">
        <v>6.2544171732383997</v>
      </c>
      <c r="P174" s="33">
        <v>78.323735236733796</v>
      </c>
      <c r="Q174" s="33">
        <v>43.4500001469506</v>
      </c>
      <c r="R174" s="33">
        <v>-0.40560060017764998</v>
      </c>
      <c r="S174" s="33">
        <v>0.81813738959280202</v>
      </c>
      <c r="T174" s="33">
        <v>0</v>
      </c>
      <c r="U174" s="33">
        <v>0</v>
      </c>
      <c r="V174" s="15">
        <v>0</v>
      </c>
      <c r="W174" s="15"/>
      <c r="X174" s="15"/>
    </row>
    <row r="175" spans="1:24" ht="21.25" customHeight="1" x14ac:dyDescent="0.15">
      <c r="A175" s="44" t="s">
        <v>251</v>
      </c>
      <c r="B175" s="45" t="s">
        <v>130</v>
      </c>
      <c r="C175" s="46">
        <v>28</v>
      </c>
      <c r="D175" s="45" t="s">
        <v>66</v>
      </c>
      <c r="E175" s="40">
        <f t="shared" si="4"/>
        <v>158.39120665250269</v>
      </c>
      <c r="F175" s="41">
        <f t="shared" si="5"/>
        <v>3.370025673457504</v>
      </c>
      <c r="G175" s="42">
        <v>47</v>
      </c>
      <c r="H175" s="43">
        <v>19.0438181818182</v>
      </c>
      <c r="I175" s="33">
        <v>2.3009476351020899</v>
      </c>
      <c r="J175" s="33">
        <v>12.3740668596226</v>
      </c>
      <c r="K175" s="33">
        <v>15.3724207772588</v>
      </c>
      <c r="L175" s="33">
        <v>27.746487636881401</v>
      </c>
      <c r="M175" s="33">
        <v>115.57459488009501</v>
      </c>
      <c r="N175" s="33">
        <v>2.4896099786701602</v>
      </c>
      <c r="O175" s="33">
        <v>5.0824794301764404</v>
      </c>
      <c r="P175" s="33">
        <v>35.997437207290702</v>
      </c>
      <c r="Q175" s="33">
        <v>30.499503865950299</v>
      </c>
      <c r="R175" s="33">
        <v>0.48223584795994801</v>
      </c>
      <c r="S175" s="33">
        <v>1.5575676630634501</v>
      </c>
      <c r="T175" s="33">
        <v>8.3115893703546799</v>
      </c>
      <c r="U175" s="33">
        <v>13.4377864904858</v>
      </c>
      <c r="V175" s="15">
        <v>0.38215300629934701</v>
      </c>
      <c r="W175" s="15"/>
      <c r="X175" s="15"/>
    </row>
    <row r="176" spans="1:24" ht="21.25" customHeight="1" x14ac:dyDescent="0.15">
      <c r="A176" s="44" t="s">
        <v>252</v>
      </c>
      <c r="B176" s="45" t="s">
        <v>70</v>
      </c>
      <c r="C176" s="46">
        <v>35</v>
      </c>
      <c r="D176" s="45" t="s">
        <v>62</v>
      </c>
      <c r="E176" s="40">
        <f t="shared" si="4"/>
        <v>156.68915677491935</v>
      </c>
      <c r="F176" s="41">
        <f t="shared" si="5"/>
        <v>3.3338118462748798</v>
      </c>
      <c r="G176" s="42">
        <v>47</v>
      </c>
      <c r="H176" s="43">
        <v>14.232161764705999</v>
      </c>
      <c r="I176" s="33">
        <v>2.6466968689692498</v>
      </c>
      <c r="J176" s="33">
        <v>11.0822196785599</v>
      </c>
      <c r="K176" s="33">
        <v>14.193422522118899</v>
      </c>
      <c r="L176" s="33">
        <v>25.275642200678799</v>
      </c>
      <c r="M176" s="33">
        <v>124.57789700439</v>
      </c>
      <c r="N176" s="33">
        <v>3.7882080669273299</v>
      </c>
      <c r="O176" s="33">
        <v>7.4378958729518203</v>
      </c>
      <c r="P176" s="33">
        <v>18.4874496239214</v>
      </c>
      <c r="Q176" s="33">
        <v>85.234247817108297</v>
      </c>
      <c r="R176" s="33">
        <v>4.0115560909101902</v>
      </c>
      <c r="S176" s="33">
        <v>1.4267708076933301</v>
      </c>
      <c r="T176" s="33">
        <v>3.9503408617128501</v>
      </c>
      <c r="U176" s="33">
        <v>10.3983913217153</v>
      </c>
      <c r="V176" s="15">
        <v>0.27530940094312001</v>
      </c>
      <c r="W176" s="15"/>
      <c r="X176" s="15"/>
    </row>
    <row r="177" spans="1:24" ht="21.25" customHeight="1" x14ac:dyDescent="0.15">
      <c r="A177" s="37" t="s">
        <v>253</v>
      </c>
      <c r="B177" s="38" t="s">
        <v>80</v>
      </c>
      <c r="C177" s="39">
        <v>28</v>
      </c>
      <c r="D177" s="38" t="s">
        <v>74</v>
      </c>
      <c r="E177" s="40">
        <f t="shared" si="4"/>
        <v>156.42495692729327</v>
      </c>
      <c r="F177" s="41">
        <f t="shared" si="5"/>
        <v>3.1923460597406788</v>
      </c>
      <c r="G177" s="42">
        <v>49</v>
      </c>
      <c r="H177" s="43">
        <v>24.434948275862101</v>
      </c>
      <c r="I177" s="33">
        <v>2.1678800743766802</v>
      </c>
      <c r="J177" s="33">
        <v>5.6889340002627398</v>
      </c>
      <c r="K177" s="33">
        <v>20.800251127894601</v>
      </c>
      <c r="L177" s="33">
        <v>26.489185128157299</v>
      </c>
      <c r="M177" s="33">
        <v>92.0634145438123</v>
      </c>
      <c r="N177" s="33">
        <v>0.85712780087325102</v>
      </c>
      <c r="O177" s="33">
        <v>6.6308140869667396</v>
      </c>
      <c r="P177" s="33">
        <v>88.320330484908197</v>
      </c>
      <c r="Q177" s="33">
        <v>44.266158204472802</v>
      </c>
      <c r="R177" s="33">
        <v>1.6104148199132</v>
      </c>
      <c r="S177" s="33">
        <v>0.89558442960421103</v>
      </c>
      <c r="T177" s="33">
        <v>0</v>
      </c>
      <c r="U177" s="33">
        <v>0</v>
      </c>
      <c r="V177" s="15">
        <v>0</v>
      </c>
      <c r="W177" s="15"/>
      <c r="X177" s="15"/>
    </row>
    <row r="178" spans="1:24" ht="21.25" customHeight="1" x14ac:dyDescent="0.15">
      <c r="A178" s="44" t="s">
        <v>254</v>
      </c>
      <c r="B178" s="48" t="s">
        <v>60</v>
      </c>
      <c r="C178" s="49">
        <v>23</v>
      </c>
      <c r="D178" s="48" t="s">
        <v>74</v>
      </c>
      <c r="E178" s="40">
        <f t="shared" si="4"/>
        <v>156.35454640656067</v>
      </c>
      <c r="F178" s="41">
        <f t="shared" si="5"/>
        <v>3.0657754197364837</v>
      </c>
      <c r="G178" s="42">
        <v>51</v>
      </c>
      <c r="H178" s="43">
        <v>22.912793103448202</v>
      </c>
      <c r="I178" s="33">
        <v>2.03923075073702</v>
      </c>
      <c r="J178" s="33">
        <v>4.7526495184272504</v>
      </c>
      <c r="K178" s="33">
        <v>24.185380789134602</v>
      </c>
      <c r="L178" s="33">
        <v>28.938030307561899</v>
      </c>
      <c r="M178" s="33">
        <v>81.469307022147603</v>
      </c>
      <c r="N178" s="33">
        <v>0.34627382039964499</v>
      </c>
      <c r="O178" s="33">
        <v>7.3421541995185002</v>
      </c>
      <c r="P178" s="33">
        <v>70.607467868821601</v>
      </c>
      <c r="Q178" s="33">
        <v>46.995995626612697</v>
      </c>
      <c r="R178" s="33">
        <v>5.67615879430116</v>
      </c>
      <c r="S178" s="33">
        <v>0.70017928549999398</v>
      </c>
      <c r="T178" s="33">
        <v>2.7815411317385099E-12</v>
      </c>
      <c r="U178" s="33">
        <v>4.0102704631487703E-5</v>
      </c>
      <c r="V178" s="15">
        <v>6.9360432528673297E-8</v>
      </c>
      <c r="W178" s="15"/>
      <c r="X178" s="15"/>
    </row>
    <row r="179" spans="1:24" ht="21.25" customHeight="1" x14ac:dyDescent="0.15">
      <c r="A179" s="37" t="s">
        <v>255</v>
      </c>
      <c r="B179" s="38" t="s">
        <v>102</v>
      </c>
      <c r="C179" s="39">
        <v>32</v>
      </c>
      <c r="D179" s="38" t="s">
        <v>81</v>
      </c>
      <c r="E179" s="40">
        <f t="shared" si="4"/>
        <v>156.28121755211743</v>
      </c>
      <c r="F179" s="41">
        <f t="shared" si="5"/>
        <v>2.8940966213355077</v>
      </c>
      <c r="G179" s="42">
        <v>54</v>
      </c>
      <c r="H179" s="43">
        <v>18.403847826086899</v>
      </c>
      <c r="I179" s="33">
        <v>1.5763174686258901</v>
      </c>
      <c r="J179" s="33">
        <v>8.9245546004712804</v>
      </c>
      <c r="K179" s="33">
        <v>24.999602950581199</v>
      </c>
      <c r="L179" s="33">
        <v>33.924157551052502</v>
      </c>
      <c r="M179" s="33">
        <v>72.924338438789206</v>
      </c>
      <c r="N179" s="33">
        <v>0.75185523727460501</v>
      </c>
      <c r="O179" s="33">
        <v>6.4499715795583299</v>
      </c>
      <c r="P179" s="33">
        <v>25.7331626022435</v>
      </c>
      <c r="Q179" s="33">
        <v>23.4665050514926</v>
      </c>
      <c r="R179" s="33">
        <v>-0.32997111595566397</v>
      </c>
      <c r="S179" s="33">
        <v>1.1425925642497701</v>
      </c>
      <c r="T179" s="33">
        <v>59.1332256728885</v>
      </c>
      <c r="U179" s="33">
        <v>71.385746446982907</v>
      </c>
      <c r="V179" s="15">
        <v>0.45306229977492801</v>
      </c>
      <c r="W179" s="15"/>
      <c r="X179" s="15"/>
    </row>
    <row r="180" spans="1:24" ht="21.25" customHeight="1" x14ac:dyDescent="0.2">
      <c r="A180" s="47" t="s">
        <v>256</v>
      </c>
      <c r="B180" s="38" t="s">
        <v>239</v>
      </c>
      <c r="C180" s="39">
        <v>28</v>
      </c>
      <c r="D180" s="38" t="s">
        <v>81</v>
      </c>
      <c r="E180" s="40">
        <f t="shared" si="4"/>
        <v>155.83285541479307</v>
      </c>
      <c r="F180" s="41">
        <f t="shared" si="5"/>
        <v>3.5416558048816609</v>
      </c>
      <c r="G180" s="42">
        <v>44</v>
      </c>
      <c r="H180" s="43">
        <v>18.779666666666699</v>
      </c>
      <c r="I180" s="33">
        <v>2.2015856775730001</v>
      </c>
      <c r="J180" s="33">
        <v>10.895296231082799</v>
      </c>
      <c r="K180" s="33">
        <v>15.293407212862</v>
      </c>
      <c r="L180" s="33">
        <v>26.188703443944799</v>
      </c>
      <c r="M180" s="33">
        <v>122.889511952614</v>
      </c>
      <c r="N180" s="33">
        <v>1.8162766180918499</v>
      </c>
      <c r="O180" s="33">
        <v>5.3236089167738001</v>
      </c>
      <c r="P180" s="33">
        <v>25.8738563655203</v>
      </c>
      <c r="Q180" s="33">
        <v>45.6519811173888</v>
      </c>
      <c r="R180" s="33">
        <v>-0.58747566697467601</v>
      </c>
      <c r="S180" s="33">
        <v>1.5044502359237599</v>
      </c>
      <c r="T180" s="33">
        <v>23.432691128519199</v>
      </c>
      <c r="U180" s="33">
        <v>19.629245320738502</v>
      </c>
      <c r="V180" s="15">
        <v>0.54416250314546899</v>
      </c>
      <c r="W180" s="15"/>
      <c r="X180" s="15"/>
    </row>
    <row r="181" spans="1:24" ht="21.25" customHeight="1" x14ac:dyDescent="0.15">
      <c r="A181" s="37" t="s">
        <v>257</v>
      </c>
      <c r="B181" s="38" t="s">
        <v>80</v>
      </c>
      <c r="C181" s="39">
        <v>30</v>
      </c>
      <c r="D181" s="38" t="s">
        <v>81</v>
      </c>
      <c r="E181" s="40">
        <f t="shared" si="4"/>
        <v>155.62069510972825</v>
      </c>
      <c r="F181" s="41">
        <f t="shared" si="5"/>
        <v>3.1759325532597602</v>
      </c>
      <c r="G181" s="42">
        <v>49</v>
      </c>
      <c r="H181" s="43">
        <v>16.867696969697</v>
      </c>
      <c r="I181" s="33">
        <v>1.7619132602510299</v>
      </c>
      <c r="J181" s="33">
        <v>17.3456294480774</v>
      </c>
      <c r="K181" s="33">
        <v>15.6757931693326</v>
      </c>
      <c r="L181" s="33">
        <v>33.021422617409897</v>
      </c>
      <c r="M181" s="33">
        <v>76.338677488003796</v>
      </c>
      <c r="N181" s="33">
        <v>4.6202949275986303</v>
      </c>
      <c r="O181" s="33">
        <v>6.4531041300980903</v>
      </c>
      <c r="P181" s="33">
        <v>27.404401266500901</v>
      </c>
      <c r="Q181" s="33">
        <v>132.567499368424</v>
      </c>
      <c r="R181" s="33">
        <v>3.5203520938272002</v>
      </c>
      <c r="S181" s="33">
        <v>2.7306478954870901</v>
      </c>
      <c r="T181" s="33">
        <v>7.0237290994531802</v>
      </c>
      <c r="U181" s="33">
        <v>7.3851150082707004</v>
      </c>
      <c r="V181" s="15">
        <v>0.48745958016771801</v>
      </c>
      <c r="W181" s="15"/>
      <c r="X181" s="15"/>
    </row>
    <row r="182" spans="1:24" ht="21.25" customHeight="1" x14ac:dyDescent="0.2">
      <c r="A182" s="47" t="s">
        <v>258</v>
      </c>
      <c r="B182" s="38" t="s">
        <v>144</v>
      </c>
      <c r="C182" s="39">
        <v>26</v>
      </c>
      <c r="D182" s="38" t="s">
        <v>61</v>
      </c>
      <c r="E182" s="40">
        <f t="shared" si="4"/>
        <v>155.50358513849952</v>
      </c>
      <c r="F182" s="41">
        <f t="shared" si="5"/>
        <v>3.2396580237187398</v>
      </c>
      <c r="G182" s="42">
        <v>48</v>
      </c>
      <c r="H182" s="43">
        <v>18.016833333333398</v>
      </c>
      <c r="I182" s="33">
        <v>2.6045973181414301</v>
      </c>
      <c r="J182" s="33">
        <v>8.4763373385979701</v>
      </c>
      <c r="K182" s="33">
        <v>21.832593186131199</v>
      </c>
      <c r="L182" s="33">
        <v>30.308930524729298</v>
      </c>
      <c r="M182" s="33">
        <v>95.686217590368003</v>
      </c>
      <c r="N182" s="33">
        <v>0.99641817393908605</v>
      </c>
      <c r="O182" s="33">
        <v>7.0691245026690197</v>
      </c>
      <c r="P182" s="33">
        <v>12.977178818949699</v>
      </c>
      <c r="Q182" s="33">
        <v>40.607940101919397</v>
      </c>
      <c r="R182" s="33">
        <v>-3.8390577253617701</v>
      </c>
      <c r="S182" s="33">
        <v>0.86196148171245102</v>
      </c>
      <c r="T182" s="33">
        <v>28.7330333992997</v>
      </c>
      <c r="U182" s="33">
        <v>39.4650115457707</v>
      </c>
      <c r="V182" s="15">
        <v>0.42131755276038302</v>
      </c>
      <c r="W182" s="15"/>
      <c r="X182" s="15"/>
    </row>
    <row r="183" spans="1:24" ht="21.25" customHeight="1" x14ac:dyDescent="0.15">
      <c r="A183" s="44" t="s">
        <v>259</v>
      </c>
      <c r="B183" s="48" t="s">
        <v>102</v>
      </c>
      <c r="C183" s="49">
        <v>30</v>
      </c>
      <c r="D183" s="48" t="s">
        <v>62</v>
      </c>
      <c r="E183" s="40">
        <f t="shared" si="4"/>
        <v>154.85098652866998</v>
      </c>
      <c r="F183" s="41">
        <f t="shared" si="5"/>
        <v>2.8676108616420368</v>
      </c>
      <c r="G183" s="42">
        <v>54</v>
      </c>
      <c r="H183" s="43">
        <v>16.23884</v>
      </c>
      <c r="I183" s="33">
        <v>2.61616722022851</v>
      </c>
      <c r="J183" s="33">
        <v>10.884985753100899</v>
      </c>
      <c r="K183" s="33">
        <v>13.9493428730974</v>
      </c>
      <c r="L183" s="33">
        <v>24.8343286261983</v>
      </c>
      <c r="M183" s="33">
        <v>121.04632522087201</v>
      </c>
      <c r="N183" s="33">
        <v>3.5452567058511599</v>
      </c>
      <c r="O183" s="33">
        <v>8.1676531375841002</v>
      </c>
      <c r="P183" s="33">
        <v>17.447658822354398</v>
      </c>
      <c r="Q183" s="33">
        <v>60.196349505495398</v>
      </c>
      <c r="R183" s="33">
        <v>-0.153869757745664</v>
      </c>
      <c r="S183" s="33">
        <v>1.39358257529188</v>
      </c>
      <c r="T183" s="33">
        <v>7.5169007820617004</v>
      </c>
      <c r="U183" s="33">
        <v>12.7617542621102</v>
      </c>
      <c r="V183" s="15">
        <v>0.370680440378714</v>
      </c>
      <c r="W183" s="15"/>
      <c r="X183" s="15"/>
    </row>
    <row r="184" spans="1:24" ht="21.25" customHeight="1" x14ac:dyDescent="0.15">
      <c r="A184" s="44" t="s">
        <v>260</v>
      </c>
      <c r="B184" s="48" t="s">
        <v>119</v>
      </c>
      <c r="C184" s="49">
        <v>31</v>
      </c>
      <c r="D184" s="48" t="s">
        <v>74</v>
      </c>
      <c r="E184" s="40">
        <f t="shared" si="4"/>
        <v>153.995831550795</v>
      </c>
      <c r="F184" s="41">
        <f t="shared" si="5"/>
        <v>3.3477354684955434</v>
      </c>
      <c r="G184" s="42">
        <v>46</v>
      </c>
      <c r="H184" s="43">
        <v>23.206375000000001</v>
      </c>
      <c r="I184" s="33">
        <v>2.1068981733859</v>
      </c>
      <c r="J184" s="33">
        <v>7.7487852983082099</v>
      </c>
      <c r="K184" s="33">
        <v>18.4921760712677</v>
      </c>
      <c r="L184" s="33">
        <v>26.240961369575899</v>
      </c>
      <c r="M184" s="33">
        <v>100.731826820115</v>
      </c>
      <c r="N184" s="33">
        <v>1.0201426550679999</v>
      </c>
      <c r="O184" s="33">
        <v>6.6479890537205897</v>
      </c>
      <c r="P184" s="33">
        <v>58.055279622843003</v>
      </c>
      <c r="Q184" s="33">
        <v>28.564531645593</v>
      </c>
      <c r="R184" s="33">
        <v>-1.12361476960011</v>
      </c>
      <c r="S184" s="33">
        <v>0.94293955106553895</v>
      </c>
      <c r="T184" s="33">
        <v>1.9145032606667802E-12</v>
      </c>
      <c r="U184" s="33">
        <v>7.0457094428223195E-5</v>
      </c>
      <c r="V184" s="15">
        <v>2.7172610851772999E-8</v>
      </c>
      <c r="W184" s="15"/>
      <c r="X184" s="15"/>
    </row>
    <row r="185" spans="1:24" ht="21.25" customHeight="1" x14ac:dyDescent="0.15">
      <c r="A185" s="37" t="s">
        <v>261</v>
      </c>
      <c r="B185" s="38" t="s">
        <v>94</v>
      </c>
      <c r="C185" s="39">
        <v>32</v>
      </c>
      <c r="D185" s="38" t="s">
        <v>104</v>
      </c>
      <c r="E185" s="40">
        <f t="shared" si="4"/>
        <v>153.91906446748126</v>
      </c>
      <c r="F185" s="41">
        <f t="shared" si="5"/>
        <v>3.1412053972955358</v>
      </c>
      <c r="G185" s="42">
        <v>49</v>
      </c>
      <c r="H185" s="43">
        <v>18.1258484848485</v>
      </c>
      <c r="I185" s="33">
        <v>1.8519412572174101</v>
      </c>
      <c r="J185" s="33">
        <v>9.1838220500236005</v>
      </c>
      <c r="K185" s="33">
        <v>17.695193417407701</v>
      </c>
      <c r="L185" s="33">
        <v>26.879015467431302</v>
      </c>
      <c r="M185" s="33">
        <v>116.082985613917</v>
      </c>
      <c r="N185" s="33">
        <v>0.99195399536329298</v>
      </c>
      <c r="O185" s="33">
        <v>5.7107588692383899</v>
      </c>
      <c r="P185" s="33">
        <v>19.095037598760499</v>
      </c>
      <c r="Q185" s="33">
        <v>41.784727731064301</v>
      </c>
      <c r="R185" s="33">
        <v>1.27603487616863</v>
      </c>
      <c r="S185" s="33">
        <v>1.50168877878576</v>
      </c>
      <c r="T185" s="33">
        <v>344.95496787923298</v>
      </c>
      <c r="U185" s="33">
        <v>354.27619394866502</v>
      </c>
      <c r="V185" s="15">
        <v>0.49333466056842701</v>
      </c>
      <c r="W185" s="15"/>
      <c r="X185" s="15"/>
    </row>
    <row r="186" spans="1:24" ht="21.25" customHeight="1" x14ac:dyDescent="0.15">
      <c r="A186" s="44" t="s">
        <v>262</v>
      </c>
      <c r="B186" s="45" t="s">
        <v>76</v>
      </c>
      <c r="C186" s="46">
        <v>27</v>
      </c>
      <c r="D186" s="45" t="s">
        <v>74</v>
      </c>
      <c r="E186" s="40">
        <f t="shared" si="4"/>
        <v>153.40168944247463</v>
      </c>
      <c r="F186" s="41">
        <f t="shared" si="5"/>
        <v>3.1306467233158091</v>
      </c>
      <c r="G186" s="42">
        <v>49</v>
      </c>
      <c r="H186" s="43">
        <v>24.574909090909198</v>
      </c>
      <c r="I186" s="33">
        <v>1.43634518238085</v>
      </c>
      <c r="J186" s="33">
        <v>3.25764645238544</v>
      </c>
      <c r="K186" s="33">
        <v>21.483371315581799</v>
      </c>
      <c r="L186" s="33">
        <v>24.7410177679673</v>
      </c>
      <c r="M186" s="33">
        <v>102.93506291606001</v>
      </c>
      <c r="N186" s="33">
        <v>0.22173448394089401</v>
      </c>
      <c r="O186" s="33">
        <v>5.7261655581973896</v>
      </c>
      <c r="P186" s="33">
        <v>81.293867820740601</v>
      </c>
      <c r="Q186" s="33">
        <v>43.872310118657602</v>
      </c>
      <c r="R186" s="33">
        <v>4.2965906850798996</v>
      </c>
      <c r="S186" s="33">
        <v>0.50797788584195203</v>
      </c>
      <c r="T186" s="33">
        <v>0</v>
      </c>
      <c r="U186" s="33">
        <v>3.4971744948080803E-5</v>
      </c>
      <c r="V186" s="15">
        <v>0</v>
      </c>
      <c r="W186" s="15"/>
      <c r="X186" s="15"/>
    </row>
    <row r="187" spans="1:24" ht="21.25" customHeight="1" x14ac:dyDescent="0.15">
      <c r="A187" s="37" t="s">
        <v>263</v>
      </c>
      <c r="B187" s="38" t="s">
        <v>204</v>
      </c>
      <c r="C187" s="39">
        <v>33</v>
      </c>
      <c r="D187" s="38" t="s">
        <v>62</v>
      </c>
      <c r="E187" s="40">
        <f t="shared" si="4"/>
        <v>153.25074559299543</v>
      </c>
      <c r="F187" s="41">
        <f t="shared" si="5"/>
        <v>3.1927238665207383</v>
      </c>
      <c r="G187" s="42">
        <v>48</v>
      </c>
      <c r="H187" s="43">
        <v>17.1584545454546</v>
      </c>
      <c r="I187" s="33">
        <v>1.4532087896130399</v>
      </c>
      <c r="J187" s="33">
        <v>9.5053798379762906</v>
      </c>
      <c r="K187" s="33">
        <v>18.389519383668599</v>
      </c>
      <c r="L187" s="33">
        <v>27.894899221645002</v>
      </c>
      <c r="M187" s="33">
        <v>110.78978231192001</v>
      </c>
      <c r="N187" s="33">
        <v>2.7457256026522598</v>
      </c>
      <c r="O187" s="33">
        <v>5.4599873816389399</v>
      </c>
      <c r="P187" s="33">
        <v>16.255910044114302</v>
      </c>
      <c r="Q187" s="33">
        <v>44.742144943587398</v>
      </c>
      <c r="R187" s="33">
        <v>-4.3094770555925104</v>
      </c>
      <c r="S187" s="33">
        <v>0.85872213472533099</v>
      </c>
      <c r="T187" s="33">
        <v>70.742913626373607</v>
      </c>
      <c r="U187" s="33">
        <v>66.049697261832506</v>
      </c>
      <c r="V187" s="15">
        <v>0</v>
      </c>
      <c r="W187" s="15"/>
      <c r="X187" s="15"/>
    </row>
    <row r="188" spans="1:24" ht="21.25" customHeight="1" x14ac:dyDescent="0.15">
      <c r="A188" s="44" t="s">
        <v>264</v>
      </c>
      <c r="B188" s="48" t="s">
        <v>212</v>
      </c>
      <c r="C188" s="49">
        <v>38</v>
      </c>
      <c r="D188" s="48" t="s">
        <v>74</v>
      </c>
      <c r="E188" s="40">
        <f t="shared" si="4"/>
        <v>153.06913340320375</v>
      </c>
      <c r="F188" s="41">
        <f t="shared" si="5"/>
        <v>3.1238598653715051</v>
      </c>
      <c r="G188" s="42">
        <v>49</v>
      </c>
      <c r="H188" s="43">
        <v>21.0539074074075</v>
      </c>
      <c r="I188" s="33">
        <v>2.6838524485686501</v>
      </c>
      <c r="J188" s="33">
        <v>6.1150683274400501</v>
      </c>
      <c r="K188" s="33">
        <v>15.8968737431312</v>
      </c>
      <c r="L188" s="33">
        <v>22.011942070571401</v>
      </c>
      <c r="M188" s="33">
        <v>106.821830872932</v>
      </c>
      <c r="N188" s="33">
        <v>2.0237949978188201</v>
      </c>
      <c r="O188" s="33">
        <v>8.5144232649874194</v>
      </c>
      <c r="P188" s="33">
        <v>82.967726125245804</v>
      </c>
      <c r="Q188" s="33">
        <v>44.671715232758402</v>
      </c>
      <c r="R188" s="33">
        <v>-1.3531626860339101</v>
      </c>
      <c r="S188" s="33">
        <v>0.82021805584399399</v>
      </c>
      <c r="T188" s="33">
        <v>0</v>
      </c>
      <c r="U188" s="33">
        <v>0</v>
      </c>
      <c r="V188" s="15">
        <v>0</v>
      </c>
      <c r="W188" s="15"/>
      <c r="X188" s="15"/>
    </row>
    <row r="189" spans="1:24" ht="21.25" customHeight="1" x14ac:dyDescent="0.2">
      <c r="A189" s="47" t="s">
        <v>265</v>
      </c>
      <c r="B189" s="38" t="s">
        <v>67</v>
      </c>
      <c r="C189" s="39">
        <v>32</v>
      </c>
      <c r="D189" s="38" t="s">
        <v>62</v>
      </c>
      <c r="E189" s="40">
        <f t="shared" si="4"/>
        <v>153.05386754434645</v>
      </c>
      <c r="F189" s="41">
        <f t="shared" si="5"/>
        <v>3.0010562263597342</v>
      </c>
      <c r="G189" s="42">
        <v>51</v>
      </c>
      <c r="H189" s="43">
        <v>14.627750000000001</v>
      </c>
      <c r="I189" s="33">
        <v>2.0740153450206198</v>
      </c>
      <c r="J189" s="33">
        <v>10.828892829813601</v>
      </c>
      <c r="K189" s="33">
        <v>14.2136777723679</v>
      </c>
      <c r="L189" s="33">
        <v>25.042570602181701</v>
      </c>
      <c r="M189" s="33">
        <v>126.31997938044201</v>
      </c>
      <c r="N189" s="33">
        <v>2.6834625534511001</v>
      </c>
      <c r="O189" s="33">
        <v>5.8465425402132896</v>
      </c>
      <c r="P189" s="33">
        <v>15.365404835771701</v>
      </c>
      <c r="Q189" s="33">
        <v>57.260702725964698</v>
      </c>
      <c r="R189" s="33">
        <v>4.6142571469744098</v>
      </c>
      <c r="S189" s="33">
        <v>1.7381641338693199</v>
      </c>
      <c r="T189" s="33">
        <v>6.4219748343858898</v>
      </c>
      <c r="U189" s="33">
        <v>10.327202343892299</v>
      </c>
      <c r="V189" s="15">
        <v>0.383420317668765</v>
      </c>
      <c r="W189" s="15"/>
      <c r="X189" s="15"/>
    </row>
    <row r="190" spans="1:24" ht="21.25" customHeight="1" x14ac:dyDescent="0.15">
      <c r="A190" s="44" t="s">
        <v>266</v>
      </c>
      <c r="B190" s="45" t="s">
        <v>60</v>
      </c>
      <c r="C190" s="46">
        <v>26</v>
      </c>
      <c r="D190" s="45" t="s">
        <v>104</v>
      </c>
      <c r="E190" s="40">
        <f t="shared" si="4"/>
        <v>152.85833488095324</v>
      </c>
      <c r="F190" s="41">
        <f t="shared" si="5"/>
        <v>2.9972222525677106</v>
      </c>
      <c r="G190" s="42">
        <v>51</v>
      </c>
      <c r="H190" s="43">
        <v>18.0012368421052</v>
      </c>
      <c r="I190" s="33">
        <v>3.39200921559853</v>
      </c>
      <c r="J190" s="33">
        <v>13.8641252807105</v>
      </c>
      <c r="K190" s="33">
        <v>14.839470590758401</v>
      </c>
      <c r="L190" s="33">
        <v>28.703595871468899</v>
      </c>
      <c r="M190" s="33">
        <v>89.867045897994899</v>
      </c>
      <c r="N190" s="33">
        <v>2.8577097206810298</v>
      </c>
      <c r="O190" s="33">
        <v>6.9772218049078703</v>
      </c>
      <c r="P190" s="33">
        <v>39.297903538666603</v>
      </c>
      <c r="Q190" s="33">
        <v>41.071951144918302</v>
      </c>
      <c r="R190" s="33">
        <v>5.9574772170794601</v>
      </c>
      <c r="S190" s="33">
        <v>2.0425182407186302</v>
      </c>
      <c r="T190" s="33">
        <v>264.24675741010299</v>
      </c>
      <c r="U190" s="33">
        <v>296.58441943775199</v>
      </c>
      <c r="V190" s="15">
        <v>0.47116987842098701</v>
      </c>
      <c r="W190" s="15"/>
      <c r="X190" s="15"/>
    </row>
    <row r="191" spans="1:24" ht="21.25" customHeight="1" x14ac:dyDescent="0.15">
      <c r="A191" s="44" t="s">
        <v>267</v>
      </c>
      <c r="B191" s="45" t="s">
        <v>78</v>
      </c>
      <c r="C191" s="46">
        <v>24</v>
      </c>
      <c r="D191" s="45" t="s">
        <v>104</v>
      </c>
      <c r="E191" s="40">
        <f t="shared" si="4"/>
        <v>152.07019195528662</v>
      </c>
      <c r="F191" s="41">
        <f t="shared" si="5"/>
        <v>3.3793375990063694</v>
      </c>
      <c r="G191" s="42">
        <v>45</v>
      </c>
      <c r="H191" s="43">
        <v>20.437750000000001</v>
      </c>
      <c r="I191" s="33">
        <v>2.27966260650263</v>
      </c>
      <c r="J191" s="33">
        <v>12.0284001250239</v>
      </c>
      <c r="K191" s="33">
        <v>16.878418600777</v>
      </c>
      <c r="L191" s="33">
        <v>28.9068187258009</v>
      </c>
      <c r="M191" s="33">
        <v>90.489140391432201</v>
      </c>
      <c r="N191" s="33">
        <v>2.6983899291946298</v>
      </c>
      <c r="O191" s="33">
        <v>6.2351855863646897</v>
      </c>
      <c r="P191" s="33">
        <v>38.173972047192102</v>
      </c>
      <c r="Q191" s="33">
        <v>53.608973369352803</v>
      </c>
      <c r="R191" s="33">
        <v>3.7818714357033998</v>
      </c>
      <c r="S191" s="33">
        <v>1.80197418679231</v>
      </c>
      <c r="T191" s="33">
        <v>292.78688000274201</v>
      </c>
      <c r="U191" s="33">
        <v>318.05775832528502</v>
      </c>
      <c r="V191" s="15">
        <v>0.47931480712369601</v>
      </c>
      <c r="W191" s="15"/>
      <c r="X191" s="15"/>
    </row>
    <row r="192" spans="1:24" ht="21.25" customHeight="1" x14ac:dyDescent="0.15">
      <c r="A192" s="44" t="s">
        <v>268</v>
      </c>
      <c r="B192" s="45" t="s">
        <v>147</v>
      </c>
      <c r="C192" s="46">
        <v>24</v>
      </c>
      <c r="D192" s="45" t="s">
        <v>61</v>
      </c>
      <c r="E192" s="40">
        <f t="shared" si="4"/>
        <v>148.77432164841431</v>
      </c>
      <c r="F192" s="41">
        <f t="shared" si="5"/>
        <v>3.2342243836611808</v>
      </c>
      <c r="G192" s="42">
        <v>46</v>
      </c>
      <c r="H192" s="43">
        <v>17.734772727272698</v>
      </c>
      <c r="I192" s="33">
        <v>2.3599766595635199</v>
      </c>
      <c r="J192" s="33">
        <v>12.4766115360692</v>
      </c>
      <c r="K192" s="33">
        <v>14.8435165962102</v>
      </c>
      <c r="L192" s="33">
        <v>27.3201281322794</v>
      </c>
      <c r="M192" s="33">
        <v>100.787352959779</v>
      </c>
      <c r="N192" s="33">
        <v>2.7666653713379801</v>
      </c>
      <c r="O192" s="33">
        <v>6.9730558518968104</v>
      </c>
      <c r="P192" s="33">
        <v>12.370745339464801</v>
      </c>
      <c r="Q192" s="33">
        <v>50.947502833613903</v>
      </c>
      <c r="R192" s="33">
        <v>-3.2759990216966202</v>
      </c>
      <c r="S192" s="33">
        <v>1.5913391218906801</v>
      </c>
      <c r="T192" s="33">
        <v>146.37519326617601</v>
      </c>
      <c r="U192" s="33">
        <v>163.83933036505599</v>
      </c>
      <c r="V192" s="15">
        <v>0.47185151601792802</v>
      </c>
      <c r="W192" s="15"/>
      <c r="X192" s="15"/>
    </row>
    <row r="193" spans="1:24" ht="21.25" customHeight="1" x14ac:dyDescent="0.15">
      <c r="A193" s="44" t="s">
        <v>269</v>
      </c>
      <c r="B193" s="45" t="s">
        <v>72</v>
      </c>
      <c r="C193" s="46">
        <v>30</v>
      </c>
      <c r="D193" s="45" t="s">
        <v>74</v>
      </c>
      <c r="E193" s="40">
        <f t="shared" si="4"/>
        <v>148.38196669374597</v>
      </c>
      <c r="F193" s="41">
        <f t="shared" si="5"/>
        <v>3.0282034019131832</v>
      </c>
      <c r="G193" s="42">
        <v>49</v>
      </c>
      <c r="H193" s="43">
        <v>20.978750000000002</v>
      </c>
      <c r="I193" s="33">
        <v>2.5645916803256101</v>
      </c>
      <c r="J193" s="33">
        <v>3.9229890260568498</v>
      </c>
      <c r="K193" s="33">
        <v>20.416849433815401</v>
      </c>
      <c r="L193" s="33">
        <v>24.339838459872301</v>
      </c>
      <c r="M193" s="33">
        <v>82.560745892729202</v>
      </c>
      <c r="N193" s="33">
        <v>0.64533237466800797</v>
      </c>
      <c r="O193" s="33">
        <v>10.5644230151211</v>
      </c>
      <c r="P193" s="33">
        <v>64.766161687611998</v>
      </c>
      <c r="Q193" s="33">
        <v>30.979523167163102</v>
      </c>
      <c r="R193" s="33">
        <v>-0.54733973903086797</v>
      </c>
      <c r="S193" s="33">
        <v>0.61076526287778299</v>
      </c>
      <c r="T193" s="33">
        <v>0</v>
      </c>
      <c r="U193" s="33">
        <v>0</v>
      </c>
      <c r="V193" s="15">
        <v>0</v>
      </c>
      <c r="W193" s="15"/>
      <c r="X193" s="15"/>
    </row>
    <row r="194" spans="1:24" ht="21.25" customHeight="1" x14ac:dyDescent="0.15">
      <c r="A194" s="44" t="s">
        <v>270</v>
      </c>
      <c r="B194" s="45" t="s">
        <v>125</v>
      </c>
      <c r="C194" s="46">
        <v>30</v>
      </c>
      <c r="D194" s="45" t="s">
        <v>104</v>
      </c>
      <c r="E194" s="40">
        <f t="shared" si="4"/>
        <v>148.05121933426025</v>
      </c>
      <c r="F194" s="41">
        <f t="shared" si="5"/>
        <v>3.2185047681360923</v>
      </c>
      <c r="G194" s="42">
        <v>46</v>
      </c>
      <c r="H194" s="43">
        <v>17.714952380952401</v>
      </c>
      <c r="I194" s="33">
        <v>2.11651052840979</v>
      </c>
      <c r="J194" s="33">
        <v>12.4994358602532</v>
      </c>
      <c r="K194" s="33">
        <v>16.8995964248038</v>
      </c>
      <c r="L194" s="33">
        <v>29.399032285057</v>
      </c>
      <c r="M194" s="33">
        <v>80.937505123966801</v>
      </c>
      <c r="N194" s="33">
        <v>4.6101054404105097</v>
      </c>
      <c r="O194" s="33">
        <v>7.9043937263607198</v>
      </c>
      <c r="P194" s="33">
        <v>17.882912321922099</v>
      </c>
      <c r="Q194" s="33">
        <v>75.824467018454797</v>
      </c>
      <c r="R194" s="33">
        <v>0.42193916664599901</v>
      </c>
      <c r="S194" s="33">
        <v>1.5373832591278001</v>
      </c>
      <c r="T194" s="33">
        <v>233.84362800957999</v>
      </c>
      <c r="U194" s="33">
        <v>228.79142499537701</v>
      </c>
      <c r="V194" s="15">
        <v>0.50546024666893197</v>
      </c>
      <c r="W194" s="15"/>
      <c r="X194" s="15"/>
    </row>
    <row r="195" spans="1:24" ht="21.25" customHeight="1" x14ac:dyDescent="0.15">
      <c r="A195" s="44" t="s">
        <v>271</v>
      </c>
      <c r="B195" s="48" t="s">
        <v>63</v>
      </c>
      <c r="C195" s="49">
        <v>26</v>
      </c>
      <c r="D195" s="48" t="s">
        <v>62</v>
      </c>
      <c r="E195" s="40">
        <f t="shared" ref="E195:E258" si="6">(H195*G195*H$2)+(J195*J$2)+(K195*K$2)+(L195*L$2)+(M195*M$2)+(N195*N$2)+(O195*O$2)+(P195*P$2)+(Q195*Q$2)+(R195*R$2)+(S195*S$2)+(T195*T$2)+(U195*U$2)+(W195*W$2)+(X195*X$2)</f>
        <v>147.99596357022352</v>
      </c>
      <c r="F195" s="41">
        <f t="shared" ref="F195:F258" si="7">E195/G195</f>
        <v>3.0203257871474189</v>
      </c>
      <c r="G195" s="42">
        <v>49</v>
      </c>
      <c r="H195" s="43">
        <v>15.049214285714299</v>
      </c>
      <c r="I195" s="33">
        <v>1.1033834960767701</v>
      </c>
      <c r="J195" s="33">
        <v>10.484260558514499</v>
      </c>
      <c r="K195" s="33">
        <v>13.253762132137</v>
      </c>
      <c r="L195" s="33">
        <v>23.738022690651501</v>
      </c>
      <c r="M195" s="33">
        <v>126.729981115838</v>
      </c>
      <c r="N195" s="33">
        <v>0.95284366439875301</v>
      </c>
      <c r="O195" s="33">
        <v>3.7926889548247602</v>
      </c>
      <c r="P195" s="33">
        <v>29.1576351535026</v>
      </c>
      <c r="Q195" s="33">
        <v>32.071278283678602</v>
      </c>
      <c r="R195" s="33">
        <v>4.0887307948588596</v>
      </c>
      <c r="S195" s="33">
        <v>1.63634158662544</v>
      </c>
      <c r="T195" s="33">
        <v>2.9927601677140498</v>
      </c>
      <c r="U195" s="33">
        <v>10.794272251892799</v>
      </c>
      <c r="V195" s="15">
        <v>0.21707065571688799</v>
      </c>
      <c r="W195" s="15"/>
      <c r="X195" s="15"/>
    </row>
    <row r="196" spans="1:24" ht="21.25" customHeight="1" x14ac:dyDescent="0.2">
      <c r="A196" s="47" t="s">
        <v>272</v>
      </c>
      <c r="B196" s="38" t="s">
        <v>68</v>
      </c>
      <c r="C196" s="39">
        <v>33</v>
      </c>
      <c r="D196" s="38" t="s">
        <v>59</v>
      </c>
      <c r="E196" s="40">
        <f t="shared" si="6"/>
        <v>147.98054013618048</v>
      </c>
      <c r="F196" s="41">
        <f t="shared" si="7"/>
        <v>3.1485221305570317</v>
      </c>
      <c r="G196" s="42">
        <v>47</v>
      </c>
      <c r="H196" s="43">
        <v>18.0642</v>
      </c>
      <c r="I196" s="33">
        <v>3.2019807996297698</v>
      </c>
      <c r="J196" s="33">
        <v>9.5692363137903396</v>
      </c>
      <c r="K196" s="33">
        <v>19.493775301664702</v>
      </c>
      <c r="L196" s="33">
        <v>29.063011615455</v>
      </c>
      <c r="M196" s="33">
        <v>92.307418827627401</v>
      </c>
      <c r="N196" s="33">
        <v>1.5546837362006301</v>
      </c>
      <c r="O196" s="33">
        <v>5.5004033550432299</v>
      </c>
      <c r="P196" s="33">
        <v>18.184945829575899</v>
      </c>
      <c r="Q196" s="33">
        <v>25.874575717378001</v>
      </c>
      <c r="R196" s="33">
        <v>-1.8999371518036501</v>
      </c>
      <c r="S196" s="33">
        <v>1.21114143537591</v>
      </c>
      <c r="T196" s="33">
        <v>530.59193538777902</v>
      </c>
      <c r="U196" s="33">
        <v>395.12506050023302</v>
      </c>
      <c r="V196" s="15">
        <v>0.57316862253220102</v>
      </c>
      <c r="W196" s="15"/>
      <c r="X196" s="15"/>
    </row>
    <row r="197" spans="1:24" ht="21.25" customHeight="1" x14ac:dyDescent="0.15">
      <c r="A197" s="44" t="s">
        <v>273</v>
      </c>
      <c r="B197" s="45" t="s">
        <v>239</v>
      </c>
      <c r="C197" s="46">
        <v>24</v>
      </c>
      <c r="D197" s="45" t="s">
        <v>62</v>
      </c>
      <c r="E197" s="40">
        <f t="shared" si="6"/>
        <v>147.23288353226019</v>
      </c>
      <c r="F197" s="41">
        <f t="shared" si="7"/>
        <v>3.3462018984604587</v>
      </c>
      <c r="G197" s="42">
        <v>44</v>
      </c>
      <c r="H197" s="43">
        <v>16.880416666666701</v>
      </c>
      <c r="I197" s="33">
        <v>1.6975708814588499</v>
      </c>
      <c r="J197" s="33">
        <v>14.874451888443399</v>
      </c>
      <c r="K197" s="33">
        <v>15.063681914787701</v>
      </c>
      <c r="L197" s="33">
        <v>29.938133803231</v>
      </c>
      <c r="M197" s="33">
        <v>91.129210883936295</v>
      </c>
      <c r="N197" s="33">
        <v>2.4608789674146299</v>
      </c>
      <c r="O197" s="33">
        <v>4.4982351870964603</v>
      </c>
      <c r="P197" s="33">
        <v>14.2870315320292</v>
      </c>
      <c r="Q197" s="33">
        <v>9.6637033830888299</v>
      </c>
      <c r="R197" s="33">
        <v>4.4452897037808997E-2</v>
      </c>
      <c r="S197" s="33">
        <v>2.0539021774336099</v>
      </c>
      <c r="T197" s="33">
        <v>1.4807622839155401</v>
      </c>
      <c r="U197" s="33">
        <v>3.2013555077288198</v>
      </c>
      <c r="V197" s="15">
        <v>0.31625908398931901</v>
      </c>
      <c r="W197" s="15"/>
      <c r="X197" s="15"/>
    </row>
    <row r="198" spans="1:24" ht="21.25" customHeight="1" x14ac:dyDescent="0.15">
      <c r="A198" s="44" t="s">
        <v>274</v>
      </c>
      <c r="B198" s="45" t="s">
        <v>87</v>
      </c>
      <c r="C198" s="46">
        <v>30</v>
      </c>
      <c r="D198" s="45" t="s">
        <v>62</v>
      </c>
      <c r="E198" s="40">
        <f t="shared" si="6"/>
        <v>147.12972429853127</v>
      </c>
      <c r="F198" s="41">
        <f t="shared" si="7"/>
        <v>3.3438573704211652</v>
      </c>
      <c r="G198" s="42">
        <v>44</v>
      </c>
      <c r="H198" s="43">
        <v>17.307947368421001</v>
      </c>
      <c r="I198" s="33">
        <v>1.6887202870270299</v>
      </c>
      <c r="J198" s="33">
        <v>12.583744104293</v>
      </c>
      <c r="K198" s="33">
        <v>14.8289112298296</v>
      </c>
      <c r="L198" s="33">
        <v>27.4126553341227</v>
      </c>
      <c r="M198" s="33">
        <v>106.196527123496</v>
      </c>
      <c r="N198" s="33">
        <v>2.1284568142686902</v>
      </c>
      <c r="O198" s="33">
        <v>4.3387479394929098</v>
      </c>
      <c r="P198" s="33">
        <v>15.5799942771483</v>
      </c>
      <c r="Q198" s="33">
        <v>39.203236698873503</v>
      </c>
      <c r="R198" s="33">
        <v>2.7646601348940498</v>
      </c>
      <c r="S198" s="33">
        <v>1.84246096543938</v>
      </c>
      <c r="T198" s="33">
        <v>0.48812265455578702</v>
      </c>
      <c r="U198" s="33">
        <v>4.6402170505656199</v>
      </c>
      <c r="V198" s="15">
        <v>9.5181419840093706E-2</v>
      </c>
      <c r="W198" s="15"/>
      <c r="X198" s="15"/>
    </row>
    <row r="199" spans="1:24" ht="21.25" customHeight="1" x14ac:dyDescent="0.15">
      <c r="A199" s="44" t="s">
        <v>275</v>
      </c>
      <c r="B199" s="45" t="s">
        <v>135</v>
      </c>
      <c r="C199" s="46">
        <v>25</v>
      </c>
      <c r="D199" s="45" t="s">
        <v>104</v>
      </c>
      <c r="E199" s="40">
        <f t="shared" si="6"/>
        <v>146.77022553312281</v>
      </c>
      <c r="F199" s="41">
        <f t="shared" si="7"/>
        <v>2.9953107251657718</v>
      </c>
      <c r="G199" s="42">
        <v>49</v>
      </c>
      <c r="H199" s="43">
        <v>16.747928571428599</v>
      </c>
      <c r="I199" s="33">
        <v>2.2907676492329898</v>
      </c>
      <c r="J199" s="33">
        <v>8.4250100379526192</v>
      </c>
      <c r="K199" s="33">
        <v>20.3121990766804</v>
      </c>
      <c r="L199" s="33">
        <v>28.737209114633099</v>
      </c>
      <c r="M199" s="33">
        <v>87.372602894059796</v>
      </c>
      <c r="N199" s="33">
        <v>1.6469504904844201</v>
      </c>
      <c r="O199" s="33">
        <v>6.3115715370277297</v>
      </c>
      <c r="P199" s="33">
        <v>21.2457683406919</v>
      </c>
      <c r="Q199" s="33">
        <v>19.8056643688384</v>
      </c>
      <c r="R199" s="33">
        <v>-4.6433850777295902</v>
      </c>
      <c r="S199" s="33">
        <v>0.76689342820836304</v>
      </c>
      <c r="T199" s="33">
        <v>154.51522025041899</v>
      </c>
      <c r="U199" s="33">
        <v>209.282210745236</v>
      </c>
      <c r="V199" s="15">
        <v>0.42472872836824599</v>
      </c>
      <c r="W199" s="15"/>
      <c r="X199" s="15"/>
    </row>
    <row r="200" spans="1:24" ht="21.25" customHeight="1" x14ac:dyDescent="0.2">
      <c r="A200" s="47" t="s">
        <v>276</v>
      </c>
      <c r="B200" s="38" t="s">
        <v>157</v>
      </c>
      <c r="C200" s="39">
        <v>25</v>
      </c>
      <c r="D200" s="38" t="s">
        <v>61</v>
      </c>
      <c r="E200" s="40">
        <f t="shared" si="6"/>
        <v>146.53900070662516</v>
      </c>
      <c r="F200" s="41">
        <f t="shared" si="7"/>
        <v>3.1856304501440253</v>
      </c>
      <c r="G200" s="42">
        <v>46</v>
      </c>
      <c r="H200" s="43">
        <v>17.566333333333301</v>
      </c>
      <c r="I200" s="33">
        <v>2.6894606500684102</v>
      </c>
      <c r="J200" s="33">
        <v>13.802042522845699</v>
      </c>
      <c r="K200" s="33">
        <v>12.462891698400901</v>
      </c>
      <c r="L200" s="33">
        <v>26.264934221246701</v>
      </c>
      <c r="M200" s="33">
        <v>101.68055050132701</v>
      </c>
      <c r="N200" s="33">
        <v>3.7206079409666799</v>
      </c>
      <c r="O200" s="33">
        <v>6.4579929529045099</v>
      </c>
      <c r="P200" s="33">
        <v>19.939684432064301</v>
      </c>
      <c r="Q200" s="33">
        <v>69.5170210345225</v>
      </c>
      <c r="R200" s="33">
        <v>-2.9155140532958401</v>
      </c>
      <c r="S200" s="33">
        <v>1.8673126766047801</v>
      </c>
      <c r="T200" s="33">
        <v>49.0462369004238</v>
      </c>
      <c r="U200" s="33">
        <v>62.650280733662598</v>
      </c>
      <c r="V200" s="15">
        <v>0.439102650103179</v>
      </c>
      <c r="W200" s="15"/>
      <c r="X200" s="15"/>
    </row>
    <row r="201" spans="1:24" ht="21.25" customHeight="1" x14ac:dyDescent="0.15">
      <c r="A201" s="44" t="s">
        <v>277</v>
      </c>
      <c r="B201" s="48" t="s">
        <v>58</v>
      </c>
      <c r="C201" s="49">
        <v>22</v>
      </c>
      <c r="D201" s="48" t="s">
        <v>74</v>
      </c>
      <c r="E201" s="40">
        <f t="shared" si="6"/>
        <v>146.39216054503149</v>
      </c>
      <c r="F201" s="41">
        <f t="shared" si="7"/>
        <v>3.0498366780214892</v>
      </c>
      <c r="G201" s="42">
        <v>48</v>
      </c>
      <c r="H201" s="43">
        <v>21.363411764705901</v>
      </c>
      <c r="I201" s="33">
        <v>0.69394709720997305</v>
      </c>
      <c r="J201" s="33">
        <v>7.2246048782223804</v>
      </c>
      <c r="K201" s="33">
        <v>16.223748285360301</v>
      </c>
      <c r="L201" s="33">
        <v>23.448353163582698</v>
      </c>
      <c r="M201" s="33">
        <v>113.962265339152</v>
      </c>
      <c r="N201" s="33">
        <v>0.56023470434799805</v>
      </c>
      <c r="O201" s="33">
        <v>2.4043686114091001</v>
      </c>
      <c r="P201" s="33">
        <v>71.2861558094462</v>
      </c>
      <c r="Q201" s="33">
        <v>51.749364741346596</v>
      </c>
      <c r="R201" s="33">
        <v>1.0656467870575399</v>
      </c>
      <c r="S201" s="33">
        <v>0.98540043994357396</v>
      </c>
      <c r="T201" s="33">
        <v>0</v>
      </c>
      <c r="U201" s="33">
        <v>0</v>
      </c>
      <c r="V201" s="15">
        <v>0</v>
      </c>
      <c r="W201" s="15"/>
      <c r="X201" s="15"/>
    </row>
    <row r="202" spans="1:24" ht="21.25" customHeight="1" x14ac:dyDescent="0.15">
      <c r="A202" s="44" t="s">
        <v>278</v>
      </c>
      <c r="B202" s="45" t="s">
        <v>125</v>
      </c>
      <c r="C202" s="46">
        <v>29</v>
      </c>
      <c r="D202" s="45" t="s">
        <v>81</v>
      </c>
      <c r="E202" s="40">
        <f t="shared" si="6"/>
        <v>146.37329619480289</v>
      </c>
      <c r="F202" s="41">
        <f t="shared" si="7"/>
        <v>3.1820281781478887</v>
      </c>
      <c r="G202" s="42">
        <v>46</v>
      </c>
      <c r="H202" s="43">
        <v>16.900306451612899</v>
      </c>
      <c r="I202" s="33">
        <v>1.9009272821785399</v>
      </c>
      <c r="J202" s="33">
        <v>17.064694535058099</v>
      </c>
      <c r="K202" s="33">
        <v>9.9276387683535798</v>
      </c>
      <c r="L202" s="33">
        <v>26.992333303411598</v>
      </c>
      <c r="M202" s="33">
        <v>103.39229605438101</v>
      </c>
      <c r="N202" s="33">
        <v>3.9892157223704898</v>
      </c>
      <c r="O202" s="33">
        <v>5.4686980106027301</v>
      </c>
      <c r="P202" s="33">
        <v>13.8137611808594</v>
      </c>
      <c r="Q202" s="33">
        <v>20.990260897036102</v>
      </c>
      <c r="R202" s="33">
        <v>-5.2318494714766302E-2</v>
      </c>
      <c r="S202" s="33">
        <v>2.0988927815336198</v>
      </c>
      <c r="T202" s="33">
        <v>13.806371027285801</v>
      </c>
      <c r="U202" s="33">
        <v>19.2110800850371</v>
      </c>
      <c r="V202" s="15">
        <v>0.41815375088517798</v>
      </c>
      <c r="W202" s="15"/>
      <c r="X202" s="15"/>
    </row>
    <row r="203" spans="1:24" ht="21.25" customHeight="1" x14ac:dyDescent="0.15">
      <c r="A203" s="44" t="s">
        <v>279</v>
      </c>
      <c r="B203" s="45" t="s">
        <v>239</v>
      </c>
      <c r="C203" s="46">
        <v>36</v>
      </c>
      <c r="D203" s="45" t="s">
        <v>59</v>
      </c>
      <c r="E203" s="40">
        <f t="shared" si="6"/>
        <v>146.09588731587328</v>
      </c>
      <c r="F203" s="41">
        <f t="shared" si="7"/>
        <v>3.3203610753607564</v>
      </c>
      <c r="G203" s="42">
        <v>44</v>
      </c>
      <c r="H203" s="43">
        <v>18.516258620689602</v>
      </c>
      <c r="I203" s="33">
        <v>2.48288302927911</v>
      </c>
      <c r="J203" s="33">
        <v>6.3499463358922803</v>
      </c>
      <c r="K203" s="33">
        <v>20.239463679765901</v>
      </c>
      <c r="L203" s="33">
        <v>26.589410015658199</v>
      </c>
      <c r="M203" s="33">
        <v>90.557737537124396</v>
      </c>
      <c r="N203" s="33">
        <v>2.5213590631931999</v>
      </c>
      <c r="O203" s="33">
        <v>6.6021639773261498</v>
      </c>
      <c r="P203" s="33">
        <v>39.222302728421298</v>
      </c>
      <c r="Q203" s="33">
        <v>70.381449498738405</v>
      </c>
      <c r="R203" s="33">
        <v>-1.44364547492982</v>
      </c>
      <c r="S203" s="33">
        <v>0.87681675289217198</v>
      </c>
      <c r="T203" s="33">
        <v>398.784285925814</v>
      </c>
      <c r="U203" s="33">
        <v>357.15052232120001</v>
      </c>
      <c r="V203" s="15">
        <v>0.52753793260371296</v>
      </c>
      <c r="W203" s="15"/>
      <c r="X203" s="15"/>
    </row>
    <row r="204" spans="1:24" ht="21.25" customHeight="1" x14ac:dyDescent="0.2">
      <c r="A204" s="47" t="s">
        <v>280</v>
      </c>
      <c r="B204" s="38" t="s">
        <v>204</v>
      </c>
      <c r="C204" s="39">
        <v>29</v>
      </c>
      <c r="D204" s="38" t="s">
        <v>66</v>
      </c>
      <c r="E204" s="40">
        <f t="shared" si="6"/>
        <v>145.89128123671239</v>
      </c>
      <c r="F204" s="41">
        <f t="shared" si="7"/>
        <v>3.0394016924315079</v>
      </c>
      <c r="G204" s="42">
        <v>48</v>
      </c>
      <c r="H204" s="43">
        <v>16.920093749999999</v>
      </c>
      <c r="I204" s="33">
        <v>2.4839946972447402</v>
      </c>
      <c r="J204" s="33">
        <v>12.0155232503891</v>
      </c>
      <c r="K204" s="33">
        <v>10.4001587615146</v>
      </c>
      <c r="L204" s="33">
        <v>22.415682011903701</v>
      </c>
      <c r="M204" s="33">
        <v>135.948473751444</v>
      </c>
      <c r="N204" s="33">
        <v>1.4509113676633101</v>
      </c>
      <c r="O204" s="33">
        <v>3.9600198594214202</v>
      </c>
      <c r="P204" s="33">
        <v>13.7497930321822</v>
      </c>
      <c r="Q204" s="33">
        <v>23.993174954826198</v>
      </c>
      <c r="R204" s="33">
        <v>-5.0989751023134202</v>
      </c>
      <c r="S204" s="33">
        <v>1.0854901067912199</v>
      </c>
      <c r="T204" s="33">
        <v>35.773953185044803</v>
      </c>
      <c r="U204" s="33">
        <v>50.949669894515502</v>
      </c>
      <c r="V204" s="15">
        <v>0.41250528880955301</v>
      </c>
      <c r="W204" s="15"/>
      <c r="X204" s="15"/>
    </row>
    <row r="205" spans="1:24" ht="21.25" customHeight="1" x14ac:dyDescent="0.15">
      <c r="A205" s="44" t="s">
        <v>281</v>
      </c>
      <c r="B205" s="48" t="s">
        <v>67</v>
      </c>
      <c r="C205" s="49">
        <v>29</v>
      </c>
      <c r="D205" s="48" t="s">
        <v>104</v>
      </c>
      <c r="E205" s="40">
        <f t="shared" si="6"/>
        <v>145.2790008080498</v>
      </c>
      <c r="F205" s="41">
        <f t="shared" si="7"/>
        <v>2.8486078589813686</v>
      </c>
      <c r="G205" s="42">
        <v>51</v>
      </c>
      <c r="H205" s="43">
        <v>18.4135806451613</v>
      </c>
      <c r="I205" s="33">
        <v>2.0044263154616799</v>
      </c>
      <c r="J205" s="33">
        <v>11.6361984863478</v>
      </c>
      <c r="K205" s="33">
        <v>14.8007357857215</v>
      </c>
      <c r="L205" s="33">
        <v>26.436934272069401</v>
      </c>
      <c r="M205" s="33">
        <v>100.75675172016</v>
      </c>
      <c r="N205" s="33">
        <v>1.3245582198644701</v>
      </c>
      <c r="O205" s="33">
        <v>5.3479970873301701</v>
      </c>
      <c r="P205" s="33">
        <v>24.469139785507799</v>
      </c>
      <c r="Q205" s="33">
        <v>69.944661468960803</v>
      </c>
      <c r="R205" s="33">
        <v>2.5542666831471901</v>
      </c>
      <c r="S205" s="33">
        <v>1.86774614740575</v>
      </c>
      <c r="T205" s="33">
        <v>281.63365847903901</v>
      </c>
      <c r="U205" s="33">
        <v>311.90288305569698</v>
      </c>
      <c r="V205" s="15">
        <v>0.474500959537901</v>
      </c>
      <c r="W205" s="15"/>
      <c r="X205" s="15"/>
    </row>
    <row r="206" spans="1:24" ht="21.25" customHeight="1" x14ac:dyDescent="0.15">
      <c r="A206" s="37" t="s">
        <v>282</v>
      </c>
      <c r="B206" s="38" t="s">
        <v>144</v>
      </c>
      <c r="C206" s="39">
        <v>25</v>
      </c>
      <c r="D206" s="38" t="s">
        <v>61</v>
      </c>
      <c r="E206" s="40">
        <f t="shared" si="6"/>
        <v>144.32891246426811</v>
      </c>
      <c r="F206" s="41">
        <f t="shared" si="7"/>
        <v>3.0068523430055856</v>
      </c>
      <c r="G206" s="42">
        <v>48</v>
      </c>
      <c r="H206" s="43">
        <v>17.763148148148201</v>
      </c>
      <c r="I206" s="33">
        <v>2.54652998439918</v>
      </c>
      <c r="J206" s="33">
        <v>12.284683663564801</v>
      </c>
      <c r="K206" s="33">
        <v>13.7254654667375</v>
      </c>
      <c r="L206" s="33">
        <v>26.010149130302398</v>
      </c>
      <c r="M206" s="33">
        <v>87.641509132336793</v>
      </c>
      <c r="N206" s="33">
        <v>3.72589372876581</v>
      </c>
      <c r="O206" s="33">
        <v>6.7268882840895801</v>
      </c>
      <c r="P206" s="33">
        <v>45.119669695068303</v>
      </c>
      <c r="Q206" s="33">
        <v>33.795741654809099</v>
      </c>
      <c r="R206" s="33">
        <v>-3.8330294138827901</v>
      </c>
      <c r="S206" s="33">
        <v>1.24923344954632</v>
      </c>
      <c r="T206" s="33">
        <v>430.39182416518202</v>
      </c>
      <c r="U206" s="33">
        <v>370.67724001192602</v>
      </c>
      <c r="V206" s="15">
        <v>0.53727180765281302</v>
      </c>
      <c r="W206" s="15"/>
      <c r="X206" s="15"/>
    </row>
    <row r="207" spans="1:24" ht="21.25" customHeight="1" x14ac:dyDescent="0.15">
      <c r="A207" s="44" t="s">
        <v>283</v>
      </c>
      <c r="B207" s="48" t="s">
        <v>63</v>
      </c>
      <c r="C207" s="49">
        <v>26</v>
      </c>
      <c r="D207" s="48" t="s">
        <v>66</v>
      </c>
      <c r="E207" s="40">
        <f t="shared" si="6"/>
        <v>144.16668215361409</v>
      </c>
      <c r="F207" s="41">
        <f t="shared" si="7"/>
        <v>2.942177186808451</v>
      </c>
      <c r="G207" s="42">
        <v>49</v>
      </c>
      <c r="H207" s="43">
        <v>15.4345909090909</v>
      </c>
      <c r="I207" s="33">
        <v>1.2985844136370299</v>
      </c>
      <c r="J207" s="33">
        <v>12.7412903544169</v>
      </c>
      <c r="K207" s="33">
        <v>15.390256511713501</v>
      </c>
      <c r="L207" s="33">
        <v>28.1315468661304</v>
      </c>
      <c r="M207" s="33">
        <v>98.318522108955307</v>
      </c>
      <c r="N207" s="33">
        <v>2.9842941107199001</v>
      </c>
      <c r="O207" s="33">
        <v>4.3902940965429798</v>
      </c>
      <c r="P207" s="33">
        <v>9.1609615382965099</v>
      </c>
      <c r="Q207" s="33">
        <v>51.416570758528302</v>
      </c>
      <c r="R207" s="33">
        <v>5.4680712049775497</v>
      </c>
      <c r="S207" s="33">
        <v>1.98860979826277</v>
      </c>
      <c r="T207" s="33">
        <v>4.1777593431735998</v>
      </c>
      <c r="U207" s="33">
        <v>3.6115102751044899</v>
      </c>
      <c r="V207" s="15">
        <v>0.53634802079134403</v>
      </c>
      <c r="W207" s="15"/>
      <c r="X207" s="15"/>
    </row>
    <row r="208" spans="1:24" ht="21.25" customHeight="1" x14ac:dyDescent="0.15">
      <c r="A208" s="44" t="s">
        <v>284</v>
      </c>
      <c r="B208" s="45" t="s">
        <v>151</v>
      </c>
      <c r="C208" s="46">
        <v>32</v>
      </c>
      <c r="D208" s="45" t="s">
        <v>66</v>
      </c>
      <c r="E208" s="40">
        <f t="shared" si="6"/>
        <v>144.02948951690209</v>
      </c>
      <c r="F208" s="41">
        <f t="shared" si="7"/>
        <v>3.0644572237638741</v>
      </c>
      <c r="G208" s="42">
        <v>47</v>
      </c>
      <c r="H208" s="43">
        <v>15.6913</v>
      </c>
      <c r="I208" s="33">
        <v>2.0714350654059501</v>
      </c>
      <c r="J208" s="33">
        <v>11.787363716897101</v>
      </c>
      <c r="K208" s="33">
        <v>14.5437024505607</v>
      </c>
      <c r="L208" s="33">
        <v>26.331066167457799</v>
      </c>
      <c r="M208" s="33">
        <v>99.017729682609101</v>
      </c>
      <c r="N208" s="33">
        <v>4.8837081812153702</v>
      </c>
      <c r="O208" s="33">
        <v>6.4026659101339902</v>
      </c>
      <c r="P208" s="33">
        <v>13.610471764780799</v>
      </c>
      <c r="Q208" s="33">
        <v>28.571003264864</v>
      </c>
      <c r="R208" s="33">
        <v>-1.8203216871518899</v>
      </c>
      <c r="S208" s="33">
        <v>1.49558788611556</v>
      </c>
      <c r="T208" s="33">
        <v>4.5352141750491102</v>
      </c>
      <c r="U208" s="33">
        <v>6.4308230603440197</v>
      </c>
      <c r="V208" s="15">
        <v>0.41356910228351301</v>
      </c>
      <c r="W208" s="15"/>
      <c r="X208" s="15"/>
    </row>
    <row r="209" spans="1:24" ht="21.25" customHeight="1" x14ac:dyDescent="0.15">
      <c r="A209" s="44" t="s">
        <v>285</v>
      </c>
      <c r="B209" s="48" t="s">
        <v>83</v>
      </c>
      <c r="C209" s="49">
        <v>25</v>
      </c>
      <c r="D209" s="48" t="s">
        <v>81</v>
      </c>
      <c r="E209" s="40">
        <f t="shared" si="6"/>
        <v>143.50656452196193</v>
      </c>
      <c r="F209" s="41">
        <f t="shared" si="7"/>
        <v>2.9897200942075401</v>
      </c>
      <c r="G209" s="42">
        <v>48</v>
      </c>
      <c r="H209" s="43">
        <v>16.312333333333299</v>
      </c>
      <c r="I209" s="33">
        <v>1.5089475783087201</v>
      </c>
      <c r="J209" s="33">
        <v>11.8549424589346</v>
      </c>
      <c r="K209" s="33">
        <v>17.2835429995494</v>
      </c>
      <c r="L209" s="33">
        <v>29.138485458483899</v>
      </c>
      <c r="M209" s="33">
        <v>92.547651486181394</v>
      </c>
      <c r="N209" s="33">
        <v>0.606199762329101</v>
      </c>
      <c r="O209" s="33">
        <v>3.5456389524290599</v>
      </c>
      <c r="P209" s="33">
        <v>13.6300224928055</v>
      </c>
      <c r="Q209" s="33">
        <v>51.873235498626201</v>
      </c>
      <c r="R209" s="33">
        <v>3.3956288667124799</v>
      </c>
      <c r="S209" s="33">
        <v>1.6000936612132599</v>
      </c>
      <c r="T209" s="33">
        <v>0.164605215562694</v>
      </c>
      <c r="U209" s="33">
        <v>2.83759097140363</v>
      </c>
      <c r="V209" s="15">
        <v>0</v>
      </c>
      <c r="W209" s="15"/>
      <c r="X209" s="15"/>
    </row>
    <row r="210" spans="1:24" ht="21.25" customHeight="1" x14ac:dyDescent="0.15">
      <c r="A210" s="44" t="s">
        <v>286</v>
      </c>
      <c r="B210" s="45" t="s">
        <v>96</v>
      </c>
      <c r="C210" s="46">
        <v>29</v>
      </c>
      <c r="D210" s="45" t="s">
        <v>59</v>
      </c>
      <c r="E210" s="40">
        <f t="shared" si="6"/>
        <v>143.46547354508394</v>
      </c>
      <c r="F210" s="41">
        <f t="shared" si="7"/>
        <v>3.1188146422844336</v>
      </c>
      <c r="G210" s="42">
        <v>46</v>
      </c>
      <c r="H210" s="43">
        <v>16.215393939394001</v>
      </c>
      <c r="I210" s="33">
        <v>2.68794324135055</v>
      </c>
      <c r="J210" s="33">
        <v>10.121039745066801</v>
      </c>
      <c r="K210" s="33">
        <v>18.288519225451001</v>
      </c>
      <c r="L210" s="33">
        <v>28.4095589705178</v>
      </c>
      <c r="M210" s="33">
        <v>69.271302645763797</v>
      </c>
      <c r="N210" s="33">
        <v>3.4953217743744101</v>
      </c>
      <c r="O210" s="33">
        <v>9.7915269847907105</v>
      </c>
      <c r="P210" s="33">
        <v>20.090456705336099</v>
      </c>
      <c r="Q210" s="33">
        <v>36.8041922918271</v>
      </c>
      <c r="R210" s="33">
        <v>1.0883849363413001</v>
      </c>
      <c r="S210" s="33">
        <v>1.4775425968820199</v>
      </c>
      <c r="T210" s="33">
        <v>384.11790894181399</v>
      </c>
      <c r="U210" s="33">
        <v>346.68027239799801</v>
      </c>
      <c r="V210" s="15">
        <v>0.52561421025650301</v>
      </c>
      <c r="W210" s="15"/>
      <c r="X210" s="15"/>
    </row>
    <row r="211" spans="1:24" ht="21.25" customHeight="1" x14ac:dyDescent="0.2">
      <c r="A211" s="47" t="s">
        <v>287</v>
      </c>
      <c r="B211" s="38" t="s">
        <v>65</v>
      </c>
      <c r="C211" s="39">
        <v>32</v>
      </c>
      <c r="D211" s="38" t="s">
        <v>59</v>
      </c>
      <c r="E211" s="40">
        <f t="shared" si="6"/>
        <v>143.42093294286047</v>
      </c>
      <c r="F211" s="41">
        <f t="shared" si="7"/>
        <v>3.117846368323054</v>
      </c>
      <c r="G211" s="42">
        <v>46</v>
      </c>
      <c r="H211" s="43">
        <v>18.354534482758599</v>
      </c>
      <c r="I211" s="33">
        <v>1.6870836371167</v>
      </c>
      <c r="J211" s="33">
        <v>10.699992443823501</v>
      </c>
      <c r="K211" s="33">
        <v>17.551790533910101</v>
      </c>
      <c r="L211" s="33">
        <v>28.251782977733701</v>
      </c>
      <c r="M211" s="33">
        <v>89.066833684663095</v>
      </c>
      <c r="N211" s="33">
        <v>0.84227879658562399</v>
      </c>
      <c r="O211" s="33">
        <v>4.5587028455101199</v>
      </c>
      <c r="P211" s="33">
        <v>25.0738073815394</v>
      </c>
      <c r="Q211" s="33">
        <v>43.0707730970379</v>
      </c>
      <c r="R211" s="33">
        <v>2.0738649102014701</v>
      </c>
      <c r="S211" s="33">
        <v>1.3101524033888801</v>
      </c>
      <c r="T211" s="33">
        <v>396.907397621261</v>
      </c>
      <c r="U211" s="33">
        <v>375.91277500532101</v>
      </c>
      <c r="V211" s="15">
        <v>0.51358312280111995</v>
      </c>
      <c r="W211" s="15"/>
      <c r="X211" s="15"/>
    </row>
    <row r="212" spans="1:24" ht="21.25" customHeight="1" x14ac:dyDescent="0.2">
      <c r="A212" s="47" t="s">
        <v>288</v>
      </c>
      <c r="B212" s="38" t="s">
        <v>80</v>
      </c>
      <c r="C212" s="39">
        <v>32</v>
      </c>
      <c r="D212" s="38" t="s">
        <v>74</v>
      </c>
      <c r="E212" s="40">
        <f t="shared" si="6"/>
        <v>143.09629391263599</v>
      </c>
      <c r="F212" s="41">
        <f t="shared" si="7"/>
        <v>2.9203325288293058</v>
      </c>
      <c r="G212" s="42">
        <v>49</v>
      </c>
      <c r="H212" s="43">
        <v>20.1170952380952</v>
      </c>
      <c r="I212" s="33">
        <v>2.9753247572662498</v>
      </c>
      <c r="J212" s="33">
        <v>6.6415910886478198</v>
      </c>
      <c r="K212" s="33">
        <v>16.9395630031376</v>
      </c>
      <c r="L212" s="33">
        <v>23.5811540917855</v>
      </c>
      <c r="M212" s="33">
        <v>80.091740978963202</v>
      </c>
      <c r="N212" s="33">
        <v>2.1124895009973699</v>
      </c>
      <c r="O212" s="33">
        <v>9.2934330149705904</v>
      </c>
      <c r="P212" s="33">
        <v>68.600475589284699</v>
      </c>
      <c r="Q212" s="33">
        <v>46.791998010520601</v>
      </c>
      <c r="R212" s="33">
        <v>2.6945410256195399</v>
      </c>
      <c r="S212" s="33">
        <v>1.0455571406728099</v>
      </c>
      <c r="T212" s="33">
        <v>1.8241953286575E-8</v>
      </c>
      <c r="U212" s="33">
        <v>0.21151465286327401</v>
      </c>
      <c r="V212" s="15">
        <v>8.6244387641080806E-8</v>
      </c>
      <c r="W212" s="15"/>
      <c r="X212" s="15"/>
    </row>
    <row r="213" spans="1:24" ht="21.25" customHeight="1" x14ac:dyDescent="0.2">
      <c r="A213" s="47" t="s">
        <v>289</v>
      </c>
      <c r="B213" s="38" t="s">
        <v>94</v>
      </c>
      <c r="C213" s="39">
        <v>27</v>
      </c>
      <c r="D213" s="38" t="s">
        <v>59</v>
      </c>
      <c r="E213" s="40">
        <f t="shared" si="6"/>
        <v>142.60172996595549</v>
      </c>
      <c r="F213" s="41">
        <f t="shared" si="7"/>
        <v>2.910239387060316</v>
      </c>
      <c r="G213" s="42">
        <v>49</v>
      </c>
      <c r="H213" s="43">
        <v>14.6112878787879</v>
      </c>
      <c r="I213" s="33">
        <v>2.8377244885711201</v>
      </c>
      <c r="J213" s="33">
        <v>8.9980669405196707</v>
      </c>
      <c r="K213" s="33">
        <v>16.0409062306416</v>
      </c>
      <c r="L213" s="33">
        <v>25.038973171161199</v>
      </c>
      <c r="M213" s="33">
        <v>82.369645734018206</v>
      </c>
      <c r="N213" s="33">
        <v>3.8419076693026901</v>
      </c>
      <c r="O213" s="33">
        <v>11.4094752252132</v>
      </c>
      <c r="P213" s="33">
        <v>17.4051856751808</v>
      </c>
      <c r="Q213" s="33">
        <v>44.427727973124199</v>
      </c>
      <c r="R213" s="33">
        <v>8.2138606805513797E-2</v>
      </c>
      <c r="S213" s="33">
        <v>1.4713151106087501</v>
      </c>
      <c r="T213" s="33">
        <v>290.29960731544003</v>
      </c>
      <c r="U213" s="33">
        <v>285.27323452238898</v>
      </c>
      <c r="V213" s="15">
        <v>0.50436640893010298</v>
      </c>
      <c r="W213" s="15"/>
      <c r="X213" s="15"/>
    </row>
    <row r="214" spans="1:24" ht="21.25" customHeight="1" x14ac:dyDescent="0.2">
      <c r="A214" s="47" t="s">
        <v>290</v>
      </c>
      <c r="B214" s="38" t="s">
        <v>117</v>
      </c>
      <c r="C214" s="39">
        <v>29</v>
      </c>
      <c r="D214" s="38" t="s">
        <v>66</v>
      </c>
      <c r="E214" s="40">
        <f t="shared" si="6"/>
        <v>142.26928595157477</v>
      </c>
      <c r="F214" s="41">
        <f t="shared" si="7"/>
        <v>2.9639434573244743</v>
      </c>
      <c r="G214" s="42">
        <v>48</v>
      </c>
      <c r="H214" s="43">
        <v>16.592661764705898</v>
      </c>
      <c r="I214" s="33">
        <v>1.71620433739561</v>
      </c>
      <c r="J214" s="33">
        <v>10.6631695077338</v>
      </c>
      <c r="K214" s="33">
        <v>12.6346267214739</v>
      </c>
      <c r="L214" s="33">
        <v>23.297796229207702</v>
      </c>
      <c r="M214" s="33">
        <v>115.82843410993</v>
      </c>
      <c r="N214" s="33">
        <v>1.87011927897204</v>
      </c>
      <c r="O214" s="33">
        <v>4.2568651380873899</v>
      </c>
      <c r="P214" s="33">
        <v>29.739749664059399</v>
      </c>
      <c r="Q214" s="33">
        <v>52.638006087274597</v>
      </c>
      <c r="R214" s="33">
        <v>-1.00602938251304</v>
      </c>
      <c r="S214" s="33">
        <v>1.3313231917469599</v>
      </c>
      <c r="T214" s="33">
        <v>6.47371428780058</v>
      </c>
      <c r="U214" s="33">
        <v>14.7940294167235</v>
      </c>
      <c r="V214" s="15">
        <v>0.30439121223863203</v>
      </c>
      <c r="W214" s="15"/>
      <c r="X214" s="15"/>
    </row>
    <row r="215" spans="1:24" ht="21.25" customHeight="1" x14ac:dyDescent="0.15">
      <c r="A215" s="44" t="s">
        <v>291</v>
      </c>
      <c r="B215" s="45" t="s">
        <v>94</v>
      </c>
      <c r="C215" s="46">
        <v>30</v>
      </c>
      <c r="D215" s="45" t="s">
        <v>81</v>
      </c>
      <c r="E215" s="40">
        <f t="shared" si="6"/>
        <v>142.16457643529247</v>
      </c>
      <c r="F215" s="41">
        <f t="shared" si="7"/>
        <v>2.9013178864345401</v>
      </c>
      <c r="G215" s="42">
        <v>49</v>
      </c>
      <c r="H215" s="43">
        <v>15.3094375</v>
      </c>
      <c r="I215" s="33">
        <v>0.230753581094818</v>
      </c>
      <c r="J215" s="33">
        <v>11.4455544116139</v>
      </c>
      <c r="K215" s="33">
        <v>11.094345206975801</v>
      </c>
      <c r="L215" s="33">
        <v>22.5398996185897</v>
      </c>
      <c r="M215" s="33">
        <v>134.603361500641</v>
      </c>
      <c r="N215" s="33">
        <v>0.260091449052954</v>
      </c>
      <c r="O215" s="33">
        <v>0.47476024658705201</v>
      </c>
      <c r="P215" s="33">
        <v>31.468381680143899</v>
      </c>
      <c r="Q215" s="33">
        <v>102.533720364459</v>
      </c>
      <c r="R215" s="33">
        <v>1.4549320093187399</v>
      </c>
      <c r="S215" s="33">
        <v>1.87151498943279</v>
      </c>
      <c r="T215" s="33">
        <v>9.80433893972147</v>
      </c>
      <c r="U215" s="33">
        <v>30.606050979624602</v>
      </c>
      <c r="V215" s="15">
        <v>0.242619261019002</v>
      </c>
      <c r="W215" s="15"/>
      <c r="X215" s="15"/>
    </row>
    <row r="216" spans="1:24" ht="21.25" customHeight="1" x14ac:dyDescent="0.15">
      <c r="A216" s="37" t="s">
        <v>292</v>
      </c>
      <c r="B216" s="38" t="s">
        <v>135</v>
      </c>
      <c r="C216" s="39">
        <v>24</v>
      </c>
      <c r="D216" s="38" t="s">
        <v>66</v>
      </c>
      <c r="E216" s="40">
        <f t="shared" si="6"/>
        <v>141.67766795780963</v>
      </c>
      <c r="F216" s="41">
        <f t="shared" si="7"/>
        <v>2.8913809787308087</v>
      </c>
      <c r="G216" s="42">
        <v>49</v>
      </c>
      <c r="H216" s="43">
        <v>17.886468749999999</v>
      </c>
      <c r="I216" s="33">
        <v>1.6900773210527</v>
      </c>
      <c r="J216" s="33">
        <v>11.2203389506407</v>
      </c>
      <c r="K216" s="33">
        <v>13.069358143090801</v>
      </c>
      <c r="L216" s="33">
        <v>24.289697093731501</v>
      </c>
      <c r="M216" s="33">
        <v>110.53939159288601</v>
      </c>
      <c r="N216" s="33">
        <v>0.72826228076223498</v>
      </c>
      <c r="O216" s="33">
        <v>3.9071013204956202</v>
      </c>
      <c r="P216" s="33">
        <v>28.623391195904301</v>
      </c>
      <c r="Q216" s="33">
        <v>138.569624878556</v>
      </c>
      <c r="R216" s="33">
        <v>-5.0807721075218799</v>
      </c>
      <c r="S216" s="33">
        <v>1.0213405283500101</v>
      </c>
      <c r="T216" s="33">
        <v>19.676277123502999</v>
      </c>
      <c r="U216" s="33">
        <v>24.626724235840602</v>
      </c>
      <c r="V216" s="15">
        <v>0.44412966435180901</v>
      </c>
      <c r="W216" s="15"/>
      <c r="X216" s="15"/>
    </row>
    <row r="217" spans="1:24" ht="21.25" customHeight="1" x14ac:dyDescent="0.15">
      <c r="A217" s="44" t="s">
        <v>293</v>
      </c>
      <c r="B217" s="48" t="s">
        <v>94</v>
      </c>
      <c r="C217" s="49">
        <v>25</v>
      </c>
      <c r="D217" s="48" t="s">
        <v>74</v>
      </c>
      <c r="E217" s="40">
        <f t="shared" si="6"/>
        <v>141.51702481791574</v>
      </c>
      <c r="F217" s="41">
        <f t="shared" si="7"/>
        <v>2.8881025473044026</v>
      </c>
      <c r="G217" s="42">
        <v>49</v>
      </c>
      <c r="H217" s="43">
        <v>22.528469696969701</v>
      </c>
      <c r="I217" s="33">
        <v>3.07824200187261</v>
      </c>
      <c r="J217" s="33">
        <v>3.13784843347088</v>
      </c>
      <c r="K217" s="33">
        <v>18.884687624494301</v>
      </c>
      <c r="L217" s="33">
        <v>22.022536057965201</v>
      </c>
      <c r="M217" s="33">
        <v>90.142929823310396</v>
      </c>
      <c r="N217" s="33">
        <v>0.58473697659968205</v>
      </c>
      <c r="O217" s="33">
        <v>7.8088637395417999</v>
      </c>
      <c r="P217" s="33">
        <v>73.801121266406994</v>
      </c>
      <c r="Q217" s="33">
        <v>41.386333956210898</v>
      </c>
      <c r="R217" s="33">
        <v>1.6681388070098</v>
      </c>
      <c r="S217" s="33">
        <v>0.51308395964201103</v>
      </c>
      <c r="T217" s="33">
        <v>0</v>
      </c>
      <c r="U217" s="33">
        <v>0</v>
      </c>
      <c r="V217" s="15">
        <v>0</v>
      </c>
      <c r="W217" s="15"/>
      <c r="X217" s="15"/>
    </row>
    <row r="218" spans="1:24" ht="21.25" customHeight="1" x14ac:dyDescent="0.15">
      <c r="A218" s="44" t="s">
        <v>294</v>
      </c>
      <c r="B218" s="48" t="s">
        <v>96</v>
      </c>
      <c r="C218" s="49">
        <v>22</v>
      </c>
      <c r="D218" s="48" t="s">
        <v>81</v>
      </c>
      <c r="E218" s="40">
        <f t="shared" si="6"/>
        <v>141.27160244709896</v>
      </c>
      <c r="F218" s="41">
        <f t="shared" si="7"/>
        <v>3.0711217923282383</v>
      </c>
      <c r="G218" s="42">
        <v>46</v>
      </c>
      <c r="H218" s="43">
        <v>14.906944444444401</v>
      </c>
      <c r="I218" s="33">
        <v>2.4498157186302199</v>
      </c>
      <c r="J218" s="33">
        <v>9.2217762550592894</v>
      </c>
      <c r="K218" s="33">
        <v>11.9386665851617</v>
      </c>
      <c r="L218" s="33">
        <v>21.160442840220998</v>
      </c>
      <c r="M218" s="33">
        <v>107.77737811317</v>
      </c>
      <c r="N218" s="33">
        <v>3.69150916790568</v>
      </c>
      <c r="O218" s="33">
        <v>9.6887043780450703</v>
      </c>
      <c r="P218" s="33">
        <v>22.6208805688042</v>
      </c>
      <c r="Q218" s="33">
        <v>90.430331723501098</v>
      </c>
      <c r="R218" s="33">
        <v>1.59577981458267</v>
      </c>
      <c r="S218" s="33">
        <v>1.3462616074012099</v>
      </c>
      <c r="T218" s="33">
        <v>0.267968182593954</v>
      </c>
      <c r="U218" s="33">
        <v>2.38010752685314</v>
      </c>
      <c r="V218" s="15">
        <v>0.10119355033467101</v>
      </c>
      <c r="W218" s="15"/>
      <c r="X218" s="15"/>
    </row>
    <row r="219" spans="1:24" ht="21.25" customHeight="1" x14ac:dyDescent="0.15">
      <c r="A219" s="44" t="s">
        <v>295</v>
      </c>
      <c r="B219" s="45" t="s">
        <v>130</v>
      </c>
      <c r="C219" s="46">
        <v>28</v>
      </c>
      <c r="D219" s="45" t="s">
        <v>59</v>
      </c>
      <c r="E219" s="40">
        <f t="shared" si="6"/>
        <v>140.63621712985753</v>
      </c>
      <c r="F219" s="41">
        <f t="shared" si="7"/>
        <v>2.992259938933139</v>
      </c>
      <c r="G219" s="42">
        <v>47</v>
      </c>
      <c r="H219" s="43">
        <v>18.3163636363637</v>
      </c>
      <c r="I219" s="33">
        <v>1.68993225276727</v>
      </c>
      <c r="J219" s="33">
        <v>8.1426326126603197</v>
      </c>
      <c r="K219" s="33">
        <v>18.932864713347801</v>
      </c>
      <c r="L219" s="33">
        <v>27.075497326008101</v>
      </c>
      <c r="M219" s="33">
        <v>98.863893424015501</v>
      </c>
      <c r="N219" s="33">
        <v>0.68471146509630798</v>
      </c>
      <c r="O219" s="33">
        <v>2.5065164968731599</v>
      </c>
      <c r="P219" s="33">
        <v>24.823727230395502</v>
      </c>
      <c r="Q219" s="33">
        <v>57.908820944154797</v>
      </c>
      <c r="R219" s="33">
        <v>2.2949707616703101</v>
      </c>
      <c r="S219" s="33">
        <v>1.02494203349346</v>
      </c>
      <c r="T219" s="33">
        <v>428.371572836849</v>
      </c>
      <c r="U219" s="33">
        <v>362.432198136171</v>
      </c>
      <c r="V219" s="15">
        <v>0.54169136334513501</v>
      </c>
      <c r="W219" s="15"/>
      <c r="X219" s="15"/>
    </row>
    <row r="220" spans="1:24" ht="21.25" customHeight="1" x14ac:dyDescent="0.2">
      <c r="A220" s="47" t="s">
        <v>296</v>
      </c>
      <c r="B220" s="38" t="s">
        <v>147</v>
      </c>
      <c r="C220" s="39">
        <v>31</v>
      </c>
      <c r="D220" s="38" t="s">
        <v>81</v>
      </c>
      <c r="E220" s="40">
        <f t="shared" si="6"/>
        <v>140.47439996411777</v>
      </c>
      <c r="F220" s="41">
        <f t="shared" si="7"/>
        <v>3.0537913035677775</v>
      </c>
      <c r="G220" s="42">
        <v>46</v>
      </c>
      <c r="H220" s="43">
        <v>14.849181818181799</v>
      </c>
      <c r="I220" s="33">
        <v>1.9786684705114801</v>
      </c>
      <c r="J220" s="33">
        <v>10.71813472056</v>
      </c>
      <c r="K220" s="33">
        <v>16.525454534923099</v>
      </c>
      <c r="L220" s="33">
        <v>27.243589255483101</v>
      </c>
      <c r="M220" s="33">
        <v>84.547168329989802</v>
      </c>
      <c r="N220" s="33">
        <v>2.9279539481960501</v>
      </c>
      <c r="O220" s="33">
        <v>6.5234131753176099</v>
      </c>
      <c r="P220" s="33">
        <v>17.1161084101917</v>
      </c>
      <c r="Q220" s="33">
        <v>48.303737981775903</v>
      </c>
      <c r="R220" s="33">
        <v>-1.13860950573958</v>
      </c>
      <c r="S220" s="33">
        <v>1.36705282882404</v>
      </c>
      <c r="T220" s="33">
        <v>8.2902403651242995</v>
      </c>
      <c r="U220" s="33">
        <v>13.6640439453186</v>
      </c>
      <c r="V220" s="15">
        <v>0.377613783619486</v>
      </c>
      <c r="W220" s="15"/>
      <c r="X220" s="15"/>
    </row>
    <row r="221" spans="1:24" ht="21.25" customHeight="1" x14ac:dyDescent="0.15">
      <c r="A221" s="44" t="s">
        <v>297</v>
      </c>
      <c r="B221" s="45" t="s">
        <v>212</v>
      </c>
      <c r="C221" s="46">
        <v>25</v>
      </c>
      <c r="D221" s="45" t="s">
        <v>74</v>
      </c>
      <c r="E221" s="40">
        <f t="shared" si="6"/>
        <v>140.39596776162696</v>
      </c>
      <c r="F221" s="41">
        <f t="shared" si="7"/>
        <v>2.8652238318699381</v>
      </c>
      <c r="G221" s="42">
        <v>49</v>
      </c>
      <c r="H221" s="43">
        <v>20.41825</v>
      </c>
      <c r="I221" s="33">
        <v>2.2443466815233402</v>
      </c>
      <c r="J221" s="33">
        <v>6.6127977625549299</v>
      </c>
      <c r="K221" s="33">
        <v>16.042874557487501</v>
      </c>
      <c r="L221" s="33">
        <v>22.655672320042498</v>
      </c>
      <c r="M221" s="33">
        <v>84.864236949424495</v>
      </c>
      <c r="N221" s="33">
        <v>2.7354143248099998</v>
      </c>
      <c r="O221" s="33">
        <v>9.7437191776924106</v>
      </c>
      <c r="P221" s="33">
        <v>52.546969857013003</v>
      </c>
      <c r="Q221" s="33">
        <v>52.442146546234298</v>
      </c>
      <c r="R221" s="33">
        <v>-1.9874399172103101</v>
      </c>
      <c r="S221" s="33">
        <v>0.88697882575630105</v>
      </c>
      <c r="T221" s="33">
        <v>0</v>
      </c>
      <c r="U221" s="33">
        <v>3.96689650253721E-5</v>
      </c>
      <c r="V221" s="15">
        <v>0</v>
      </c>
      <c r="W221" s="15"/>
      <c r="X221" s="15"/>
    </row>
    <row r="222" spans="1:24" ht="21.25" customHeight="1" x14ac:dyDescent="0.15">
      <c r="A222" s="44" t="s">
        <v>298</v>
      </c>
      <c r="B222" s="45" t="s">
        <v>80</v>
      </c>
      <c r="C222" s="46">
        <v>27</v>
      </c>
      <c r="D222" s="45" t="s">
        <v>74</v>
      </c>
      <c r="E222" s="40">
        <f t="shared" si="6"/>
        <v>140.2557500732855</v>
      </c>
      <c r="F222" s="41">
        <f t="shared" si="7"/>
        <v>2.8623622463935816</v>
      </c>
      <c r="G222" s="42">
        <v>49</v>
      </c>
      <c r="H222" s="43">
        <v>23.872499999999999</v>
      </c>
      <c r="I222" s="33">
        <v>1.78963194997192</v>
      </c>
      <c r="J222" s="33">
        <v>5.0848105187169796</v>
      </c>
      <c r="K222" s="33">
        <v>16.0413268358256</v>
      </c>
      <c r="L222" s="33">
        <v>21.1261373545426</v>
      </c>
      <c r="M222" s="33">
        <v>105.13415021194901</v>
      </c>
      <c r="N222" s="33">
        <v>0.53318102446513704</v>
      </c>
      <c r="O222" s="33">
        <v>4.7137298238941501</v>
      </c>
      <c r="P222" s="33">
        <v>74.414016279474794</v>
      </c>
      <c r="Q222" s="33">
        <v>86.324308730713895</v>
      </c>
      <c r="R222" s="33">
        <v>0.89898837879521898</v>
      </c>
      <c r="S222" s="33">
        <v>0.80047986632299495</v>
      </c>
      <c r="T222" s="33">
        <v>0</v>
      </c>
      <c r="U222" s="33">
        <v>0</v>
      </c>
      <c r="V222" s="15">
        <v>0</v>
      </c>
      <c r="W222" s="15"/>
      <c r="X222" s="15"/>
    </row>
    <row r="223" spans="1:24" ht="21.25" customHeight="1" x14ac:dyDescent="0.15">
      <c r="A223" s="44" t="s">
        <v>299</v>
      </c>
      <c r="B223" s="48" t="s">
        <v>144</v>
      </c>
      <c r="C223" s="49">
        <v>34</v>
      </c>
      <c r="D223" s="48" t="s">
        <v>74</v>
      </c>
      <c r="E223" s="40">
        <f t="shared" si="6"/>
        <v>140.25497380391809</v>
      </c>
      <c r="F223" s="41">
        <f t="shared" si="7"/>
        <v>2.9219786209149601</v>
      </c>
      <c r="G223" s="42">
        <v>48</v>
      </c>
      <c r="H223" s="43">
        <v>22.506037037037</v>
      </c>
      <c r="I223" s="33">
        <v>2.28166693772897</v>
      </c>
      <c r="J223" s="33">
        <v>5.9984987087619404</v>
      </c>
      <c r="K223" s="33">
        <v>17.074627727293201</v>
      </c>
      <c r="L223" s="33">
        <v>23.073126436055102</v>
      </c>
      <c r="M223" s="33">
        <v>90.533642114008302</v>
      </c>
      <c r="N223" s="33">
        <v>1.6934545662349001</v>
      </c>
      <c r="O223" s="33">
        <v>7.1158981258682896</v>
      </c>
      <c r="P223" s="33">
        <v>57.684885935059697</v>
      </c>
      <c r="Q223" s="33">
        <v>85.817970518615994</v>
      </c>
      <c r="R223" s="33">
        <v>-3.1903485178597899</v>
      </c>
      <c r="S223" s="33">
        <v>0.60998927113368495</v>
      </c>
      <c r="T223" s="33">
        <v>0</v>
      </c>
      <c r="U223" s="33">
        <v>3.3614039525925902E-5</v>
      </c>
      <c r="V223" s="15">
        <v>0</v>
      </c>
      <c r="W223" s="15"/>
      <c r="X223" s="15"/>
    </row>
    <row r="224" spans="1:24" ht="21.25" customHeight="1" x14ac:dyDescent="0.15">
      <c r="A224" s="44" t="s">
        <v>300</v>
      </c>
      <c r="B224" s="45" t="s">
        <v>68</v>
      </c>
      <c r="C224" s="46">
        <v>26</v>
      </c>
      <c r="D224" s="45" t="s">
        <v>81</v>
      </c>
      <c r="E224" s="40">
        <f t="shared" si="6"/>
        <v>140.10215419978482</v>
      </c>
      <c r="F224" s="41">
        <f t="shared" si="7"/>
        <v>2.9808968978677624</v>
      </c>
      <c r="G224" s="42">
        <v>47</v>
      </c>
      <c r="H224" s="43">
        <v>15.072199999999899</v>
      </c>
      <c r="I224" s="33">
        <v>1.77784772579149</v>
      </c>
      <c r="J224" s="33">
        <v>12.296929528238</v>
      </c>
      <c r="K224" s="33">
        <v>11.5757517805469</v>
      </c>
      <c r="L224" s="33">
        <v>23.872681308784799</v>
      </c>
      <c r="M224" s="33">
        <v>104.39152403200799</v>
      </c>
      <c r="N224" s="33">
        <v>2.7624605771193198</v>
      </c>
      <c r="O224" s="33">
        <v>6.5259627591928799</v>
      </c>
      <c r="P224" s="33">
        <v>16.182113695201799</v>
      </c>
      <c r="Q224" s="33">
        <v>58.421493264961498</v>
      </c>
      <c r="R224" s="33">
        <v>-2.39464727788061</v>
      </c>
      <c r="S224" s="33">
        <v>1.5563750743707401</v>
      </c>
      <c r="T224" s="33">
        <v>1.7032959428187699</v>
      </c>
      <c r="U224" s="33">
        <v>5.9604814736663698</v>
      </c>
      <c r="V224" s="15">
        <v>0.222252793923126</v>
      </c>
      <c r="W224" s="15"/>
      <c r="X224" s="15"/>
    </row>
    <row r="225" spans="1:24" ht="21.25" customHeight="1" x14ac:dyDescent="0.2">
      <c r="A225" s="47" t="s">
        <v>301</v>
      </c>
      <c r="B225" s="38" t="s">
        <v>87</v>
      </c>
      <c r="C225" s="39">
        <v>29</v>
      </c>
      <c r="D225" s="38" t="s">
        <v>59</v>
      </c>
      <c r="E225" s="40">
        <f t="shared" si="6"/>
        <v>139.9179891617579</v>
      </c>
      <c r="F225" s="41">
        <f t="shared" si="7"/>
        <v>3.1799542991308614</v>
      </c>
      <c r="G225" s="42">
        <v>44</v>
      </c>
      <c r="H225" s="43">
        <v>18.314369565217401</v>
      </c>
      <c r="I225" s="33">
        <v>2.1286935430622198</v>
      </c>
      <c r="J225" s="33">
        <v>10.221606925290599</v>
      </c>
      <c r="K225" s="33">
        <v>17.2525436418148</v>
      </c>
      <c r="L225" s="33">
        <v>27.474150567105401</v>
      </c>
      <c r="M225" s="33">
        <v>88.548419188181498</v>
      </c>
      <c r="N225" s="33">
        <v>0.94207127848919803</v>
      </c>
      <c r="O225" s="33">
        <v>4.1590134395361904</v>
      </c>
      <c r="P225" s="33">
        <v>24.516504936392899</v>
      </c>
      <c r="Q225" s="33">
        <v>25.489704659346501</v>
      </c>
      <c r="R225" s="33">
        <v>2.9529903334722198</v>
      </c>
      <c r="S225" s="33">
        <v>1.49660638422294</v>
      </c>
      <c r="T225" s="33">
        <v>381.20557951061102</v>
      </c>
      <c r="U225" s="33">
        <v>340.38335997213102</v>
      </c>
      <c r="V225" s="15">
        <v>0.52828633956594595</v>
      </c>
      <c r="W225" s="15"/>
      <c r="X225" s="15"/>
    </row>
    <row r="226" spans="1:24" ht="21.25" customHeight="1" x14ac:dyDescent="0.15">
      <c r="A226" s="44" t="s">
        <v>302</v>
      </c>
      <c r="B226" s="45" t="s">
        <v>63</v>
      </c>
      <c r="C226" s="46">
        <v>38</v>
      </c>
      <c r="D226" s="45" t="s">
        <v>104</v>
      </c>
      <c r="E226" s="40">
        <f t="shared" si="6"/>
        <v>139.55783246430065</v>
      </c>
      <c r="F226" s="41">
        <f t="shared" si="7"/>
        <v>2.8481190298836867</v>
      </c>
      <c r="G226" s="42">
        <v>49</v>
      </c>
      <c r="H226" s="43">
        <v>12.3100862068965</v>
      </c>
      <c r="I226" s="33">
        <v>2.02761722414574</v>
      </c>
      <c r="J226" s="33">
        <v>10.474862511806601</v>
      </c>
      <c r="K226" s="33">
        <v>14.8576335139921</v>
      </c>
      <c r="L226" s="33">
        <v>25.3324960257988</v>
      </c>
      <c r="M226" s="33">
        <v>79.933394409024999</v>
      </c>
      <c r="N226" s="33">
        <v>3.4713741711934798</v>
      </c>
      <c r="O226" s="33">
        <v>10.079795001408501</v>
      </c>
      <c r="P226" s="33">
        <v>17.1702858978752</v>
      </c>
      <c r="Q226" s="33">
        <v>27.858952091248199</v>
      </c>
      <c r="R226" s="33">
        <v>4.2251441918674697</v>
      </c>
      <c r="S226" s="33">
        <v>1.6348747769658201</v>
      </c>
      <c r="T226" s="33">
        <v>244.869757735224</v>
      </c>
      <c r="U226" s="33">
        <v>202.850012412257</v>
      </c>
      <c r="V226" s="15">
        <v>0.54692639026095002</v>
      </c>
      <c r="W226" s="15"/>
      <c r="X226" s="15"/>
    </row>
    <row r="227" spans="1:24" ht="21.25" customHeight="1" x14ac:dyDescent="0.15">
      <c r="A227" s="37" t="s">
        <v>303</v>
      </c>
      <c r="B227" s="38" t="s">
        <v>76</v>
      </c>
      <c r="C227" s="39">
        <v>29</v>
      </c>
      <c r="D227" s="38" t="s">
        <v>81</v>
      </c>
      <c r="E227" s="40">
        <f t="shared" si="6"/>
        <v>139.33817436119159</v>
      </c>
      <c r="F227" s="41">
        <f t="shared" si="7"/>
        <v>2.8436362114528895</v>
      </c>
      <c r="G227" s="42">
        <v>49</v>
      </c>
      <c r="H227" s="43">
        <v>14.2837407407408</v>
      </c>
      <c r="I227" s="33">
        <v>1.5291289501555601</v>
      </c>
      <c r="J227" s="33">
        <v>13.5692844355431</v>
      </c>
      <c r="K227" s="33">
        <v>12.071709052166501</v>
      </c>
      <c r="L227" s="33">
        <v>25.640993487709501</v>
      </c>
      <c r="M227" s="33">
        <v>94.687531962116196</v>
      </c>
      <c r="N227" s="33">
        <v>3.3782728538990199</v>
      </c>
      <c r="O227" s="33">
        <v>5.8463971219210196</v>
      </c>
      <c r="P227" s="33">
        <v>16.893168365813199</v>
      </c>
      <c r="Q227" s="33">
        <v>58.526446949587097</v>
      </c>
      <c r="R227" s="33">
        <v>4.4337895830957299</v>
      </c>
      <c r="S227" s="33">
        <v>2.1159129821800899</v>
      </c>
      <c r="T227" s="33">
        <v>2.5859763831876901</v>
      </c>
      <c r="U227" s="33">
        <v>9.8820592052789493</v>
      </c>
      <c r="V227" s="15">
        <v>0.20740848587084701</v>
      </c>
      <c r="W227" s="15"/>
      <c r="X227" s="15"/>
    </row>
    <row r="228" spans="1:24" ht="21.25" customHeight="1" x14ac:dyDescent="0.15">
      <c r="A228" s="44" t="s">
        <v>304</v>
      </c>
      <c r="B228" s="45" t="s">
        <v>157</v>
      </c>
      <c r="C228" s="46">
        <v>25</v>
      </c>
      <c r="D228" s="45" t="s">
        <v>104</v>
      </c>
      <c r="E228" s="40">
        <f t="shared" si="6"/>
        <v>139.12220062012753</v>
      </c>
      <c r="F228" s="41">
        <f t="shared" si="7"/>
        <v>3.0243956656549464</v>
      </c>
      <c r="G228" s="42">
        <v>46</v>
      </c>
      <c r="H228" s="43">
        <v>16.9188571428571</v>
      </c>
      <c r="I228" s="33">
        <v>2.0799621410170399</v>
      </c>
      <c r="J228" s="33">
        <v>11.5164734062314</v>
      </c>
      <c r="K228" s="33">
        <v>13.499303900739701</v>
      </c>
      <c r="L228" s="33">
        <v>25.015777306971099</v>
      </c>
      <c r="M228" s="33">
        <v>100.727819264079</v>
      </c>
      <c r="N228" s="33">
        <v>0.98425171841244197</v>
      </c>
      <c r="O228" s="33">
        <v>4.6428038847437598</v>
      </c>
      <c r="P228" s="33">
        <v>22.126756488436001</v>
      </c>
      <c r="Q228" s="33">
        <v>21.979364075877498</v>
      </c>
      <c r="R228" s="33">
        <v>-1.8540596556597999</v>
      </c>
      <c r="S228" s="33">
        <v>1.55809234362538</v>
      </c>
      <c r="T228" s="33">
        <v>227.58524320973001</v>
      </c>
      <c r="U228" s="33">
        <v>286.01628858174701</v>
      </c>
      <c r="V228" s="15">
        <v>0.44311636380035202</v>
      </c>
      <c r="W228" s="15"/>
      <c r="X228" s="15"/>
    </row>
    <row r="229" spans="1:24" ht="21.25" customHeight="1" x14ac:dyDescent="0.15">
      <c r="A229" s="44" t="s">
        <v>305</v>
      </c>
      <c r="B229" s="45" t="s">
        <v>239</v>
      </c>
      <c r="C229" s="46">
        <v>31</v>
      </c>
      <c r="D229" s="45" t="s">
        <v>61</v>
      </c>
      <c r="E229" s="40">
        <f t="shared" si="6"/>
        <v>138.91454920668053</v>
      </c>
      <c r="F229" s="41">
        <f t="shared" si="7"/>
        <v>3.1571488456063759</v>
      </c>
      <c r="G229" s="42">
        <v>44</v>
      </c>
      <c r="H229" s="43">
        <v>15.9620416666667</v>
      </c>
      <c r="I229" s="33">
        <v>1.95577168315701</v>
      </c>
      <c r="J229" s="33">
        <v>12.0235345601441</v>
      </c>
      <c r="K229" s="33">
        <v>12.1413951427601</v>
      </c>
      <c r="L229" s="33">
        <v>24.1649297029041</v>
      </c>
      <c r="M229" s="33">
        <v>100.22492130561</v>
      </c>
      <c r="N229" s="33">
        <v>2.4201246858993599</v>
      </c>
      <c r="O229" s="33">
        <v>5.2867708526196102</v>
      </c>
      <c r="P229" s="33">
        <v>28.668788699618599</v>
      </c>
      <c r="Q229" s="33">
        <v>33.364605444706797</v>
      </c>
      <c r="R229" s="33">
        <v>-0.15557665772691101</v>
      </c>
      <c r="S229" s="33">
        <v>1.6602402561613101</v>
      </c>
      <c r="T229" s="33">
        <v>204.187968388629</v>
      </c>
      <c r="U229" s="33">
        <v>162.642949453109</v>
      </c>
      <c r="V229" s="15">
        <v>0.55662693207534197</v>
      </c>
      <c r="W229" s="15"/>
      <c r="X229" s="15"/>
    </row>
    <row r="230" spans="1:24" ht="21.25" customHeight="1" x14ac:dyDescent="0.2">
      <c r="A230" s="47" t="s">
        <v>306</v>
      </c>
      <c r="B230" s="38" t="s">
        <v>135</v>
      </c>
      <c r="C230" s="39">
        <v>28</v>
      </c>
      <c r="D230" s="38" t="s">
        <v>104</v>
      </c>
      <c r="E230" s="40">
        <f t="shared" si="6"/>
        <v>138.67598261656792</v>
      </c>
      <c r="F230" s="41">
        <f t="shared" si="7"/>
        <v>2.830122094215672</v>
      </c>
      <c r="G230" s="42">
        <v>49</v>
      </c>
      <c r="H230" s="43">
        <v>16.44774</v>
      </c>
      <c r="I230" s="33">
        <v>1.6502385916318101</v>
      </c>
      <c r="J230" s="33">
        <v>13.2667562265484</v>
      </c>
      <c r="K230" s="33">
        <v>15.469608166929</v>
      </c>
      <c r="L230" s="33">
        <v>28.736364393477398</v>
      </c>
      <c r="M230" s="33">
        <v>71.389068665723798</v>
      </c>
      <c r="N230" s="33">
        <v>2.1193030263748001</v>
      </c>
      <c r="O230" s="33">
        <v>5.1777283797112004</v>
      </c>
      <c r="P230" s="33">
        <v>32.084491719257002</v>
      </c>
      <c r="Q230" s="33">
        <v>43.0963350315402</v>
      </c>
      <c r="R230" s="33">
        <v>-4.8547816752240696</v>
      </c>
      <c r="S230" s="33">
        <v>1.2076173343355101</v>
      </c>
      <c r="T230" s="33">
        <v>235.84795767558199</v>
      </c>
      <c r="U230" s="33">
        <v>295.37617987115601</v>
      </c>
      <c r="V230" s="15">
        <v>0.443970710300851</v>
      </c>
      <c r="W230" s="15"/>
      <c r="X230" s="15"/>
    </row>
    <row r="231" spans="1:24" ht="21.25" customHeight="1" x14ac:dyDescent="0.15">
      <c r="A231" s="44" t="s">
        <v>307</v>
      </c>
      <c r="B231" s="48" t="s">
        <v>151</v>
      </c>
      <c r="C231" s="49">
        <v>24</v>
      </c>
      <c r="D231" s="48" t="s">
        <v>74</v>
      </c>
      <c r="E231" s="40">
        <f t="shared" si="6"/>
        <v>138.27194790513911</v>
      </c>
      <c r="F231" s="41">
        <f t="shared" si="7"/>
        <v>2.9419563384072154</v>
      </c>
      <c r="G231" s="42">
        <v>47</v>
      </c>
      <c r="H231" s="43">
        <v>24.118828125</v>
      </c>
      <c r="I231" s="33">
        <v>2.0117885800378899</v>
      </c>
      <c r="J231" s="33">
        <v>6.2388360407854897</v>
      </c>
      <c r="K231" s="33">
        <v>14.333952634381101</v>
      </c>
      <c r="L231" s="33">
        <v>20.5727886751665</v>
      </c>
      <c r="M231" s="33">
        <v>91.303910863610298</v>
      </c>
      <c r="N231" s="33">
        <v>1.54760925456332</v>
      </c>
      <c r="O231" s="33">
        <v>6.1648067658773602</v>
      </c>
      <c r="P231" s="33">
        <v>92.860064580397307</v>
      </c>
      <c r="Q231" s="33">
        <v>47.522822435818497</v>
      </c>
      <c r="R231" s="33">
        <v>-1.99580034423588</v>
      </c>
      <c r="S231" s="33">
        <v>0.79158731588848097</v>
      </c>
      <c r="T231" s="33">
        <v>0</v>
      </c>
      <c r="U231" s="33">
        <v>3.0478079950656899E-5</v>
      </c>
      <c r="V231" s="15">
        <v>0</v>
      </c>
      <c r="W231" s="15"/>
      <c r="X231" s="15"/>
    </row>
    <row r="232" spans="1:24" ht="21.25" customHeight="1" x14ac:dyDescent="0.15">
      <c r="A232" s="44" t="s">
        <v>308</v>
      </c>
      <c r="B232" s="45" t="s">
        <v>130</v>
      </c>
      <c r="C232" s="46">
        <v>37</v>
      </c>
      <c r="D232" s="45" t="s">
        <v>62</v>
      </c>
      <c r="E232" s="40">
        <f t="shared" si="6"/>
        <v>138.24654586674993</v>
      </c>
      <c r="F232" s="41">
        <f t="shared" si="7"/>
        <v>2.9414158695053176</v>
      </c>
      <c r="G232" s="42">
        <v>47</v>
      </c>
      <c r="H232" s="43">
        <v>15.8073125000001</v>
      </c>
      <c r="I232" s="33">
        <v>1.8922390978858601</v>
      </c>
      <c r="J232" s="33">
        <v>10.2997136383349</v>
      </c>
      <c r="K232" s="33">
        <v>12.8164758499443</v>
      </c>
      <c r="L232" s="33">
        <v>23.116189488279201</v>
      </c>
      <c r="M232" s="33">
        <v>118.138365716587</v>
      </c>
      <c r="N232" s="33">
        <v>2.2319926907809799</v>
      </c>
      <c r="O232" s="33">
        <v>3.5278128263011199</v>
      </c>
      <c r="P232" s="33">
        <v>13.865844455083099</v>
      </c>
      <c r="Q232" s="33">
        <v>79.892896946080398</v>
      </c>
      <c r="R232" s="33">
        <v>-5.0064439856445597E-2</v>
      </c>
      <c r="S232" s="33">
        <v>1.2964614692871801</v>
      </c>
      <c r="T232" s="33">
        <v>1.2119203451043301</v>
      </c>
      <c r="U232" s="33">
        <v>2.0819302956022101</v>
      </c>
      <c r="V232" s="15">
        <v>0.36793421356967398</v>
      </c>
      <c r="W232" s="15"/>
      <c r="X232" s="15"/>
    </row>
    <row r="233" spans="1:24" ht="21.25" customHeight="1" x14ac:dyDescent="0.15">
      <c r="A233" s="44" t="s">
        <v>309</v>
      </c>
      <c r="B233" s="48" t="s">
        <v>72</v>
      </c>
      <c r="C233" s="49">
        <v>36</v>
      </c>
      <c r="D233" s="48" t="s">
        <v>61</v>
      </c>
      <c r="E233" s="40">
        <f t="shared" si="6"/>
        <v>137.95776910230512</v>
      </c>
      <c r="F233" s="41">
        <f t="shared" si="7"/>
        <v>2.8154646755572474</v>
      </c>
      <c r="G233" s="42">
        <v>49</v>
      </c>
      <c r="H233" s="43">
        <v>16.916250000000002</v>
      </c>
      <c r="I233" s="33">
        <v>2.0106664866052002</v>
      </c>
      <c r="J233" s="33">
        <v>12.5862616143182</v>
      </c>
      <c r="K233" s="33">
        <v>14.689883319301099</v>
      </c>
      <c r="L233" s="33">
        <v>27.2761449336193</v>
      </c>
      <c r="M233" s="33">
        <v>83.197576573940694</v>
      </c>
      <c r="N233" s="33">
        <v>2.4045502418204099</v>
      </c>
      <c r="O233" s="33">
        <v>5.2341996758040796</v>
      </c>
      <c r="P233" s="33">
        <v>20.310733314343601</v>
      </c>
      <c r="Q233" s="33">
        <v>29.6431999599316</v>
      </c>
      <c r="R233" s="33">
        <v>0.69981533654713102</v>
      </c>
      <c r="S233" s="33">
        <v>1.9595393544203801</v>
      </c>
      <c r="T233" s="33">
        <v>223.77213939118201</v>
      </c>
      <c r="U233" s="33">
        <v>187.681025210504</v>
      </c>
      <c r="V233" s="15">
        <v>0.54385810741742102</v>
      </c>
      <c r="W233" s="15"/>
      <c r="X233" s="15"/>
    </row>
    <row r="234" spans="1:24" ht="21.25" customHeight="1" x14ac:dyDescent="0.2">
      <c r="A234" s="47" t="s">
        <v>310</v>
      </c>
      <c r="B234" s="38" t="s">
        <v>144</v>
      </c>
      <c r="C234" s="39">
        <v>27</v>
      </c>
      <c r="D234" s="38" t="s">
        <v>62</v>
      </c>
      <c r="E234" s="40">
        <f t="shared" si="6"/>
        <v>137.83001288117475</v>
      </c>
      <c r="F234" s="41">
        <f t="shared" si="7"/>
        <v>2.8714586016911405</v>
      </c>
      <c r="G234" s="42">
        <v>48</v>
      </c>
      <c r="H234" s="43">
        <v>16.908100000000001</v>
      </c>
      <c r="I234" s="33">
        <v>2.1797531014350202</v>
      </c>
      <c r="J234" s="33">
        <v>12.997384036204</v>
      </c>
      <c r="K234" s="33">
        <v>9.6748827762429102</v>
      </c>
      <c r="L234" s="33">
        <v>22.6722668124469</v>
      </c>
      <c r="M234" s="33">
        <v>121.213242058353</v>
      </c>
      <c r="N234" s="33">
        <v>0.96720470369623202</v>
      </c>
      <c r="O234" s="33">
        <v>2.8163322990504498</v>
      </c>
      <c r="P234" s="33">
        <v>17.869634082783101</v>
      </c>
      <c r="Q234" s="33">
        <v>106.978399425091</v>
      </c>
      <c r="R234" s="33">
        <v>-4.94009406049181</v>
      </c>
      <c r="S234" s="33">
        <v>1.32170818063326</v>
      </c>
      <c r="T234" s="33">
        <v>13.3258901400024</v>
      </c>
      <c r="U234" s="33">
        <v>11.834169462461899</v>
      </c>
      <c r="V234" s="15">
        <v>0.52964461732424495</v>
      </c>
      <c r="W234" s="15"/>
      <c r="X234" s="15"/>
    </row>
    <row r="235" spans="1:24" ht="21.25" customHeight="1" x14ac:dyDescent="0.2">
      <c r="A235" s="47" t="s">
        <v>311</v>
      </c>
      <c r="B235" s="38" t="s">
        <v>115</v>
      </c>
      <c r="C235" s="39">
        <v>24</v>
      </c>
      <c r="D235" s="38" t="s">
        <v>81</v>
      </c>
      <c r="E235" s="40">
        <f t="shared" si="6"/>
        <v>137.67057962516427</v>
      </c>
      <c r="F235" s="41">
        <f t="shared" si="7"/>
        <v>2.7534115925032854</v>
      </c>
      <c r="G235" s="42">
        <v>50</v>
      </c>
      <c r="H235" s="43">
        <v>13.273099999999999</v>
      </c>
      <c r="I235" s="33">
        <v>2.0304042110563998</v>
      </c>
      <c r="J235" s="33">
        <v>10.6260940937348</v>
      </c>
      <c r="K235" s="33">
        <v>11.999292718466901</v>
      </c>
      <c r="L235" s="33">
        <v>22.6253868122017</v>
      </c>
      <c r="M235" s="33">
        <v>99.452470540558494</v>
      </c>
      <c r="N235" s="33">
        <v>4.2533128177500199</v>
      </c>
      <c r="O235" s="33">
        <v>8.3104907255947005</v>
      </c>
      <c r="P235" s="33">
        <v>17.236012335452699</v>
      </c>
      <c r="Q235" s="33">
        <v>53.555263477681002</v>
      </c>
      <c r="R235" s="33">
        <v>0.72939553325117001</v>
      </c>
      <c r="S235" s="33">
        <v>1.59381458799286</v>
      </c>
      <c r="T235" s="33">
        <v>1.3475311539694201E-9</v>
      </c>
      <c r="U235" s="33">
        <v>0.187398724356789</v>
      </c>
      <c r="V235" s="15">
        <v>7.1907167399610503E-9</v>
      </c>
      <c r="W235" s="15"/>
      <c r="X235" s="15"/>
    </row>
    <row r="236" spans="1:24" ht="21.25" customHeight="1" x14ac:dyDescent="0.15">
      <c r="A236" s="37" t="s">
        <v>312</v>
      </c>
      <c r="B236" s="38" t="s">
        <v>65</v>
      </c>
      <c r="C236" s="39">
        <v>29</v>
      </c>
      <c r="D236" s="38" t="s">
        <v>81</v>
      </c>
      <c r="E236" s="40">
        <f t="shared" si="6"/>
        <v>137.56647713737743</v>
      </c>
      <c r="F236" s="41">
        <f t="shared" si="7"/>
        <v>2.9905755899429876</v>
      </c>
      <c r="G236" s="42">
        <v>46</v>
      </c>
      <c r="H236" s="43">
        <v>16.560099999999998</v>
      </c>
      <c r="I236" s="33">
        <v>2.80085304261809</v>
      </c>
      <c r="J236" s="33">
        <v>12.6345872542395</v>
      </c>
      <c r="K236" s="33">
        <v>12.7833587865829</v>
      </c>
      <c r="L236" s="33">
        <v>25.4179460408224</v>
      </c>
      <c r="M236" s="33">
        <v>90.4396037841571</v>
      </c>
      <c r="N236" s="33">
        <v>2.30994166725741</v>
      </c>
      <c r="O236" s="33">
        <v>5.8138732639866904</v>
      </c>
      <c r="P236" s="33">
        <v>22.325452974291501</v>
      </c>
      <c r="Q236" s="33">
        <v>29.129278476772601</v>
      </c>
      <c r="R236" s="33">
        <v>1.3755643072711099</v>
      </c>
      <c r="S236" s="33">
        <v>1.5470323875344001</v>
      </c>
      <c r="T236" s="33">
        <v>3.2012274063666402</v>
      </c>
      <c r="U236" s="33">
        <v>6.6659191346089397</v>
      </c>
      <c r="V236" s="15">
        <v>0.32443294452685201</v>
      </c>
      <c r="W236" s="15"/>
      <c r="X236" s="15"/>
    </row>
    <row r="237" spans="1:24" ht="21.25" customHeight="1" x14ac:dyDescent="0.15">
      <c r="A237" s="44" t="s">
        <v>313</v>
      </c>
      <c r="B237" s="48" t="s">
        <v>151</v>
      </c>
      <c r="C237" s="49">
        <v>21</v>
      </c>
      <c r="D237" s="48" t="s">
        <v>81</v>
      </c>
      <c r="E237" s="40">
        <f t="shared" si="6"/>
        <v>137.42087762733445</v>
      </c>
      <c r="F237" s="41">
        <f t="shared" si="7"/>
        <v>2.9238484601560519</v>
      </c>
      <c r="G237" s="42">
        <v>47</v>
      </c>
      <c r="H237" s="43">
        <v>15.9245</v>
      </c>
      <c r="I237" s="33">
        <v>2.0458287536539999</v>
      </c>
      <c r="J237" s="33">
        <v>14.350653053661899</v>
      </c>
      <c r="K237" s="33">
        <v>12.924599716267901</v>
      </c>
      <c r="L237" s="33">
        <v>27.2752527699298</v>
      </c>
      <c r="M237" s="33">
        <v>86.148351697669796</v>
      </c>
      <c r="N237" s="33">
        <v>2.0744256117835702</v>
      </c>
      <c r="O237" s="33">
        <v>4.0800818003808397</v>
      </c>
      <c r="P237" s="33">
        <v>21.803899339742401</v>
      </c>
      <c r="Q237" s="33">
        <v>50.8845399925682</v>
      </c>
      <c r="R237" s="33">
        <v>-0.92929654501203096</v>
      </c>
      <c r="S237" s="33">
        <v>1.8208195980359401</v>
      </c>
      <c r="T237" s="33">
        <v>5.5166906098966999</v>
      </c>
      <c r="U237" s="33">
        <v>10.803723384265201</v>
      </c>
      <c r="V237" s="15">
        <v>0.33802393811027698</v>
      </c>
      <c r="W237" s="15"/>
      <c r="X237" s="15"/>
    </row>
    <row r="238" spans="1:24" ht="21.25" customHeight="1" x14ac:dyDescent="0.15">
      <c r="A238" s="44" t="s">
        <v>314</v>
      </c>
      <c r="B238" s="45" t="s">
        <v>68</v>
      </c>
      <c r="C238" s="46">
        <v>23</v>
      </c>
      <c r="D238" s="45" t="s">
        <v>81</v>
      </c>
      <c r="E238" s="40">
        <f t="shared" si="6"/>
        <v>136.9061542119029</v>
      </c>
      <c r="F238" s="41">
        <f t="shared" si="7"/>
        <v>2.9128968981255938</v>
      </c>
      <c r="G238" s="42">
        <v>47</v>
      </c>
      <c r="H238" s="43">
        <v>16.315916666666599</v>
      </c>
      <c r="I238" s="33">
        <v>1.50399772579149</v>
      </c>
      <c r="J238" s="33">
        <v>11.5162111857395</v>
      </c>
      <c r="K238" s="33">
        <v>14.971267530306401</v>
      </c>
      <c r="L238" s="33">
        <v>26.487478716045899</v>
      </c>
      <c r="M238" s="33">
        <v>87.004590751624406</v>
      </c>
      <c r="N238" s="33">
        <v>1.5060792107040499</v>
      </c>
      <c r="O238" s="33">
        <v>4.6483807278985703</v>
      </c>
      <c r="P238" s="33">
        <v>23.223306160779401</v>
      </c>
      <c r="Q238" s="33">
        <v>42.792710114326397</v>
      </c>
      <c r="R238" s="33">
        <v>-2.4946628421154999</v>
      </c>
      <c r="S238" s="33">
        <v>1.4575625565321599</v>
      </c>
      <c r="T238" s="33">
        <v>7.8274237693422002</v>
      </c>
      <c r="U238" s="33">
        <v>11.652569888935201</v>
      </c>
      <c r="V238" s="15">
        <v>0.401818599464286</v>
      </c>
      <c r="W238" s="15"/>
      <c r="X238" s="15"/>
    </row>
    <row r="239" spans="1:24" ht="21.25" customHeight="1" x14ac:dyDescent="0.15">
      <c r="A239" s="44" t="s">
        <v>315</v>
      </c>
      <c r="B239" s="45" t="s">
        <v>115</v>
      </c>
      <c r="C239" s="46">
        <v>36</v>
      </c>
      <c r="D239" s="45" t="s">
        <v>74</v>
      </c>
      <c r="E239" s="40">
        <f t="shared" si="6"/>
        <v>136.27146412046849</v>
      </c>
      <c r="F239" s="41">
        <f t="shared" si="7"/>
        <v>2.7254292824093698</v>
      </c>
      <c r="G239" s="42">
        <v>50</v>
      </c>
      <c r="H239" s="43">
        <v>22.621322580645199</v>
      </c>
      <c r="I239" s="33">
        <v>2.15847394720485</v>
      </c>
      <c r="J239" s="33">
        <v>4.1748695163430103</v>
      </c>
      <c r="K239" s="33">
        <v>18.696116895649201</v>
      </c>
      <c r="L239" s="33">
        <v>22.870986411992199</v>
      </c>
      <c r="M239" s="33">
        <v>77.855874087967507</v>
      </c>
      <c r="N239" s="33">
        <v>1.4992750554437999</v>
      </c>
      <c r="O239" s="33">
        <v>8.6545062234374495</v>
      </c>
      <c r="P239" s="33">
        <v>57.107776968166</v>
      </c>
      <c r="Q239" s="33">
        <v>35.8681780844326</v>
      </c>
      <c r="R239" s="33">
        <v>0.37411073205683099</v>
      </c>
      <c r="S239" s="33">
        <v>0.62619132481024997</v>
      </c>
      <c r="T239" s="33">
        <v>2.8025538566243699E-12</v>
      </c>
      <c r="U239" s="33">
        <v>3.4127369282439297E-5</v>
      </c>
      <c r="V239" s="15">
        <v>8.2120412015454999E-8</v>
      </c>
      <c r="W239" s="15"/>
      <c r="X239" s="15"/>
    </row>
    <row r="240" spans="1:24" ht="21.25" customHeight="1" x14ac:dyDescent="0.2">
      <c r="A240" s="47" t="s">
        <v>316</v>
      </c>
      <c r="B240" s="38" t="s">
        <v>204</v>
      </c>
      <c r="C240" s="39">
        <v>23</v>
      </c>
      <c r="D240" s="38" t="s">
        <v>104</v>
      </c>
      <c r="E240" s="40">
        <f t="shared" si="6"/>
        <v>135.91483598810103</v>
      </c>
      <c r="F240" s="41">
        <f t="shared" si="7"/>
        <v>2.831559083085438</v>
      </c>
      <c r="G240" s="42">
        <v>48</v>
      </c>
      <c r="H240" s="43">
        <v>15.761749999999999</v>
      </c>
      <c r="I240" s="33">
        <v>3.20323302966059</v>
      </c>
      <c r="J240" s="33">
        <v>11.4674170003389</v>
      </c>
      <c r="K240" s="33">
        <v>13.3608945174459</v>
      </c>
      <c r="L240" s="33">
        <v>24.828311517784801</v>
      </c>
      <c r="M240" s="33">
        <v>78.8872453293653</v>
      </c>
      <c r="N240" s="33">
        <v>4.20312726194887</v>
      </c>
      <c r="O240" s="33">
        <v>9.2430973571742197</v>
      </c>
      <c r="P240" s="33">
        <v>17.500420278577799</v>
      </c>
      <c r="Q240" s="33">
        <v>21.980251598334402</v>
      </c>
      <c r="R240" s="33">
        <v>-4.9569094409201302</v>
      </c>
      <c r="S240" s="33">
        <v>1.0359738352563399</v>
      </c>
      <c r="T240" s="33">
        <v>242.58321175990801</v>
      </c>
      <c r="U240" s="33">
        <v>261.84711358186098</v>
      </c>
      <c r="V240" s="15">
        <v>0.48090528973560298</v>
      </c>
      <c r="W240" s="15"/>
      <c r="X240" s="15"/>
    </row>
    <row r="241" spans="1:24" ht="21.25" customHeight="1" x14ac:dyDescent="0.15">
      <c r="A241" s="44" t="s">
        <v>317</v>
      </c>
      <c r="B241" s="45" t="s">
        <v>239</v>
      </c>
      <c r="C241" s="46">
        <v>25</v>
      </c>
      <c r="D241" s="45" t="s">
        <v>66</v>
      </c>
      <c r="E241" s="40">
        <f t="shared" si="6"/>
        <v>135.06539672386469</v>
      </c>
      <c r="F241" s="41">
        <f t="shared" si="7"/>
        <v>3.0696681073605614</v>
      </c>
      <c r="G241" s="42">
        <v>44</v>
      </c>
      <c r="H241" s="43">
        <v>15.53771875</v>
      </c>
      <c r="I241" s="33">
        <v>2.0187848008578402</v>
      </c>
      <c r="J241" s="33">
        <v>10.038989938858499</v>
      </c>
      <c r="K241" s="33">
        <v>16.079441668968599</v>
      </c>
      <c r="L241" s="33">
        <v>26.118431607827201</v>
      </c>
      <c r="M241" s="33">
        <v>75.642262370709801</v>
      </c>
      <c r="N241" s="33">
        <v>3.8236681533524899</v>
      </c>
      <c r="O241" s="33">
        <v>8.1221775895903292</v>
      </c>
      <c r="P241" s="33">
        <v>13.2230776792391</v>
      </c>
      <c r="Q241" s="33">
        <v>26.322992225905999</v>
      </c>
      <c r="R241" s="33">
        <v>0.17394271956759699</v>
      </c>
      <c r="S241" s="33">
        <v>1.38620928349471</v>
      </c>
      <c r="T241" s="33">
        <v>0</v>
      </c>
      <c r="U241" s="33">
        <v>1.10310439091274</v>
      </c>
      <c r="V241" s="15">
        <v>0</v>
      </c>
      <c r="W241" s="15"/>
      <c r="X241" s="15"/>
    </row>
    <row r="242" spans="1:24" ht="21.25" customHeight="1" x14ac:dyDescent="0.2">
      <c r="A242" s="47" t="s">
        <v>318</v>
      </c>
      <c r="B242" s="38" t="s">
        <v>151</v>
      </c>
      <c r="C242" s="39">
        <v>29</v>
      </c>
      <c r="D242" s="38" t="s">
        <v>59</v>
      </c>
      <c r="E242" s="40">
        <f t="shared" si="6"/>
        <v>134.88068465849645</v>
      </c>
      <c r="F242" s="41">
        <f t="shared" si="7"/>
        <v>2.8698018012446052</v>
      </c>
      <c r="G242" s="42">
        <v>47</v>
      </c>
      <c r="H242" s="43">
        <v>15.4558235294118</v>
      </c>
      <c r="I242" s="33">
        <v>2.0657227430162601</v>
      </c>
      <c r="J242" s="33">
        <v>10.231413579701099</v>
      </c>
      <c r="K242" s="33">
        <v>13.558168728105199</v>
      </c>
      <c r="L242" s="33">
        <v>23.789582307806299</v>
      </c>
      <c r="M242" s="33">
        <v>98.830762842672101</v>
      </c>
      <c r="N242" s="33">
        <v>2.0833434306510199</v>
      </c>
      <c r="O242" s="33">
        <v>5.5711110514017097</v>
      </c>
      <c r="P242" s="33">
        <v>14.771671054690399</v>
      </c>
      <c r="Q242" s="33">
        <v>40.230132174108299</v>
      </c>
      <c r="R242" s="33">
        <v>-2.9640750402393699</v>
      </c>
      <c r="S242" s="33">
        <v>1.2981679852386201</v>
      </c>
      <c r="T242" s="33">
        <v>221.025936878739</v>
      </c>
      <c r="U242" s="33">
        <v>225.83162243137201</v>
      </c>
      <c r="V242" s="15">
        <v>0.49462279930985997</v>
      </c>
      <c r="W242" s="15"/>
      <c r="X242" s="15"/>
    </row>
    <row r="243" spans="1:24" ht="21.25" customHeight="1" x14ac:dyDescent="0.2">
      <c r="A243" s="47" t="s">
        <v>319</v>
      </c>
      <c r="B243" s="38" t="s">
        <v>70</v>
      </c>
      <c r="C243" s="39">
        <v>20</v>
      </c>
      <c r="D243" s="38" t="s">
        <v>59</v>
      </c>
      <c r="E243" s="40">
        <f t="shared" si="6"/>
        <v>134.15214132257111</v>
      </c>
      <c r="F243" s="41">
        <f t="shared" si="7"/>
        <v>2.8543008792036408</v>
      </c>
      <c r="G243" s="42">
        <v>47</v>
      </c>
      <c r="H243" s="43">
        <v>16.636258064516099</v>
      </c>
      <c r="I243" s="33">
        <v>0.30850778506828502</v>
      </c>
      <c r="J243" s="33">
        <v>11.036279654508901</v>
      </c>
      <c r="K243" s="33">
        <v>15.7667965755876</v>
      </c>
      <c r="L243" s="33">
        <v>26.803076230096401</v>
      </c>
      <c r="M243" s="33">
        <v>86.346768906516004</v>
      </c>
      <c r="N243" s="33">
        <v>0.16280715884708699</v>
      </c>
      <c r="O243" s="33">
        <v>0.73742770198475904</v>
      </c>
      <c r="P243" s="33">
        <v>45.4733638752706</v>
      </c>
      <c r="Q243" s="33">
        <v>28.175713913410299</v>
      </c>
      <c r="R243" s="33">
        <v>3.9191541538749499</v>
      </c>
      <c r="S243" s="33">
        <v>1.4208562989467299</v>
      </c>
      <c r="T243" s="33">
        <v>319.56714998668599</v>
      </c>
      <c r="U243" s="33">
        <v>352.954762671862</v>
      </c>
      <c r="V243" s="15">
        <v>0.47517730496453903</v>
      </c>
      <c r="W243" s="15"/>
      <c r="X243" s="15"/>
    </row>
    <row r="244" spans="1:24" ht="21.25" customHeight="1" x14ac:dyDescent="0.15">
      <c r="A244" s="44" t="s">
        <v>320</v>
      </c>
      <c r="B244" s="45" t="s">
        <v>94</v>
      </c>
      <c r="C244" s="46">
        <v>24</v>
      </c>
      <c r="D244" s="45" t="s">
        <v>74</v>
      </c>
      <c r="E244" s="40">
        <f t="shared" si="6"/>
        <v>133.44192596683979</v>
      </c>
      <c r="F244" s="41">
        <f t="shared" si="7"/>
        <v>2.723304611568159</v>
      </c>
      <c r="G244" s="42">
        <v>49</v>
      </c>
      <c r="H244" s="43">
        <v>19.66453125</v>
      </c>
      <c r="I244" s="33">
        <v>1.4323803599515299</v>
      </c>
      <c r="J244" s="33">
        <v>4.6303739812101004</v>
      </c>
      <c r="K244" s="33">
        <v>18.043750067602598</v>
      </c>
      <c r="L244" s="33">
        <v>22.6741240488127</v>
      </c>
      <c r="M244" s="33">
        <v>91.257117441246294</v>
      </c>
      <c r="N244" s="33">
        <v>0.35344789820872202</v>
      </c>
      <c r="O244" s="33">
        <v>4.2758788227068898</v>
      </c>
      <c r="P244" s="33">
        <v>56.196187271823902</v>
      </c>
      <c r="Q244" s="33">
        <v>46.143830902571302</v>
      </c>
      <c r="R244" s="33">
        <v>1.71509106192718</v>
      </c>
      <c r="S244" s="33">
        <v>0.75713364341014</v>
      </c>
      <c r="T244" s="33">
        <v>0</v>
      </c>
      <c r="U244" s="33">
        <v>0</v>
      </c>
      <c r="V244" s="15">
        <v>0</v>
      </c>
      <c r="W244" s="15"/>
      <c r="X244" s="15"/>
    </row>
    <row r="245" spans="1:24" ht="21.25" customHeight="1" x14ac:dyDescent="0.2">
      <c r="A245" s="47" t="s">
        <v>321</v>
      </c>
      <c r="B245" s="38" t="s">
        <v>212</v>
      </c>
      <c r="C245" s="39">
        <v>27</v>
      </c>
      <c r="D245" s="38" t="s">
        <v>61</v>
      </c>
      <c r="E245" s="40">
        <f t="shared" si="6"/>
        <v>133.33017218473489</v>
      </c>
      <c r="F245" s="41">
        <f t="shared" si="7"/>
        <v>2.7210239221374466</v>
      </c>
      <c r="G245" s="42">
        <v>49</v>
      </c>
      <c r="H245" s="43">
        <v>19.076954545454502</v>
      </c>
      <c r="I245" s="33">
        <v>2.2910259298968398</v>
      </c>
      <c r="J245" s="33">
        <v>9.8653415665886506</v>
      </c>
      <c r="K245" s="33">
        <v>16.7141193416366</v>
      </c>
      <c r="L245" s="33">
        <v>26.5794609082253</v>
      </c>
      <c r="M245" s="33">
        <v>74.420108984756695</v>
      </c>
      <c r="N245" s="33">
        <v>1.25300017931845</v>
      </c>
      <c r="O245" s="33">
        <v>5.6674475466001297</v>
      </c>
      <c r="P245" s="33">
        <v>25.2341993724026</v>
      </c>
      <c r="Q245" s="33">
        <v>28.457649716278201</v>
      </c>
      <c r="R245" s="33">
        <v>-1.5578247564291601</v>
      </c>
      <c r="S245" s="33">
        <v>1.32324462241484</v>
      </c>
      <c r="T245" s="33">
        <v>386.11690642568601</v>
      </c>
      <c r="U245" s="33">
        <v>409.00259809460601</v>
      </c>
      <c r="V245" s="15">
        <v>0.485608646537524</v>
      </c>
      <c r="W245" s="15"/>
      <c r="X245" s="15"/>
    </row>
    <row r="246" spans="1:24" ht="21.25" customHeight="1" x14ac:dyDescent="0.15">
      <c r="A246" s="44" t="s">
        <v>322</v>
      </c>
      <c r="B246" s="48" t="s">
        <v>96</v>
      </c>
      <c r="C246" s="49">
        <v>24</v>
      </c>
      <c r="D246" s="48" t="s">
        <v>66</v>
      </c>
      <c r="E246" s="40">
        <f t="shared" si="6"/>
        <v>133.32673367302334</v>
      </c>
      <c r="F246" s="41">
        <f t="shared" si="7"/>
        <v>2.898407253761377</v>
      </c>
      <c r="G246" s="42">
        <v>46</v>
      </c>
      <c r="H246" s="43">
        <v>16.005125</v>
      </c>
      <c r="I246" s="33">
        <v>0.70992585591449298</v>
      </c>
      <c r="J246" s="33">
        <v>14.164964033958</v>
      </c>
      <c r="K246" s="33">
        <v>13.678286425223</v>
      </c>
      <c r="L246" s="33">
        <v>27.8432504591811</v>
      </c>
      <c r="M246" s="33">
        <v>76.447288148694497</v>
      </c>
      <c r="N246" s="33">
        <v>1.03737729066061</v>
      </c>
      <c r="O246" s="33">
        <v>2.2928299128992098</v>
      </c>
      <c r="P246" s="33">
        <v>34.938391976673401</v>
      </c>
      <c r="Q246" s="33">
        <v>136.70567883517899</v>
      </c>
      <c r="R246" s="33">
        <v>1.2973345574410999</v>
      </c>
      <c r="S246" s="33">
        <v>2.0679039180412402</v>
      </c>
      <c r="T246" s="33">
        <v>7.7699981936758196</v>
      </c>
      <c r="U246" s="33">
        <v>11.635274730468099</v>
      </c>
      <c r="V246" s="15">
        <v>0.40040654022487099</v>
      </c>
      <c r="W246" s="15"/>
      <c r="X246" s="15"/>
    </row>
    <row r="247" spans="1:24" ht="21.25" customHeight="1" x14ac:dyDescent="0.15">
      <c r="A247" s="44" t="s">
        <v>323</v>
      </c>
      <c r="B247" s="48" t="s">
        <v>147</v>
      </c>
      <c r="C247" s="49">
        <v>20</v>
      </c>
      <c r="D247" s="48" t="s">
        <v>62</v>
      </c>
      <c r="E247" s="40">
        <f t="shared" si="6"/>
        <v>133.26528601339831</v>
      </c>
      <c r="F247" s="41">
        <f t="shared" si="7"/>
        <v>2.8970714350738764</v>
      </c>
      <c r="G247" s="42">
        <v>46</v>
      </c>
      <c r="H247" s="43">
        <v>16.8035</v>
      </c>
      <c r="I247" s="33">
        <v>2.0643107143850599</v>
      </c>
      <c r="J247" s="33">
        <v>11.6486355091004</v>
      </c>
      <c r="K247" s="33">
        <v>14.453397760423901</v>
      </c>
      <c r="L247" s="33">
        <v>26.102033269524298</v>
      </c>
      <c r="M247" s="33">
        <v>89.555828559472403</v>
      </c>
      <c r="N247" s="33">
        <v>1.6327883383553501</v>
      </c>
      <c r="O247" s="33">
        <v>2.6477104567114802</v>
      </c>
      <c r="P247" s="33">
        <v>24.4292550583313</v>
      </c>
      <c r="Q247" s="33">
        <v>18.912670337700899</v>
      </c>
      <c r="R247" s="33">
        <v>-1.5282381138183301</v>
      </c>
      <c r="S247" s="33">
        <v>1.48573427558334</v>
      </c>
      <c r="T247" s="33">
        <v>166.99972149798899</v>
      </c>
      <c r="U247" s="33">
        <v>319.01228850257002</v>
      </c>
      <c r="V247" s="15">
        <v>0.34361233480176201</v>
      </c>
      <c r="W247" s="15"/>
      <c r="X247" s="15"/>
    </row>
    <row r="248" spans="1:24" ht="21.25" customHeight="1" x14ac:dyDescent="0.2">
      <c r="A248" s="47" t="s">
        <v>324</v>
      </c>
      <c r="B248" s="38" t="s">
        <v>76</v>
      </c>
      <c r="C248" s="39">
        <v>19</v>
      </c>
      <c r="D248" s="38" t="s">
        <v>104</v>
      </c>
      <c r="E248" s="40">
        <f t="shared" si="6"/>
        <v>132.873690268686</v>
      </c>
      <c r="F248" s="41">
        <f t="shared" si="7"/>
        <v>2.7117079646670614</v>
      </c>
      <c r="G248" s="42">
        <v>49</v>
      </c>
      <c r="H248" s="43">
        <v>13.7949999999999</v>
      </c>
      <c r="I248" s="33">
        <v>1.5205463152060199</v>
      </c>
      <c r="J248" s="33">
        <v>10.384518610791901</v>
      </c>
      <c r="K248" s="33">
        <v>14.9859180728795</v>
      </c>
      <c r="L248" s="33">
        <v>25.3704366836714</v>
      </c>
      <c r="M248" s="33">
        <v>84.830974297153702</v>
      </c>
      <c r="N248" s="33">
        <v>1.9606842819371699</v>
      </c>
      <c r="O248" s="33">
        <v>5.2956750116694504</v>
      </c>
      <c r="P248" s="33">
        <v>18.777715228780298</v>
      </c>
      <c r="Q248" s="33">
        <v>48.454730289447298</v>
      </c>
      <c r="R248" s="33">
        <v>4.3635635763496898</v>
      </c>
      <c r="S248" s="33">
        <v>1.61929966511061</v>
      </c>
      <c r="T248" s="33">
        <v>11.0323975844621</v>
      </c>
      <c r="U248" s="33">
        <v>11.0323975844621</v>
      </c>
      <c r="V248" s="15">
        <v>0.5</v>
      </c>
      <c r="W248" s="15"/>
      <c r="X248" s="15"/>
    </row>
    <row r="249" spans="1:24" ht="21.25" customHeight="1" x14ac:dyDescent="0.15">
      <c r="A249" s="44" t="s">
        <v>325</v>
      </c>
      <c r="B249" s="48" t="s">
        <v>72</v>
      </c>
      <c r="C249" s="49">
        <v>26</v>
      </c>
      <c r="D249" s="48" t="s">
        <v>74</v>
      </c>
      <c r="E249" s="40">
        <f t="shared" si="6"/>
        <v>132.7959344866033</v>
      </c>
      <c r="F249" s="41">
        <f t="shared" si="7"/>
        <v>2.7101211119714961</v>
      </c>
      <c r="G249" s="42">
        <v>49</v>
      </c>
      <c r="H249" s="43">
        <v>21.8557121212121</v>
      </c>
      <c r="I249" s="33">
        <v>1.9643781270688401</v>
      </c>
      <c r="J249" s="33">
        <v>4.49428618365463</v>
      </c>
      <c r="K249" s="33">
        <v>15.2607537062205</v>
      </c>
      <c r="L249" s="33">
        <v>19.7550398898751</v>
      </c>
      <c r="M249" s="33">
        <v>93.023729011204694</v>
      </c>
      <c r="N249" s="33">
        <v>2.03517600210058</v>
      </c>
      <c r="O249" s="33">
        <v>7.1130811787374002</v>
      </c>
      <c r="P249" s="33">
        <v>63.963939769503803</v>
      </c>
      <c r="Q249" s="33">
        <v>73.483552909485994</v>
      </c>
      <c r="R249" s="33">
        <v>-0.67629534609798603</v>
      </c>
      <c r="S249" s="33">
        <v>0.69970980397232696</v>
      </c>
      <c r="T249" s="33">
        <v>0</v>
      </c>
      <c r="U249" s="33">
        <v>0</v>
      </c>
      <c r="V249" s="15">
        <v>0.4793</v>
      </c>
      <c r="W249" s="15"/>
      <c r="X249" s="15"/>
    </row>
    <row r="250" spans="1:24" ht="21.25" customHeight="1" x14ac:dyDescent="0.15">
      <c r="A250" s="44" t="s">
        <v>326</v>
      </c>
      <c r="B250" s="48" t="s">
        <v>76</v>
      </c>
      <c r="C250" s="49">
        <v>27</v>
      </c>
      <c r="D250" s="48" t="s">
        <v>74</v>
      </c>
      <c r="E250" s="40">
        <f t="shared" si="6"/>
        <v>132.49075954909941</v>
      </c>
      <c r="F250" s="41">
        <f t="shared" si="7"/>
        <v>2.7038930520224369</v>
      </c>
      <c r="G250" s="42">
        <v>49</v>
      </c>
      <c r="H250" s="43">
        <v>21.421833333333399</v>
      </c>
      <c r="I250" s="33">
        <v>1.3239757680334201</v>
      </c>
      <c r="J250" s="33">
        <v>4.1218735967378199</v>
      </c>
      <c r="K250" s="33">
        <v>17.954991976109898</v>
      </c>
      <c r="L250" s="33">
        <v>22.076865572847801</v>
      </c>
      <c r="M250" s="33">
        <v>83.825621423435805</v>
      </c>
      <c r="N250" s="33">
        <v>1.34348776460229</v>
      </c>
      <c r="O250" s="33">
        <v>5.61558932804191</v>
      </c>
      <c r="P250" s="33">
        <v>65.5808673137727</v>
      </c>
      <c r="Q250" s="33">
        <v>29.417493063611001</v>
      </c>
      <c r="R250" s="33">
        <v>3.2017884503766298</v>
      </c>
      <c r="S250" s="33">
        <v>0.64274029302517199</v>
      </c>
      <c r="T250" s="33">
        <v>2.80126621837211E-12</v>
      </c>
      <c r="U250" s="33">
        <v>4.2687930030303299E-5</v>
      </c>
      <c r="V250" s="15">
        <v>6.5621969314486297E-8</v>
      </c>
      <c r="W250" s="15"/>
      <c r="X250" s="15"/>
    </row>
    <row r="251" spans="1:24" ht="21.25" customHeight="1" x14ac:dyDescent="0.15">
      <c r="A251" s="44" t="s">
        <v>327</v>
      </c>
      <c r="B251" s="45" t="s">
        <v>83</v>
      </c>
      <c r="C251" s="46">
        <v>29</v>
      </c>
      <c r="D251" s="45" t="s">
        <v>66</v>
      </c>
      <c r="E251" s="40">
        <f t="shared" si="6"/>
        <v>131.0711877828231</v>
      </c>
      <c r="F251" s="41">
        <f t="shared" si="7"/>
        <v>2.7306497454754814</v>
      </c>
      <c r="G251" s="42">
        <v>48</v>
      </c>
      <c r="H251" s="43">
        <v>15.161166666666601</v>
      </c>
      <c r="I251" s="33">
        <v>1.7267997228387399</v>
      </c>
      <c r="J251" s="33">
        <v>10.036778503620001</v>
      </c>
      <c r="K251" s="33">
        <v>12.2198270028184</v>
      </c>
      <c r="L251" s="33">
        <v>22.256605506438401</v>
      </c>
      <c r="M251" s="33">
        <v>103.059423330163</v>
      </c>
      <c r="N251" s="33">
        <v>1.95601056663427</v>
      </c>
      <c r="O251" s="33">
        <v>4.2916461038721403</v>
      </c>
      <c r="P251" s="33">
        <v>20.941836953410601</v>
      </c>
      <c r="Q251" s="33">
        <v>70.946959580480197</v>
      </c>
      <c r="R251" s="33">
        <v>2.5505556724707898</v>
      </c>
      <c r="S251" s="33">
        <v>1.35469115251085</v>
      </c>
      <c r="T251" s="33">
        <v>6.88758996756955</v>
      </c>
      <c r="U251" s="33">
        <v>15.638791109149</v>
      </c>
      <c r="V251" s="15">
        <v>0.305756612396477</v>
      </c>
      <c r="W251" s="15"/>
      <c r="X251" s="15"/>
    </row>
    <row r="252" spans="1:24" ht="21.25" customHeight="1" x14ac:dyDescent="0.15">
      <c r="A252" s="44" t="s">
        <v>328</v>
      </c>
      <c r="B252" s="48" t="s">
        <v>119</v>
      </c>
      <c r="C252" s="49">
        <v>27</v>
      </c>
      <c r="D252" s="48" t="s">
        <v>62</v>
      </c>
      <c r="E252" s="40">
        <f t="shared" si="6"/>
        <v>130.35280626844974</v>
      </c>
      <c r="F252" s="41">
        <f t="shared" si="7"/>
        <v>2.8337566580097771</v>
      </c>
      <c r="G252" s="42">
        <v>46</v>
      </c>
      <c r="H252" s="43">
        <v>16.659290322580699</v>
      </c>
      <c r="I252" s="33">
        <v>1.5838125809250501</v>
      </c>
      <c r="J252" s="33">
        <v>9.6008859539580396</v>
      </c>
      <c r="K252" s="33">
        <v>18.435150613024302</v>
      </c>
      <c r="L252" s="33">
        <v>28.0360365669823</v>
      </c>
      <c r="M252" s="33">
        <v>63.707030067150903</v>
      </c>
      <c r="N252" s="33">
        <v>1.78531854542533</v>
      </c>
      <c r="O252" s="33">
        <v>4.1062776630720998</v>
      </c>
      <c r="P252" s="33">
        <v>30.893131038915399</v>
      </c>
      <c r="Q252" s="33">
        <v>27.143243262674002</v>
      </c>
      <c r="R252" s="33">
        <v>-1.32793332258706</v>
      </c>
      <c r="S252" s="33">
        <v>1.16831925814659</v>
      </c>
      <c r="T252" s="33">
        <v>0</v>
      </c>
      <c r="U252" s="33">
        <v>1.47737345421845</v>
      </c>
      <c r="V252" s="15">
        <v>0</v>
      </c>
      <c r="W252" s="15"/>
      <c r="X252" s="15"/>
    </row>
    <row r="253" spans="1:24" ht="21.25" customHeight="1" x14ac: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">
        <f t="shared" si="6"/>
        <v>130.29466968236909</v>
      </c>
      <c r="F253" s="41">
        <f t="shared" si="7"/>
        <v>2.4128642533772053</v>
      </c>
      <c r="G253" s="42">
        <v>54</v>
      </c>
      <c r="H253" s="43">
        <v>14.5650714285715</v>
      </c>
      <c r="I253" s="33">
        <v>1.76778583215467</v>
      </c>
      <c r="J253" s="33">
        <v>9.2011695140223502</v>
      </c>
      <c r="K253" s="33">
        <v>12.495811313099299</v>
      </c>
      <c r="L253" s="33">
        <v>21.696980827121699</v>
      </c>
      <c r="M253" s="33">
        <v>96.771227282623101</v>
      </c>
      <c r="N253" s="33">
        <v>2.5964308215452001</v>
      </c>
      <c r="O253" s="33">
        <v>5.6749912792924899</v>
      </c>
      <c r="P253" s="33">
        <v>27.3406550055381</v>
      </c>
      <c r="Q253" s="33">
        <v>36.918844639037403</v>
      </c>
      <c r="R253" s="33">
        <v>0.43383293046418098</v>
      </c>
      <c r="S253" s="33">
        <v>1.1780070087271799</v>
      </c>
      <c r="T253" s="33">
        <v>29.965547574876801</v>
      </c>
      <c r="U253" s="33">
        <v>34.594718873651601</v>
      </c>
      <c r="V253" s="15">
        <v>0.46414844955398799</v>
      </c>
      <c r="W253" s="15"/>
      <c r="X253" s="15"/>
    </row>
    <row r="254" spans="1:24" ht="21.25" customHeight="1" x14ac:dyDescent="0.2">
      <c r="A254" s="47" t="s">
        <v>330</v>
      </c>
      <c r="B254" s="38" t="s">
        <v>94</v>
      </c>
      <c r="C254" s="39">
        <v>24</v>
      </c>
      <c r="D254" s="38" t="s">
        <v>74</v>
      </c>
      <c r="E254" s="40">
        <f t="shared" si="6"/>
        <v>130.05163571655169</v>
      </c>
      <c r="F254" s="41">
        <f t="shared" si="7"/>
        <v>2.6541150146235037</v>
      </c>
      <c r="G254" s="42">
        <v>49</v>
      </c>
      <c r="H254" s="43">
        <v>21.160062499999999</v>
      </c>
      <c r="I254" s="33">
        <v>1.90531182338302</v>
      </c>
      <c r="J254" s="33">
        <v>4.2940478740726604</v>
      </c>
      <c r="K254" s="33">
        <v>15.088148266473301</v>
      </c>
      <c r="L254" s="33">
        <v>19.382196140546</v>
      </c>
      <c r="M254" s="33">
        <v>95.951074628336301</v>
      </c>
      <c r="N254" s="33">
        <v>0.49127310179954198</v>
      </c>
      <c r="O254" s="33">
        <v>6.7834644889211404</v>
      </c>
      <c r="P254" s="33">
        <v>51.8129050145169</v>
      </c>
      <c r="Q254" s="33">
        <v>41.274811852044202</v>
      </c>
      <c r="R254" s="33">
        <v>1.5817374108651601</v>
      </c>
      <c r="S254" s="33">
        <v>0.70213942222968395</v>
      </c>
      <c r="T254" s="33">
        <v>0</v>
      </c>
      <c r="U254" s="33">
        <v>0</v>
      </c>
      <c r="V254" s="15">
        <v>0</v>
      </c>
      <c r="W254" s="15"/>
      <c r="X254" s="15"/>
    </row>
    <row r="255" spans="1:24" ht="21.25" customHeight="1" x14ac:dyDescent="0.15">
      <c r="A255" s="44" t="s">
        <v>331</v>
      </c>
      <c r="B255" s="45" t="s">
        <v>60</v>
      </c>
      <c r="C255" s="46">
        <v>25</v>
      </c>
      <c r="D255" s="45" t="s">
        <v>62</v>
      </c>
      <c r="E255" s="40">
        <f t="shared" si="6"/>
        <v>129.74807434074316</v>
      </c>
      <c r="F255" s="41">
        <f t="shared" si="7"/>
        <v>2.5440798890341796</v>
      </c>
      <c r="G255" s="42">
        <v>51</v>
      </c>
      <c r="H255" s="43">
        <v>15.878338709677401</v>
      </c>
      <c r="I255" s="33">
        <v>4.9903030230421502E-2</v>
      </c>
      <c r="J255" s="33">
        <v>10.7470873827747</v>
      </c>
      <c r="K255" s="33">
        <v>11.469791268364601</v>
      </c>
      <c r="L255" s="33">
        <v>22.216878651139201</v>
      </c>
      <c r="M255" s="33">
        <v>109.48553562469399</v>
      </c>
      <c r="N255" s="33">
        <v>3.6691106051259199E-2</v>
      </c>
      <c r="O255" s="33">
        <v>9.58766252754326E-2</v>
      </c>
      <c r="P255" s="33">
        <v>40.814586622137099</v>
      </c>
      <c r="Q255" s="33">
        <v>62.645187286880102</v>
      </c>
      <c r="R255" s="33">
        <v>5.2357045800766997</v>
      </c>
      <c r="S255" s="33">
        <v>1.58330378364768</v>
      </c>
      <c r="T255" s="33">
        <v>7.1910472298745196</v>
      </c>
      <c r="U255" s="33">
        <v>13.6612084971473</v>
      </c>
      <c r="V255" s="15">
        <v>0.34485704203962197</v>
      </c>
      <c r="W255" s="15"/>
      <c r="X255" s="15"/>
    </row>
    <row r="256" spans="1:24" ht="21.25" customHeight="1" x14ac:dyDescent="0.15">
      <c r="A256" s="44" t="s">
        <v>332</v>
      </c>
      <c r="B256" s="48" t="s">
        <v>65</v>
      </c>
      <c r="C256" s="49">
        <v>27</v>
      </c>
      <c r="D256" s="48" t="s">
        <v>81</v>
      </c>
      <c r="E256" s="40">
        <f t="shared" si="6"/>
        <v>129.16527745823734</v>
      </c>
      <c r="F256" s="41">
        <f t="shared" si="7"/>
        <v>2.8079408143095073</v>
      </c>
      <c r="G256" s="42">
        <v>46</v>
      </c>
      <c r="H256" s="43">
        <v>13.872</v>
      </c>
      <c r="I256" s="33">
        <v>2.54</v>
      </c>
      <c r="J256" s="33">
        <v>10.189355120991999</v>
      </c>
      <c r="K256" s="33">
        <v>12.3827527194158</v>
      </c>
      <c r="L256" s="33">
        <v>22.572107840407799</v>
      </c>
      <c r="M256" s="33">
        <v>90.691773836937102</v>
      </c>
      <c r="N256" s="33">
        <v>2.9443645494728901</v>
      </c>
      <c r="O256" s="33">
        <v>6.1746522745189196</v>
      </c>
      <c r="P256" s="33">
        <v>18.7688123475377</v>
      </c>
      <c r="Q256" s="33">
        <v>37.091556878266601</v>
      </c>
      <c r="R256" s="33">
        <v>2.01236209352663</v>
      </c>
      <c r="S256" s="33">
        <v>1.2476278063594599</v>
      </c>
      <c r="T256" s="33">
        <v>7.89145106390239</v>
      </c>
      <c r="U256" s="33">
        <v>12.272402262148001</v>
      </c>
      <c r="V256" s="15">
        <v>0.39136622034971602</v>
      </c>
      <c r="W256" s="15"/>
      <c r="X256" s="15"/>
    </row>
    <row r="257" spans="1:24" ht="21.25" customHeight="1" x14ac:dyDescent="0.15">
      <c r="A257" s="37" t="s">
        <v>333</v>
      </c>
      <c r="B257" s="38" t="s">
        <v>76</v>
      </c>
      <c r="C257" s="39">
        <v>33</v>
      </c>
      <c r="D257" s="38" t="s">
        <v>59</v>
      </c>
      <c r="E257" s="40">
        <f t="shared" si="6"/>
        <v>128.99729386577749</v>
      </c>
      <c r="F257" s="41">
        <f t="shared" si="7"/>
        <v>2.632597833995459</v>
      </c>
      <c r="G257" s="42">
        <v>49</v>
      </c>
      <c r="H257" s="43">
        <v>17.1399838709678</v>
      </c>
      <c r="I257" s="33">
        <v>1.3927203316066701</v>
      </c>
      <c r="J257" s="33">
        <v>8.1229288023551298</v>
      </c>
      <c r="K257" s="33">
        <v>15.350890355482701</v>
      </c>
      <c r="L257" s="33">
        <v>23.473819157837902</v>
      </c>
      <c r="M257" s="33">
        <v>89.723226932222104</v>
      </c>
      <c r="N257" s="33">
        <v>2.4423028964692302</v>
      </c>
      <c r="O257" s="33">
        <v>4.65348071023414</v>
      </c>
      <c r="P257" s="33">
        <v>22.036307528423301</v>
      </c>
      <c r="Q257" s="33">
        <v>119.08215886655201</v>
      </c>
      <c r="R257" s="33">
        <v>2.4472038068824098</v>
      </c>
      <c r="S257" s="33">
        <v>1.2666408894198899</v>
      </c>
      <c r="T257" s="33">
        <v>491.41461063918899</v>
      </c>
      <c r="U257" s="33">
        <v>374.28135683953099</v>
      </c>
      <c r="V257" s="15">
        <v>0.56765265069952997</v>
      </c>
      <c r="W257" s="15"/>
      <c r="X257" s="15"/>
    </row>
    <row r="258" spans="1:24" ht="21.25" customHeight="1" x14ac:dyDescent="0.2">
      <c r="A258" s="47" t="s">
        <v>334</v>
      </c>
      <c r="B258" s="38" t="s">
        <v>80</v>
      </c>
      <c r="C258" s="39">
        <v>36</v>
      </c>
      <c r="D258" s="38" t="s">
        <v>74</v>
      </c>
      <c r="E258" s="40">
        <f t="shared" si="6"/>
        <v>128.31217845513365</v>
      </c>
      <c r="F258" s="41">
        <f t="shared" si="7"/>
        <v>2.618615886839462</v>
      </c>
      <c r="G258" s="42">
        <v>49</v>
      </c>
      <c r="H258" s="43">
        <v>19.701310344827601</v>
      </c>
      <c r="I258" s="33">
        <v>1.77040292165125</v>
      </c>
      <c r="J258" s="33">
        <v>3.3056751365239299</v>
      </c>
      <c r="K258" s="33">
        <v>19.993217490495201</v>
      </c>
      <c r="L258" s="33">
        <v>23.2988926270192</v>
      </c>
      <c r="M258" s="33">
        <v>59.812774205831502</v>
      </c>
      <c r="N258" s="33">
        <v>0.63355984582066005</v>
      </c>
      <c r="O258" s="33">
        <v>7.2326556365084</v>
      </c>
      <c r="P258" s="33">
        <v>70.219010990718601</v>
      </c>
      <c r="Q258" s="33">
        <v>52.857414654278003</v>
      </c>
      <c r="R258" s="33">
        <v>2.0058289087954999</v>
      </c>
      <c r="S258" s="33">
        <v>0.52039822952136205</v>
      </c>
      <c r="T258" s="33">
        <v>1.9659941952807801E-12</v>
      </c>
      <c r="U258" s="33">
        <v>3.2062771452062502E-5</v>
      </c>
      <c r="V258" s="15">
        <v>6.13170348568038E-8</v>
      </c>
      <c r="W258" s="15"/>
      <c r="X258" s="15"/>
    </row>
    <row r="259" spans="1:24" ht="21.25" customHeight="1" x14ac:dyDescent="0.2">
      <c r="A259" s="47" t="s">
        <v>335</v>
      </c>
      <c r="B259" s="38" t="s">
        <v>63</v>
      </c>
      <c r="C259" s="39">
        <v>27</v>
      </c>
      <c r="D259" s="38" t="s">
        <v>104</v>
      </c>
      <c r="E259" s="40">
        <f t="shared" ref="E259:E322" si="8">(H259*G259*H$2)+(J259*J$2)+(K259*K$2)+(L259*L$2)+(M259*M$2)+(N259*N$2)+(O259*O$2)+(P259*P$2)+(Q259*Q$2)+(R259*R$2)+(S259*S$2)+(T259*T$2)+(U259*U$2)+(W259*W$2)+(X259*X$2)</f>
        <v>128.13055393112725</v>
      </c>
      <c r="F259" s="41">
        <f t="shared" ref="F259:F322" si="9">E259/G259</f>
        <v>2.614909263900556</v>
      </c>
      <c r="G259" s="42">
        <v>49</v>
      </c>
      <c r="H259" s="43">
        <v>16.0877272727272</v>
      </c>
      <c r="I259" s="33">
        <v>0.106510004057827</v>
      </c>
      <c r="J259" s="33">
        <v>8.8506188845463303</v>
      </c>
      <c r="K259" s="33">
        <v>19.056626800519901</v>
      </c>
      <c r="L259" s="33">
        <v>27.9072456850663</v>
      </c>
      <c r="M259" s="33">
        <v>75.555507723553106</v>
      </c>
      <c r="N259" s="33">
        <v>5.4616939921747099E-2</v>
      </c>
      <c r="O259" s="33">
        <v>0.223006616987901</v>
      </c>
      <c r="P259" s="33">
        <v>30.925248900881002</v>
      </c>
      <c r="Q259" s="33">
        <v>38.7761876553215</v>
      </c>
      <c r="R259" s="33">
        <v>5.0198341597098803</v>
      </c>
      <c r="S259" s="33">
        <v>1.3813693075754301</v>
      </c>
      <c r="T259" s="33">
        <v>82.588795116960696</v>
      </c>
      <c r="U259" s="33">
        <v>113.497196339352</v>
      </c>
      <c r="V259" s="15">
        <v>0.42118661564541798</v>
      </c>
      <c r="W259" s="15"/>
      <c r="X259" s="15"/>
    </row>
    <row r="260" spans="1:24" ht="21.25" customHeight="1" x14ac:dyDescent="0.15">
      <c r="A260" s="44" t="s">
        <v>336</v>
      </c>
      <c r="B260" s="45" t="s">
        <v>68</v>
      </c>
      <c r="C260" s="46">
        <v>20</v>
      </c>
      <c r="D260" s="45" t="s">
        <v>59</v>
      </c>
      <c r="E260" s="40">
        <f t="shared" si="8"/>
        <v>127.77696472647104</v>
      </c>
      <c r="F260" s="41">
        <f t="shared" si="9"/>
        <v>2.7186588239674689</v>
      </c>
      <c r="G260" s="42">
        <v>47</v>
      </c>
      <c r="H260" s="43">
        <v>19.389500000000101</v>
      </c>
      <c r="I260" s="33">
        <v>2.1814714611738499</v>
      </c>
      <c r="J260" s="33">
        <v>8.6883309019739006</v>
      </c>
      <c r="K260" s="33">
        <v>14.642773985245601</v>
      </c>
      <c r="L260" s="33">
        <v>23.331104887219499</v>
      </c>
      <c r="M260" s="33">
        <v>88.566109006504306</v>
      </c>
      <c r="N260" s="33">
        <v>1.3316005991139199</v>
      </c>
      <c r="O260" s="33">
        <v>3.6343814730017301</v>
      </c>
      <c r="P260" s="33">
        <v>31.159163077784601</v>
      </c>
      <c r="Q260" s="33">
        <v>33.907041839256998</v>
      </c>
      <c r="R260" s="33">
        <v>-2.1043082420524302</v>
      </c>
      <c r="S260" s="33">
        <v>1.0996486255097599</v>
      </c>
      <c r="T260" s="33">
        <v>144.87000228756</v>
      </c>
      <c r="U260" s="33">
        <v>270.632844257508</v>
      </c>
      <c r="V260" s="15">
        <v>0.34866187678896399</v>
      </c>
      <c r="W260" s="15"/>
      <c r="X260" s="15"/>
    </row>
    <row r="261" spans="1:24" ht="21.25" customHeight="1" x14ac:dyDescent="0.2">
      <c r="A261" s="47" t="s">
        <v>337</v>
      </c>
      <c r="B261" s="38" t="s">
        <v>147</v>
      </c>
      <c r="C261" s="39">
        <v>27</v>
      </c>
      <c r="D261" s="38" t="s">
        <v>74</v>
      </c>
      <c r="E261" s="40">
        <f t="shared" si="8"/>
        <v>127.46879118823784</v>
      </c>
      <c r="F261" s="41">
        <f t="shared" si="9"/>
        <v>2.7710606780051705</v>
      </c>
      <c r="G261" s="42">
        <v>46</v>
      </c>
      <c r="H261" s="43">
        <v>23.461314285714302</v>
      </c>
      <c r="I261" s="33">
        <v>2.02558044743185</v>
      </c>
      <c r="J261" s="33">
        <v>4.9332633235642298</v>
      </c>
      <c r="K261" s="33">
        <v>15.242759960894899</v>
      </c>
      <c r="L261" s="33">
        <v>20.176023284459099</v>
      </c>
      <c r="M261" s="33">
        <v>87.935125323825602</v>
      </c>
      <c r="N261" s="33">
        <v>1.14113267078364</v>
      </c>
      <c r="O261" s="33">
        <v>5.5239557005900002</v>
      </c>
      <c r="P261" s="33">
        <v>59.626236358838199</v>
      </c>
      <c r="Q261" s="33">
        <v>52.195732351163201</v>
      </c>
      <c r="R261" s="33">
        <v>-2.8498305601777001</v>
      </c>
      <c r="S261" s="33">
        <v>0.62921690738554503</v>
      </c>
      <c r="T261" s="33">
        <v>0</v>
      </c>
      <c r="U261" s="33">
        <v>0</v>
      </c>
      <c r="V261" s="15">
        <v>0</v>
      </c>
      <c r="W261" s="15"/>
      <c r="X261" s="15"/>
    </row>
    <row r="262" spans="1:24" ht="21.25" customHeight="1" x14ac:dyDescent="0.15">
      <c r="A262" s="37" t="s">
        <v>338</v>
      </c>
      <c r="B262" s="38" t="s">
        <v>78</v>
      </c>
      <c r="C262" s="39">
        <v>23</v>
      </c>
      <c r="D262" s="38" t="s">
        <v>74</v>
      </c>
      <c r="E262" s="40">
        <f t="shared" si="8"/>
        <v>126.78015702755489</v>
      </c>
      <c r="F262" s="41">
        <f t="shared" si="9"/>
        <v>2.817336822834553</v>
      </c>
      <c r="G262" s="42">
        <v>45</v>
      </c>
      <c r="H262" s="43">
        <v>21.6571818181819</v>
      </c>
      <c r="I262" s="33">
        <v>1.55911415550545</v>
      </c>
      <c r="J262" s="33">
        <v>4.0290970751683997</v>
      </c>
      <c r="K262" s="33">
        <v>17.920850515832001</v>
      </c>
      <c r="L262" s="33">
        <v>21.949947591000502</v>
      </c>
      <c r="M262" s="33">
        <v>74.801747281829407</v>
      </c>
      <c r="N262" s="33">
        <v>0.86920025210109897</v>
      </c>
      <c r="O262" s="33">
        <v>5.4669992206753397</v>
      </c>
      <c r="P262" s="33">
        <v>62.977210861441499</v>
      </c>
      <c r="Q262" s="33">
        <v>59.526064226830997</v>
      </c>
      <c r="R262" s="33">
        <v>3.0669150109592702</v>
      </c>
      <c r="S262" s="33">
        <v>0.60359888680702201</v>
      </c>
      <c r="T262" s="33">
        <v>1.6698400697414801E-12</v>
      </c>
      <c r="U262" s="33">
        <v>6.1854878134995296E-5</v>
      </c>
      <c r="V262" s="15">
        <v>2.6996092709421799E-8</v>
      </c>
      <c r="W262" s="15"/>
      <c r="X262" s="15"/>
    </row>
    <row r="263" spans="1:24" ht="21.25" customHeight="1" x14ac:dyDescent="0.2">
      <c r="A263" s="47" t="s">
        <v>339</v>
      </c>
      <c r="B263" s="38" t="s">
        <v>92</v>
      </c>
      <c r="C263" s="39">
        <v>27</v>
      </c>
      <c r="D263" s="38" t="s">
        <v>74</v>
      </c>
      <c r="E263" s="40">
        <f t="shared" si="8"/>
        <v>126.68242593251691</v>
      </c>
      <c r="F263" s="41">
        <f t="shared" si="9"/>
        <v>2.7539657811416718</v>
      </c>
      <c r="G263" s="42">
        <v>46</v>
      </c>
      <c r="H263" s="43">
        <v>22.326638888888901</v>
      </c>
      <c r="I263" s="33">
        <v>1.02761363992338</v>
      </c>
      <c r="J263" s="33">
        <v>4.86810456956142</v>
      </c>
      <c r="K263" s="33">
        <v>12.723843045898599</v>
      </c>
      <c r="L263" s="33">
        <v>17.591947615460001</v>
      </c>
      <c r="M263" s="33">
        <v>101.30890227666301</v>
      </c>
      <c r="N263" s="33">
        <v>0.904128013354217</v>
      </c>
      <c r="O263" s="33">
        <v>2.2377101771913899</v>
      </c>
      <c r="P263" s="33">
        <v>93.883557967112793</v>
      </c>
      <c r="Q263" s="33">
        <v>118.121694913704</v>
      </c>
      <c r="R263" s="33">
        <v>-0.77498394743819798</v>
      </c>
      <c r="S263" s="33">
        <v>0.71700318408200703</v>
      </c>
      <c r="T263" s="33">
        <v>0</v>
      </c>
      <c r="U263" s="33">
        <v>0</v>
      </c>
      <c r="V263" s="15">
        <v>0</v>
      </c>
      <c r="W263" s="15"/>
      <c r="X263" s="15"/>
    </row>
    <row r="264" spans="1:24" ht="21.25" customHeight="1" x14ac:dyDescent="0.15">
      <c r="A264" s="44" t="s">
        <v>340</v>
      </c>
      <c r="B264" s="45" t="s">
        <v>212</v>
      </c>
      <c r="C264" s="46">
        <v>30</v>
      </c>
      <c r="D264" s="45" t="s">
        <v>81</v>
      </c>
      <c r="E264" s="40">
        <f t="shared" si="8"/>
        <v>125.85876127583343</v>
      </c>
      <c r="F264" s="41">
        <f t="shared" si="9"/>
        <v>2.5685461484863965</v>
      </c>
      <c r="G264" s="42">
        <v>49</v>
      </c>
      <c r="H264" s="43">
        <v>15.3029090909091</v>
      </c>
      <c r="I264" s="33">
        <v>1.5392405547635499</v>
      </c>
      <c r="J264" s="33">
        <v>10.649071013970801</v>
      </c>
      <c r="K264" s="33">
        <v>13.4648387554781</v>
      </c>
      <c r="L264" s="33">
        <v>24.113909769448899</v>
      </c>
      <c r="M264" s="33">
        <v>79.756920752134903</v>
      </c>
      <c r="N264" s="33">
        <v>1.8880096355197999</v>
      </c>
      <c r="O264" s="33">
        <v>5.4744493525561797</v>
      </c>
      <c r="P264" s="33">
        <v>13.4483644315346</v>
      </c>
      <c r="Q264" s="33">
        <v>28.940319455459001</v>
      </c>
      <c r="R264" s="33">
        <v>-1.2453066709842</v>
      </c>
      <c r="S264" s="33">
        <v>1.42836675829596</v>
      </c>
      <c r="T264" s="33">
        <v>63.580890509136999</v>
      </c>
      <c r="U264" s="33">
        <v>74.988063552118703</v>
      </c>
      <c r="V264" s="15">
        <v>0.45883936225015198</v>
      </c>
      <c r="W264" s="15"/>
      <c r="X264" s="15"/>
    </row>
    <row r="265" spans="1:24" ht="21.25" customHeight="1" x14ac:dyDescent="0.15">
      <c r="A265" s="44" t="s">
        <v>341</v>
      </c>
      <c r="B265" s="45" t="s">
        <v>70</v>
      </c>
      <c r="C265" s="46">
        <v>25</v>
      </c>
      <c r="D265" s="45" t="s">
        <v>74</v>
      </c>
      <c r="E265" s="40">
        <f t="shared" si="8"/>
        <v>125.81762530022164</v>
      </c>
      <c r="F265" s="41">
        <f t="shared" si="9"/>
        <v>2.6769707510685454</v>
      </c>
      <c r="G265" s="42">
        <v>47</v>
      </c>
      <c r="H265" s="43">
        <v>21.244133333333298</v>
      </c>
      <c r="I265" s="33">
        <v>0.22640399584271301</v>
      </c>
      <c r="J265" s="33">
        <v>2.6829898549424298</v>
      </c>
      <c r="K265" s="33">
        <v>19.054149341459802</v>
      </c>
      <c r="L265" s="33">
        <v>21.7371391964022</v>
      </c>
      <c r="M265" s="33">
        <v>94.373379559689994</v>
      </c>
      <c r="N265" s="33">
        <v>0.20471438962933</v>
      </c>
      <c r="O265" s="33">
        <v>0.89281662876940404</v>
      </c>
      <c r="P265" s="33">
        <v>58.169423368155698</v>
      </c>
      <c r="Q265" s="33">
        <v>43.119277075842199</v>
      </c>
      <c r="R265" s="33">
        <v>5.1925305735273897</v>
      </c>
      <c r="S265" s="33">
        <v>0.34541921324435398</v>
      </c>
      <c r="T265" s="33">
        <v>0</v>
      </c>
      <c r="U265" s="33">
        <v>0</v>
      </c>
      <c r="V265" s="15">
        <v>0</v>
      </c>
      <c r="W265" s="15"/>
      <c r="X265" s="15"/>
    </row>
    <row r="266" spans="1:24" ht="21.25" customHeight="1" x14ac:dyDescent="0.15">
      <c r="A266" s="44" t="s">
        <v>342</v>
      </c>
      <c r="B266" s="48" t="s">
        <v>125</v>
      </c>
      <c r="C266" s="49">
        <v>28</v>
      </c>
      <c r="D266" s="48" t="s">
        <v>74</v>
      </c>
      <c r="E266" s="40">
        <f t="shared" si="8"/>
        <v>125.65149345636426</v>
      </c>
      <c r="F266" s="41">
        <f t="shared" si="9"/>
        <v>2.7315542055731363</v>
      </c>
      <c r="G266" s="42">
        <v>46</v>
      </c>
      <c r="H266" s="43">
        <v>23.831685714285701</v>
      </c>
      <c r="I266" s="33">
        <v>0.36163867286193502</v>
      </c>
      <c r="J266" s="33">
        <v>5.04632279082547</v>
      </c>
      <c r="K266" s="33">
        <v>14.4829656182057</v>
      </c>
      <c r="L266" s="33">
        <v>19.529288409031199</v>
      </c>
      <c r="M266" s="33">
        <v>90.408914875975498</v>
      </c>
      <c r="N266" s="33">
        <v>0.37506886232349801</v>
      </c>
      <c r="O266" s="33">
        <v>1.14234687763517</v>
      </c>
      <c r="P266" s="33">
        <v>97.872385180063304</v>
      </c>
      <c r="Q266" s="33">
        <v>53.7480174267276</v>
      </c>
      <c r="R266" s="33">
        <v>-1.11719141694433</v>
      </c>
      <c r="S266" s="33">
        <v>0.62067858625845396</v>
      </c>
      <c r="T266" s="33">
        <v>0</v>
      </c>
      <c r="U266" s="33">
        <v>0</v>
      </c>
      <c r="V266" s="15">
        <v>0</v>
      </c>
      <c r="W266" s="15"/>
      <c r="X266" s="15"/>
    </row>
    <row r="267" spans="1:24" ht="21.25" customHeight="1" x14ac:dyDescent="0.15">
      <c r="A267" s="44" t="s">
        <v>343</v>
      </c>
      <c r="B267" s="45" t="s">
        <v>117</v>
      </c>
      <c r="C267" s="46">
        <v>30</v>
      </c>
      <c r="D267" s="45" t="s">
        <v>74</v>
      </c>
      <c r="E267" s="40">
        <f t="shared" si="8"/>
        <v>124.4862077197201</v>
      </c>
      <c r="F267" s="41">
        <f t="shared" si="9"/>
        <v>2.5934626608275022</v>
      </c>
      <c r="G267" s="42">
        <v>48</v>
      </c>
      <c r="H267" s="43">
        <v>22.324870967742001</v>
      </c>
      <c r="I267" s="33">
        <v>1.6371829603171</v>
      </c>
      <c r="J267" s="33">
        <v>3.7501227593862598</v>
      </c>
      <c r="K267" s="33">
        <v>13.4737762002779</v>
      </c>
      <c r="L267" s="33">
        <v>17.223898959664002</v>
      </c>
      <c r="M267" s="33">
        <v>104.92355674554901</v>
      </c>
      <c r="N267" s="33">
        <v>1.4784708812328899</v>
      </c>
      <c r="O267" s="33">
        <v>5.6939983631740301</v>
      </c>
      <c r="P267" s="33">
        <v>44.823678708025298</v>
      </c>
      <c r="Q267" s="33">
        <v>72.371614409038997</v>
      </c>
      <c r="R267" s="33">
        <v>-1.09225596658139</v>
      </c>
      <c r="S267" s="33">
        <v>0.468212138787437</v>
      </c>
      <c r="T267" s="33">
        <v>0</v>
      </c>
      <c r="U267" s="33">
        <v>0</v>
      </c>
      <c r="V267" s="15">
        <v>0</v>
      </c>
      <c r="W267" s="15"/>
      <c r="X267" s="15"/>
    </row>
    <row r="268" spans="1:24" ht="21.25" customHeight="1" x14ac:dyDescent="0.15">
      <c r="A268" s="44" t="s">
        <v>344</v>
      </c>
      <c r="B268" s="48" t="s">
        <v>119</v>
      </c>
      <c r="C268" s="49">
        <v>24</v>
      </c>
      <c r="D268" s="48" t="s">
        <v>61</v>
      </c>
      <c r="E268" s="40">
        <f t="shared" si="8"/>
        <v>124.47287736674498</v>
      </c>
      <c r="F268" s="41">
        <f t="shared" si="9"/>
        <v>2.705932116668369</v>
      </c>
      <c r="G268" s="42">
        <v>46</v>
      </c>
      <c r="H268" s="43">
        <v>15.5767741935485</v>
      </c>
      <c r="I268" s="33">
        <v>1.8902287045147499</v>
      </c>
      <c r="J268" s="33">
        <v>11.347153627988201</v>
      </c>
      <c r="K268" s="33">
        <v>10.1980854892008</v>
      </c>
      <c r="L268" s="33">
        <v>21.545239117188999</v>
      </c>
      <c r="M268" s="33">
        <v>93.546009296556093</v>
      </c>
      <c r="N268" s="33">
        <v>1.76000167347883</v>
      </c>
      <c r="O268" s="33">
        <v>4.7536449231539102</v>
      </c>
      <c r="P268" s="33">
        <v>17.784327602960602</v>
      </c>
      <c r="Q268" s="33">
        <v>22.433049314058501</v>
      </c>
      <c r="R268" s="33">
        <v>-0.53118372597220098</v>
      </c>
      <c r="S268" s="33">
        <v>1.3808202880757301</v>
      </c>
      <c r="T268" s="33">
        <v>0</v>
      </c>
      <c r="U268" s="33">
        <v>0</v>
      </c>
      <c r="V268" s="15">
        <v>0</v>
      </c>
      <c r="W268" s="15"/>
      <c r="X268" s="15"/>
    </row>
    <row r="269" spans="1:24" ht="21.25" customHeight="1" x14ac:dyDescent="0.2">
      <c r="A269" s="47" t="s">
        <v>345</v>
      </c>
      <c r="B269" s="38" t="s">
        <v>204</v>
      </c>
      <c r="C269" s="39">
        <v>20</v>
      </c>
      <c r="D269" s="38" t="s">
        <v>104</v>
      </c>
      <c r="E269" s="40">
        <f t="shared" si="8"/>
        <v>123.99357797990049</v>
      </c>
      <c r="F269" s="41">
        <f t="shared" si="9"/>
        <v>2.5831995412479269</v>
      </c>
      <c r="G269" s="42">
        <v>48</v>
      </c>
      <c r="H269" s="43">
        <v>16.594645161290401</v>
      </c>
      <c r="I269" s="33">
        <v>1.9919490515028699</v>
      </c>
      <c r="J269" s="33">
        <v>10.1948403270202</v>
      </c>
      <c r="K269" s="33">
        <v>12.436211173178201</v>
      </c>
      <c r="L269" s="33">
        <v>22.631051500198399</v>
      </c>
      <c r="M269" s="33">
        <v>88.758146647632003</v>
      </c>
      <c r="N269" s="33">
        <v>1.8199281528162901</v>
      </c>
      <c r="O269" s="33">
        <v>4.1858806325933404</v>
      </c>
      <c r="P269" s="33">
        <v>16.747944451513099</v>
      </c>
      <c r="Q269" s="33">
        <v>30.106528609356001</v>
      </c>
      <c r="R269" s="33">
        <v>-5.2424679570400796</v>
      </c>
      <c r="S269" s="33">
        <v>0.92100843922366105</v>
      </c>
      <c r="T269" s="33">
        <v>220.011276581744</v>
      </c>
      <c r="U269" s="33">
        <v>270.76953542500303</v>
      </c>
      <c r="V269" s="15">
        <v>0.448288260663946</v>
      </c>
      <c r="W269" s="15"/>
      <c r="X269" s="15"/>
    </row>
    <row r="270" spans="1:24" ht="21.25" customHeight="1" x14ac:dyDescent="0.2">
      <c r="A270" s="47" t="s">
        <v>346</v>
      </c>
      <c r="B270" s="38" t="s">
        <v>130</v>
      </c>
      <c r="C270" s="39">
        <v>27</v>
      </c>
      <c r="D270" s="38" t="s">
        <v>81</v>
      </c>
      <c r="E270" s="40">
        <f t="shared" si="8"/>
        <v>123.90598295801836</v>
      </c>
      <c r="F270" s="41">
        <f t="shared" si="9"/>
        <v>2.6362975097450714</v>
      </c>
      <c r="G270" s="42">
        <v>47</v>
      </c>
      <c r="H270" s="43">
        <v>14.793681818181801</v>
      </c>
      <c r="I270" s="33">
        <v>1.7546090584444201</v>
      </c>
      <c r="J270" s="33">
        <v>9.9251585571287393</v>
      </c>
      <c r="K270" s="33">
        <v>12.4315359193919</v>
      </c>
      <c r="L270" s="33">
        <v>22.356694476520701</v>
      </c>
      <c r="M270" s="33">
        <v>92.7474356644083</v>
      </c>
      <c r="N270" s="33">
        <v>1.1400811448604899</v>
      </c>
      <c r="O270" s="33">
        <v>3.6149239368192498</v>
      </c>
      <c r="P270" s="33">
        <v>16.1616691130689</v>
      </c>
      <c r="Q270" s="33">
        <v>23.5437786456684</v>
      </c>
      <c r="R270" s="33">
        <v>-1.0753993676303599</v>
      </c>
      <c r="S270" s="33">
        <v>1.24931489337635</v>
      </c>
      <c r="T270" s="33">
        <v>22.041043839521802</v>
      </c>
      <c r="U270" s="33">
        <v>11.944142307086899</v>
      </c>
      <c r="V270" s="15">
        <v>0.64854856890996504</v>
      </c>
      <c r="W270" s="15"/>
      <c r="X270" s="15"/>
    </row>
    <row r="271" spans="1:24" ht="21.25" customHeight="1" x14ac:dyDescent="0.2">
      <c r="A271" s="47" t="s">
        <v>347</v>
      </c>
      <c r="B271" s="38" t="s">
        <v>212</v>
      </c>
      <c r="C271" s="39">
        <v>29</v>
      </c>
      <c r="D271" s="38" t="s">
        <v>81</v>
      </c>
      <c r="E271" s="40">
        <f t="shared" si="8"/>
        <v>123.86453866152021</v>
      </c>
      <c r="F271" s="41">
        <f t="shared" si="9"/>
        <v>2.5278477277861269</v>
      </c>
      <c r="G271" s="42">
        <v>49</v>
      </c>
      <c r="H271" s="43">
        <v>15.239469696969699</v>
      </c>
      <c r="I271" s="33">
        <v>2.1975040232168199</v>
      </c>
      <c r="J271" s="33">
        <v>8.9175933859446292</v>
      </c>
      <c r="K271" s="33">
        <v>15.360934144701</v>
      </c>
      <c r="L271" s="33">
        <v>24.2785275306458</v>
      </c>
      <c r="M271" s="33">
        <v>70.539209605934403</v>
      </c>
      <c r="N271" s="33">
        <v>2.5369110832288402</v>
      </c>
      <c r="O271" s="33">
        <v>5.6287603961642398</v>
      </c>
      <c r="P271" s="33">
        <v>22.509152371438301</v>
      </c>
      <c r="Q271" s="33">
        <v>24.0815170220799</v>
      </c>
      <c r="R271" s="33">
        <v>-0.60962275939823396</v>
      </c>
      <c r="S271" s="33">
        <v>1.1961225481333</v>
      </c>
      <c r="T271" s="33">
        <v>6.6655506242162303</v>
      </c>
      <c r="U271" s="33">
        <v>10.4332005532219</v>
      </c>
      <c r="V271" s="15">
        <v>0.389826751383543</v>
      </c>
      <c r="W271" s="15"/>
      <c r="X271" s="15"/>
    </row>
    <row r="272" spans="1:24" ht="21.25" customHeight="1" x14ac:dyDescent="0.2">
      <c r="A272" s="47" t="s">
        <v>348</v>
      </c>
      <c r="B272" s="38" t="s">
        <v>157</v>
      </c>
      <c r="C272" s="39">
        <v>24</v>
      </c>
      <c r="D272" s="38" t="s">
        <v>74</v>
      </c>
      <c r="E272" s="40">
        <f t="shared" si="8"/>
        <v>123.76535380551216</v>
      </c>
      <c r="F272" s="41">
        <f t="shared" si="9"/>
        <v>2.690551169685047</v>
      </c>
      <c r="G272" s="42">
        <v>46</v>
      </c>
      <c r="H272" s="43">
        <v>22.722681818181801</v>
      </c>
      <c r="I272" s="33">
        <v>1.7306103934959101</v>
      </c>
      <c r="J272" s="33">
        <v>3.7679302733826399</v>
      </c>
      <c r="K272" s="33">
        <v>16.526744234675</v>
      </c>
      <c r="L272" s="33">
        <v>20.2946745080577</v>
      </c>
      <c r="M272" s="33">
        <v>83.923991304676804</v>
      </c>
      <c r="N272" s="33">
        <v>0.53526759719708905</v>
      </c>
      <c r="O272" s="33">
        <v>5.1406246341957003</v>
      </c>
      <c r="P272" s="33">
        <v>53.190426803047202</v>
      </c>
      <c r="Q272" s="33">
        <v>52.185703764343998</v>
      </c>
      <c r="R272" s="33">
        <v>-4.1491780420396802</v>
      </c>
      <c r="S272" s="33">
        <v>0.50977266244501096</v>
      </c>
      <c r="T272" s="33">
        <v>0</v>
      </c>
      <c r="U272" s="33">
        <v>0</v>
      </c>
      <c r="V272" s="15">
        <v>0</v>
      </c>
      <c r="W272" s="15"/>
      <c r="X272" s="15"/>
    </row>
    <row r="273" spans="1:24" ht="21.25" customHeight="1" x14ac:dyDescent="0.2">
      <c r="A273" s="47" t="s">
        <v>349</v>
      </c>
      <c r="B273" s="38" t="s">
        <v>60</v>
      </c>
      <c r="C273" s="39">
        <v>20</v>
      </c>
      <c r="D273" s="38" t="s">
        <v>59</v>
      </c>
      <c r="E273" s="40">
        <f t="shared" si="8"/>
        <v>122.50398125205747</v>
      </c>
      <c r="F273" s="41">
        <f t="shared" si="9"/>
        <v>2.4020388480795583</v>
      </c>
      <c r="G273" s="42">
        <v>51</v>
      </c>
      <c r="H273" s="43">
        <v>13.757386363636501</v>
      </c>
      <c r="I273" s="33">
        <v>1.6420472889303499</v>
      </c>
      <c r="J273" s="33">
        <v>11.5833565796367</v>
      </c>
      <c r="K273" s="33">
        <v>11.445978274284499</v>
      </c>
      <c r="L273" s="33">
        <v>23.029334853921299</v>
      </c>
      <c r="M273" s="33">
        <v>78.6258517572155</v>
      </c>
      <c r="N273" s="33">
        <v>3.1217670661705101</v>
      </c>
      <c r="O273" s="33">
        <v>5.4762841629990699</v>
      </c>
      <c r="P273" s="33">
        <v>15.7524124284399</v>
      </c>
      <c r="Q273" s="33">
        <v>38.533187075978802</v>
      </c>
      <c r="R273" s="33">
        <v>5.3787247075062101</v>
      </c>
      <c r="S273" s="33">
        <v>1.70650629762946</v>
      </c>
      <c r="T273" s="33">
        <v>160.89645817675799</v>
      </c>
      <c r="U273" s="33">
        <v>295.20263842817201</v>
      </c>
      <c r="V273" s="15">
        <v>0.352766447849655</v>
      </c>
      <c r="W273" s="15"/>
      <c r="X273" s="15"/>
    </row>
    <row r="274" spans="1:24" ht="21.25" customHeight="1" x14ac:dyDescent="0.15">
      <c r="A274" s="44" t="s">
        <v>350</v>
      </c>
      <c r="B274" s="45" t="s">
        <v>121</v>
      </c>
      <c r="C274" s="46">
        <v>26</v>
      </c>
      <c r="D274" s="45" t="s">
        <v>61</v>
      </c>
      <c r="E274" s="40">
        <f t="shared" si="8"/>
        <v>122.47014966327832</v>
      </c>
      <c r="F274" s="41">
        <f t="shared" si="9"/>
        <v>2.4993908094546597</v>
      </c>
      <c r="G274" s="42">
        <v>49</v>
      </c>
      <c r="H274" s="43">
        <v>13.9002173913044</v>
      </c>
      <c r="I274" s="33">
        <v>1.11457476004468</v>
      </c>
      <c r="J274" s="33">
        <v>10.322868356486101</v>
      </c>
      <c r="K274" s="33">
        <v>13.9141314646543</v>
      </c>
      <c r="L274" s="33">
        <v>24.236999821140401</v>
      </c>
      <c r="M274" s="33">
        <v>86.518402848380205</v>
      </c>
      <c r="N274" s="33">
        <v>0.67399422422903099</v>
      </c>
      <c r="O274" s="33">
        <v>2.3098995424310802</v>
      </c>
      <c r="P274" s="33">
        <v>9.4007484540242494</v>
      </c>
      <c r="Q274" s="33">
        <v>20.117546157791399</v>
      </c>
      <c r="R274" s="33">
        <v>-3.7191350521198201</v>
      </c>
      <c r="S274" s="33">
        <v>1.12917926604325</v>
      </c>
      <c r="T274" s="33">
        <v>113.75917354081299</v>
      </c>
      <c r="U274" s="33">
        <v>136.25614278195701</v>
      </c>
      <c r="V274" s="15">
        <v>0.45500881791557801</v>
      </c>
      <c r="W274" s="15"/>
      <c r="X274" s="15"/>
    </row>
    <row r="275" spans="1:24" ht="21.25" customHeight="1" x14ac:dyDescent="0.2">
      <c r="A275" s="47" t="s">
        <v>351</v>
      </c>
      <c r="B275" s="38" t="s">
        <v>212</v>
      </c>
      <c r="C275" s="39">
        <v>31</v>
      </c>
      <c r="D275" s="38" t="s">
        <v>61</v>
      </c>
      <c r="E275" s="40">
        <f t="shared" si="8"/>
        <v>122.16085073526169</v>
      </c>
      <c r="F275" s="41">
        <f t="shared" si="9"/>
        <v>2.4930785864339122</v>
      </c>
      <c r="G275" s="42">
        <v>49</v>
      </c>
      <c r="H275" s="43">
        <v>16.8571590909091</v>
      </c>
      <c r="I275" s="33">
        <v>2.40528141705488</v>
      </c>
      <c r="J275" s="33">
        <v>7.8163948796513703</v>
      </c>
      <c r="K275" s="33">
        <v>13.0917126321584</v>
      </c>
      <c r="L275" s="33">
        <v>20.908107511809799</v>
      </c>
      <c r="M275" s="33">
        <v>81.902620504074406</v>
      </c>
      <c r="N275" s="33">
        <v>2.34569470958788</v>
      </c>
      <c r="O275" s="33">
        <v>7.5933895678877699</v>
      </c>
      <c r="P275" s="33">
        <v>16.4921940600982</v>
      </c>
      <c r="Q275" s="33">
        <v>21.9965901623696</v>
      </c>
      <c r="R275" s="33">
        <v>-3.4736519737487499</v>
      </c>
      <c r="S275" s="33">
        <v>1.04841808277562</v>
      </c>
      <c r="T275" s="33">
        <v>62.058126206334698</v>
      </c>
      <c r="U275" s="33">
        <v>104.902881658795</v>
      </c>
      <c r="V275" s="15">
        <v>0.37169233104094002</v>
      </c>
      <c r="W275" s="15"/>
      <c r="X275" s="15"/>
    </row>
    <row r="276" spans="1:24" ht="21.25" customHeight="1" x14ac:dyDescent="0.2">
      <c r="A276" s="47" t="s">
        <v>352</v>
      </c>
      <c r="B276" s="38" t="s">
        <v>239</v>
      </c>
      <c r="C276" s="39">
        <v>31</v>
      </c>
      <c r="D276" s="38" t="s">
        <v>62</v>
      </c>
      <c r="E276" s="40">
        <f t="shared" si="8"/>
        <v>121.95304070437443</v>
      </c>
      <c r="F276" s="41">
        <f t="shared" si="9"/>
        <v>2.7716600160085099</v>
      </c>
      <c r="G276" s="42">
        <v>44</v>
      </c>
      <c r="H276" s="43">
        <v>17.649354838709701</v>
      </c>
      <c r="I276" s="33">
        <v>1.55307082316905</v>
      </c>
      <c r="J276" s="33">
        <v>7.4463676204627998</v>
      </c>
      <c r="K276" s="33">
        <v>12.5389666434183</v>
      </c>
      <c r="L276" s="33">
        <v>19.9853342638811</v>
      </c>
      <c r="M276" s="33">
        <v>98.193260099873399</v>
      </c>
      <c r="N276" s="33">
        <v>1.6247156035663299</v>
      </c>
      <c r="O276" s="33">
        <v>3.1786458017265802</v>
      </c>
      <c r="P276" s="33">
        <v>32.715581296706397</v>
      </c>
      <c r="Q276" s="33">
        <v>21.387475273045499</v>
      </c>
      <c r="R276" s="33">
        <v>-1.896022748634</v>
      </c>
      <c r="S276" s="33">
        <v>1.02821339464094</v>
      </c>
      <c r="T276" s="33">
        <v>7.0422510299449899</v>
      </c>
      <c r="U276" s="33">
        <v>16.8597952627693</v>
      </c>
      <c r="V276" s="15">
        <v>0.29462962893229699</v>
      </c>
      <c r="W276" s="15"/>
      <c r="X276" s="15"/>
    </row>
    <row r="277" spans="1:24" ht="21.25" customHeight="1" x14ac:dyDescent="0.2">
      <c r="A277" s="47" t="s">
        <v>353</v>
      </c>
      <c r="B277" s="38" t="s">
        <v>78</v>
      </c>
      <c r="C277" s="39">
        <v>25</v>
      </c>
      <c r="D277" s="38" t="s">
        <v>61</v>
      </c>
      <c r="E277" s="40">
        <f t="shared" si="8"/>
        <v>121.89915004354174</v>
      </c>
      <c r="F277" s="41">
        <f t="shared" si="9"/>
        <v>2.7088700009675941</v>
      </c>
      <c r="G277" s="42">
        <v>45</v>
      </c>
      <c r="H277" s="43">
        <v>14.9235588235295</v>
      </c>
      <c r="I277" s="33">
        <v>1.5918949225852801</v>
      </c>
      <c r="J277" s="33">
        <v>9.4372554146229906</v>
      </c>
      <c r="K277" s="33">
        <v>11.7415248275473</v>
      </c>
      <c r="L277" s="33">
        <v>21.178780242170301</v>
      </c>
      <c r="M277" s="33">
        <v>94.264618311260605</v>
      </c>
      <c r="N277" s="33">
        <v>0.59484703565715302</v>
      </c>
      <c r="O277" s="33">
        <v>3.4902091347227602</v>
      </c>
      <c r="P277" s="33">
        <v>21.250409459775199</v>
      </c>
      <c r="Q277" s="33">
        <v>90.478624238551802</v>
      </c>
      <c r="R277" s="33">
        <v>2.8706444460574101</v>
      </c>
      <c r="S277" s="33">
        <v>1.4137948916363301</v>
      </c>
      <c r="T277" s="33">
        <v>236.21742034321099</v>
      </c>
      <c r="U277" s="33">
        <v>250.40667038254901</v>
      </c>
      <c r="V277" s="15">
        <v>0.485420727919392</v>
      </c>
      <c r="W277" s="15"/>
      <c r="X277" s="15"/>
    </row>
    <row r="278" spans="1:24" ht="21.25" customHeight="1" x14ac:dyDescent="0.15">
      <c r="A278" s="44" t="s">
        <v>354</v>
      </c>
      <c r="B278" s="48" t="s">
        <v>60</v>
      </c>
      <c r="C278" s="49">
        <v>20</v>
      </c>
      <c r="D278" s="48" t="s">
        <v>74</v>
      </c>
      <c r="E278" s="40">
        <f t="shared" si="8"/>
        <v>121.32852569210272</v>
      </c>
      <c r="F278" s="41">
        <f t="shared" si="9"/>
        <v>2.3789906998451511</v>
      </c>
      <c r="G278" s="42">
        <v>51</v>
      </c>
      <c r="H278" s="43">
        <v>19.6689117647058</v>
      </c>
      <c r="I278" s="33">
        <v>1.02099776756932</v>
      </c>
      <c r="J278" s="33">
        <v>7.0417887689488801</v>
      </c>
      <c r="K278" s="33">
        <v>13.7871485577272</v>
      </c>
      <c r="L278" s="33">
        <v>20.828937326676201</v>
      </c>
      <c r="M278" s="33">
        <v>87.224737760305302</v>
      </c>
      <c r="N278" s="33">
        <v>1.14411280410825</v>
      </c>
      <c r="O278" s="33">
        <v>2.18476370505658</v>
      </c>
      <c r="P278" s="33">
        <v>54.299087109043299</v>
      </c>
      <c r="Q278" s="33">
        <v>72.159586236949806</v>
      </c>
      <c r="R278" s="33">
        <v>5.2558279679691404</v>
      </c>
      <c r="S278" s="33">
        <v>1.03742441132418</v>
      </c>
      <c r="T278" s="33">
        <v>0</v>
      </c>
      <c r="U278" s="33">
        <v>0</v>
      </c>
      <c r="V278" s="15">
        <v>0</v>
      </c>
      <c r="W278" s="15"/>
      <c r="X278" s="15"/>
    </row>
    <row r="279" spans="1:24" ht="21.25" customHeight="1" x14ac:dyDescent="0.15">
      <c r="A279" s="44" t="s">
        <v>355</v>
      </c>
      <c r="B279" s="45" t="s">
        <v>239</v>
      </c>
      <c r="C279" s="46">
        <v>30</v>
      </c>
      <c r="D279" s="45" t="s">
        <v>74</v>
      </c>
      <c r="E279" s="40">
        <f t="shared" si="8"/>
        <v>121.13923086261002</v>
      </c>
      <c r="F279" s="41">
        <f t="shared" si="9"/>
        <v>2.7531643377865915</v>
      </c>
      <c r="G279" s="42">
        <v>44</v>
      </c>
      <c r="H279" s="43">
        <v>23.853916666666699</v>
      </c>
      <c r="I279" s="33">
        <v>1.68214045721977</v>
      </c>
      <c r="J279" s="33">
        <v>5.1377820277702204</v>
      </c>
      <c r="K279" s="33">
        <v>15.054862361403</v>
      </c>
      <c r="L279" s="33">
        <v>20.1926443891732</v>
      </c>
      <c r="M279" s="33">
        <v>74.986562484780805</v>
      </c>
      <c r="N279" s="33">
        <v>1.6285585784168499</v>
      </c>
      <c r="O279" s="33">
        <v>5.7322268515353203</v>
      </c>
      <c r="P279" s="33">
        <v>58.017813748146601</v>
      </c>
      <c r="Q279" s="33">
        <v>32.822549048726501</v>
      </c>
      <c r="R279" s="33">
        <v>-0.33038634126079502</v>
      </c>
      <c r="S279" s="33">
        <v>0.70943801984496802</v>
      </c>
      <c r="T279" s="33">
        <v>0</v>
      </c>
      <c r="U279" s="33">
        <v>0</v>
      </c>
      <c r="V279" s="15">
        <v>0</v>
      </c>
      <c r="W279" s="15"/>
      <c r="X279" s="15"/>
    </row>
    <row r="280" spans="1:24" ht="21.25" customHeight="1" x14ac:dyDescent="0.15">
      <c r="A280" s="44" t="s">
        <v>356</v>
      </c>
      <c r="B280" s="45" t="s">
        <v>87</v>
      </c>
      <c r="C280" s="46">
        <v>32</v>
      </c>
      <c r="D280" s="45" t="s">
        <v>81</v>
      </c>
      <c r="E280" s="40">
        <f t="shared" si="8"/>
        <v>120.61512069816814</v>
      </c>
      <c r="F280" s="41">
        <f t="shared" si="9"/>
        <v>2.7412527431401852</v>
      </c>
      <c r="G280" s="42">
        <v>44</v>
      </c>
      <c r="H280" s="43">
        <v>15.374138888888901</v>
      </c>
      <c r="I280" s="33">
        <v>2.47949168387869</v>
      </c>
      <c r="J280" s="33">
        <v>11.1485302524709</v>
      </c>
      <c r="K280" s="33">
        <v>9.2496773731673994</v>
      </c>
      <c r="L280" s="33">
        <v>20.3982076256383</v>
      </c>
      <c r="M280" s="33">
        <v>94.755080947992099</v>
      </c>
      <c r="N280" s="33">
        <v>2.4255920110253002</v>
      </c>
      <c r="O280" s="33">
        <v>4.2689855041532603</v>
      </c>
      <c r="P280" s="33">
        <v>17.524931694753299</v>
      </c>
      <c r="Q280" s="33">
        <v>35.509634222171101</v>
      </c>
      <c r="R280" s="33">
        <v>2.7938671681003799</v>
      </c>
      <c r="S280" s="33">
        <v>1.6323227524302599</v>
      </c>
      <c r="T280" s="33">
        <v>2.6917617072785101E-8</v>
      </c>
      <c r="U280" s="33">
        <v>0.85658194984508496</v>
      </c>
      <c r="V280" s="15">
        <v>3.1424449501629003E-8</v>
      </c>
      <c r="W280" s="15"/>
      <c r="X280" s="15"/>
    </row>
    <row r="281" spans="1:24" ht="21.25" customHeight="1" x14ac:dyDescent="0.2">
      <c r="A281" s="47" t="s">
        <v>357</v>
      </c>
      <c r="B281" s="38" t="s">
        <v>67</v>
      </c>
      <c r="C281" s="39">
        <v>28</v>
      </c>
      <c r="D281" s="38" t="s">
        <v>74</v>
      </c>
      <c r="E281" s="40">
        <f t="shared" si="8"/>
        <v>120.30526843471166</v>
      </c>
      <c r="F281" s="41">
        <f t="shared" si="9"/>
        <v>2.3589268320531698</v>
      </c>
      <c r="G281" s="42">
        <v>51</v>
      </c>
      <c r="H281" s="43">
        <v>19.052774193548402</v>
      </c>
      <c r="I281" s="33">
        <v>1.62451593670078</v>
      </c>
      <c r="J281" s="33">
        <v>3.480804036931</v>
      </c>
      <c r="K281" s="33">
        <v>13.9841239523089</v>
      </c>
      <c r="L281" s="33">
        <v>17.46492798924</v>
      </c>
      <c r="M281" s="33">
        <v>93.808169357210204</v>
      </c>
      <c r="N281" s="33">
        <v>0.62839566708947603</v>
      </c>
      <c r="O281" s="33">
        <v>4.6794516384396996</v>
      </c>
      <c r="P281" s="33">
        <v>58.237482557537298</v>
      </c>
      <c r="Q281" s="33">
        <v>37.583805161529298</v>
      </c>
      <c r="R281" s="33">
        <v>4.4641579876286004</v>
      </c>
      <c r="S281" s="33">
        <v>0.55870981725516899</v>
      </c>
      <c r="T281" s="33">
        <v>0</v>
      </c>
      <c r="U281" s="33">
        <v>0</v>
      </c>
      <c r="V281" s="15">
        <v>0</v>
      </c>
      <c r="W281" s="15"/>
      <c r="X281" s="15"/>
    </row>
    <row r="282" spans="1:24" ht="21.25" customHeight="1" x14ac:dyDescent="0.15">
      <c r="A282" s="37" t="s">
        <v>358</v>
      </c>
      <c r="B282" s="38" t="s">
        <v>121</v>
      </c>
      <c r="C282" s="39">
        <v>23</v>
      </c>
      <c r="D282" s="38" t="s">
        <v>74</v>
      </c>
      <c r="E282" s="40">
        <f t="shared" si="8"/>
        <v>119.69406209607649</v>
      </c>
      <c r="F282" s="41">
        <f t="shared" si="9"/>
        <v>2.4427359611444182</v>
      </c>
      <c r="G282" s="42">
        <v>49</v>
      </c>
      <c r="H282" s="43">
        <v>23.062359375</v>
      </c>
      <c r="I282" s="33">
        <v>0.81611913277578996</v>
      </c>
      <c r="J282" s="33">
        <v>4.6330291935789498</v>
      </c>
      <c r="K282" s="33">
        <v>14.8683069735412</v>
      </c>
      <c r="L282" s="33">
        <v>19.501336167120101</v>
      </c>
      <c r="M282" s="33">
        <v>86.390586200022398</v>
      </c>
      <c r="N282" s="33">
        <v>0.473233343856797</v>
      </c>
      <c r="O282" s="33">
        <v>2.4040691599191701</v>
      </c>
      <c r="P282" s="33">
        <v>65.933110874332598</v>
      </c>
      <c r="Q282" s="33">
        <v>36.059333581953098</v>
      </c>
      <c r="R282" s="33">
        <v>-4.3715993112446698</v>
      </c>
      <c r="S282" s="33">
        <v>0.50678942360776202</v>
      </c>
      <c r="T282" s="33">
        <v>0</v>
      </c>
      <c r="U282" s="33">
        <v>0</v>
      </c>
      <c r="V282" s="15">
        <v>0</v>
      </c>
      <c r="W282" s="15"/>
      <c r="X282" s="15"/>
    </row>
    <row r="283" spans="1:24" ht="21.25" customHeight="1" x14ac:dyDescent="0.2">
      <c r="A283" s="47" t="s">
        <v>359</v>
      </c>
      <c r="B283" s="38" t="s">
        <v>125</v>
      </c>
      <c r="C283" s="39">
        <v>29</v>
      </c>
      <c r="D283" s="38" t="s">
        <v>74</v>
      </c>
      <c r="E283" s="40">
        <f t="shared" si="8"/>
        <v>119.56413429083989</v>
      </c>
      <c r="F283" s="41">
        <f t="shared" si="9"/>
        <v>2.5992203106704324</v>
      </c>
      <c r="G283" s="42">
        <v>46</v>
      </c>
      <c r="H283" s="43">
        <v>22.5774655172414</v>
      </c>
      <c r="I283" s="33">
        <v>0.83573133199397398</v>
      </c>
      <c r="J283" s="33">
        <v>5.2881470837027296</v>
      </c>
      <c r="K283" s="33">
        <v>12.276005625309599</v>
      </c>
      <c r="L283" s="33">
        <v>17.564152709012301</v>
      </c>
      <c r="M283" s="33">
        <v>98.209496675234902</v>
      </c>
      <c r="N283" s="33">
        <v>0.72260998627361095</v>
      </c>
      <c r="O283" s="33">
        <v>2.45854346753717</v>
      </c>
      <c r="P283" s="33">
        <v>64.249204455555599</v>
      </c>
      <c r="Q283" s="33">
        <v>83.385928245501503</v>
      </c>
      <c r="R283" s="33">
        <v>2.1265008113677402</v>
      </c>
      <c r="S283" s="33">
        <v>0.65042205817802301</v>
      </c>
      <c r="T283" s="33">
        <v>0</v>
      </c>
      <c r="U283" s="33">
        <v>0</v>
      </c>
      <c r="V283" s="15">
        <v>0</v>
      </c>
      <c r="W283" s="15"/>
      <c r="X283" s="15"/>
    </row>
    <row r="284" spans="1:24" ht="21.25" customHeight="1" x14ac:dyDescent="0.2">
      <c r="A284" s="47" t="s">
        <v>360</v>
      </c>
      <c r="B284" s="38" t="s">
        <v>144</v>
      </c>
      <c r="C284" s="39">
        <v>21</v>
      </c>
      <c r="D284" s="38" t="s">
        <v>62</v>
      </c>
      <c r="E284" s="40">
        <f t="shared" si="8"/>
        <v>119.21911711997387</v>
      </c>
      <c r="F284" s="41">
        <f t="shared" si="9"/>
        <v>2.4837316066661224</v>
      </c>
      <c r="G284" s="42">
        <v>48</v>
      </c>
      <c r="H284" s="43">
        <v>14.8719038461539</v>
      </c>
      <c r="I284" s="33">
        <v>2.3922705362041898</v>
      </c>
      <c r="J284" s="33">
        <v>6.3542916366536604</v>
      </c>
      <c r="K284" s="33">
        <v>10.667683539438899</v>
      </c>
      <c r="L284" s="33">
        <v>17.0219751760925</v>
      </c>
      <c r="M284" s="33">
        <v>115.03673064530599</v>
      </c>
      <c r="N284" s="33">
        <v>0.92366682322212501</v>
      </c>
      <c r="O284" s="33">
        <v>4.3366551248247003</v>
      </c>
      <c r="P284" s="33">
        <v>9.8075800969689606</v>
      </c>
      <c r="Q284" s="33">
        <v>23.9037702760121</v>
      </c>
      <c r="R284" s="33">
        <v>-4.6969254480384297</v>
      </c>
      <c r="S284" s="33">
        <v>0.646169968887643</v>
      </c>
      <c r="T284" s="33">
        <v>3.1765939120540501</v>
      </c>
      <c r="U284" s="33">
        <v>3.7392750261802901</v>
      </c>
      <c r="V284" s="15">
        <v>0.459319564963452</v>
      </c>
      <c r="W284" s="15"/>
      <c r="X284" s="15"/>
    </row>
    <row r="285" spans="1:24" ht="21.25" customHeight="1" x14ac:dyDescent="0.15">
      <c r="A285" s="44" t="s">
        <v>361</v>
      </c>
      <c r="B285" s="45" t="s">
        <v>67</v>
      </c>
      <c r="C285" s="46">
        <v>25</v>
      </c>
      <c r="D285" s="45" t="s">
        <v>81</v>
      </c>
      <c r="E285" s="40">
        <f t="shared" si="8"/>
        <v>118.96403453429151</v>
      </c>
      <c r="F285" s="41">
        <f t="shared" si="9"/>
        <v>2.3326281281233632</v>
      </c>
      <c r="G285" s="42">
        <v>51</v>
      </c>
      <c r="H285" s="43">
        <v>13.9328333333334</v>
      </c>
      <c r="I285" s="33">
        <v>1.45631346794009</v>
      </c>
      <c r="J285" s="33">
        <v>8.78808850202706</v>
      </c>
      <c r="K285" s="33">
        <v>9.8558118020677004</v>
      </c>
      <c r="L285" s="33">
        <v>18.643900304094799</v>
      </c>
      <c r="M285" s="33">
        <v>102.09037524966</v>
      </c>
      <c r="N285" s="33">
        <v>3.0064020188975999</v>
      </c>
      <c r="O285" s="33">
        <v>4.2998752742055704</v>
      </c>
      <c r="P285" s="33">
        <v>16.936977243830398</v>
      </c>
      <c r="Q285" s="33">
        <v>34.576801515681403</v>
      </c>
      <c r="R285" s="33">
        <v>2.4605696067850902</v>
      </c>
      <c r="S285" s="33">
        <v>1.4105911360982299</v>
      </c>
      <c r="T285" s="33">
        <v>7.0732903841706198</v>
      </c>
      <c r="U285" s="33">
        <v>10.160057240943299</v>
      </c>
      <c r="V285" s="15">
        <v>0.41044204167638398</v>
      </c>
      <c r="W285" s="15"/>
      <c r="X285" s="15"/>
    </row>
    <row r="286" spans="1:24" ht="21.25" customHeight="1" x14ac:dyDescent="0.15">
      <c r="A286" s="44" t="s">
        <v>362</v>
      </c>
      <c r="B286" s="48" t="s">
        <v>68</v>
      </c>
      <c r="C286" s="49">
        <v>24</v>
      </c>
      <c r="D286" s="48" t="s">
        <v>104</v>
      </c>
      <c r="E286" s="40">
        <f t="shared" si="8"/>
        <v>118.92070590073158</v>
      </c>
      <c r="F286" s="41">
        <f t="shared" si="9"/>
        <v>2.5302277851219483</v>
      </c>
      <c r="G286" s="42">
        <v>47</v>
      </c>
      <c r="H286" s="43">
        <v>14.797499999999999</v>
      </c>
      <c r="I286" s="33">
        <v>2.0755062904175299</v>
      </c>
      <c r="J286" s="33">
        <v>8.2645969126166499</v>
      </c>
      <c r="K286" s="33">
        <v>13.0574925946669</v>
      </c>
      <c r="L286" s="33">
        <v>21.3220895072836</v>
      </c>
      <c r="M286" s="33">
        <v>76.390794324375094</v>
      </c>
      <c r="N286" s="33">
        <v>2.3518058773480499</v>
      </c>
      <c r="O286" s="33">
        <v>6.2196170195371199</v>
      </c>
      <c r="P286" s="33">
        <v>21.599030888095701</v>
      </c>
      <c r="Q286" s="33">
        <v>17.958273029712998</v>
      </c>
      <c r="R286" s="33">
        <v>-2.0532780238241899</v>
      </c>
      <c r="S286" s="33">
        <v>1.04601824422759</v>
      </c>
      <c r="T286" s="33">
        <v>190.654585176209</v>
      </c>
      <c r="U286" s="33">
        <v>205.47554921801199</v>
      </c>
      <c r="V286" s="15">
        <v>0.481292809161732</v>
      </c>
      <c r="W286" s="15"/>
      <c r="X286" s="15"/>
    </row>
    <row r="287" spans="1:24" ht="21.25" customHeight="1" x14ac:dyDescent="0.15">
      <c r="A287" s="44" t="s">
        <v>363</v>
      </c>
      <c r="B287" s="45" t="s">
        <v>121</v>
      </c>
      <c r="C287" s="46">
        <v>22</v>
      </c>
      <c r="D287" s="45" t="s">
        <v>61</v>
      </c>
      <c r="E287" s="40">
        <f t="shared" si="8"/>
        <v>118.43003706650298</v>
      </c>
      <c r="F287" s="41">
        <f t="shared" si="9"/>
        <v>2.4169395319694487</v>
      </c>
      <c r="G287" s="42">
        <v>49</v>
      </c>
      <c r="H287" s="43">
        <v>15.615400000000101</v>
      </c>
      <c r="I287" s="33">
        <v>0.134948330627776</v>
      </c>
      <c r="J287" s="33">
        <v>11.287832537974101</v>
      </c>
      <c r="K287" s="33">
        <v>12.754781577485099</v>
      </c>
      <c r="L287" s="33">
        <v>24.042614115459202</v>
      </c>
      <c r="M287" s="33">
        <v>84.868159893311201</v>
      </c>
      <c r="N287" s="33">
        <v>4.9702066610742397E-2</v>
      </c>
      <c r="O287" s="33">
        <v>0.16292048694696801</v>
      </c>
      <c r="P287" s="33">
        <v>17.711368997879202</v>
      </c>
      <c r="Q287" s="33">
        <v>33.049342979234702</v>
      </c>
      <c r="R287" s="33">
        <v>-3.7825640871978501</v>
      </c>
      <c r="S287" s="33">
        <v>1.2347330238344201</v>
      </c>
      <c r="T287" s="33">
        <v>45.482936673288201</v>
      </c>
      <c r="U287" s="33">
        <v>83.8625299927008</v>
      </c>
      <c r="V287" s="15">
        <v>0.35163920194234199</v>
      </c>
      <c r="W287" s="15"/>
      <c r="X287" s="15"/>
    </row>
    <row r="288" spans="1:24" ht="21.25" customHeight="1" x14ac:dyDescent="0.2">
      <c r="A288" s="47" t="s">
        <v>364</v>
      </c>
      <c r="B288" s="38" t="s">
        <v>65</v>
      </c>
      <c r="C288" s="39">
        <v>30</v>
      </c>
      <c r="D288" s="38" t="s">
        <v>74</v>
      </c>
      <c r="E288" s="40">
        <f t="shared" si="8"/>
        <v>118.34327471781361</v>
      </c>
      <c r="F288" s="41">
        <f t="shared" si="9"/>
        <v>2.5726798851698613</v>
      </c>
      <c r="G288" s="42">
        <v>46</v>
      </c>
      <c r="H288" s="43">
        <v>21.628638888888901</v>
      </c>
      <c r="I288" s="33">
        <v>1.5286565559131999</v>
      </c>
      <c r="J288" s="33">
        <v>5.2223709858980998</v>
      </c>
      <c r="K288" s="33">
        <v>15.848072509904901</v>
      </c>
      <c r="L288" s="33">
        <v>21.070443495803001</v>
      </c>
      <c r="M288" s="33">
        <v>75.113451779819002</v>
      </c>
      <c r="N288" s="33">
        <v>0.91622628185236199</v>
      </c>
      <c r="O288" s="33">
        <v>3.4475427454670302</v>
      </c>
      <c r="P288" s="33">
        <v>53.400664247805203</v>
      </c>
      <c r="Q288" s="33">
        <v>75.827517708246106</v>
      </c>
      <c r="R288" s="33">
        <v>3.1309829253175501</v>
      </c>
      <c r="S288" s="33">
        <v>0.63944922713587904</v>
      </c>
      <c r="T288" s="33">
        <v>0</v>
      </c>
      <c r="U288" s="33">
        <v>0</v>
      </c>
      <c r="V288" s="15">
        <v>0</v>
      </c>
      <c r="W288" s="15"/>
      <c r="X288" s="15"/>
    </row>
    <row r="289" spans="1:24" ht="21.25" customHeight="1" x14ac:dyDescent="0.15">
      <c r="A289" s="44" t="s">
        <v>365</v>
      </c>
      <c r="B289" s="45" t="s">
        <v>78</v>
      </c>
      <c r="C289" s="46">
        <v>36</v>
      </c>
      <c r="D289" s="45" t="s">
        <v>62</v>
      </c>
      <c r="E289" s="40">
        <f t="shared" si="8"/>
        <v>118.22949953734286</v>
      </c>
      <c r="F289" s="41">
        <f t="shared" si="9"/>
        <v>2.6273222119409523</v>
      </c>
      <c r="G289" s="42">
        <v>45</v>
      </c>
      <c r="H289" s="43">
        <v>14.852270270270401</v>
      </c>
      <c r="I289" s="33">
        <v>1.7955306182695601</v>
      </c>
      <c r="J289" s="33">
        <v>9.3502790116741803</v>
      </c>
      <c r="K289" s="33">
        <v>11.597051942825001</v>
      </c>
      <c r="L289" s="33">
        <v>20.947330954499201</v>
      </c>
      <c r="M289" s="33">
        <v>84.1214926207454</v>
      </c>
      <c r="N289" s="33">
        <v>1.8522080155929701</v>
      </c>
      <c r="O289" s="33">
        <v>4.8265485663725602</v>
      </c>
      <c r="P289" s="33">
        <v>18.368316153637601</v>
      </c>
      <c r="Q289" s="33">
        <v>51.115921733717101</v>
      </c>
      <c r="R289" s="33">
        <v>3.0065848570362199</v>
      </c>
      <c r="S289" s="33">
        <v>1.4007649598628</v>
      </c>
      <c r="T289" s="33">
        <v>0.50177105368731001</v>
      </c>
      <c r="U289" s="33">
        <v>3.1686833567940802</v>
      </c>
      <c r="V289" s="15">
        <v>0.136705431418641</v>
      </c>
      <c r="W289" s="15"/>
      <c r="X289" s="15"/>
    </row>
    <row r="290" spans="1:24" ht="21.25" customHeight="1" x14ac:dyDescent="0.2">
      <c r="A290" s="47" t="s">
        <v>366</v>
      </c>
      <c r="B290" s="38" t="s">
        <v>99</v>
      </c>
      <c r="C290" s="39">
        <v>26</v>
      </c>
      <c r="D290" s="38" t="s">
        <v>61</v>
      </c>
      <c r="E290" s="40">
        <f t="shared" si="8"/>
        <v>118.18444088143114</v>
      </c>
      <c r="F290" s="41">
        <f t="shared" si="9"/>
        <v>2.2298951109703991</v>
      </c>
      <c r="G290" s="42">
        <v>53</v>
      </c>
      <c r="H290" s="43">
        <v>16.309000000000001</v>
      </c>
      <c r="I290" s="33">
        <v>0.59997582520223403</v>
      </c>
      <c r="J290" s="33">
        <v>7.5520419364966704</v>
      </c>
      <c r="K290" s="33">
        <v>10.9329843818843</v>
      </c>
      <c r="L290" s="33">
        <v>18.485026318381099</v>
      </c>
      <c r="M290" s="33">
        <v>103.88488137575401</v>
      </c>
      <c r="N290" s="33">
        <v>0.69836688496208998</v>
      </c>
      <c r="O290" s="33">
        <v>1.7683119361520101</v>
      </c>
      <c r="P290" s="33">
        <v>36.251486830536102</v>
      </c>
      <c r="Q290" s="33">
        <v>66.181489704240605</v>
      </c>
      <c r="R290" s="33">
        <v>-3.3899454908867499</v>
      </c>
      <c r="S290" s="33">
        <v>0.86415431512318197</v>
      </c>
      <c r="T290" s="33">
        <v>229.35984496913599</v>
      </c>
      <c r="U290" s="33">
        <v>218.15468460496501</v>
      </c>
      <c r="V290" s="15">
        <v>0.51251932576896897</v>
      </c>
      <c r="W290" s="15"/>
      <c r="X290" s="15"/>
    </row>
    <row r="291" spans="1:24" ht="21.25" customHeight="1" x14ac:dyDescent="0.15">
      <c r="A291" s="44" t="s">
        <v>367</v>
      </c>
      <c r="B291" s="45" t="s">
        <v>130</v>
      </c>
      <c r="C291" s="46">
        <v>26</v>
      </c>
      <c r="D291" s="45" t="s">
        <v>74</v>
      </c>
      <c r="E291" s="40">
        <f t="shared" si="8"/>
        <v>117.93352252559839</v>
      </c>
      <c r="F291" s="41">
        <f t="shared" si="9"/>
        <v>2.50922388352337</v>
      </c>
      <c r="G291" s="42">
        <v>47</v>
      </c>
      <c r="H291" s="43">
        <v>21.723799999999901</v>
      </c>
      <c r="I291" s="33">
        <v>0.94593497146374395</v>
      </c>
      <c r="J291" s="33">
        <v>2.0817670086718199</v>
      </c>
      <c r="K291" s="33">
        <v>13.869656764074801</v>
      </c>
      <c r="L291" s="33">
        <v>15.951423772746599</v>
      </c>
      <c r="M291" s="33">
        <v>99.870473751049502</v>
      </c>
      <c r="N291" s="33">
        <v>0.13366369514802701</v>
      </c>
      <c r="O291" s="33">
        <v>2.2936044666375799</v>
      </c>
      <c r="P291" s="33">
        <v>77.784026992793002</v>
      </c>
      <c r="Q291" s="33">
        <v>74.438768868127397</v>
      </c>
      <c r="R291" s="33">
        <v>0.65266955646581504</v>
      </c>
      <c r="S291" s="33">
        <v>0.26203939347701699</v>
      </c>
      <c r="T291" s="33">
        <v>0</v>
      </c>
      <c r="U291" s="33">
        <v>0</v>
      </c>
      <c r="V291" s="15">
        <v>0</v>
      </c>
      <c r="W291" s="15"/>
      <c r="X291" s="15"/>
    </row>
    <row r="292" spans="1:24" ht="21.25" customHeight="1" x14ac:dyDescent="0.15">
      <c r="A292" s="44" t="s">
        <v>368</v>
      </c>
      <c r="B292" s="45" t="s">
        <v>63</v>
      </c>
      <c r="C292" s="46">
        <v>32</v>
      </c>
      <c r="D292" s="45" t="s">
        <v>74</v>
      </c>
      <c r="E292" s="40">
        <f t="shared" si="8"/>
        <v>117.33725014073916</v>
      </c>
      <c r="F292" s="41">
        <f t="shared" si="9"/>
        <v>2.3946377579742686</v>
      </c>
      <c r="G292" s="42">
        <v>49</v>
      </c>
      <c r="H292" s="43">
        <v>21.749953125000001</v>
      </c>
      <c r="I292" s="33">
        <v>0.38052805812149598</v>
      </c>
      <c r="J292" s="33">
        <v>3.4440826812573002</v>
      </c>
      <c r="K292" s="33">
        <v>16.758899156716801</v>
      </c>
      <c r="L292" s="33">
        <v>20.2029818379741</v>
      </c>
      <c r="M292" s="33">
        <v>80.1203731701317</v>
      </c>
      <c r="N292" s="33">
        <v>0.286867068535407</v>
      </c>
      <c r="O292" s="33">
        <v>0.838699738827411</v>
      </c>
      <c r="P292" s="33">
        <v>74.953592820480907</v>
      </c>
      <c r="Q292" s="33">
        <v>93.630089302427393</v>
      </c>
      <c r="R292" s="33">
        <v>4.2966686335450497</v>
      </c>
      <c r="S292" s="33">
        <v>0.53753869313566804</v>
      </c>
      <c r="T292" s="33">
        <v>0</v>
      </c>
      <c r="U292" s="33">
        <v>0</v>
      </c>
      <c r="V292" s="15">
        <v>0</v>
      </c>
      <c r="W292" s="15"/>
      <c r="X292" s="15"/>
    </row>
    <row r="293" spans="1:24" ht="21.25" customHeight="1" x14ac:dyDescent="0.15">
      <c r="A293" s="37" t="s">
        <v>369</v>
      </c>
      <c r="B293" s="38" t="s">
        <v>87</v>
      </c>
      <c r="C293" s="39">
        <v>24</v>
      </c>
      <c r="D293" s="38" t="s">
        <v>104</v>
      </c>
      <c r="E293" s="40">
        <f t="shared" si="8"/>
        <v>117.23975178970001</v>
      </c>
      <c r="F293" s="41">
        <f t="shared" si="9"/>
        <v>2.6645398134022731</v>
      </c>
      <c r="G293" s="42">
        <v>44</v>
      </c>
      <c r="H293" s="43">
        <v>16.381200000000099</v>
      </c>
      <c r="I293" s="33">
        <v>1.9387409408934599</v>
      </c>
      <c r="J293" s="33">
        <v>8.5698913068186897</v>
      </c>
      <c r="K293" s="33">
        <v>13.1128736813118</v>
      </c>
      <c r="L293" s="33">
        <v>21.682764988130401</v>
      </c>
      <c r="M293" s="33">
        <v>83.057022618799706</v>
      </c>
      <c r="N293" s="33">
        <v>0.92363882226014504</v>
      </c>
      <c r="O293" s="33">
        <v>3.3497365021396202</v>
      </c>
      <c r="P293" s="33">
        <v>19.817362558147199</v>
      </c>
      <c r="Q293" s="33">
        <v>48.803036710407298</v>
      </c>
      <c r="R293" s="33">
        <v>3.6224481109073099</v>
      </c>
      <c r="S293" s="33">
        <v>1.25476885734549</v>
      </c>
      <c r="T293" s="33">
        <v>257.17879568992402</v>
      </c>
      <c r="U293" s="33">
        <v>298.17910934908599</v>
      </c>
      <c r="V293" s="15">
        <v>0.46308658498677402</v>
      </c>
      <c r="W293" s="15"/>
      <c r="X293" s="15"/>
    </row>
    <row r="294" spans="1:24" ht="21.25" customHeight="1" x14ac:dyDescent="0.15">
      <c r="A294" s="44" t="s">
        <v>370</v>
      </c>
      <c r="B294" s="45" t="s">
        <v>96</v>
      </c>
      <c r="C294" s="46">
        <v>31</v>
      </c>
      <c r="D294" s="45" t="s">
        <v>74</v>
      </c>
      <c r="E294" s="40">
        <f t="shared" si="8"/>
        <v>117.07817856541952</v>
      </c>
      <c r="F294" s="41">
        <f t="shared" si="9"/>
        <v>2.5451777949004244</v>
      </c>
      <c r="G294" s="42">
        <v>46</v>
      </c>
      <c r="H294" s="43">
        <v>22.723199999999999</v>
      </c>
      <c r="I294" s="33">
        <v>1.42076499586773</v>
      </c>
      <c r="J294" s="33">
        <v>4.3765745463841199</v>
      </c>
      <c r="K294" s="33">
        <v>14.806803428192699</v>
      </c>
      <c r="L294" s="33">
        <v>19.183377974576899</v>
      </c>
      <c r="M294" s="33">
        <v>87.695985767703704</v>
      </c>
      <c r="N294" s="33">
        <v>0.125115364843812</v>
      </c>
      <c r="O294" s="33">
        <v>2.6248792722842098</v>
      </c>
      <c r="P294" s="33">
        <v>52.1514660663439</v>
      </c>
      <c r="Q294" s="33">
        <v>37.178003327631501</v>
      </c>
      <c r="R294" s="33">
        <v>1.9001603978208099</v>
      </c>
      <c r="S294" s="33">
        <v>0.63892401211684402</v>
      </c>
      <c r="T294" s="33">
        <v>0</v>
      </c>
      <c r="U294" s="33">
        <v>0</v>
      </c>
      <c r="V294" s="15">
        <v>0</v>
      </c>
      <c r="W294" s="15"/>
      <c r="X294" s="15"/>
    </row>
    <row r="295" spans="1:24" ht="21.25" customHeight="1" x14ac:dyDescent="0.2">
      <c r="A295" s="47" t="s">
        <v>371</v>
      </c>
      <c r="B295" s="38" t="s">
        <v>65</v>
      </c>
      <c r="C295" s="39">
        <v>24</v>
      </c>
      <c r="D295" s="38" t="s">
        <v>81</v>
      </c>
      <c r="E295" s="40">
        <f t="shared" si="8"/>
        <v>116.98763311923467</v>
      </c>
      <c r="F295" s="41">
        <f t="shared" si="9"/>
        <v>2.5432094156355363</v>
      </c>
      <c r="G295" s="42">
        <v>46</v>
      </c>
      <c r="H295" s="43">
        <v>13.7281666666667</v>
      </c>
      <c r="I295" s="33">
        <v>1.3881586343679899</v>
      </c>
      <c r="J295" s="33">
        <v>11.1174358357184</v>
      </c>
      <c r="K295" s="33">
        <v>8.7016321709795008</v>
      </c>
      <c r="L295" s="33">
        <v>19.819068006698</v>
      </c>
      <c r="M295" s="33">
        <v>103.686175378792</v>
      </c>
      <c r="N295" s="33">
        <v>0.86633582287617095</v>
      </c>
      <c r="O295" s="33">
        <v>1.69792396989685</v>
      </c>
      <c r="P295" s="33">
        <v>11.457467349756399</v>
      </c>
      <c r="Q295" s="33">
        <v>39.336829154288402</v>
      </c>
      <c r="R295" s="33">
        <v>2.7658153758766999</v>
      </c>
      <c r="S295" s="33">
        <v>1.36126594071531</v>
      </c>
      <c r="T295" s="33">
        <v>0.93665006719455801</v>
      </c>
      <c r="U295" s="33">
        <v>2.4513708224538102</v>
      </c>
      <c r="V295" s="15">
        <v>0.27645935420775097</v>
      </c>
      <c r="W295" s="15"/>
      <c r="X295" s="15"/>
    </row>
    <row r="296" spans="1:24" ht="21.25" customHeight="1" x14ac:dyDescent="0.15">
      <c r="A296" s="44" t="s">
        <v>372</v>
      </c>
      <c r="B296" s="48" t="s">
        <v>144</v>
      </c>
      <c r="C296" s="49">
        <v>30</v>
      </c>
      <c r="D296" s="48" t="s">
        <v>74</v>
      </c>
      <c r="E296" s="40">
        <f t="shared" si="8"/>
        <v>116.70633450795211</v>
      </c>
      <c r="F296" s="41">
        <f t="shared" si="9"/>
        <v>2.431381968915669</v>
      </c>
      <c r="G296" s="42">
        <v>48</v>
      </c>
      <c r="H296" s="43">
        <v>23.971064516129001</v>
      </c>
      <c r="I296" s="33">
        <v>1.5310434779000599</v>
      </c>
      <c r="J296" s="33">
        <v>6.2460520932161803</v>
      </c>
      <c r="K296" s="33">
        <v>8.7336824507488799</v>
      </c>
      <c r="L296" s="33">
        <v>14.979734543965</v>
      </c>
      <c r="M296" s="33">
        <v>97.177108024217802</v>
      </c>
      <c r="N296" s="33">
        <v>1.9221671766950601</v>
      </c>
      <c r="O296" s="33">
        <v>3.5072326716801898</v>
      </c>
      <c r="P296" s="33">
        <v>80.820557602938194</v>
      </c>
      <c r="Q296" s="33">
        <v>94.047425602943505</v>
      </c>
      <c r="R296" s="33">
        <v>-4.7132206421423701</v>
      </c>
      <c r="S296" s="33">
        <v>0.63516305475546697</v>
      </c>
      <c r="T296" s="33">
        <v>0</v>
      </c>
      <c r="U296" s="33">
        <v>0</v>
      </c>
      <c r="V296" s="15">
        <v>0</v>
      </c>
      <c r="W296" s="15"/>
      <c r="X296" s="15"/>
    </row>
    <row r="297" spans="1:24" ht="21.25" customHeight="1" x14ac:dyDescent="0.15">
      <c r="A297" s="44" t="s">
        <v>373</v>
      </c>
      <c r="B297" s="45" t="s">
        <v>67</v>
      </c>
      <c r="C297" s="46">
        <v>34</v>
      </c>
      <c r="D297" s="45" t="s">
        <v>81</v>
      </c>
      <c r="E297" s="40">
        <f t="shared" si="8"/>
        <v>116.69411067085517</v>
      </c>
      <c r="F297" s="41">
        <f t="shared" si="9"/>
        <v>2.2881198170755916</v>
      </c>
      <c r="G297" s="42">
        <v>51</v>
      </c>
      <c r="H297" s="43">
        <v>15.4307391304348</v>
      </c>
      <c r="I297" s="33">
        <v>2.7270599035956198</v>
      </c>
      <c r="J297" s="33">
        <v>6.4159064950424396</v>
      </c>
      <c r="K297" s="33">
        <v>12.9720555405722</v>
      </c>
      <c r="L297" s="33">
        <v>19.387962035614699</v>
      </c>
      <c r="M297" s="33">
        <v>87.188053416414704</v>
      </c>
      <c r="N297" s="33">
        <v>1.75229132457193</v>
      </c>
      <c r="O297" s="33">
        <v>4.7260904854244696</v>
      </c>
      <c r="P297" s="33">
        <v>27.420084424774799</v>
      </c>
      <c r="Q297" s="33">
        <v>116.92485759549901</v>
      </c>
      <c r="R297" s="33">
        <v>2.6817547851933199</v>
      </c>
      <c r="S297" s="33">
        <v>1.0298281395157101</v>
      </c>
      <c r="T297" s="33">
        <v>70.388239858526504</v>
      </c>
      <c r="U297" s="33">
        <v>73.6160469249171</v>
      </c>
      <c r="V297" s="15">
        <v>0.488792670209725</v>
      </c>
      <c r="W297" s="15"/>
      <c r="X297" s="15"/>
    </row>
    <row r="298" spans="1:24" ht="21.25" customHeight="1" x14ac:dyDescent="0.15">
      <c r="A298" s="44" t="s">
        <v>374</v>
      </c>
      <c r="B298" s="48" t="s">
        <v>212</v>
      </c>
      <c r="C298" s="49">
        <v>25</v>
      </c>
      <c r="D298" s="48" t="s">
        <v>61</v>
      </c>
      <c r="E298" s="40">
        <f t="shared" si="8"/>
        <v>115.63497502468452</v>
      </c>
      <c r="F298" s="41">
        <f t="shared" si="9"/>
        <v>2.3598974494833578</v>
      </c>
      <c r="G298" s="42">
        <v>49</v>
      </c>
      <c r="H298" s="43">
        <v>11.999285714285801</v>
      </c>
      <c r="I298" s="33">
        <v>1.39796620938167</v>
      </c>
      <c r="J298" s="33">
        <v>9.4265688808749495</v>
      </c>
      <c r="K298" s="33">
        <v>9.9637211237129399</v>
      </c>
      <c r="L298" s="33">
        <v>19.3902900045879</v>
      </c>
      <c r="M298" s="33">
        <v>93.464205682784097</v>
      </c>
      <c r="N298" s="33">
        <v>1.4264555647483099</v>
      </c>
      <c r="O298" s="33">
        <v>3.6656807343039999</v>
      </c>
      <c r="P298" s="33">
        <v>17.003203504603999</v>
      </c>
      <c r="Q298" s="33">
        <v>45.549013948813297</v>
      </c>
      <c r="R298" s="33">
        <v>-1.61922025194206</v>
      </c>
      <c r="S298" s="33">
        <v>1.2643917592965901</v>
      </c>
      <c r="T298" s="33">
        <v>13.1598686319502</v>
      </c>
      <c r="U298" s="33">
        <v>27.9545952797836</v>
      </c>
      <c r="V298" s="15">
        <v>0.32007880876672401</v>
      </c>
      <c r="W298" s="15"/>
      <c r="X298" s="15"/>
    </row>
    <row r="299" spans="1:24" ht="21.25" customHeight="1" x14ac:dyDescent="0.15">
      <c r="A299" s="44" t="s">
        <v>375</v>
      </c>
      <c r="B299" s="45" t="s">
        <v>117</v>
      </c>
      <c r="C299" s="46">
        <v>31</v>
      </c>
      <c r="D299" s="45" t="s">
        <v>74</v>
      </c>
      <c r="E299" s="40">
        <f t="shared" si="8"/>
        <v>115.41964034277461</v>
      </c>
      <c r="F299" s="41">
        <f t="shared" si="9"/>
        <v>2.4045758404744713</v>
      </c>
      <c r="G299" s="42">
        <v>48</v>
      </c>
      <c r="H299" s="43">
        <v>23.929838235294199</v>
      </c>
      <c r="I299" s="33">
        <v>0.38723453879529302</v>
      </c>
      <c r="J299" s="33">
        <v>3.4392444956286101</v>
      </c>
      <c r="K299" s="33">
        <v>13.124977427673899</v>
      </c>
      <c r="L299" s="33">
        <v>16.564221923302501</v>
      </c>
      <c r="M299" s="33">
        <v>89.968941566288606</v>
      </c>
      <c r="N299" s="33">
        <v>0.123697595522352</v>
      </c>
      <c r="O299" s="33">
        <v>1.0391427154198201</v>
      </c>
      <c r="P299" s="33">
        <v>93.321091794415693</v>
      </c>
      <c r="Q299" s="33">
        <v>83.505115963095406</v>
      </c>
      <c r="R299" s="33">
        <v>-1.2668946951178199</v>
      </c>
      <c r="S299" s="33">
        <v>0.42939821558661001</v>
      </c>
      <c r="T299" s="33">
        <v>0</v>
      </c>
      <c r="U299" s="33">
        <v>0</v>
      </c>
      <c r="V299" s="15">
        <v>0</v>
      </c>
      <c r="W299" s="15"/>
      <c r="X299" s="15"/>
    </row>
    <row r="300" spans="1:24" ht="21.25" customHeight="1" x14ac:dyDescent="0.15">
      <c r="A300" s="44" t="s">
        <v>376</v>
      </c>
      <c r="B300" s="48" t="s">
        <v>96</v>
      </c>
      <c r="C300" s="49">
        <v>24</v>
      </c>
      <c r="D300" s="48" t="s">
        <v>104</v>
      </c>
      <c r="E300" s="40">
        <f t="shared" si="8"/>
        <v>114.45453145493755</v>
      </c>
      <c r="F300" s="41">
        <f t="shared" si="9"/>
        <v>2.4881419881508164</v>
      </c>
      <c r="G300" s="42">
        <v>46</v>
      </c>
      <c r="H300" s="43">
        <v>15.137375</v>
      </c>
      <c r="I300" s="33">
        <v>1.56392370428338</v>
      </c>
      <c r="J300" s="33">
        <v>9.2331848476088396</v>
      </c>
      <c r="K300" s="33">
        <v>11.4740075631649</v>
      </c>
      <c r="L300" s="33">
        <v>20.7071924107737</v>
      </c>
      <c r="M300" s="33">
        <v>81.326830165126097</v>
      </c>
      <c r="N300" s="33">
        <v>0.53221221243176597</v>
      </c>
      <c r="O300" s="33">
        <v>2.93170142841169</v>
      </c>
      <c r="P300" s="33">
        <v>29.030681416149498</v>
      </c>
      <c r="Q300" s="33">
        <v>101.957083309369</v>
      </c>
      <c r="R300" s="33">
        <v>0.83538761148616802</v>
      </c>
      <c r="S300" s="33">
        <v>1.3479271162705699</v>
      </c>
      <c r="T300" s="33">
        <v>51.074570869748499</v>
      </c>
      <c r="U300" s="33">
        <v>77.466065165674195</v>
      </c>
      <c r="V300" s="15">
        <v>0.39734182469482698</v>
      </c>
      <c r="W300" s="15"/>
      <c r="X300" s="15"/>
    </row>
    <row r="301" spans="1:24" ht="21.25" customHeight="1" x14ac:dyDescent="0.15">
      <c r="A301" s="44" t="s">
        <v>377</v>
      </c>
      <c r="B301" s="45" t="s">
        <v>151</v>
      </c>
      <c r="C301" s="46">
        <v>35</v>
      </c>
      <c r="D301" s="45" t="s">
        <v>74</v>
      </c>
      <c r="E301" s="40">
        <f t="shared" si="8"/>
        <v>114.38199999102903</v>
      </c>
      <c r="F301" s="41">
        <f t="shared" si="9"/>
        <v>2.4336595742772134</v>
      </c>
      <c r="G301" s="42">
        <v>47</v>
      </c>
      <c r="H301" s="43">
        <v>15.593</v>
      </c>
      <c r="I301" s="33">
        <v>2.48631598747034</v>
      </c>
      <c r="J301" s="33">
        <v>1.79242554196877</v>
      </c>
      <c r="K301" s="33">
        <v>15.8699358552731</v>
      </c>
      <c r="L301" s="33">
        <v>17.662361397241799</v>
      </c>
      <c r="M301" s="33">
        <v>77.107217354808</v>
      </c>
      <c r="N301" s="33">
        <v>0.57078099371142899</v>
      </c>
      <c r="O301" s="33">
        <v>8.4241883937772997</v>
      </c>
      <c r="P301" s="33">
        <v>29.964651671724098</v>
      </c>
      <c r="Q301" s="33">
        <v>28.103713827418002</v>
      </c>
      <c r="R301" s="33">
        <v>-3.01977769604779</v>
      </c>
      <c r="S301" s="33">
        <v>0.227424044232197</v>
      </c>
      <c r="T301" s="33">
        <v>0</v>
      </c>
      <c r="U301" s="33">
        <v>0.15380344041951699</v>
      </c>
      <c r="V301" s="15">
        <v>0</v>
      </c>
      <c r="W301" s="15"/>
      <c r="X301" s="15"/>
    </row>
    <row r="302" spans="1:24" ht="21.25" customHeight="1" x14ac:dyDescent="0.15">
      <c r="A302" s="44" t="s">
        <v>378</v>
      </c>
      <c r="B302" s="48" t="s">
        <v>80</v>
      </c>
      <c r="C302" s="49">
        <v>28</v>
      </c>
      <c r="D302" s="48" t="s">
        <v>59</v>
      </c>
      <c r="E302" s="40">
        <f t="shared" si="8"/>
        <v>114.13512756968093</v>
      </c>
      <c r="F302" s="41">
        <f t="shared" si="9"/>
        <v>2.3292883177485906</v>
      </c>
      <c r="G302" s="42">
        <v>49</v>
      </c>
      <c r="H302" s="43">
        <v>16.215962962963001</v>
      </c>
      <c r="I302" s="33">
        <v>1.9280974572021501</v>
      </c>
      <c r="J302" s="33">
        <v>6.3612688441048002</v>
      </c>
      <c r="K302" s="33">
        <v>16.431542102239199</v>
      </c>
      <c r="L302" s="33">
        <v>22.792810946343899</v>
      </c>
      <c r="M302" s="33">
        <v>67.0312879526643</v>
      </c>
      <c r="N302" s="33">
        <v>0.946554838001745</v>
      </c>
      <c r="O302" s="33">
        <v>3.3344090155283399</v>
      </c>
      <c r="P302" s="33">
        <v>27.861163616300601</v>
      </c>
      <c r="Q302" s="33">
        <v>32.487828194307603</v>
      </c>
      <c r="R302" s="33">
        <v>1.5099267927164099</v>
      </c>
      <c r="S302" s="33">
        <v>1.0014272144910701</v>
      </c>
      <c r="T302" s="33">
        <v>224.62778595812401</v>
      </c>
      <c r="U302" s="33">
        <v>226.56168210460899</v>
      </c>
      <c r="V302" s="15">
        <v>0.49785689130246302</v>
      </c>
      <c r="W302" s="15"/>
      <c r="X302" s="15"/>
    </row>
    <row r="303" spans="1:24" ht="21.25" customHeight="1" x14ac:dyDescent="0.15">
      <c r="A303" s="44" t="s">
        <v>379</v>
      </c>
      <c r="B303" s="45" t="s">
        <v>60</v>
      </c>
      <c r="C303" s="46">
        <v>33</v>
      </c>
      <c r="D303" s="45" t="s">
        <v>74</v>
      </c>
      <c r="E303" s="40">
        <f t="shared" si="8"/>
        <v>114.00177523144259</v>
      </c>
      <c r="F303" s="41">
        <f t="shared" si="9"/>
        <v>2.2353289261067175</v>
      </c>
      <c r="G303" s="42">
        <v>51</v>
      </c>
      <c r="H303" s="43">
        <v>18.601838709677398</v>
      </c>
      <c r="I303" s="33">
        <v>0.31968128178071198</v>
      </c>
      <c r="J303" s="33">
        <v>4.8723066336215499</v>
      </c>
      <c r="K303" s="33">
        <v>12.886055196421101</v>
      </c>
      <c r="L303" s="33">
        <v>17.758361830042599</v>
      </c>
      <c r="M303" s="33">
        <v>86.7678057334182</v>
      </c>
      <c r="N303" s="33">
        <v>8.4457072924589593E-2</v>
      </c>
      <c r="O303" s="33">
        <v>0.75974836324587602</v>
      </c>
      <c r="P303" s="33">
        <v>79.116450740568894</v>
      </c>
      <c r="Q303" s="33">
        <v>93.485424050687101</v>
      </c>
      <c r="R303" s="33">
        <v>5.4895541736617703</v>
      </c>
      <c r="S303" s="33">
        <v>0.71780764902583005</v>
      </c>
      <c r="T303" s="33">
        <v>0</v>
      </c>
      <c r="U303" s="33">
        <v>0</v>
      </c>
      <c r="V303" s="15">
        <v>0</v>
      </c>
      <c r="W303" s="15"/>
      <c r="X303" s="15"/>
    </row>
    <row r="304" spans="1:24" ht="21.25" customHeight="1" x14ac:dyDescent="0.15">
      <c r="A304" s="44" t="s">
        <v>380</v>
      </c>
      <c r="B304" s="45" t="s">
        <v>117</v>
      </c>
      <c r="C304" s="46">
        <v>21</v>
      </c>
      <c r="D304" s="45" t="s">
        <v>81</v>
      </c>
      <c r="E304" s="40">
        <f t="shared" si="8"/>
        <v>113.73329064543105</v>
      </c>
      <c r="F304" s="41">
        <f t="shared" si="9"/>
        <v>2.369443555113147</v>
      </c>
      <c r="G304" s="42">
        <v>48</v>
      </c>
      <c r="H304" s="43">
        <v>14.008323529411699</v>
      </c>
      <c r="I304" s="33">
        <v>0.79296877699101698</v>
      </c>
      <c r="J304" s="33">
        <v>9.9876056244418603</v>
      </c>
      <c r="K304" s="33">
        <v>9.0746627452557593</v>
      </c>
      <c r="L304" s="33">
        <v>19.062268369697598</v>
      </c>
      <c r="M304" s="33">
        <v>100.198642698242</v>
      </c>
      <c r="N304" s="33">
        <v>0.68447160961306996</v>
      </c>
      <c r="O304" s="33">
        <v>1.61369068565915</v>
      </c>
      <c r="P304" s="33">
        <v>16.098914079494499</v>
      </c>
      <c r="Q304" s="33">
        <v>25.9948259051842</v>
      </c>
      <c r="R304" s="33">
        <v>-0.41809530844078802</v>
      </c>
      <c r="S304" s="33">
        <v>1.2469773633625401</v>
      </c>
      <c r="T304" s="33">
        <v>0.137805046033319</v>
      </c>
      <c r="U304" s="33">
        <v>0.28690338045834002</v>
      </c>
      <c r="V304" s="15">
        <v>0.32446977134800298</v>
      </c>
      <c r="W304" s="15"/>
      <c r="X304" s="15"/>
    </row>
    <row r="305" spans="1:24" ht="21.25" customHeight="1" x14ac:dyDescent="0.2">
      <c r="A305" s="47" t="s">
        <v>381</v>
      </c>
      <c r="B305" s="38" t="s">
        <v>99</v>
      </c>
      <c r="C305" s="39">
        <v>32</v>
      </c>
      <c r="D305" s="38" t="s">
        <v>66</v>
      </c>
      <c r="E305" s="40">
        <f t="shared" si="8"/>
        <v>113.25804103063567</v>
      </c>
      <c r="F305" s="41">
        <f t="shared" si="9"/>
        <v>2.1369441703893521</v>
      </c>
      <c r="G305" s="42">
        <v>53</v>
      </c>
      <c r="H305" s="43">
        <v>11.554153846153801</v>
      </c>
      <c r="I305" s="33">
        <v>1.51953178115441</v>
      </c>
      <c r="J305" s="33">
        <v>6.2138857077969698</v>
      </c>
      <c r="K305" s="33">
        <v>14.181713146935101</v>
      </c>
      <c r="L305" s="33">
        <v>20.3955988547321</v>
      </c>
      <c r="M305" s="33">
        <v>75.0158372395247</v>
      </c>
      <c r="N305" s="33">
        <v>2.1650692790872199</v>
      </c>
      <c r="O305" s="33">
        <v>5.7174131182835897</v>
      </c>
      <c r="P305" s="33">
        <v>15.6424980505496</v>
      </c>
      <c r="Q305" s="33">
        <v>73.0744440791252</v>
      </c>
      <c r="R305" s="33">
        <v>-2.6844719495331502</v>
      </c>
      <c r="S305" s="33">
        <v>0.71103367714692201</v>
      </c>
      <c r="T305" s="33">
        <v>13.1167400928985</v>
      </c>
      <c r="U305" s="33">
        <v>8.2351311051152098</v>
      </c>
      <c r="V305" s="15">
        <v>0.61431337662427898</v>
      </c>
      <c r="W305" s="15"/>
      <c r="X305" s="15"/>
    </row>
    <row r="306" spans="1:24" ht="21.25" customHeight="1" x14ac:dyDescent="0.15">
      <c r="A306" s="37" t="s">
        <v>382</v>
      </c>
      <c r="B306" s="38" t="s">
        <v>212</v>
      </c>
      <c r="C306" s="39">
        <v>30</v>
      </c>
      <c r="D306" s="38" t="s">
        <v>81</v>
      </c>
      <c r="E306" s="40">
        <f t="shared" si="8"/>
        <v>112.85874394690381</v>
      </c>
      <c r="F306" s="41">
        <f t="shared" si="9"/>
        <v>2.303239672385792</v>
      </c>
      <c r="G306" s="42">
        <v>49</v>
      </c>
      <c r="H306" s="43">
        <v>14.797183333333299</v>
      </c>
      <c r="I306" s="33">
        <v>0.12877475873559299</v>
      </c>
      <c r="J306" s="33">
        <v>10.535343452147</v>
      </c>
      <c r="K306" s="33">
        <v>11.3405447788837</v>
      </c>
      <c r="L306" s="33">
        <v>21.8758882310307</v>
      </c>
      <c r="M306" s="33">
        <v>76.797204367067806</v>
      </c>
      <c r="N306" s="33">
        <v>0.363378632846384</v>
      </c>
      <c r="O306" s="33">
        <v>0.484666924607767</v>
      </c>
      <c r="P306" s="33">
        <v>39.315716105311402</v>
      </c>
      <c r="Q306" s="33">
        <v>161.94377713557199</v>
      </c>
      <c r="R306" s="33">
        <v>-1.2392825783897501</v>
      </c>
      <c r="S306" s="33">
        <v>1.41311240713254</v>
      </c>
      <c r="T306" s="33">
        <v>3.7791193124764701</v>
      </c>
      <c r="U306" s="33">
        <v>3.4375134622305801</v>
      </c>
      <c r="V306" s="15">
        <v>0.52366795297130597</v>
      </c>
      <c r="W306" s="15"/>
      <c r="X306" s="15"/>
    </row>
    <row r="307" spans="1:24" ht="21.25" customHeight="1" x14ac:dyDescent="0.15">
      <c r="A307" s="44" t="s">
        <v>383</v>
      </c>
      <c r="B307" s="45" t="s">
        <v>239</v>
      </c>
      <c r="C307" s="46">
        <v>32</v>
      </c>
      <c r="D307" s="45" t="s">
        <v>74</v>
      </c>
      <c r="E307" s="40">
        <f t="shared" si="8"/>
        <v>112.73117007128141</v>
      </c>
      <c r="F307" s="41">
        <f t="shared" si="9"/>
        <v>2.5620720470745777</v>
      </c>
      <c r="G307" s="42">
        <v>44</v>
      </c>
      <c r="H307" s="43">
        <v>19.3098783783784</v>
      </c>
      <c r="I307" s="33">
        <v>1.67387420049925</v>
      </c>
      <c r="J307" s="33">
        <v>4.25824979423692</v>
      </c>
      <c r="K307" s="33">
        <v>13.398127668088</v>
      </c>
      <c r="L307" s="33">
        <v>17.656377462324901</v>
      </c>
      <c r="M307" s="33">
        <v>75.412675891663397</v>
      </c>
      <c r="N307" s="33">
        <v>0.81848464523807996</v>
      </c>
      <c r="O307" s="33">
        <v>6.1517697526662998</v>
      </c>
      <c r="P307" s="33">
        <v>48.760801165711797</v>
      </c>
      <c r="Q307" s="33">
        <v>38.990773287541501</v>
      </c>
      <c r="R307" s="33">
        <v>-0.55337062495106004</v>
      </c>
      <c r="S307" s="33">
        <v>0.58798997032184197</v>
      </c>
      <c r="T307" s="33">
        <v>0</v>
      </c>
      <c r="U307" s="33">
        <v>0</v>
      </c>
      <c r="V307" s="15">
        <v>0</v>
      </c>
      <c r="W307" s="15"/>
      <c r="X307" s="15"/>
    </row>
    <row r="308" spans="1:24" ht="21.25" customHeight="1" x14ac:dyDescent="0.2">
      <c r="A308" s="47" t="s">
        <v>384</v>
      </c>
      <c r="B308" s="38" t="s">
        <v>147</v>
      </c>
      <c r="C308" s="39">
        <v>23</v>
      </c>
      <c r="D308" s="38" t="s">
        <v>81</v>
      </c>
      <c r="E308" s="40">
        <f t="shared" si="8"/>
        <v>112.71794620864391</v>
      </c>
      <c r="F308" s="41">
        <f t="shared" si="9"/>
        <v>2.4503901349705197</v>
      </c>
      <c r="G308" s="42">
        <v>46</v>
      </c>
      <c r="H308" s="43">
        <v>14.652083333333399</v>
      </c>
      <c r="I308" s="33">
        <v>0.81284812413066299</v>
      </c>
      <c r="J308" s="33">
        <v>10.8146672549363</v>
      </c>
      <c r="K308" s="33">
        <v>10.6797964222799</v>
      </c>
      <c r="L308" s="33">
        <v>21.494463677216199</v>
      </c>
      <c r="M308" s="33">
        <v>85.025814206942698</v>
      </c>
      <c r="N308" s="33">
        <v>0.67486902972061402</v>
      </c>
      <c r="O308" s="33">
        <v>1.42151775542783</v>
      </c>
      <c r="P308" s="33">
        <v>14.3930628133415</v>
      </c>
      <c r="Q308" s="33">
        <v>20.060832938746302</v>
      </c>
      <c r="R308" s="33">
        <v>-1.98487086620283</v>
      </c>
      <c r="S308" s="33">
        <v>1.3793651459979801</v>
      </c>
      <c r="T308" s="33">
        <v>36.223669131870302</v>
      </c>
      <c r="U308" s="33">
        <v>82.305203088608806</v>
      </c>
      <c r="V308" s="15">
        <v>0.30561051036147202</v>
      </c>
      <c r="W308" s="15"/>
      <c r="X308" s="15"/>
    </row>
    <row r="309" spans="1:24" ht="21.25" customHeight="1" x14ac:dyDescent="0.15">
      <c r="A309" s="44" t="s">
        <v>385</v>
      </c>
      <c r="B309" s="45" t="s">
        <v>130</v>
      </c>
      <c r="C309" s="46">
        <v>20</v>
      </c>
      <c r="D309" s="45" t="s">
        <v>81</v>
      </c>
      <c r="E309" s="40">
        <f t="shared" si="8"/>
        <v>112.70760428572289</v>
      </c>
      <c r="F309" s="41">
        <f t="shared" si="9"/>
        <v>2.3980341337387849</v>
      </c>
      <c r="G309" s="42">
        <v>47</v>
      </c>
      <c r="H309" s="43">
        <v>12.4366617647058</v>
      </c>
      <c r="I309" s="33">
        <v>2.4166574531699401</v>
      </c>
      <c r="J309" s="33">
        <v>8.5779338802135392</v>
      </c>
      <c r="K309" s="33">
        <v>7.9853260712561704</v>
      </c>
      <c r="L309" s="33">
        <v>16.5632599514697</v>
      </c>
      <c r="M309" s="33">
        <v>97.963889430517796</v>
      </c>
      <c r="N309" s="33">
        <v>2.97954170188873</v>
      </c>
      <c r="O309" s="33">
        <v>6.2711508067200601</v>
      </c>
      <c r="P309" s="33">
        <v>7.4678905130738196</v>
      </c>
      <c r="Q309" s="33">
        <v>26.314695238976601</v>
      </c>
      <c r="R309" s="33">
        <v>0.334879486454007</v>
      </c>
      <c r="S309" s="33">
        <v>1.0797349472317801</v>
      </c>
      <c r="T309" s="33">
        <v>0</v>
      </c>
      <c r="U309" s="33">
        <v>0</v>
      </c>
      <c r="V309" s="15">
        <v>0</v>
      </c>
      <c r="W309" s="15"/>
      <c r="X309" s="15"/>
    </row>
    <row r="310" spans="1:24" ht="21.25" customHeight="1" x14ac:dyDescent="0.15">
      <c r="A310" s="44" t="s">
        <v>386</v>
      </c>
      <c r="B310" s="45" t="s">
        <v>80</v>
      </c>
      <c r="C310" s="46">
        <v>24</v>
      </c>
      <c r="D310" s="45" t="s">
        <v>81</v>
      </c>
      <c r="E310" s="40">
        <f t="shared" si="8"/>
        <v>112.40590049089923</v>
      </c>
      <c r="F310" s="41">
        <f t="shared" si="9"/>
        <v>2.2939979692020249</v>
      </c>
      <c r="G310" s="42">
        <v>49</v>
      </c>
      <c r="H310" s="43">
        <v>14.994461538461501</v>
      </c>
      <c r="I310" s="33">
        <v>0.72092115536411705</v>
      </c>
      <c r="J310" s="33">
        <v>6.7472929118456104</v>
      </c>
      <c r="K310" s="33">
        <v>15.919435898439801</v>
      </c>
      <c r="L310" s="33">
        <v>22.666728810285399</v>
      </c>
      <c r="M310" s="33">
        <v>69.844124875691506</v>
      </c>
      <c r="N310" s="33">
        <v>0.74273074112983095</v>
      </c>
      <c r="O310" s="33">
        <v>1.94040615806059</v>
      </c>
      <c r="P310" s="33">
        <v>28.0141965303803</v>
      </c>
      <c r="Q310" s="33">
        <v>87.084010865067</v>
      </c>
      <c r="R310" s="33">
        <v>2.34782237844674</v>
      </c>
      <c r="S310" s="33">
        <v>1.06219732441063</v>
      </c>
      <c r="T310" s="33">
        <v>21.627104533973501</v>
      </c>
      <c r="U310" s="33">
        <v>21.909650362561699</v>
      </c>
      <c r="V310" s="15">
        <v>0.49675508855380102</v>
      </c>
      <c r="W310" s="15"/>
      <c r="X310" s="15"/>
    </row>
    <row r="311" spans="1:24" ht="21.25" customHeight="1" x14ac:dyDescent="0.2">
      <c r="A311" s="47" t="s">
        <v>387</v>
      </c>
      <c r="B311" s="38" t="s">
        <v>119</v>
      </c>
      <c r="C311" s="39">
        <v>23</v>
      </c>
      <c r="D311" s="38" t="s">
        <v>104</v>
      </c>
      <c r="E311" s="40">
        <f t="shared" si="8"/>
        <v>111.73348290455534</v>
      </c>
      <c r="F311" s="41">
        <f t="shared" si="9"/>
        <v>2.4289887587946812</v>
      </c>
      <c r="G311" s="42">
        <v>46</v>
      </c>
      <c r="H311" s="43">
        <v>14.950275</v>
      </c>
      <c r="I311" s="33">
        <v>1.3806229334245601</v>
      </c>
      <c r="J311" s="33">
        <v>6.5932575856845403</v>
      </c>
      <c r="K311" s="33">
        <v>8.5510980094416098</v>
      </c>
      <c r="L311" s="33">
        <v>15.1443555951261</v>
      </c>
      <c r="M311" s="33">
        <v>108.261440319554</v>
      </c>
      <c r="N311" s="33">
        <v>0.75639936202451596</v>
      </c>
      <c r="O311" s="33">
        <v>2.97220896795212</v>
      </c>
      <c r="P311" s="33">
        <v>31.126390117478302</v>
      </c>
      <c r="Q311" s="33">
        <v>85.339828102951998</v>
      </c>
      <c r="R311" s="33">
        <v>-2.9459696656809999</v>
      </c>
      <c r="S311" s="33">
        <v>0.80232489462086498</v>
      </c>
      <c r="T311" s="33">
        <v>19.381827856095299</v>
      </c>
      <c r="U311" s="33">
        <v>36.8095599273434</v>
      </c>
      <c r="V311" s="15">
        <v>0.34492523891370602</v>
      </c>
      <c r="W311" s="15"/>
      <c r="X311" s="15"/>
    </row>
    <row r="312" spans="1:24" ht="21.25" customHeight="1" x14ac:dyDescent="0.15">
      <c r="A312" s="44" t="s">
        <v>388</v>
      </c>
      <c r="B312" s="45" t="s">
        <v>70</v>
      </c>
      <c r="C312" s="46">
        <v>27</v>
      </c>
      <c r="D312" s="45" t="s">
        <v>74</v>
      </c>
      <c r="E312" s="40">
        <f t="shared" si="8"/>
        <v>111.68868595394423</v>
      </c>
      <c r="F312" s="41">
        <f t="shared" si="9"/>
        <v>2.3763550202966859</v>
      </c>
      <c r="G312" s="42">
        <v>47</v>
      </c>
      <c r="H312" s="43">
        <v>16.893823529411801</v>
      </c>
      <c r="I312" s="33">
        <v>1.6119901444417</v>
      </c>
      <c r="J312" s="33">
        <v>4.7985706752274702</v>
      </c>
      <c r="K312" s="33">
        <v>13.0556796961817</v>
      </c>
      <c r="L312" s="33">
        <v>17.854250371409201</v>
      </c>
      <c r="M312" s="33">
        <v>77.614125108607695</v>
      </c>
      <c r="N312" s="33">
        <v>0.86807091947617598</v>
      </c>
      <c r="O312" s="33">
        <v>5.34791935078281</v>
      </c>
      <c r="P312" s="33">
        <v>43.115167919236299</v>
      </c>
      <c r="Q312" s="33">
        <v>37.210916229155899</v>
      </c>
      <c r="R312" s="33">
        <v>3.7134237381766</v>
      </c>
      <c r="S312" s="33">
        <v>0.61778784004014398</v>
      </c>
      <c r="T312" s="33">
        <v>0</v>
      </c>
      <c r="U312" s="33">
        <v>0</v>
      </c>
      <c r="V312" s="15">
        <v>0</v>
      </c>
      <c r="W312" s="15"/>
      <c r="X312" s="15"/>
    </row>
    <row r="313" spans="1:24" ht="21.25" customHeight="1" x14ac:dyDescent="0.15">
      <c r="A313" s="44" t="s">
        <v>389</v>
      </c>
      <c r="B313" s="48" t="s">
        <v>147</v>
      </c>
      <c r="C313" s="49">
        <v>27</v>
      </c>
      <c r="D313" s="48" t="s">
        <v>81</v>
      </c>
      <c r="E313" s="40">
        <f t="shared" si="8"/>
        <v>111.50502581411573</v>
      </c>
      <c r="F313" s="41">
        <f t="shared" si="9"/>
        <v>2.4240223003068637</v>
      </c>
      <c r="G313" s="42">
        <v>46</v>
      </c>
      <c r="H313" s="43">
        <v>15.0856176470589</v>
      </c>
      <c r="I313" s="33">
        <v>1.94481190274155</v>
      </c>
      <c r="J313" s="33">
        <v>9.0117153568959694</v>
      </c>
      <c r="K313" s="33">
        <v>11.826677114012901</v>
      </c>
      <c r="L313" s="33">
        <v>20.838392470908801</v>
      </c>
      <c r="M313" s="33">
        <v>80.781848812739796</v>
      </c>
      <c r="N313" s="33">
        <v>2.0198809718457502</v>
      </c>
      <c r="O313" s="33">
        <v>2.8934908501677401</v>
      </c>
      <c r="P313" s="33">
        <v>14.0597114734187</v>
      </c>
      <c r="Q313" s="33">
        <v>39.8889631986777</v>
      </c>
      <c r="R313" s="33">
        <v>-1.2233982764320801</v>
      </c>
      <c r="S313" s="33">
        <v>1.1494062439399899</v>
      </c>
      <c r="T313" s="33">
        <v>3.73367468492253</v>
      </c>
      <c r="U313" s="33">
        <v>10.739825848191201</v>
      </c>
      <c r="V313" s="15">
        <v>0.25796625193610201</v>
      </c>
      <c r="W313" s="15"/>
      <c r="X313" s="15"/>
    </row>
    <row r="314" spans="1:24" ht="21.25" customHeight="1" x14ac:dyDescent="0.2">
      <c r="A314" s="47" t="s">
        <v>390</v>
      </c>
      <c r="B314" s="38" t="s">
        <v>67</v>
      </c>
      <c r="C314" s="39">
        <v>28</v>
      </c>
      <c r="D314" s="38" t="s">
        <v>74</v>
      </c>
      <c r="E314" s="40">
        <f t="shared" si="8"/>
        <v>111.2967406796692</v>
      </c>
      <c r="F314" s="41">
        <f t="shared" si="9"/>
        <v>2.18228903293469</v>
      </c>
      <c r="G314" s="42">
        <v>51</v>
      </c>
      <c r="H314" s="43">
        <v>18.7621964285714</v>
      </c>
      <c r="I314" s="33">
        <v>0.72015644537512402</v>
      </c>
      <c r="J314" s="33">
        <v>2.3827534147194598</v>
      </c>
      <c r="K314" s="33">
        <v>15.261100194393</v>
      </c>
      <c r="L314" s="33">
        <v>17.643853609112401</v>
      </c>
      <c r="M314" s="33">
        <v>84.581816503159004</v>
      </c>
      <c r="N314" s="33">
        <v>0.21825450763527299</v>
      </c>
      <c r="O314" s="33">
        <v>3.0140227100478798</v>
      </c>
      <c r="P314" s="33">
        <v>50.231130903282804</v>
      </c>
      <c r="Q314" s="33">
        <v>68.704307346240299</v>
      </c>
      <c r="R314" s="33">
        <v>4.0122043495912099</v>
      </c>
      <c r="S314" s="33">
        <v>0.38245983134282002</v>
      </c>
      <c r="T314" s="33">
        <v>0</v>
      </c>
      <c r="U314" s="33">
        <v>0</v>
      </c>
      <c r="V314" s="15">
        <v>0</v>
      </c>
      <c r="W314" s="15"/>
      <c r="X314" s="15"/>
    </row>
    <row r="315" spans="1:24" ht="21.25" customHeight="1" x14ac:dyDescent="0.15">
      <c r="A315" s="37" t="s">
        <v>391</v>
      </c>
      <c r="B315" s="38" t="s">
        <v>70</v>
      </c>
      <c r="C315" s="39">
        <v>27</v>
      </c>
      <c r="D315" s="38" t="s">
        <v>81</v>
      </c>
      <c r="E315" s="40">
        <f t="shared" si="8"/>
        <v>111.04161901766004</v>
      </c>
      <c r="F315" s="41">
        <f t="shared" si="9"/>
        <v>2.362587638673618</v>
      </c>
      <c r="G315" s="42">
        <v>47</v>
      </c>
      <c r="H315" s="43">
        <v>12.084939393939401</v>
      </c>
      <c r="I315" s="33">
        <v>1.33518908135531</v>
      </c>
      <c r="J315" s="33">
        <v>10.5284192840586</v>
      </c>
      <c r="K315" s="33">
        <v>7.1160723217391801</v>
      </c>
      <c r="L315" s="33">
        <v>17.6444916057978</v>
      </c>
      <c r="M315" s="33">
        <v>97.939625982773805</v>
      </c>
      <c r="N315" s="33">
        <v>1.5269020135238001</v>
      </c>
      <c r="O315" s="33">
        <v>2.8903152613787499</v>
      </c>
      <c r="P315" s="33">
        <v>16.788503430611399</v>
      </c>
      <c r="Q315" s="33">
        <v>52.678199549629703</v>
      </c>
      <c r="R315" s="33">
        <v>2.7204407016713099</v>
      </c>
      <c r="S315" s="33">
        <v>1.35547225387634</v>
      </c>
      <c r="T315" s="33">
        <v>5.7668523817686301</v>
      </c>
      <c r="U315" s="33">
        <v>14.3533954579373</v>
      </c>
      <c r="V315" s="15">
        <v>0.286619351198455</v>
      </c>
      <c r="W315" s="15"/>
      <c r="X315" s="15"/>
    </row>
    <row r="316" spans="1:24" ht="21.25" customHeight="1" x14ac:dyDescent="0.15">
      <c r="A316" s="44" t="s">
        <v>392</v>
      </c>
      <c r="B316" s="48" t="s">
        <v>119</v>
      </c>
      <c r="C316" s="49">
        <v>24</v>
      </c>
      <c r="D316" s="48" t="s">
        <v>66</v>
      </c>
      <c r="E316" s="40">
        <f t="shared" si="8"/>
        <v>110.68918911349961</v>
      </c>
      <c r="F316" s="41">
        <f t="shared" si="9"/>
        <v>2.406286719858687</v>
      </c>
      <c r="G316" s="42">
        <v>46</v>
      </c>
      <c r="H316" s="43">
        <v>15.891249999999999</v>
      </c>
      <c r="I316" s="33">
        <v>0.20874204986863901</v>
      </c>
      <c r="J316" s="33">
        <v>7.70070684681078</v>
      </c>
      <c r="K316" s="33">
        <v>13.241069958734</v>
      </c>
      <c r="L316" s="33">
        <v>20.941776805544801</v>
      </c>
      <c r="M316" s="33">
        <v>82.581043314364905</v>
      </c>
      <c r="N316" s="33">
        <v>6.7184648798162702E-2</v>
      </c>
      <c r="O316" s="33">
        <v>0.24913059635936699</v>
      </c>
      <c r="P316" s="33">
        <v>30.3753792348204</v>
      </c>
      <c r="Q316" s="33">
        <v>90.165629530208506</v>
      </c>
      <c r="R316" s="33">
        <v>-1.72320105692146</v>
      </c>
      <c r="S316" s="33">
        <v>0.93708894716755997</v>
      </c>
      <c r="T316" s="33">
        <v>3.3429509771997199</v>
      </c>
      <c r="U316" s="33">
        <v>16.898505072527001</v>
      </c>
      <c r="V316" s="15">
        <v>0.16515368108831599</v>
      </c>
      <c r="W316" s="15"/>
      <c r="X316" s="15"/>
    </row>
    <row r="317" spans="1:24" ht="21.25" customHeight="1" x14ac:dyDescent="0.15">
      <c r="A317" s="44" t="s">
        <v>393</v>
      </c>
      <c r="B317" s="45" t="s">
        <v>239</v>
      </c>
      <c r="C317" s="46">
        <v>23</v>
      </c>
      <c r="D317" s="45" t="s">
        <v>81</v>
      </c>
      <c r="E317" s="40">
        <f t="shared" si="8"/>
        <v>110.31113102951852</v>
      </c>
      <c r="F317" s="41">
        <f t="shared" si="9"/>
        <v>2.5070711597617845</v>
      </c>
      <c r="G317" s="42">
        <v>44</v>
      </c>
      <c r="H317" s="43">
        <v>14.759</v>
      </c>
      <c r="I317" s="33">
        <v>2.59171580422412</v>
      </c>
      <c r="J317" s="33">
        <v>8.3997556315151591</v>
      </c>
      <c r="K317" s="33">
        <v>11.7081225762988</v>
      </c>
      <c r="L317" s="33">
        <v>20.107878207814</v>
      </c>
      <c r="M317" s="33">
        <v>71.078235573329593</v>
      </c>
      <c r="N317" s="33">
        <v>1.7798420534967201</v>
      </c>
      <c r="O317" s="33">
        <v>5.4093568173081801</v>
      </c>
      <c r="P317" s="33">
        <v>18.148324923977398</v>
      </c>
      <c r="Q317" s="33">
        <v>68.977994159219193</v>
      </c>
      <c r="R317" s="33">
        <v>-0.60204187731815195</v>
      </c>
      <c r="S317" s="33">
        <v>1.15985963791267</v>
      </c>
      <c r="T317" s="33">
        <v>11.916447886794</v>
      </c>
      <c r="U317" s="33">
        <v>23.0704948690009</v>
      </c>
      <c r="V317" s="15">
        <v>0.34059700414436</v>
      </c>
      <c r="W317" s="15"/>
      <c r="X317" s="15"/>
    </row>
    <row r="318" spans="1:24" ht="21.25" customHeight="1" x14ac:dyDescent="0.15">
      <c r="A318" s="44" t="s">
        <v>394</v>
      </c>
      <c r="B318" s="48" t="s">
        <v>135</v>
      </c>
      <c r="C318" s="49">
        <v>29</v>
      </c>
      <c r="D318" s="48" t="s">
        <v>61</v>
      </c>
      <c r="E318" s="40">
        <f t="shared" si="8"/>
        <v>110.1848542912914</v>
      </c>
      <c r="F318" s="41">
        <f t="shared" si="9"/>
        <v>2.2486704957406407</v>
      </c>
      <c r="G318" s="42">
        <v>49</v>
      </c>
      <c r="H318" s="43">
        <v>17.713142857142898</v>
      </c>
      <c r="I318" s="33">
        <v>0.98546049805097802</v>
      </c>
      <c r="J318" s="33">
        <v>8.8325612617431304</v>
      </c>
      <c r="K318" s="33">
        <v>13.302767644637701</v>
      </c>
      <c r="L318" s="33">
        <v>22.135328906380799</v>
      </c>
      <c r="M318" s="33">
        <v>63.222763868334603</v>
      </c>
      <c r="N318" s="33">
        <v>1.3469889458935</v>
      </c>
      <c r="O318" s="33">
        <v>2.9771391520653498</v>
      </c>
      <c r="P318" s="33">
        <v>31.066036669254501</v>
      </c>
      <c r="Q318" s="33">
        <v>84.064396362122395</v>
      </c>
      <c r="R318" s="33">
        <v>-4.7756169609822896</v>
      </c>
      <c r="S318" s="33">
        <v>0.80399111162657</v>
      </c>
      <c r="T318" s="33">
        <v>332.92716446080698</v>
      </c>
      <c r="U318" s="33">
        <v>360.983071941655</v>
      </c>
      <c r="V318" s="15">
        <v>0.479784195412434</v>
      </c>
      <c r="W318" s="15"/>
      <c r="X318" s="15"/>
    </row>
    <row r="319" spans="1:24" ht="21.25" customHeight="1" x14ac:dyDescent="0.15">
      <c r="A319" s="44" t="s">
        <v>395</v>
      </c>
      <c r="B319" s="45" t="s">
        <v>83</v>
      </c>
      <c r="C319" s="46">
        <v>27</v>
      </c>
      <c r="D319" s="45" t="s">
        <v>61</v>
      </c>
      <c r="E319" s="40">
        <f t="shared" si="8"/>
        <v>109.62874963624249</v>
      </c>
      <c r="F319" s="41">
        <f t="shared" si="9"/>
        <v>2.2839322840883853</v>
      </c>
      <c r="G319" s="42">
        <v>48</v>
      </c>
      <c r="H319" s="43">
        <v>16.213727272727301</v>
      </c>
      <c r="I319" s="33">
        <v>0.141229662154847</v>
      </c>
      <c r="J319" s="33">
        <v>9.0983515265783996</v>
      </c>
      <c r="K319" s="33">
        <v>12.384561720951201</v>
      </c>
      <c r="L319" s="33">
        <v>21.482913247529599</v>
      </c>
      <c r="M319" s="33">
        <v>78.734710305630202</v>
      </c>
      <c r="N319" s="33">
        <v>8.6696055781728995E-2</v>
      </c>
      <c r="O319" s="33">
        <v>0.22654332746007599</v>
      </c>
      <c r="P319" s="33">
        <v>26.797840429592199</v>
      </c>
      <c r="Q319" s="33">
        <v>61.750974673942999</v>
      </c>
      <c r="R319" s="33">
        <v>2.2581805458683499</v>
      </c>
      <c r="S319" s="33">
        <v>1.2280291241899799</v>
      </c>
      <c r="T319" s="33">
        <v>279.16349214956603</v>
      </c>
      <c r="U319" s="33">
        <v>297.20743726373303</v>
      </c>
      <c r="V319" s="15">
        <v>0.48434693337801299</v>
      </c>
      <c r="W319" s="15"/>
      <c r="X319" s="15"/>
    </row>
    <row r="320" spans="1:24" ht="21.25" customHeight="1" x14ac:dyDescent="0.15">
      <c r="A320" s="44" t="s">
        <v>396</v>
      </c>
      <c r="B320" s="45" t="s">
        <v>151</v>
      </c>
      <c r="C320" s="46">
        <v>27</v>
      </c>
      <c r="D320" s="45" t="s">
        <v>61</v>
      </c>
      <c r="E320" s="40">
        <f t="shared" si="8"/>
        <v>109.49175794582334</v>
      </c>
      <c r="F320" s="41">
        <f t="shared" si="9"/>
        <v>2.3296118711877307</v>
      </c>
      <c r="G320" s="42">
        <v>47</v>
      </c>
      <c r="H320" s="43">
        <v>16.561421875000001</v>
      </c>
      <c r="I320" s="33">
        <v>0.35233201310548601</v>
      </c>
      <c r="J320" s="33">
        <v>10.0783944747219</v>
      </c>
      <c r="K320" s="33">
        <v>11.005439101909101</v>
      </c>
      <c r="L320" s="33">
        <v>21.0838335766311</v>
      </c>
      <c r="M320" s="33">
        <v>77.652739927843797</v>
      </c>
      <c r="N320" s="33">
        <v>0.19148659988509201</v>
      </c>
      <c r="O320" s="33">
        <v>0.50036891656526095</v>
      </c>
      <c r="P320" s="33">
        <v>32.065747094389501</v>
      </c>
      <c r="Q320" s="33">
        <v>108.13696049383501</v>
      </c>
      <c r="R320" s="33">
        <v>-1.57316290929796</v>
      </c>
      <c r="S320" s="33">
        <v>1.2787528280204701</v>
      </c>
      <c r="T320" s="33">
        <v>204.270801850124</v>
      </c>
      <c r="U320" s="33">
        <v>199.110289078432</v>
      </c>
      <c r="V320" s="15">
        <v>0.50639657248163605</v>
      </c>
      <c r="W320" s="15"/>
      <c r="X320" s="15"/>
    </row>
    <row r="321" spans="1:24" ht="21.25" customHeight="1" x14ac:dyDescent="0.2">
      <c r="A321" s="47" t="s">
        <v>397</v>
      </c>
      <c r="B321" s="38" t="s">
        <v>119</v>
      </c>
      <c r="C321" s="39">
        <v>33</v>
      </c>
      <c r="D321" s="38" t="s">
        <v>104</v>
      </c>
      <c r="E321" s="40">
        <f t="shared" si="8"/>
        <v>109.42760409042462</v>
      </c>
      <c r="F321" s="41">
        <f t="shared" si="9"/>
        <v>2.378860958487492</v>
      </c>
      <c r="G321" s="42">
        <v>46</v>
      </c>
      <c r="H321" s="43">
        <v>16.383700000000001</v>
      </c>
      <c r="I321" s="33">
        <v>2.0066997189525</v>
      </c>
      <c r="J321" s="33">
        <v>9.0909533274049394</v>
      </c>
      <c r="K321" s="33">
        <v>9.6592626986215908</v>
      </c>
      <c r="L321" s="33">
        <v>18.750216026026401</v>
      </c>
      <c r="M321" s="33">
        <v>71.559148839158496</v>
      </c>
      <c r="N321" s="33">
        <v>1.85908557823881</v>
      </c>
      <c r="O321" s="33">
        <v>3.6953124729477702</v>
      </c>
      <c r="P321" s="33">
        <v>50.033783234351198</v>
      </c>
      <c r="Q321" s="33">
        <v>19.168267257773199</v>
      </c>
      <c r="R321" s="33">
        <v>-0.64803294319326699</v>
      </c>
      <c r="S321" s="33">
        <v>1.10626622358121</v>
      </c>
      <c r="T321" s="33">
        <v>321.61578533953099</v>
      </c>
      <c r="U321" s="33">
        <v>278.92480200798701</v>
      </c>
      <c r="V321" s="15">
        <v>0.53554379523297702</v>
      </c>
      <c r="W321" s="15"/>
      <c r="X321" s="15"/>
    </row>
    <row r="322" spans="1:24" ht="21.25" customHeight="1" x14ac:dyDescent="0.2">
      <c r="A322" s="47" t="s">
        <v>398</v>
      </c>
      <c r="B322" s="38" t="s">
        <v>87</v>
      </c>
      <c r="C322" s="39">
        <v>34</v>
      </c>
      <c r="D322" s="38" t="s">
        <v>74</v>
      </c>
      <c r="E322" s="40">
        <f t="shared" si="8"/>
        <v>109.30522689737374</v>
      </c>
      <c r="F322" s="41">
        <f t="shared" si="9"/>
        <v>2.4842097022130396</v>
      </c>
      <c r="G322" s="42">
        <v>44</v>
      </c>
      <c r="H322" s="43">
        <v>19.977272727272702</v>
      </c>
      <c r="I322" s="33">
        <v>1.0649999999999999</v>
      </c>
      <c r="J322" s="33">
        <v>3.95814918654388</v>
      </c>
      <c r="K322" s="33">
        <v>13.372177015415</v>
      </c>
      <c r="L322" s="33">
        <v>17.330326201958901</v>
      </c>
      <c r="M322" s="33">
        <v>58.960262737151602</v>
      </c>
      <c r="N322" s="33">
        <v>0.84796642302844605</v>
      </c>
      <c r="O322" s="33">
        <v>3.5094761237821501</v>
      </c>
      <c r="P322" s="33">
        <v>104.075823376785</v>
      </c>
      <c r="Q322" s="33">
        <v>40.2343768918386</v>
      </c>
      <c r="R322" s="33">
        <v>2.7796146185334498</v>
      </c>
      <c r="S322" s="33">
        <v>0.57953621045939097</v>
      </c>
      <c r="T322" s="33">
        <v>0</v>
      </c>
      <c r="U322" s="33">
        <v>0</v>
      </c>
      <c r="V322" s="15">
        <v>0</v>
      </c>
      <c r="W322" s="15"/>
      <c r="X322" s="15"/>
    </row>
    <row r="323" spans="1:24" ht="21.25" customHeight="1" x14ac:dyDescent="0.15">
      <c r="A323" s="44" t="s">
        <v>399</v>
      </c>
      <c r="B323" s="48" t="s">
        <v>121</v>
      </c>
      <c r="C323" s="49">
        <v>21</v>
      </c>
      <c r="D323" s="48" t="s">
        <v>74</v>
      </c>
      <c r="E323" s="40">
        <f t="shared" ref="E323:E386" si="10">(H323*G323*H$2)+(J323*J$2)+(K323*K$2)+(L323*L$2)+(M323*M$2)+(N323*N$2)+(O323*O$2)+(P323*P$2)+(Q323*Q$2)+(R323*R$2)+(S323*S$2)+(T323*T$2)+(U323*U$2)+(W323*W$2)+(X323*X$2)</f>
        <v>108.95475418079656</v>
      </c>
      <c r="F323" s="41">
        <f t="shared" ref="F323:F386" si="11">E323/G323</f>
        <v>2.2235664118529908</v>
      </c>
      <c r="G323" s="42">
        <v>49</v>
      </c>
      <c r="H323" s="43">
        <v>16.1163913043479</v>
      </c>
      <c r="I323" s="33">
        <v>2.3072560808853999</v>
      </c>
      <c r="J323" s="33">
        <v>6.3102598516214004</v>
      </c>
      <c r="K323" s="33">
        <v>14.019614935071999</v>
      </c>
      <c r="L323" s="33">
        <v>20.329874786693502</v>
      </c>
      <c r="M323" s="33">
        <v>55.5919813916503</v>
      </c>
      <c r="N323" s="33">
        <v>1.1218576132179701</v>
      </c>
      <c r="O323" s="33">
        <v>6.0226724457193503</v>
      </c>
      <c r="P323" s="33">
        <v>40.618971167262501</v>
      </c>
      <c r="Q323" s="33">
        <v>38.712300673564201</v>
      </c>
      <c r="R323" s="33">
        <v>-3.2376662646749401</v>
      </c>
      <c r="S323" s="33">
        <v>0.69025529937315999</v>
      </c>
      <c r="T323" s="33">
        <v>0</v>
      </c>
      <c r="U323" s="33">
        <v>0</v>
      </c>
      <c r="V323" s="15">
        <v>0</v>
      </c>
      <c r="W323" s="15"/>
      <c r="X323" s="15"/>
    </row>
    <row r="324" spans="1:24" ht="21.25" customHeight="1" x14ac:dyDescent="0.15">
      <c r="A324" s="44" t="s">
        <v>400</v>
      </c>
      <c r="B324" s="45" t="s">
        <v>147</v>
      </c>
      <c r="C324" s="46">
        <v>26</v>
      </c>
      <c r="D324" s="45" t="s">
        <v>74</v>
      </c>
      <c r="E324" s="40">
        <f t="shared" si="10"/>
        <v>108.68886693595786</v>
      </c>
      <c r="F324" s="41">
        <f t="shared" si="11"/>
        <v>2.3628014551295187</v>
      </c>
      <c r="G324" s="42">
        <v>46</v>
      </c>
      <c r="H324" s="43">
        <v>20.335241935483801</v>
      </c>
      <c r="I324" s="33">
        <v>5.5147500350127998E-2</v>
      </c>
      <c r="J324" s="33">
        <v>3.97183639886198</v>
      </c>
      <c r="K324" s="33">
        <v>12.665802028568599</v>
      </c>
      <c r="L324" s="33">
        <v>16.637638427430598</v>
      </c>
      <c r="M324" s="33">
        <v>83.788538657123794</v>
      </c>
      <c r="N324" s="33">
        <v>1.88913689269741E-2</v>
      </c>
      <c r="O324" s="33">
        <v>9.9837811829807194E-2</v>
      </c>
      <c r="P324" s="33">
        <v>83.410033507223105</v>
      </c>
      <c r="Q324" s="33">
        <v>61.121253049938197</v>
      </c>
      <c r="R324" s="33">
        <v>-1.04470244952657</v>
      </c>
      <c r="S324" s="33">
        <v>0.50659096253707803</v>
      </c>
      <c r="T324" s="33">
        <v>0</v>
      </c>
      <c r="U324" s="33">
        <v>0</v>
      </c>
      <c r="V324" s="15">
        <v>0</v>
      </c>
      <c r="W324" s="15"/>
      <c r="X324" s="15"/>
    </row>
    <row r="325" spans="1:24" ht="21.25" customHeight="1" x14ac:dyDescent="0.2">
      <c r="A325" s="47" t="s">
        <v>401</v>
      </c>
      <c r="B325" s="38" t="s">
        <v>121</v>
      </c>
      <c r="C325" s="39">
        <v>32</v>
      </c>
      <c r="D325" s="38" t="s">
        <v>81</v>
      </c>
      <c r="E325" s="40">
        <f t="shared" si="10"/>
        <v>108.66372947407251</v>
      </c>
      <c r="F325" s="41">
        <f t="shared" si="11"/>
        <v>2.2176271321239289</v>
      </c>
      <c r="G325" s="42">
        <v>49</v>
      </c>
      <c r="H325" s="43">
        <v>15.1979545454545</v>
      </c>
      <c r="I325" s="33">
        <v>0.737051696928265</v>
      </c>
      <c r="J325" s="33">
        <v>9.4983579619215401</v>
      </c>
      <c r="K325" s="33">
        <v>13.6635593552367</v>
      </c>
      <c r="L325" s="33">
        <v>23.161917317158299</v>
      </c>
      <c r="M325" s="33">
        <v>64.3495361731364</v>
      </c>
      <c r="N325" s="33">
        <v>0.42626001064333902</v>
      </c>
      <c r="O325" s="33">
        <v>1.12906524651325</v>
      </c>
      <c r="P325" s="33">
        <v>23.725394715015401</v>
      </c>
      <c r="Q325" s="33">
        <v>25.3746062736084</v>
      </c>
      <c r="R325" s="33">
        <v>-3.9391143770406498</v>
      </c>
      <c r="S325" s="33">
        <v>1.0389892132373799</v>
      </c>
      <c r="T325" s="33">
        <v>7.5589283684464901</v>
      </c>
      <c r="U325" s="33">
        <v>10.207316153198899</v>
      </c>
      <c r="V325" s="15">
        <v>0.42546573977618601</v>
      </c>
      <c r="W325" s="15"/>
      <c r="X325" s="15"/>
    </row>
    <row r="326" spans="1:24" ht="21.25" customHeight="1" x14ac:dyDescent="0.15">
      <c r="A326" s="44" t="s">
        <v>402</v>
      </c>
      <c r="B326" s="45" t="s">
        <v>135</v>
      </c>
      <c r="C326" s="46">
        <v>21</v>
      </c>
      <c r="D326" s="45" t="s">
        <v>61</v>
      </c>
      <c r="E326" s="40">
        <f t="shared" si="10"/>
        <v>108.05879585198093</v>
      </c>
      <c r="F326" s="41">
        <f t="shared" si="11"/>
        <v>2.2052815479996108</v>
      </c>
      <c r="G326" s="42">
        <v>49</v>
      </c>
      <c r="H326" s="43">
        <v>17.089365384615402</v>
      </c>
      <c r="I326" s="33">
        <v>2.6872288486776998</v>
      </c>
      <c r="J326" s="33">
        <v>7.4522124166867201</v>
      </c>
      <c r="K326" s="33">
        <v>10.9405740844549</v>
      </c>
      <c r="L326" s="33">
        <v>18.3927865011416</v>
      </c>
      <c r="M326" s="33">
        <v>68.710596244768695</v>
      </c>
      <c r="N326" s="33">
        <v>2.4095540551556001</v>
      </c>
      <c r="O326" s="33">
        <v>6.7150115312465601</v>
      </c>
      <c r="P326" s="33">
        <v>25.475575818393001</v>
      </c>
      <c r="Q326" s="33">
        <v>65.973634975064698</v>
      </c>
      <c r="R326" s="33">
        <v>-5.6384808799222901</v>
      </c>
      <c r="S326" s="33">
        <v>0.67834372923294695</v>
      </c>
      <c r="T326" s="33">
        <v>346.03472038926202</v>
      </c>
      <c r="U326" s="33">
        <v>369.90584144683203</v>
      </c>
      <c r="V326" s="15">
        <v>0.48332883878212601</v>
      </c>
      <c r="W326" s="15"/>
      <c r="X326" s="15"/>
    </row>
    <row r="327" spans="1:24" ht="21.25" customHeight="1" x14ac:dyDescent="0.15">
      <c r="A327" s="44" t="s">
        <v>403</v>
      </c>
      <c r="B327" s="48" t="s">
        <v>92</v>
      </c>
      <c r="C327" s="49">
        <v>20</v>
      </c>
      <c r="D327" s="48" t="s">
        <v>62</v>
      </c>
      <c r="E327" s="40">
        <f t="shared" si="10"/>
        <v>107.30287462224726</v>
      </c>
      <c r="F327" s="41">
        <f t="shared" si="11"/>
        <v>2.332671187440158</v>
      </c>
      <c r="G327" s="42">
        <v>46</v>
      </c>
      <c r="H327" s="43">
        <v>16.08459375</v>
      </c>
      <c r="I327" s="33">
        <v>1.2337429938392801</v>
      </c>
      <c r="J327" s="33">
        <v>8.4138489096048801</v>
      </c>
      <c r="K327" s="33">
        <v>10.631006981602001</v>
      </c>
      <c r="L327" s="33">
        <v>19.0448558912069</v>
      </c>
      <c r="M327" s="33">
        <v>81.864646432403504</v>
      </c>
      <c r="N327" s="33">
        <v>1.2014792988717899</v>
      </c>
      <c r="O327" s="33">
        <v>3.1817729808288502</v>
      </c>
      <c r="P327" s="33">
        <v>14.3621888538358</v>
      </c>
      <c r="Q327" s="33">
        <v>13.7714057416028</v>
      </c>
      <c r="R327" s="33">
        <v>-0.29339015106821997</v>
      </c>
      <c r="S327" s="33">
        <v>1.23924134586023</v>
      </c>
      <c r="T327" s="33">
        <v>2.9842756185739399</v>
      </c>
      <c r="U327" s="33">
        <v>6.0131958088815898</v>
      </c>
      <c r="V327" s="15">
        <v>0.33167936599026099</v>
      </c>
      <c r="W327" s="15"/>
      <c r="X327" s="15"/>
    </row>
    <row r="328" spans="1:24" ht="21.25" customHeight="1" x14ac:dyDescent="0.15">
      <c r="A328" s="44" t="s">
        <v>404</v>
      </c>
      <c r="B328" s="45" t="s">
        <v>99</v>
      </c>
      <c r="C328" s="46">
        <v>22</v>
      </c>
      <c r="D328" s="45" t="s">
        <v>66</v>
      </c>
      <c r="E328" s="40">
        <f t="shared" si="10"/>
        <v>106.67606141039512</v>
      </c>
      <c r="F328" s="41">
        <f t="shared" si="11"/>
        <v>2.0127558756678323</v>
      </c>
      <c r="G328" s="42">
        <v>53</v>
      </c>
      <c r="H328" s="43">
        <v>13.320557692307601</v>
      </c>
      <c r="I328" s="33">
        <v>8.1201481353618807E-2</v>
      </c>
      <c r="J328" s="33">
        <v>10.822610854351099</v>
      </c>
      <c r="K328" s="33">
        <v>8.3203049903581991</v>
      </c>
      <c r="L328" s="33">
        <v>19.1429158447094</v>
      </c>
      <c r="M328" s="33">
        <v>91.379535965787198</v>
      </c>
      <c r="N328" s="33">
        <v>6.3350054640112299E-2</v>
      </c>
      <c r="O328" s="33">
        <v>0.165538467044924</v>
      </c>
      <c r="P328" s="33">
        <v>16.132344796418899</v>
      </c>
      <c r="Q328" s="33">
        <v>68.362944191283503</v>
      </c>
      <c r="R328" s="33">
        <v>-2.4082712663376999</v>
      </c>
      <c r="S328" s="33">
        <v>1.23839432425411</v>
      </c>
      <c r="T328" s="33">
        <v>0.321295159927867</v>
      </c>
      <c r="U328" s="33">
        <v>3.2605137544769298</v>
      </c>
      <c r="V328" s="15">
        <v>8.9701926486286998E-2</v>
      </c>
      <c r="W328" s="15"/>
      <c r="X328" s="15"/>
    </row>
    <row r="329" spans="1:24" ht="21.25" customHeight="1" x14ac:dyDescent="0.15">
      <c r="A329" s="37" t="s">
        <v>405</v>
      </c>
      <c r="B329" s="38" t="s">
        <v>99</v>
      </c>
      <c r="C329" s="39">
        <v>27</v>
      </c>
      <c r="D329" s="38" t="s">
        <v>66</v>
      </c>
      <c r="E329" s="40">
        <f t="shared" si="10"/>
        <v>106.63245420013867</v>
      </c>
      <c r="F329" s="41">
        <f t="shared" si="11"/>
        <v>2.0119330981158239</v>
      </c>
      <c r="G329" s="42">
        <v>53</v>
      </c>
      <c r="H329" s="43">
        <v>13.3725689655172</v>
      </c>
      <c r="I329" s="33">
        <v>1.6295098542374</v>
      </c>
      <c r="J329" s="33">
        <v>10.3961111897077</v>
      </c>
      <c r="K329" s="33">
        <v>7.49245534613181</v>
      </c>
      <c r="L329" s="33">
        <v>17.888566535839502</v>
      </c>
      <c r="M329" s="33">
        <v>74.573654264680499</v>
      </c>
      <c r="N329" s="33">
        <v>2.7410529666977199</v>
      </c>
      <c r="O329" s="33">
        <v>4.2479165787486997</v>
      </c>
      <c r="P329" s="33">
        <v>35.920471513912403</v>
      </c>
      <c r="Q329" s="33">
        <v>83.172722903346596</v>
      </c>
      <c r="R329" s="33">
        <v>-3.0182825545933301</v>
      </c>
      <c r="S329" s="33">
        <v>1.18959142714372</v>
      </c>
      <c r="T329" s="33">
        <v>5.5745205782164096</v>
      </c>
      <c r="U329" s="33">
        <v>14.513882287046499</v>
      </c>
      <c r="V329" s="15">
        <v>0.27749944162340201</v>
      </c>
      <c r="W329" s="15"/>
      <c r="X329" s="15"/>
    </row>
    <row r="330" spans="1:24" ht="21.25" customHeight="1" x14ac:dyDescent="0.15">
      <c r="A330" s="44" t="s">
        <v>406</v>
      </c>
      <c r="B330" s="45" t="s">
        <v>76</v>
      </c>
      <c r="C330" s="46">
        <v>27</v>
      </c>
      <c r="D330" s="45" t="s">
        <v>74</v>
      </c>
      <c r="E330" s="40">
        <f t="shared" si="10"/>
        <v>106.4767694300113</v>
      </c>
      <c r="F330" s="41">
        <f t="shared" si="11"/>
        <v>2.1729952944900264</v>
      </c>
      <c r="G330" s="42">
        <v>49</v>
      </c>
      <c r="H330" s="43">
        <v>20.2455303030303</v>
      </c>
      <c r="I330" s="33">
        <v>5.9467405390424902E-2</v>
      </c>
      <c r="J330" s="33">
        <v>5.0669633580985503</v>
      </c>
      <c r="K330" s="33">
        <v>10.290386402392899</v>
      </c>
      <c r="L330" s="33">
        <v>15.3573497604915</v>
      </c>
      <c r="M330" s="33">
        <v>97.630475128499199</v>
      </c>
      <c r="N330" s="33">
        <v>1.9743803166057901E-2</v>
      </c>
      <c r="O330" s="33">
        <v>0.104342788122838</v>
      </c>
      <c r="P330" s="33">
        <v>56.903985040208397</v>
      </c>
      <c r="Q330" s="33">
        <v>60.416163560458202</v>
      </c>
      <c r="R330" s="33">
        <v>2.5683503789202899</v>
      </c>
      <c r="S330" s="33">
        <v>0.79011193261956303</v>
      </c>
      <c r="T330" s="33">
        <v>2.3945819383141901E-12</v>
      </c>
      <c r="U330" s="33">
        <v>3.3395514515118398E-5</v>
      </c>
      <c r="V330" s="15">
        <v>7.1703694384758396E-8</v>
      </c>
      <c r="W330" s="15"/>
      <c r="X330" s="15"/>
    </row>
    <row r="331" spans="1:24" ht="21.25" customHeight="1" x14ac:dyDescent="0.2">
      <c r="A331" s="47" t="s">
        <v>407</v>
      </c>
      <c r="B331" s="38" t="s">
        <v>212</v>
      </c>
      <c r="C331" s="39">
        <v>25</v>
      </c>
      <c r="D331" s="38" t="s">
        <v>104</v>
      </c>
      <c r="E331" s="40">
        <f t="shared" si="10"/>
        <v>106.45204401247371</v>
      </c>
      <c r="F331" s="41">
        <f t="shared" si="11"/>
        <v>2.1724906941321165</v>
      </c>
      <c r="G331" s="42">
        <v>49</v>
      </c>
      <c r="H331" s="43">
        <v>15.142999999999899</v>
      </c>
      <c r="I331" s="33">
        <v>0.31958972819864301</v>
      </c>
      <c r="J331" s="33">
        <v>9.3506806822674893</v>
      </c>
      <c r="K331" s="33">
        <v>11.405638107009899</v>
      </c>
      <c r="L331" s="33">
        <v>20.756318789277302</v>
      </c>
      <c r="M331" s="33">
        <v>78.354405480241695</v>
      </c>
      <c r="N331" s="33">
        <v>0.14034258136775099</v>
      </c>
      <c r="O331" s="33">
        <v>0.36672574179652001</v>
      </c>
      <c r="P331" s="33">
        <v>21.362167104638299</v>
      </c>
      <c r="Q331" s="33">
        <v>44.747775800523897</v>
      </c>
      <c r="R331" s="33">
        <v>-2.2869988123324299</v>
      </c>
      <c r="S331" s="33">
        <v>1.25421282630838</v>
      </c>
      <c r="T331" s="33">
        <v>14.2557041860253</v>
      </c>
      <c r="U331" s="33">
        <v>15.0628217784762</v>
      </c>
      <c r="V331" s="15">
        <v>0.486235365423416</v>
      </c>
      <c r="W331" s="15"/>
      <c r="X331" s="15"/>
    </row>
    <row r="332" spans="1:24" ht="21.25" customHeight="1" x14ac:dyDescent="0.15">
      <c r="A332" s="37" t="s">
        <v>408</v>
      </c>
      <c r="B332" s="38" t="s">
        <v>67</v>
      </c>
      <c r="C332" s="39">
        <v>30</v>
      </c>
      <c r="D332" s="38" t="s">
        <v>61</v>
      </c>
      <c r="E332" s="40">
        <f t="shared" si="10"/>
        <v>106.26436563532529</v>
      </c>
      <c r="F332" s="41">
        <f t="shared" si="11"/>
        <v>2.0836150124573587</v>
      </c>
      <c r="G332" s="42">
        <v>51</v>
      </c>
      <c r="H332" s="43">
        <v>14.642299999999899</v>
      </c>
      <c r="I332" s="33">
        <v>0.87149505046424303</v>
      </c>
      <c r="J332" s="33">
        <v>7.37639831215653</v>
      </c>
      <c r="K332" s="33">
        <v>11.3495529813519</v>
      </c>
      <c r="L332" s="33">
        <v>18.725951293508501</v>
      </c>
      <c r="M332" s="33">
        <v>82.523133201285603</v>
      </c>
      <c r="N332" s="33">
        <v>0.79278709337617004</v>
      </c>
      <c r="O332" s="33">
        <v>2.0073435738265002</v>
      </c>
      <c r="P332" s="33">
        <v>24.0512900325209</v>
      </c>
      <c r="Q332" s="33">
        <v>78.997246291262201</v>
      </c>
      <c r="R332" s="33">
        <v>2.44564758099468</v>
      </c>
      <c r="S332" s="33">
        <v>1.1839983260361899</v>
      </c>
      <c r="T332" s="33">
        <v>272.48953058145702</v>
      </c>
      <c r="U332" s="33">
        <v>229.13268529986101</v>
      </c>
      <c r="V332" s="15">
        <v>0.54321663186848801</v>
      </c>
      <c r="W332" s="15"/>
      <c r="X332" s="15"/>
    </row>
    <row r="333" spans="1:24" ht="21.25" customHeight="1" x14ac:dyDescent="0.2">
      <c r="A333" s="47" t="s">
        <v>409</v>
      </c>
      <c r="B333" s="38" t="s">
        <v>115</v>
      </c>
      <c r="C333" s="39">
        <v>27</v>
      </c>
      <c r="D333" s="38" t="s">
        <v>74</v>
      </c>
      <c r="E333" s="40">
        <f t="shared" si="10"/>
        <v>105.96634910947698</v>
      </c>
      <c r="F333" s="41">
        <f t="shared" si="11"/>
        <v>2.1193269821895395</v>
      </c>
      <c r="G333" s="42">
        <v>50</v>
      </c>
      <c r="H333" s="43">
        <v>23.1316451612904</v>
      </c>
      <c r="I333" s="33">
        <v>0.42844172705896999</v>
      </c>
      <c r="J333" s="33">
        <v>3.0338277234728599</v>
      </c>
      <c r="K333" s="33">
        <v>10.2054265145605</v>
      </c>
      <c r="L333" s="33">
        <v>13.2392542380334</v>
      </c>
      <c r="M333" s="33">
        <v>88.509071023885497</v>
      </c>
      <c r="N333" s="33">
        <v>0.13125887175954401</v>
      </c>
      <c r="O333" s="33">
        <v>1.24092155223818</v>
      </c>
      <c r="P333" s="33">
        <v>97.561038894788993</v>
      </c>
      <c r="Q333" s="33">
        <v>88.963593643013994</v>
      </c>
      <c r="R333" s="33">
        <v>0.68380160373388998</v>
      </c>
      <c r="S333" s="33">
        <v>0.45504574309944801</v>
      </c>
      <c r="T333" s="33">
        <v>0</v>
      </c>
      <c r="U333" s="33">
        <v>0.91541978142986002</v>
      </c>
      <c r="V333" s="15">
        <v>0</v>
      </c>
      <c r="W333" s="15"/>
      <c r="X333" s="15"/>
    </row>
    <row r="334" spans="1:24" ht="21.25" customHeight="1" x14ac:dyDescent="0.15">
      <c r="A334" s="44" t="s">
        <v>410</v>
      </c>
      <c r="B334" s="45" t="s">
        <v>204</v>
      </c>
      <c r="C334" s="46">
        <v>24</v>
      </c>
      <c r="D334" s="45" t="s">
        <v>104</v>
      </c>
      <c r="E334" s="40">
        <f t="shared" si="10"/>
        <v>105.91216698816197</v>
      </c>
      <c r="F334" s="41">
        <f t="shared" si="11"/>
        <v>2.2065034789200411</v>
      </c>
      <c r="G334" s="42">
        <v>48</v>
      </c>
      <c r="H334" s="43">
        <v>14.9780294117647</v>
      </c>
      <c r="I334" s="33">
        <v>1.17813856297951</v>
      </c>
      <c r="J334" s="33">
        <v>8.3045107531852302</v>
      </c>
      <c r="K334" s="33">
        <v>11.1889006743259</v>
      </c>
      <c r="L334" s="33">
        <v>19.493411427511202</v>
      </c>
      <c r="M334" s="33">
        <v>79.347965696005403</v>
      </c>
      <c r="N334" s="33">
        <v>1.62456636691454</v>
      </c>
      <c r="O334" s="33">
        <v>2.8110177400518901</v>
      </c>
      <c r="P334" s="33">
        <v>10.6795718876105</v>
      </c>
      <c r="Q334" s="33">
        <v>23.367977012168801</v>
      </c>
      <c r="R334" s="33">
        <v>-4.7445845454776601</v>
      </c>
      <c r="S334" s="33">
        <v>0.75023484841010901</v>
      </c>
      <c r="T334" s="33">
        <v>25.005146404938401</v>
      </c>
      <c r="U334" s="33">
        <v>48.177100267743803</v>
      </c>
      <c r="V334" s="15">
        <v>0.34168322976988402</v>
      </c>
      <c r="W334" s="15"/>
      <c r="X334" s="15"/>
    </row>
    <row r="335" spans="1:24" ht="21.25" customHeight="1" x14ac:dyDescent="0.2">
      <c r="A335" s="47" t="s">
        <v>411</v>
      </c>
      <c r="B335" s="38" t="s">
        <v>157</v>
      </c>
      <c r="C335" s="39">
        <v>22</v>
      </c>
      <c r="D335" s="38" t="s">
        <v>81</v>
      </c>
      <c r="E335" s="40">
        <f t="shared" si="10"/>
        <v>105.74365419532575</v>
      </c>
      <c r="F335" s="41">
        <f t="shared" si="11"/>
        <v>2.2987750912027338</v>
      </c>
      <c r="G335" s="42">
        <v>46</v>
      </c>
      <c r="H335" s="43">
        <v>14.1715</v>
      </c>
      <c r="I335" s="33">
        <v>1.7746578960091799</v>
      </c>
      <c r="J335" s="33">
        <v>6.1326904375485496</v>
      </c>
      <c r="K335" s="33">
        <v>9.4940789547776099</v>
      </c>
      <c r="L335" s="33">
        <v>15.626769392326301</v>
      </c>
      <c r="M335" s="33">
        <v>87.690207936701796</v>
      </c>
      <c r="N335" s="33">
        <v>2.7134262095179298</v>
      </c>
      <c r="O335" s="33">
        <v>5.4049230241297801</v>
      </c>
      <c r="P335" s="33">
        <v>21.041980008684099</v>
      </c>
      <c r="Q335" s="33">
        <v>29.188678915028198</v>
      </c>
      <c r="R335" s="33">
        <v>-2.5912725818159901</v>
      </c>
      <c r="S335" s="33">
        <v>0.82970694929914202</v>
      </c>
      <c r="T335" s="33">
        <v>1.07666994007655</v>
      </c>
      <c r="U335" s="33">
        <v>1.8663701681187199</v>
      </c>
      <c r="V335" s="15">
        <v>0.36583597249606897</v>
      </c>
      <c r="W335" s="15"/>
      <c r="X335" s="15"/>
    </row>
    <row r="336" spans="1:24" ht="21.25" customHeight="1" x14ac:dyDescent="0.15">
      <c r="A336" s="37" t="s">
        <v>412</v>
      </c>
      <c r="B336" s="38" t="s">
        <v>121</v>
      </c>
      <c r="C336" s="39">
        <v>24</v>
      </c>
      <c r="D336" s="38" t="s">
        <v>104</v>
      </c>
      <c r="E336" s="40">
        <f t="shared" si="10"/>
        <v>105.37986459735532</v>
      </c>
      <c r="F336" s="41">
        <f t="shared" si="11"/>
        <v>2.1506094815786803</v>
      </c>
      <c r="G336" s="42">
        <v>49</v>
      </c>
      <c r="H336" s="43">
        <v>12.697875</v>
      </c>
      <c r="I336" s="33">
        <v>1.1954010101268799</v>
      </c>
      <c r="J336" s="33">
        <v>7.8576098996898001</v>
      </c>
      <c r="K336" s="33">
        <v>13.1680519416041</v>
      </c>
      <c r="L336" s="33">
        <v>21.0256618412938</v>
      </c>
      <c r="M336" s="33">
        <v>67.431326453890804</v>
      </c>
      <c r="N336" s="33">
        <v>1.18192335598634</v>
      </c>
      <c r="O336" s="33">
        <v>2.9119202570784899</v>
      </c>
      <c r="P336" s="33">
        <v>13.816876661856099</v>
      </c>
      <c r="Q336" s="33">
        <v>34.685356994129897</v>
      </c>
      <c r="R336" s="33">
        <v>-3.9795008347852199</v>
      </c>
      <c r="S336" s="33">
        <v>0.85951402972323698</v>
      </c>
      <c r="T336" s="33">
        <v>150.65350511041899</v>
      </c>
      <c r="U336" s="33">
        <v>192.124917803096</v>
      </c>
      <c r="V336" s="15">
        <v>0</v>
      </c>
      <c r="W336" s="15"/>
      <c r="X336" s="15"/>
    </row>
    <row r="337" spans="1:24" ht="21.25" customHeight="1" x14ac:dyDescent="0.2">
      <c r="A337" s="47" t="s">
        <v>413</v>
      </c>
      <c r="B337" s="38" t="s">
        <v>70</v>
      </c>
      <c r="C337" s="39">
        <v>22</v>
      </c>
      <c r="D337" s="38" t="s">
        <v>62</v>
      </c>
      <c r="E337" s="40">
        <f t="shared" si="10"/>
        <v>105.3447020476754</v>
      </c>
      <c r="F337" s="41">
        <f t="shared" si="11"/>
        <v>2.2413766393122425</v>
      </c>
      <c r="G337" s="42">
        <v>47</v>
      </c>
      <c r="H337" s="43">
        <v>12.9389545454545</v>
      </c>
      <c r="I337" s="33">
        <v>1.6719707500512899</v>
      </c>
      <c r="J337" s="33">
        <v>7.1049326600215696</v>
      </c>
      <c r="K337" s="33">
        <v>10.904223865041301</v>
      </c>
      <c r="L337" s="33">
        <v>18.009156525062899</v>
      </c>
      <c r="M337" s="33">
        <v>85.862882374447906</v>
      </c>
      <c r="N337" s="33">
        <v>1.5364064402426001</v>
      </c>
      <c r="O337" s="33">
        <v>2.8629505706217002</v>
      </c>
      <c r="P337" s="33">
        <v>13.2994507200972</v>
      </c>
      <c r="Q337" s="33">
        <v>60.9583435252501</v>
      </c>
      <c r="R337" s="33">
        <v>3.0890689356644998</v>
      </c>
      <c r="S337" s="33">
        <v>0.91471842320157004</v>
      </c>
      <c r="T337" s="33">
        <v>29.766373827366099</v>
      </c>
      <c r="U337" s="33">
        <v>26.711713388505</v>
      </c>
      <c r="V337" s="15">
        <v>0.52704288149123701</v>
      </c>
      <c r="W337" s="15"/>
      <c r="X337" s="15"/>
    </row>
    <row r="338" spans="1:24" ht="21.25" customHeight="1" x14ac:dyDescent="0.2">
      <c r="A338" s="47" t="s">
        <v>414</v>
      </c>
      <c r="B338" s="38" t="s">
        <v>239</v>
      </c>
      <c r="C338" s="39">
        <v>27</v>
      </c>
      <c r="D338" s="38" t="s">
        <v>74</v>
      </c>
      <c r="E338" s="40">
        <f t="shared" si="10"/>
        <v>105.05455775732977</v>
      </c>
      <c r="F338" s="41">
        <f t="shared" si="11"/>
        <v>2.3876035853938586</v>
      </c>
      <c r="G338" s="42">
        <v>44</v>
      </c>
      <c r="H338" s="43">
        <v>22.647083333333399</v>
      </c>
      <c r="I338" s="33">
        <v>0.44320916251539</v>
      </c>
      <c r="J338" s="33">
        <v>4.0133280831836897</v>
      </c>
      <c r="K338" s="33">
        <v>11.9224636931696</v>
      </c>
      <c r="L338" s="33">
        <v>15.9357917763532</v>
      </c>
      <c r="M338" s="33">
        <v>84.121940007310897</v>
      </c>
      <c r="N338" s="33">
        <v>0.31102530977926601</v>
      </c>
      <c r="O338" s="33">
        <v>1.43267578421609</v>
      </c>
      <c r="P338" s="33">
        <v>61.604304280911499</v>
      </c>
      <c r="Q338" s="33">
        <v>42.037184166341902</v>
      </c>
      <c r="R338" s="33">
        <v>-1.0531553527775199</v>
      </c>
      <c r="S338" s="33">
        <v>0.55417055704828</v>
      </c>
      <c r="T338" s="33">
        <v>0</v>
      </c>
      <c r="U338" s="33">
        <v>0</v>
      </c>
      <c r="V338" s="15">
        <v>0</v>
      </c>
      <c r="W338" s="15"/>
      <c r="X338" s="15"/>
    </row>
    <row r="339" spans="1:24" ht="21.25" customHeight="1" x14ac:dyDescent="0.15">
      <c r="A339" s="44" t="s">
        <v>415</v>
      </c>
      <c r="B339" s="45" t="s">
        <v>151</v>
      </c>
      <c r="C339" s="46">
        <v>34</v>
      </c>
      <c r="D339" s="45" t="s">
        <v>61</v>
      </c>
      <c r="E339" s="40">
        <f t="shared" si="10"/>
        <v>104.84112866135496</v>
      </c>
      <c r="F339" s="41">
        <f t="shared" si="11"/>
        <v>2.2306623119437226</v>
      </c>
      <c r="G339" s="42">
        <v>47</v>
      </c>
      <c r="H339" s="43">
        <v>13.2468684210526</v>
      </c>
      <c r="I339" s="33">
        <v>2.0205376449577299</v>
      </c>
      <c r="J339" s="33">
        <v>7.4454485133786701</v>
      </c>
      <c r="K339" s="33">
        <v>12.483104689091199</v>
      </c>
      <c r="L339" s="33">
        <v>19.928553202469899</v>
      </c>
      <c r="M339" s="33">
        <v>64.3426907827333</v>
      </c>
      <c r="N339" s="33">
        <v>2.6729580953658698</v>
      </c>
      <c r="O339" s="33">
        <v>5.6265053692756402</v>
      </c>
      <c r="P339" s="33">
        <v>8.1555646201370706</v>
      </c>
      <c r="Q339" s="33">
        <v>69.720914903248797</v>
      </c>
      <c r="R339" s="33">
        <v>-1.29476470918338</v>
      </c>
      <c r="S339" s="33">
        <v>0.94468304115735302</v>
      </c>
      <c r="T339" s="33">
        <v>179.38782676330399</v>
      </c>
      <c r="U339" s="33">
        <v>160.07129623341299</v>
      </c>
      <c r="V339" s="15">
        <v>0.52845192428379195</v>
      </c>
      <c r="W339" s="15"/>
      <c r="X339" s="15"/>
    </row>
    <row r="340" spans="1:24" ht="21.25" customHeight="1" x14ac:dyDescent="0.15">
      <c r="A340" s="44" t="s">
        <v>416</v>
      </c>
      <c r="B340" s="45" t="s">
        <v>151</v>
      </c>
      <c r="C340" s="46">
        <v>25</v>
      </c>
      <c r="D340" s="45" t="s">
        <v>74</v>
      </c>
      <c r="E340" s="40">
        <f t="shared" si="10"/>
        <v>104.69506009370518</v>
      </c>
      <c r="F340" s="41">
        <f t="shared" si="11"/>
        <v>2.2275544700788337</v>
      </c>
      <c r="G340" s="42">
        <v>47</v>
      </c>
      <c r="H340" s="43">
        <v>22.804621212121202</v>
      </c>
      <c r="I340" s="33">
        <v>0.60616576448216797</v>
      </c>
      <c r="J340" s="33">
        <v>3.8131811994100802</v>
      </c>
      <c r="K340" s="33">
        <v>12.059664536287</v>
      </c>
      <c r="L340" s="33">
        <v>15.8728457356971</v>
      </c>
      <c r="M340" s="33">
        <v>81.964118234271496</v>
      </c>
      <c r="N340" s="33">
        <v>7.8057854276535402E-2</v>
      </c>
      <c r="O340" s="33">
        <v>1.0047167565905499</v>
      </c>
      <c r="P340" s="33">
        <v>70.425151281485498</v>
      </c>
      <c r="Q340" s="33">
        <v>43.869680948798703</v>
      </c>
      <c r="R340" s="33">
        <v>-1.45546898724045</v>
      </c>
      <c r="S340" s="33">
        <v>0.48381875255330797</v>
      </c>
      <c r="T340" s="33">
        <v>0</v>
      </c>
      <c r="U340" s="33">
        <v>0</v>
      </c>
      <c r="V340" s="15">
        <v>0</v>
      </c>
      <c r="W340" s="15"/>
      <c r="X340" s="15"/>
    </row>
    <row r="341" spans="1:24" ht="21.25" customHeight="1" x14ac:dyDescent="0.2">
      <c r="A341" s="47" t="s">
        <v>417</v>
      </c>
      <c r="B341" s="38" t="s">
        <v>204</v>
      </c>
      <c r="C341" s="39">
        <v>28</v>
      </c>
      <c r="D341" s="38" t="s">
        <v>81</v>
      </c>
      <c r="E341" s="40">
        <f t="shared" si="10"/>
        <v>104.36626958311957</v>
      </c>
      <c r="F341" s="41">
        <f t="shared" si="11"/>
        <v>2.1742972829816578</v>
      </c>
      <c r="G341" s="42">
        <v>48</v>
      </c>
      <c r="H341" s="43">
        <v>14.8031935483871</v>
      </c>
      <c r="I341" s="33">
        <v>1.2503864125428801</v>
      </c>
      <c r="J341" s="33">
        <v>9.8514405320693808</v>
      </c>
      <c r="K341" s="33">
        <v>8.0283498812587197</v>
      </c>
      <c r="L341" s="33">
        <v>17.879790413328099</v>
      </c>
      <c r="M341" s="33">
        <v>79.130374757092795</v>
      </c>
      <c r="N341" s="33">
        <v>2.1580999267213401</v>
      </c>
      <c r="O341" s="33">
        <v>3.7857944556289902</v>
      </c>
      <c r="P341" s="33">
        <v>17.9506102666545</v>
      </c>
      <c r="Q341" s="33">
        <v>68.494029542056794</v>
      </c>
      <c r="R341" s="33">
        <v>-4.5497941035630802</v>
      </c>
      <c r="S341" s="33">
        <v>0.88998548064538596</v>
      </c>
      <c r="T341" s="33">
        <v>103.954834004576</v>
      </c>
      <c r="U341" s="33">
        <v>132.707551234221</v>
      </c>
      <c r="V341" s="15">
        <v>0.439253723821313</v>
      </c>
      <c r="W341" s="15"/>
      <c r="X341" s="15"/>
    </row>
    <row r="342" spans="1:24" ht="21.25" customHeight="1" x14ac:dyDescent="0.2">
      <c r="A342" s="47" t="s">
        <v>418</v>
      </c>
      <c r="B342" s="38" t="s">
        <v>83</v>
      </c>
      <c r="C342" s="39">
        <v>27</v>
      </c>
      <c r="D342" s="38" t="s">
        <v>81</v>
      </c>
      <c r="E342" s="40">
        <f t="shared" si="10"/>
        <v>104.24011593136196</v>
      </c>
      <c r="F342" s="41">
        <f t="shared" si="11"/>
        <v>2.1716690819033739</v>
      </c>
      <c r="G342" s="42">
        <v>48</v>
      </c>
      <c r="H342" s="43">
        <v>15.400015151515101</v>
      </c>
      <c r="I342" s="33">
        <v>7.8797576346421497E-2</v>
      </c>
      <c r="J342" s="33">
        <v>10.6373587356629</v>
      </c>
      <c r="K342" s="33">
        <v>7.9312884126455998</v>
      </c>
      <c r="L342" s="33">
        <v>18.5686471483085</v>
      </c>
      <c r="M342" s="33">
        <v>84.143383506246195</v>
      </c>
      <c r="N342" s="33">
        <v>5.2349190923262699E-2</v>
      </c>
      <c r="O342" s="33">
        <v>0.136792381091207</v>
      </c>
      <c r="P342" s="33">
        <v>30.944489855654801</v>
      </c>
      <c r="Q342" s="33">
        <v>65.648796883200504</v>
      </c>
      <c r="R342" s="33">
        <v>2.3495307621506298</v>
      </c>
      <c r="S342" s="33">
        <v>1.4357530915013299</v>
      </c>
      <c r="T342" s="33">
        <v>13.4895398929173</v>
      </c>
      <c r="U342" s="33">
        <v>25.409651798565999</v>
      </c>
      <c r="V342" s="15">
        <v>0.34678201027685301</v>
      </c>
      <c r="W342" s="15"/>
      <c r="X342" s="15"/>
    </row>
    <row r="343" spans="1:24" ht="21.25" customHeight="1" x14ac:dyDescent="0.15">
      <c r="A343" s="44" t="s">
        <v>419</v>
      </c>
      <c r="B343" s="45" t="s">
        <v>87</v>
      </c>
      <c r="C343" s="46">
        <v>23</v>
      </c>
      <c r="D343" s="45" t="s">
        <v>74</v>
      </c>
      <c r="E343" s="40">
        <f t="shared" si="10"/>
        <v>103.94045053343822</v>
      </c>
      <c r="F343" s="41">
        <f t="shared" si="11"/>
        <v>2.3622829666690506</v>
      </c>
      <c r="G343" s="42">
        <v>44</v>
      </c>
      <c r="H343" s="43">
        <v>18.528421874999999</v>
      </c>
      <c r="I343" s="33">
        <v>0.467676549574913</v>
      </c>
      <c r="J343" s="33">
        <v>3.66789603654881</v>
      </c>
      <c r="K343" s="33">
        <v>12.299825306044299</v>
      </c>
      <c r="L343" s="33">
        <v>15.967721342593199</v>
      </c>
      <c r="M343" s="33">
        <v>83.857153589688593</v>
      </c>
      <c r="N343" s="33">
        <v>0.21892670383662699</v>
      </c>
      <c r="O343" s="33">
        <v>0.97281388500547705</v>
      </c>
      <c r="P343" s="33">
        <v>60.815409704018201</v>
      </c>
      <c r="Q343" s="33">
        <v>60.532465243989201</v>
      </c>
      <c r="R343" s="33">
        <v>3.0331251244609301</v>
      </c>
      <c r="S343" s="33">
        <v>0.53703851704402195</v>
      </c>
      <c r="T343" s="33">
        <v>0</v>
      </c>
      <c r="U343" s="33">
        <v>0</v>
      </c>
      <c r="V343" s="15">
        <v>0</v>
      </c>
      <c r="W343" s="15"/>
      <c r="X343" s="15"/>
    </row>
    <row r="344" spans="1:24" ht="21.25" customHeight="1" x14ac:dyDescent="0.15">
      <c r="A344" s="44" t="s">
        <v>420</v>
      </c>
      <c r="B344" s="45" t="s">
        <v>121</v>
      </c>
      <c r="C344" s="46">
        <v>18</v>
      </c>
      <c r="D344" s="45" t="s">
        <v>59</v>
      </c>
      <c r="E344" s="40">
        <f t="shared" si="10"/>
        <v>103.90473732831164</v>
      </c>
      <c r="F344" s="41">
        <f t="shared" si="11"/>
        <v>2.1205048434349316</v>
      </c>
      <c r="G344" s="42">
        <v>49</v>
      </c>
      <c r="H344" s="43">
        <v>13.091651515151501</v>
      </c>
      <c r="I344" s="33">
        <v>1.05091390501946</v>
      </c>
      <c r="J344" s="33">
        <v>7.1317840468714904</v>
      </c>
      <c r="K344" s="33">
        <v>9.67564677883637</v>
      </c>
      <c r="L344" s="33">
        <v>16.8074308257079</v>
      </c>
      <c r="M344" s="33">
        <v>90.434091437638997</v>
      </c>
      <c r="N344" s="33">
        <v>0.36413407285834098</v>
      </c>
      <c r="O344" s="33">
        <v>1.64932890214294</v>
      </c>
      <c r="P344" s="33">
        <v>24.8337066404134</v>
      </c>
      <c r="Q344" s="33">
        <v>36.403604676099299</v>
      </c>
      <c r="R344" s="33">
        <v>-4.0976843432305499</v>
      </c>
      <c r="S344" s="33">
        <v>0.78011870320571897</v>
      </c>
      <c r="T344" s="33">
        <v>177.02401025989801</v>
      </c>
      <c r="U344" s="33">
        <v>220.78275436908601</v>
      </c>
      <c r="V344" s="15">
        <v>0.44500000000000001</v>
      </c>
      <c r="W344" s="15"/>
      <c r="X344" s="15"/>
    </row>
    <row r="345" spans="1:24" ht="21.25" customHeight="1" x14ac:dyDescent="0.15">
      <c r="A345" s="44" t="s">
        <v>421</v>
      </c>
      <c r="B345" s="45" t="s">
        <v>99</v>
      </c>
      <c r="C345" s="46">
        <v>26</v>
      </c>
      <c r="D345" s="45" t="s">
        <v>74</v>
      </c>
      <c r="E345" s="40">
        <f t="shared" si="10"/>
        <v>103.89808032695377</v>
      </c>
      <c r="F345" s="41">
        <f t="shared" si="11"/>
        <v>1.9603411382444109</v>
      </c>
      <c r="G345" s="42">
        <v>53</v>
      </c>
      <c r="H345" s="43">
        <v>21.978655172413799</v>
      </c>
      <c r="I345" s="33">
        <v>0.29615847606561202</v>
      </c>
      <c r="J345" s="33">
        <v>4.0379850128451</v>
      </c>
      <c r="K345" s="33">
        <v>14.189356656610499</v>
      </c>
      <c r="L345" s="33">
        <v>18.227341669455601</v>
      </c>
      <c r="M345" s="33">
        <v>57.491506108485403</v>
      </c>
      <c r="N345" s="33">
        <v>9.2999428812262405E-2</v>
      </c>
      <c r="O345" s="33">
        <v>0.49148685359591998</v>
      </c>
      <c r="P345" s="33">
        <v>97.436642785762103</v>
      </c>
      <c r="Q345" s="33">
        <v>97.271553207227498</v>
      </c>
      <c r="R345" s="33">
        <v>-1.3410963368142499</v>
      </c>
      <c r="S345" s="33">
        <v>0.46205280672362598</v>
      </c>
      <c r="T345" s="33">
        <v>0</v>
      </c>
      <c r="U345" s="33">
        <v>0</v>
      </c>
      <c r="V345" s="15">
        <v>0</v>
      </c>
      <c r="W345" s="15"/>
      <c r="X345" s="15"/>
    </row>
    <row r="346" spans="1:24" ht="21.25" customHeight="1" x14ac:dyDescent="0.15">
      <c r="A346" s="44" t="s">
        <v>422</v>
      </c>
      <c r="B346" s="45" t="s">
        <v>157</v>
      </c>
      <c r="C346" s="46">
        <v>29</v>
      </c>
      <c r="D346" s="45" t="s">
        <v>61</v>
      </c>
      <c r="E346" s="40">
        <f t="shared" si="10"/>
        <v>103.34760086554901</v>
      </c>
      <c r="F346" s="41">
        <f t="shared" si="11"/>
        <v>2.2466869753380219</v>
      </c>
      <c r="G346" s="42">
        <v>46</v>
      </c>
      <c r="H346" s="43">
        <v>15.583714285714199</v>
      </c>
      <c r="I346" s="33">
        <v>0.71535146729452503</v>
      </c>
      <c r="J346" s="33">
        <v>10.291378356607201</v>
      </c>
      <c r="K346" s="33">
        <v>10.2038209774995</v>
      </c>
      <c r="L346" s="33">
        <v>20.495199334106701</v>
      </c>
      <c r="M346" s="33">
        <v>68.790060351744003</v>
      </c>
      <c r="N346" s="33">
        <v>0.37178730371857199</v>
      </c>
      <c r="O346" s="33">
        <v>0.94751325534541697</v>
      </c>
      <c r="P346" s="33">
        <v>27.8597308833304</v>
      </c>
      <c r="Q346" s="33">
        <v>47.929707629044302</v>
      </c>
      <c r="R346" s="33">
        <v>-2.9879157363902999</v>
      </c>
      <c r="S346" s="33">
        <v>1.3923461859518</v>
      </c>
      <c r="T346" s="33">
        <v>30.452888643139602</v>
      </c>
      <c r="U346" s="33">
        <v>43.038736720340999</v>
      </c>
      <c r="V346" s="15">
        <v>0.41437222938699902</v>
      </c>
      <c r="W346" s="15"/>
      <c r="X346" s="15"/>
    </row>
    <row r="347" spans="1:24" ht="21.25" customHeight="1" x14ac:dyDescent="0.15">
      <c r="A347" s="37" t="s">
        <v>423</v>
      </c>
      <c r="B347" s="38" t="s">
        <v>121</v>
      </c>
      <c r="C347" s="39">
        <v>26</v>
      </c>
      <c r="D347" s="38" t="s">
        <v>81</v>
      </c>
      <c r="E347" s="40">
        <f t="shared" si="10"/>
        <v>103.1830512252278</v>
      </c>
      <c r="F347" s="41">
        <f t="shared" si="11"/>
        <v>2.1057765556168939</v>
      </c>
      <c r="G347" s="42">
        <v>49</v>
      </c>
      <c r="H347" s="43">
        <v>14.724390625000099</v>
      </c>
      <c r="I347" s="33">
        <v>8.1698312003971998E-2</v>
      </c>
      <c r="J347" s="33">
        <v>8.5378691970490497</v>
      </c>
      <c r="K347" s="33">
        <v>11.5992443728772</v>
      </c>
      <c r="L347" s="33">
        <v>20.137113569926299</v>
      </c>
      <c r="M347" s="33">
        <v>78.319335360088999</v>
      </c>
      <c r="N347" s="33">
        <v>5.73526598096359E-2</v>
      </c>
      <c r="O347" s="33">
        <v>0.149866822369317</v>
      </c>
      <c r="P347" s="33">
        <v>16.561545953329599</v>
      </c>
      <c r="Q347" s="33">
        <v>65.751928825810595</v>
      </c>
      <c r="R347" s="33">
        <v>-3.0070969369861</v>
      </c>
      <c r="S347" s="33">
        <v>0.93392500423000702</v>
      </c>
      <c r="T347" s="33">
        <v>1.6137795879905801</v>
      </c>
      <c r="U347" s="33">
        <v>3.2676308413639901</v>
      </c>
      <c r="V347" s="15">
        <v>0.33059698858470299</v>
      </c>
      <c r="W347" s="15"/>
      <c r="X347" s="15"/>
    </row>
    <row r="348" spans="1:24" ht="21.25" customHeight="1" x14ac:dyDescent="0.2">
      <c r="A348" s="47" t="s">
        <v>424</v>
      </c>
      <c r="B348" s="38" t="s">
        <v>239</v>
      </c>
      <c r="C348" s="39">
        <v>19</v>
      </c>
      <c r="D348" s="38" t="s">
        <v>74</v>
      </c>
      <c r="E348" s="40">
        <f t="shared" si="10"/>
        <v>102.49807298456122</v>
      </c>
      <c r="F348" s="41">
        <f t="shared" si="11"/>
        <v>2.3295016587400279</v>
      </c>
      <c r="G348" s="42">
        <v>44</v>
      </c>
      <c r="H348" s="43">
        <v>19.508675675675601</v>
      </c>
      <c r="I348" s="33">
        <v>2.10101119935694</v>
      </c>
      <c r="J348" s="33">
        <v>3.7018867235986299</v>
      </c>
      <c r="K348" s="33">
        <v>13.277332312455201</v>
      </c>
      <c r="L348" s="33">
        <v>16.979219036053799</v>
      </c>
      <c r="M348" s="33">
        <v>64.423225674507506</v>
      </c>
      <c r="N348" s="33">
        <v>0.217658746964349</v>
      </c>
      <c r="O348" s="33">
        <v>5.0643693391934299</v>
      </c>
      <c r="P348" s="33">
        <v>46.100321803795602</v>
      </c>
      <c r="Q348" s="33">
        <v>28.819928911934198</v>
      </c>
      <c r="R348" s="33">
        <v>-1.9420993983302499</v>
      </c>
      <c r="S348" s="33">
        <v>0.51116594138968996</v>
      </c>
      <c r="T348" s="33">
        <v>0</v>
      </c>
      <c r="U348" s="33">
        <v>0</v>
      </c>
      <c r="V348" s="15">
        <v>0</v>
      </c>
      <c r="W348" s="15"/>
      <c r="X348" s="15"/>
    </row>
    <row r="349" spans="1:24" ht="21.25" customHeight="1" x14ac:dyDescent="0.2">
      <c r="A349" s="47" t="s">
        <v>425</v>
      </c>
      <c r="B349" s="38" t="s">
        <v>157</v>
      </c>
      <c r="C349" s="39">
        <v>30</v>
      </c>
      <c r="D349" s="38" t="s">
        <v>74</v>
      </c>
      <c r="E349" s="40">
        <f t="shared" si="10"/>
        <v>102.05389476935018</v>
      </c>
      <c r="F349" s="41">
        <f t="shared" si="11"/>
        <v>2.2185629297684821</v>
      </c>
      <c r="G349" s="42">
        <v>46</v>
      </c>
      <c r="H349" s="43">
        <v>21.679909090909099</v>
      </c>
      <c r="I349" s="33">
        <v>1.60555426788514</v>
      </c>
      <c r="J349" s="33">
        <v>1.69959761945745</v>
      </c>
      <c r="K349" s="33">
        <v>16.691821416986102</v>
      </c>
      <c r="L349" s="33">
        <v>18.391419036443502</v>
      </c>
      <c r="M349" s="33">
        <v>56.138907314645003</v>
      </c>
      <c r="N349" s="33">
        <v>0.361325083995648</v>
      </c>
      <c r="O349" s="33">
        <v>4.6467190405381196</v>
      </c>
      <c r="P349" s="33">
        <v>47.583729608104001</v>
      </c>
      <c r="Q349" s="33">
        <v>40.724539015879301</v>
      </c>
      <c r="R349" s="33">
        <v>-2.7351288550497102</v>
      </c>
      <c r="S349" s="33">
        <v>0.229942791053354</v>
      </c>
      <c r="T349" s="33">
        <v>0</v>
      </c>
      <c r="U349" s="33">
        <v>0</v>
      </c>
      <c r="V349" s="15">
        <v>0</v>
      </c>
      <c r="W349" s="15"/>
      <c r="X349" s="15"/>
    </row>
    <row r="350" spans="1:24" ht="21.25" customHeight="1" x14ac:dyDescent="0.15">
      <c r="A350" s="44" t="s">
        <v>426</v>
      </c>
      <c r="B350" s="45" t="s">
        <v>119</v>
      </c>
      <c r="C350" s="46">
        <v>26</v>
      </c>
      <c r="D350" s="45" t="s">
        <v>81</v>
      </c>
      <c r="E350" s="40">
        <f t="shared" si="10"/>
        <v>100.79758648011934</v>
      </c>
      <c r="F350" s="41">
        <f t="shared" si="11"/>
        <v>2.1912518800025942</v>
      </c>
      <c r="G350" s="42">
        <v>46</v>
      </c>
      <c r="H350" s="43">
        <v>12.4422142857143</v>
      </c>
      <c r="I350" s="33">
        <v>1.8300148501348401</v>
      </c>
      <c r="J350" s="33">
        <v>7.2089197727435801</v>
      </c>
      <c r="K350" s="33">
        <v>9.1719874550151008</v>
      </c>
      <c r="L350" s="33">
        <v>16.380907227758701</v>
      </c>
      <c r="M350" s="33">
        <v>80.375287164390798</v>
      </c>
      <c r="N350" s="33">
        <v>1.6742393439929599</v>
      </c>
      <c r="O350" s="33">
        <v>4.3632390119709497</v>
      </c>
      <c r="P350" s="33">
        <v>13.703715953530001</v>
      </c>
      <c r="Q350" s="33">
        <v>45.577810989116301</v>
      </c>
      <c r="R350" s="33">
        <v>-1.55306358630861</v>
      </c>
      <c r="S350" s="33">
        <v>0.877244021158057</v>
      </c>
      <c r="T350" s="33">
        <v>0.199138152219069</v>
      </c>
      <c r="U350" s="33">
        <v>2.82157802159541</v>
      </c>
      <c r="V350" s="15">
        <v>6.5924152009158396E-2</v>
      </c>
      <c r="W350" s="15"/>
      <c r="X350" s="15"/>
    </row>
    <row r="351" spans="1:24" ht="21.25" customHeight="1" x14ac:dyDescent="0.2">
      <c r="A351" s="47" t="s">
        <v>427</v>
      </c>
      <c r="B351" s="38" t="s">
        <v>63</v>
      </c>
      <c r="C351" s="39">
        <v>25</v>
      </c>
      <c r="D351" s="38" t="s">
        <v>61</v>
      </c>
      <c r="E351" s="40">
        <f t="shared" si="10"/>
        <v>100.65404325354294</v>
      </c>
      <c r="F351" s="41">
        <f t="shared" si="11"/>
        <v>2.0541641480314885</v>
      </c>
      <c r="G351" s="42">
        <v>49</v>
      </c>
      <c r="H351" s="43">
        <v>12.80403125</v>
      </c>
      <c r="I351" s="33">
        <v>1.04006681676501</v>
      </c>
      <c r="J351" s="33">
        <v>7.4760453848068202</v>
      </c>
      <c r="K351" s="33">
        <v>8.5424890324185707</v>
      </c>
      <c r="L351" s="33">
        <v>16.0185344172253</v>
      </c>
      <c r="M351" s="33">
        <v>88.167929618026307</v>
      </c>
      <c r="N351" s="33">
        <v>1.1458023259803201</v>
      </c>
      <c r="O351" s="33">
        <v>3.2853900248127998</v>
      </c>
      <c r="P351" s="33">
        <v>9.7184757161400501</v>
      </c>
      <c r="Q351" s="33">
        <v>44.511331779272702</v>
      </c>
      <c r="R351" s="33">
        <v>4.25174591386304</v>
      </c>
      <c r="S351" s="33">
        <v>1.1668313562393799</v>
      </c>
      <c r="T351" s="33">
        <v>49.383018854141</v>
      </c>
      <c r="U351" s="33">
        <v>64.624078667939202</v>
      </c>
      <c r="V351" s="15">
        <v>0.433157407981348</v>
      </c>
      <c r="W351" s="15"/>
      <c r="X351" s="15"/>
    </row>
    <row r="352" spans="1:24" ht="21.25" customHeight="1" x14ac:dyDescent="0.2">
      <c r="A352" s="47" t="s">
        <v>428</v>
      </c>
      <c r="B352" s="38" t="s">
        <v>135</v>
      </c>
      <c r="C352" s="39">
        <v>27</v>
      </c>
      <c r="D352" s="38" t="s">
        <v>61</v>
      </c>
      <c r="E352" s="40">
        <f t="shared" si="10"/>
        <v>100.43628292269149</v>
      </c>
      <c r="F352" s="41">
        <f t="shared" si="11"/>
        <v>2.0497200596467651</v>
      </c>
      <c r="G352" s="42">
        <v>49</v>
      </c>
      <c r="H352" s="43">
        <v>13.113300000000001</v>
      </c>
      <c r="I352" s="33">
        <v>1.1950254392719699</v>
      </c>
      <c r="J352" s="33">
        <v>5.4740334119016198</v>
      </c>
      <c r="K352" s="33">
        <v>11.2234920981904</v>
      </c>
      <c r="L352" s="33">
        <v>16.697525510091999</v>
      </c>
      <c r="M352" s="33">
        <v>81.820486683786498</v>
      </c>
      <c r="N352" s="33">
        <v>1.0249036550797701</v>
      </c>
      <c r="O352" s="33">
        <v>3.0759596770959901</v>
      </c>
      <c r="P352" s="33">
        <v>16.407718481650999</v>
      </c>
      <c r="Q352" s="33">
        <v>52.639501398427598</v>
      </c>
      <c r="R352" s="33">
        <v>-5.9088018496944903</v>
      </c>
      <c r="S352" s="33">
        <v>0.49827836767782602</v>
      </c>
      <c r="T352" s="33">
        <v>60.263047304390597</v>
      </c>
      <c r="U352" s="33">
        <v>60.266385108604297</v>
      </c>
      <c r="V352" s="15">
        <v>0.49998615357200699</v>
      </c>
      <c r="W352" s="15"/>
      <c r="X352" s="15"/>
    </row>
    <row r="353" spans="1:24" ht="21.25" customHeight="1" x14ac:dyDescent="0.2">
      <c r="A353" s="47" t="s">
        <v>429</v>
      </c>
      <c r="B353" s="38" t="s">
        <v>144</v>
      </c>
      <c r="C353" s="39">
        <v>26</v>
      </c>
      <c r="D353" s="38" t="s">
        <v>81</v>
      </c>
      <c r="E353" s="40">
        <f t="shared" si="10"/>
        <v>100.2283883135259</v>
      </c>
      <c r="F353" s="41">
        <f t="shared" si="11"/>
        <v>2.0880914231984562</v>
      </c>
      <c r="G353" s="42">
        <v>48</v>
      </c>
      <c r="H353" s="43">
        <v>14.5519193548388</v>
      </c>
      <c r="I353" s="33">
        <v>7.71599095595598E-2</v>
      </c>
      <c r="J353" s="33">
        <v>7.6915243663942103</v>
      </c>
      <c r="K353" s="33">
        <v>9.4207374545576599</v>
      </c>
      <c r="L353" s="33">
        <v>17.1122618209519</v>
      </c>
      <c r="M353" s="33">
        <v>87.643269057065794</v>
      </c>
      <c r="N353" s="33">
        <v>4.6041449167099201E-2</v>
      </c>
      <c r="O353" s="33">
        <v>0.120309776510004</v>
      </c>
      <c r="P353" s="33">
        <v>24.146743845586901</v>
      </c>
      <c r="Q353" s="33">
        <v>69.562133116590203</v>
      </c>
      <c r="R353" s="33">
        <v>-2.5668738040107901</v>
      </c>
      <c r="S353" s="33">
        <v>0.78215359708432297</v>
      </c>
      <c r="T353" s="33">
        <v>5.7105821767559002</v>
      </c>
      <c r="U353" s="33">
        <v>8.4079437193845603</v>
      </c>
      <c r="V353" s="15">
        <v>0.40447439192762902</v>
      </c>
      <c r="W353" s="15"/>
      <c r="X353" s="15"/>
    </row>
    <row r="354" spans="1:24" ht="21.25" customHeight="1" x14ac:dyDescent="0.2">
      <c r="A354" s="47" t="s">
        <v>430</v>
      </c>
      <c r="B354" s="38" t="s">
        <v>102</v>
      </c>
      <c r="C354" s="39">
        <v>29</v>
      </c>
      <c r="D354" s="38" t="s">
        <v>74</v>
      </c>
      <c r="E354" s="40">
        <f t="shared" si="10"/>
        <v>100.06201793580945</v>
      </c>
      <c r="F354" s="41">
        <f t="shared" si="11"/>
        <v>1.8530003321446193</v>
      </c>
      <c r="G354" s="42">
        <v>54</v>
      </c>
      <c r="H354" s="43">
        <v>20.732857142857199</v>
      </c>
      <c r="I354" s="33">
        <v>4.3613301896493803E-2</v>
      </c>
      <c r="J354" s="33">
        <v>2.94622333457604</v>
      </c>
      <c r="K354" s="33">
        <v>10.376235374660199</v>
      </c>
      <c r="L354" s="33">
        <v>13.322458709236299</v>
      </c>
      <c r="M354" s="33">
        <v>79.475123965540106</v>
      </c>
      <c r="N354" s="33">
        <v>1.6777615278593401E-2</v>
      </c>
      <c r="O354" s="33">
        <v>8.8666967630143798E-2</v>
      </c>
      <c r="P354" s="33">
        <v>100.89872945035199</v>
      </c>
      <c r="Q354" s="33">
        <v>77.798583600097103</v>
      </c>
      <c r="R354" s="33">
        <v>-0.86889196063312002</v>
      </c>
      <c r="S354" s="33">
        <v>0.37719897803392499</v>
      </c>
      <c r="T354" s="33">
        <v>0</v>
      </c>
      <c r="U354" s="33">
        <v>4.0254211478011499E-5</v>
      </c>
      <c r="V354" s="15">
        <v>0</v>
      </c>
      <c r="W354" s="15"/>
      <c r="X354" s="15"/>
    </row>
    <row r="355" spans="1:24" ht="21.25" customHeight="1" x14ac:dyDescent="0.15">
      <c r="A355" s="44" t="s">
        <v>431</v>
      </c>
      <c r="B355" s="48" t="s">
        <v>70</v>
      </c>
      <c r="C355" s="49">
        <v>26</v>
      </c>
      <c r="D355" s="48" t="s">
        <v>66</v>
      </c>
      <c r="E355" s="40">
        <f t="shared" si="10"/>
        <v>100.00857920645525</v>
      </c>
      <c r="F355" s="41">
        <f t="shared" si="11"/>
        <v>2.1278421107756436</v>
      </c>
      <c r="G355" s="42">
        <v>47</v>
      </c>
      <c r="H355" s="43">
        <v>12.984615384615401</v>
      </c>
      <c r="I355" s="33">
        <v>0.26307692307692299</v>
      </c>
      <c r="J355" s="33">
        <v>5.1933306021236598</v>
      </c>
      <c r="K355" s="33">
        <v>15.140369826559599</v>
      </c>
      <c r="L355" s="33">
        <v>20.333700428683301</v>
      </c>
      <c r="M355" s="33">
        <v>71.604539799696397</v>
      </c>
      <c r="N355" s="33">
        <v>0.120998222799805</v>
      </c>
      <c r="O355" s="33">
        <v>0.31617747500342902</v>
      </c>
      <c r="P355" s="33">
        <v>12.864265352752099</v>
      </c>
      <c r="Q355" s="33">
        <v>92.225409409996004</v>
      </c>
      <c r="R355" s="33">
        <v>4.4242012781403099</v>
      </c>
      <c r="S355" s="33">
        <v>0.66861086611968201</v>
      </c>
      <c r="T355" s="33">
        <v>20.964653843318899</v>
      </c>
      <c r="U355" s="33">
        <v>37.947738642319401</v>
      </c>
      <c r="V355" s="15">
        <v>0.355861525203372</v>
      </c>
      <c r="W355" s="15"/>
      <c r="X355" s="15"/>
    </row>
    <row r="356" spans="1:24" ht="21.25" customHeight="1" x14ac:dyDescent="0.15">
      <c r="A356" s="44" t="s">
        <v>432</v>
      </c>
      <c r="B356" s="48" t="s">
        <v>204</v>
      </c>
      <c r="C356" s="49">
        <v>27</v>
      </c>
      <c r="D356" s="48" t="s">
        <v>104</v>
      </c>
      <c r="E356" s="40">
        <f t="shared" si="10"/>
        <v>99.829402488969293</v>
      </c>
      <c r="F356" s="41">
        <f t="shared" si="11"/>
        <v>2.0797792185201938</v>
      </c>
      <c r="G356" s="42">
        <v>48</v>
      </c>
      <c r="H356" s="43">
        <v>13.39128125</v>
      </c>
      <c r="I356" s="33">
        <v>0.15438066913659401</v>
      </c>
      <c r="J356" s="33">
        <v>7.0429777398083502</v>
      </c>
      <c r="K356" s="33">
        <v>12.5690373690244</v>
      </c>
      <c r="L356" s="33">
        <v>19.6120151088328</v>
      </c>
      <c r="M356" s="33">
        <v>77.047108996398194</v>
      </c>
      <c r="N356" s="33">
        <v>9.1905677142832806E-2</v>
      </c>
      <c r="O356" s="33">
        <v>0.30126136496530598</v>
      </c>
      <c r="P356" s="33">
        <v>9.3363996717067206</v>
      </c>
      <c r="Q356" s="33">
        <v>32.809442768712799</v>
      </c>
      <c r="R356" s="33">
        <v>-4.7731995266852199</v>
      </c>
      <c r="S356" s="33">
        <v>0.63626714372719195</v>
      </c>
      <c r="T356" s="33">
        <v>9.0524876623221093</v>
      </c>
      <c r="U356" s="33">
        <v>19.6734646307549</v>
      </c>
      <c r="V356" s="15">
        <v>0.31513272632231498</v>
      </c>
      <c r="W356" s="15"/>
      <c r="X356" s="15"/>
    </row>
    <row r="357" spans="1:24" ht="21.25" customHeight="1" x14ac:dyDescent="0.2">
      <c r="A357" s="47" t="s">
        <v>433</v>
      </c>
      <c r="B357" s="38" t="s">
        <v>58</v>
      </c>
      <c r="C357" s="39">
        <v>25</v>
      </c>
      <c r="D357" s="38" t="s">
        <v>81</v>
      </c>
      <c r="E357" s="40">
        <f t="shared" si="10"/>
        <v>99.582976420642154</v>
      </c>
      <c r="F357" s="41">
        <f t="shared" si="11"/>
        <v>2.0746453420967117</v>
      </c>
      <c r="G357" s="42">
        <v>48</v>
      </c>
      <c r="H357" s="43">
        <v>13.4862058823529</v>
      </c>
      <c r="I357" s="33">
        <v>0.55214572912603599</v>
      </c>
      <c r="J357" s="33">
        <v>8.1006295647628299</v>
      </c>
      <c r="K357" s="33">
        <v>9.9162336535613296</v>
      </c>
      <c r="L357" s="33">
        <v>18.0168632183242</v>
      </c>
      <c r="M357" s="33">
        <v>79.467098030711995</v>
      </c>
      <c r="N357" s="33">
        <v>1.2361612278454499</v>
      </c>
      <c r="O357" s="33">
        <v>1.6487663457980299</v>
      </c>
      <c r="P357" s="33">
        <v>12.5065252935881</v>
      </c>
      <c r="Q357" s="33">
        <v>59.991552929218102</v>
      </c>
      <c r="R357" s="33">
        <v>0.66382952076525104</v>
      </c>
      <c r="S357" s="33">
        <v>1.1048858825482599</v>
      </c>
      <c r="T357" s="33">
        <v>12.8945627102066</v>
      </c>
      <c r="U357" s="33">
        <v>15.555959309887999</v>
      </c>
      <c r="V357" s="15">
        <v>0.45322763150353401</v>
      </c>
      <c r="W357" s="15"/>
      <c r="X357" s="15"/>
    </row>
    <row r="358" spans="1:24" ht="21.25" customHeight="1" x14ac:dyDescent="0.2">
      <c r="A358" s="47" t="s">
        <v>434</v>
      </c>
      <c r="B358" s="38" t="s">
        <v>65</v>
      </c>
      <c r="C358" s="39">
        <v>30</v>
      </c>
      <c r="D358" s="38" t="s">
        <v>62</v>
      </c>
      <c r="E358" s="40">
        <f t="shared" si="10"/>
        <v>99.512199561291297</v>
      </c>
      <c r="F358" s="41">
        <f t="shared" si="11"/>
        <v>2.1633086861150281</v>
      </c>
      <c r="G358" s="42">
        <v>46</v>
      </c>
      <c r="H358" s="43">
        <v>14.278645161290299</v>
      </c>
      <c r="I358" s="33">
        <v>0.37671310256490997</v>
      </c>
      <c r="J358" s="33">
        <v>8.3393295637898408</v>
      </c>
      <c r="K358" s="33">
        <v>9.3347745899369201</v>
      </c>
      <c r="L358" s="33">
        <v>17.674104153726802</v>
      </c>
      <c r="M358" s="33">
        <v>80.173058874834794</v>
      </c>
      <c r="N358" s="33">
        <v>0.218952436067536</v>
      </c>
      <c r="O358" s="33">
        <v>0.57213921642653198</v>
      </c>
      <c r="P358" s="33">
        <v>26.295396149202698</v>
      </c>
      <c r="Q358" s="33">
        <v>155.45472668575701</v>
      </c>
      <c r="R358" s="33">
        <v>2.2352626894150802</v>
      </c>
      <c r="S358" s="33">
        <v>1.02110283983966</v>
      </c>
      <c r="T358" s="33">
        <v>8.5662691133709696</v>
      </c>
      <c r="U358" s="33">
        <v>14.272539159631901</v>
      </c>
      <c r="V358" s="15">
        <v>0.37507513575027102</v>
      </c>
      <c r="W358" s="15"/>
      <c r="X358" s="15"/>
    </row>
    <row r="359" spans="1:24" ht="21.25" customHeight="1" x14ac:dyDescent="0.15">
      <c r="A359" s="37" t="s">
        <v>435</v>
      </c>
      <c r="B359" s="38" t="s">
        <v>102</v>
      </c>
      <c r="C359" s="39">
        <v>27</v>
      </c>
      <c r="D359" s="38" t="s">
        <v>74</v>
      </c>
      <c r="E359" s="40">
        <f t="shared" si="10"/>
        <v>99.279493995434166</v>
      </c>
      <c r="F359" s="41">
        <f t="shared" si="11"/>
        <v>1.8385091480635956</v>
      </c>
      <c r="G359" s="42">
        <v>54</v>
      </c>
      <c r="H359" s="43">
        <v>22.038062499999999</v>
      </c>
      <c r="I359" s="33">
        <v>0.15486256022127901</v>
      </c>
      <c r="J359" s="33">
        <v>2.6411946119398002</v>
      </c>
      <c r="K359" s="33">
        <v>11.7943901729983</v>
      </c>
      <c r="L359" s="33">
        <v>14.435584784938101</v>
      </c>
      <c r="M359" s="33">
        <v>75.046865305185406</v>
      </c>
      <c r="N359" s="33">
        <v>5.4844705899813599E-2</v>
      </c>
      <c r="O359" s="33">
        <v>0.289845349410778</v>
      </c>
      <c r="P359" s="33">
        <v>89.348081446028004</v>
      </c>
      <c r="Q359" s="33">
        <v>85.305919415237796</v>
      </c>
      <c r="R359" s="33">
        <v>1.9982659537891501</v>
      </c>
      <c r="S359" s="33">
        <v>0.33814677140073801</v>
      </c>
      <c r="T359" s="33">
        <v>0</v>
      </c>
      <c r="U359" s="33">
        <v>0</v>
      </c>
      <c r="V359" s="15">
        <v>0</v>
      </c>
      <c r="W359" s="15"/>
      <c r="X359" s="15"/>
    </row>
    <row r="360" spans="1:24" ht="21.25" customHeight="1" x14ac:dyDescent="0.15">
      <c r="A360" s="44" t="s">
        <v>436</v>
      </c>
      <c r="B360" s="48" t="s">
        <v>83</v>
      </c>
      <c r="C360" s="49">
        <v>24</v>
      </c>
      <c r="D360" s="48" t="s">
        <v>74</v>
      </c>
      <c r="E360" s="40">
        <f t="shared" si="10"/>
        <v>99.131312267558684</v>
      </c>
      <c r="F360" s="41">
        <f t="shared" si="11"/>
        <v>2.0652356722408061</v>
      </c>
      <c r="G360" s="42">
        <v>48</v>
      </c>
      <c r="H360" s="43">
        <v>21.256794117647001</v>
      </c>
      <c r="I360" s="33">
        <v>1.09805366878864</v>
      </c>
      <c r="J360" s="33">
        <v>3.0781628364548301</v>
      </c>
      <c r="K360" s="33">
        <v>15.068013820515599</v>
      </c>
      <c r="L360" s="33">
        <v>18.1461766569704</v>
      </c>
      <c r="M360" s="33">
        <v>55.982196756215998</v>
      </c>
      <c r="N360" s="33">
        <v>0.34480658058191399</v>
      </c>
      <c r="O360" s="33">
        <v>2.7750361834599402</v>
      </c>
      <c r="P360" s="33">
        <v>55.7580577580976</v>
      </c>
      <c r="Q360" s="33">
        <v>54.289106188522602</v>
      </c>
      <c r="R360" s="33">
        <v>2.8045972083976398</v>
      </c>
      <c r="S360" s="33">
        <v>0.41546796704032701</v>
      </c>
      <c r="T360" s="33">
        <v>0</v>
      </c>
      <c r="U360" s="33">
        <v>0</v>
      </c>
      <c r="V360" s="15">
        <v>0</v>
      </c>
      <c r="W360" s="15"/>
      <c r="X360" s="15"/>
    </row>
    <row r="361" spans="1:24" ht="21.25" customHeight="1" x14ac:dyDescent="0.2">
      <c r="A361" s="47" t="s">
        <v>437</v>
      </c>
      <c r="B361" s="38" t="s">
        <v>212</v>
      </c>
      <c r="C361" s="39">
        <v>27</v>
      </c>
      <c r="D361" s="38" t="s">
        <v>74</v>
      </c>
      <c r="E361" s="40">
        <f t="shared" si="10"/>
        <v>98.97067938163292</v>
      </c>
      <c r="F361" s="41">
        <f t="shared" si="11"/>
        <v>2.0198097832986308</v>
      </c>
      <c r="G361" s="42">
        <v>49</v>
      </c>
      <c r="H361" s="43">
        <v>17.8642</v>
      </c>
      <c r="I361" s="33">
        <v>0.45919991604003602</v>
      </c>
      <c r="J361" s="33">
        <v>4.6109371604640597</v>
      </c>
      <c r="K361" s="33">
        <v>12.3570222726786</v>
      </c>
      <c r="L361" s="33">
        <v>16.9679594331425</v>
      </c>
      <c r="M361" s="33">
        <v>66.4637294920134</v>
      </c>
      <c r="N361" s="33">
        <v>0.133956125609793</v>
      </c>
      <c r="O361" s="33">
        <v>1.7021151550065701</v>
      </c>
      <c r="P361" s="33">
        <v>57.153530130925503</v>
      </c>
      <c r="Q361" s="33">
        <v>78.619543194140206</v>
      </c>
      <c r="R361" s="33">
        <v>-0.241623308839814</v>
      </c>
      <c r="S361" s="33">
        <v>0.61846797302392498</v>
      </c>
      <c r="T361" s="33">
        <v>0</v>
      </c>
      <c r="U361" s="33">
        <v>0</v>
      </c>
      <c r="V361" s="15">
        <v>0</v>
      </c>
      <c r="W361" s="15"/>
      <c r="X361" s="15"/>
    </row>
    <row r="362" spans="1:24" ht="21.25" customHeight="1" x14ac:dyDescent="0.15">
      <c r="A362" s="44" t="s">
        <v>438</v>
      </c>
      <c r="B362" s="45" t="s">
        <v>144</v>
      </c>
      <c r="C362" s="46">
        <v>32</v>
      </c>
      <c r="D362" s="45" t="s">
        <v>74</v>
      </c>
      <c r="E362" s="40">
        <f t="shared" si="10"/>
        <v>98.818042343443821</v>
      </c>
      <c r="F362" s="41">
        <f t="shared" si="11"/>
        <v>2.0587092154884128</v>
      </c>
      <c r="G362" s="42">
        <v>48</v>
      </c>
      <c r="H362" s="43">
        <v>14.642704545454601</v>
      </c>
      <c r="I362" s="33">
        <v>2.3031586960858998</v>
      </c>
      <c r="J362" s="33">
        <v>3.2509473370318598</v>
      </c>
      <c r="K362" s="33">
        <v>13.251603514563801</v>
      </c>
      <c r="L362" s="33">
        <v>16.5025508515957</v>
      </c>
      <c r="M362" s="33">
        <v>57.9558892369704</v>
      </c>
      <c r="N362" s="33">
        <v>0.43963620408299597</v>
      </c>
      <c r="O362" s="33">
        <v>6.6497585391148801</v>
      </c>
      <c r="P362" s="33">
        <v>35.164640459709403</v>
      </c>
      <c r="Q362" s="33">
        <v>46.591386289133403</v>
      </c>
      <c r="R362" s="33">
        <v>-2.9649847355697201</v>
      </c>
      <c r="S362" s="33">
        <v>0.33058988471789802</v>
      </c>
      <c r="T362" s="33">
        <v>0</v>
      </c>
      <c r="U362" s="33">
        <v>0</v>
      </c>
      <c r="V362" s="15">
        <v>0</v>
      </c>
      <c r="W362" s="15"/>
      <c r="X362" s="15"/>
    </row>
    <row r="363" spans="1:24" ht="21.25" customHeight="1" x14ac:dyDescent="0.15">
      <c r="A363" s="44" t="s">
        <v>439</v>
      </c>
      <c r="B363" s="45" t="s">
        <v>144</v>
      </c>
      <c r="C363" s="46">
        <v>25</v>
      </c>
      <c r="D363" s="45" t="s">
        <v>104</v>
      </c>
      <c r="E363" s="40">
        <f t="shared" si="10"/>
        <v>98.336217897044435</v>
      </c>
      <c r="F363" s="41">
        <f t="shared" si="11"/>
        <v>2.0486712061884256</v>
      </c>
      <c r="G363" s="42">
        <v>48</v>
      </c>
      <c r="H363" s="43">
        <v>16.308037037037</v>
      </c>
      <c r="I363" s="33">
        <v>0.48105222225812</v>
      </c>
      <c r="J363" s="33">
        <v>7.4440963795400599</v>
      </c>
      <c r="K363" s="33">
        <v>9.8585802415861004</v>
      </c>
      <c r="L363" s="33">
        <v>17.3026766211261</v>
      </c>
      <c r="M363" s="33">
        <v>80.8845090389174</v>
      </c>
      <c r="N363" s="33">
        <v>0.25013332488755102</v>
      </c>
      <c r="O363" s="33">
        <v>0.65361722880847195</v>
      </c>
      <c r="P363" s="33">
        <v>23.393495282951601</v>
      </c>
      <c r="Q363" s="33">
        <v>83.776145872274896</v>
      </c>
      <c r="R363" s="33">
        <v>-3.3617228831547501</v>
      </c>
      <c r="S363" s="33">
        <v>0.75699256518499203</v>
      </c>
      <c r="T363" s="33">
        <v>286.03849404281198</v>
      </c>
      <c r="U363" s="33">
        <v>288.995917857942</v>
      </c>
      <c r="V363" s="15">
        <v>0.497428481014419</v>
      </c>
      <c r="W363" s="15"/>
      <c r="X363" s="15"/>
    </row>
    <row r="364" spans="1:24" ht="21.25" customHeight="1" x14ac:dyDescent="0.2">
      <c r="A364" s="47" t="s">
        <v>440</v>
      </c>
      <c r="B364" s="38" t="s">
        <v>58</v>
      </c>
      <c r="C364" s="39">
        <v>23</v>
      </c>
      <c r="D364" s="38" t="s">
        <v>62</v>
      </c>
      <c r="E364" s="40">
        <f t="shared" si="10"/>
        <v>98.223018748408663</v>
      </c>
      <c r="F364" s="41">
        <f t="shared" si="11"/>
        <v>2.0463128905918473</v>
      </c>
      <c r="G364" s="42">
        <v>48</v>
      </c>
      <c r="H364" s="43">
        <v>15.880294117647001</v>
      </c>
      <c r="I364" s="33">
        <v>0.26679248783464299</v>
      </c>
      <c r="J364" s="33">
        <v>9.6007136903588606</v>
      </c>
      <c r="K364" s="33">
        <v>11.29294966596</v>
      </c>
      <c r="L364" s="33">
        <v>20.8936633563189</v>
      </c>
      <c r="M364" s="33">
        <v>58.235037592582103</v>
      </c>
      <c r="N364" s="33">
        <v>0.34101556246794701</v>
      </c>
      <c r="O364" s="33">
        <v>0.80149009708271501</v>
      </c>
      <c r="P364" s="33">
        <v>24.107648444978</v>
      </c>
      <c r="Q364" s="33">
        <v>51.101175570347003</v>
      </c>
      <c r="R364" s="33">
        <v>0.78850295119992497</v>
      </c>
      <c r="S364" s="33">
        <v>1.30948995186843</v>
      </c>
      <c r="T364" s="33">
        <v>0.88456174348469796</v>
      </c>
      <c r="U364" s="33">
        <v>3.4255643785113299</v>
      </c>
      <c r="V364" s="15">
        <v>0.20522873773240199</v>
      </c>
      <c r="W364" s="15"/>
      <c r="X364" s="15"/>
    </row>
    <row r="365" spans="1:24" ht="21.25" customHeight="1" x14ac:dyDescent="0.15">
      <c r="A365" s="44" t="s">
        <v>441</v>
      </c>
      <c r="B365" s="45" t="s">
        <v>157</v>
      </c>
      <c r="C365" s="46">
        <v>22</v>
      </c>
      <c r="D365" s="45" t="s">
        <v>104</v>
      </c>
      <c r="E365" s="40">
        <f t="shared" si="10"/>
        <v>98.085618496630943</v>
      </c>
      <c r="F365" s="41">
        <f t="shared" si="11"/>
        <v>2.1322960542745859</v>
      </c>
      <c r="G365" s="42">
        <v>46</v>
      </c>
      <c r="H365" s="43">
        <v>15.449166666666599</v>
      </c>
      <c r="I365" s="33">
        <v>0.47585367218514302</v>
      </c>
      <c r="J365" s="33">
        <v>5.52392298814756</v>
      </c>
      <c r="K365" s="33">
        <v>11.6420514171826</v>
      </c>
      <c r="L365" s="33">
        <v>17.1659744053302</v>
      </c>
      <c r="M365" s="33">
        <v>75.668657593656405</v>
      </c>
      <c r="N365" s="33">
        <v>0.111369877056059</v>
      </c>
      <c r="O365" s="33">
        <v>0.53493398435086004</v>
      </c>
      <c r="P365" s="33">
        <v>38.4174925755527</v>
      </c>
      <c r="Q365" s="33">
        <v>64.5144778142555</v>
      </c>
      <c r="R365" s="33">
        <v>-3.0767999763784499</v>
      </c>
      <c r="S365" s="33">
        <v>0.74734528627069996</v>
      </c>
      <c r="T365" s="33">
        <v>252.482980989151</v>
      </c>
      <c r="U365" s="33">
        <v>280.21744572589398</v>
      </c>
      <c r="V365" s="15">
        <v>0.47396804719326902</v>
      </c>
      <c r="W365" s="15"/>
      <c r="X365" s="15"/>
    </row>
    <row r="366" spans="1:24" ht="21.25" customHeight="1" x14ac:dyDescent="0.2">
      <c r="A366" s="47" t="s">
        <v>442</v>
      </c>
      <c r="B366" s="38" t="s">
        <v>60</v>
      </c>
      <c r="C366" s="39">
        <v>23</v>
      </c>
      <c r="D366" s="38" t="s">
        <v>61</v>
      </c>
      <c r="E366" s="40">
        <f t="shared" si="10"/>
        <v>97.87668181584516</v>
      </c>
      <c r="F366" s="41">
        <f t="shared" si="11"/>
        <v>1.9191506238401013</v>
      </c>
      <c r="G366" s="42">
        <v>51</v>
      </c>
      <c r="H366" s="43">
        <v>13.992177419354899</v>
      </c>
      <c r="I366" s="33">
        <v>0.82084727111535705</v>
      </c>
      <c r="J366" s="33">
        <v>6.8603737839067804</v>
      </c>
      <c r="K366" s="33">
        <v>9.8211655371663706</v>
      </c>
      <c r="L366" s="33">
        <v>16.6815393210731</v>
      </c>
      <c r="M366" s="33">
        <v>82.417297431193802</v>
      </c>
      <c r="N366" s="33">
        <v>0.32507445888580599</v>
      </c>
      <c r="O366" s="33">
        <v>1.15931154405375</v>
      </c>
      <c r="P366" s="33">
        <v>21.523960244606599</v>
      </c>
      <c r="Q366" s="33">
        <v>42.598988750013497</v>
      </c>
      <c r="R366" s="33">
        <v>5.3214270365435903</v>
      </c>
      <c r="S366" s="33">
        <v>1.0106976320585801</v>
      </c>
      <c r="T366" s="33">
        <v>114.09116378864501</v>
      </c>
      <c r="U366" s="33">
        <v>165.82021619866799</v>
      </c>
      <c r="V366" s="15">
        <v>0.40759744671265602</v>
      </c>
      <c r="W366" s="15"/>
      <c r="X366" s="15"/>
    </row>
    <row r="367" spans="1:24" ht="21.25" customHeight="1" x14ac:dyDescent="0.15">
      <c r="A367" s="44" t="s">
        <v>443</v>
      </c>
      <c r="B367" s="45" t="s">
        <v>147</v>
      </c>
      <c r="C367" s="46">
        <v>32</v>
      </c>
      <c r="D367" s="45" t="s">
        <v>74</v>
      </c>
      <c r="E367" s="40">
        <f t="shared" si="10"/>
        <v>97.760610980686337</v>
      </c>
      <c r="F367" s="41">
        <f t="shared" si="11"/>
        <v>2.1252306734931814</v>
      </c>
      <c r="G367" s="42">
        <v>46</v>
      </c>
      <c r="H367" s="43">
        <v>19.185454545454501</v>
      </c>
      <c r="I367" s="33">
        <v>0.80682979800205601</v>
      </c>
      <c r="J367" s="33">
        <v>3.5444418196109599</v>
      </c>
      <c r="K367" s="33">
        <v>11.051824804836301</v>
      </c>
      <c r="L367" s="33">
        <v>14.596266624447299</v>
      </c>
      <c r="M367" s="33">
        <v>82.742442595005201</v>
      </c>
      <c r="N367" s="33">
        <v>0.26376642578806803</v>
      </c>
      <c r="O367" s="33">
        <v>1.2089569228957699</v>
      </c>
      <c r="P367" s="33">
        <v>50.913379820252104</v>
      </c>
      <c r="Q367" s="33">
        <v>51.250763327677298</v>
      </c>
      <c r="R367" s="33">
        <v>-2.5457199780334601</v>
      </c>
      <c r="S367" s="33">
        <v>0.45207858852591498</v>
      </c>
      <c r="T367" s="33">
        <v>0</v>
      </c>
      <c r="U367" s="33">
        <v>0</v>
      </c>
      <c r="V367" s="15">
        <v>0</v>
      </c>
      <c r="W367" s="15"/>
      <c r="X367" s="15"/>
    </row>
    <row r="368" spans="1:24" ht="21.25" customHeight="1" x14ac:dyDescent="0.15">
      <c r="A368" s="44" t="s">
        <v>444</v>
      </c>
      <c r="B368" s="45" t="s">
        <v>204</v>
      </c>
      <c r="C368" s="46">
        <v>29</v>
      </c>
      <c r="D368" s="45" t="s">
        <v>74</v>
      </c>
      <c r="E368" s="40">
        <f t="shared" si="10"/>
        <v>97.65590139516847</v>
      </c>
      <c r="F368" s="41">
        <f t="shared" si="11"/>
        <v>2.0344979457326766</v>
      </c>
      <c r="G368" s="42">
        <v>48</v>
      </c>
      <c r="H368" s="43">
        <v>19.0275344827586</v>
      </c>
      <c r="I368" s="33">
        <v>1.34925115030749</v>
      </c>
      <c r="J368" s="33">
        <v>3.1360025920627299</v>
      </c>
      <c r="K368" s="33">
        <v>11.7101913959842</v>
      </c>
      <c r="L368" s="33">
        <v>14.846193988046901</v>
      </c>
      <c r="M368" s="33">
        <v>67.740677233368501</v>
      </c>
      <c r="N368" s="33">
        <v>0.47326266454489602</v>
      </c>
      <c r="O368" s="33">
        <v>3.84694977645034</v>
      </c>
      <c r="P368" s="33">
        <v>57.765406307213802</v>
      </c>
      <c r="Q368" s="33">
        <v>71.533640368594604</v>
      </c>
      <c r="R368" s="33">
        <v>-5.2539041002279703</v>
      </c>
      <c r="S368" s="33">
        <v>0.28330849332304198</v>
      </c>
      <c r="T368" s="33">
        <v>0</v>
      </c>
      <c r="U368" s="33">
        <v>0</v>
      </c>
      <c r="V368" s="15">
        <v>0</v>
      </c>
      <c r="W368" s="15"/>
      <c r="X368" s="15"/>
    </row>
    <row r="369" spans="1:24" ht="21.25" customHeight="1" x14ac:dyDescent="0.15">
      <c r="A369" s="44" t="s">
        <v>445</v>
      </c>
      <c r="B369" s="48" t="s">
        <v>96</v>
      </c>
      <c r="C369" s="49">
        <v>28</v>
      </c>
      <c r="D369" s="48" t="s">
        <v>81</v>
      </c>
      <c r="E369" s="40">
        <f t="shared" si="10"/>
        <v>97.619709227981247</v>
      </c>
      <c r="F369" s="41">
        <f t="shared" si="11"/>
        <v>2.1221675919126359</v>
      </c>
      <c r="G369" s="42">
        <v>46</v>
      </c>
      <c r="H369" s="43">
        <v>12.850949999999999</v>
      </c>
      <c r="I369" s="33">
        <v>1.9484014424965399</v>
      </c>
      <c r="J369" s="33">
        <v>6.5961482165249699</v>
      </c>
      <c r="K369" s="33">
        <v>9.7873246557583204</v>
      </c>
      <c r="L369" s="33">
        <v>16.383472872283299</v>
      </c>
      <c r="M369" s="33">
        <v>72.635859019762606</v>
      </c>
      <c r="N369" s="33">
        <v>2.0485610671136398</v>
      </c>
      <c r="O369" s="33">
        <v>4.4475941484338097</v>
      </c>
      <c r="P369" s="33">
        <v>16.280864021912301</v>
      </c>
      <c r="Q369" s="33">
        <v>48.255875997967003</v>
      </c>
      <c r="R369" s="33">
        <v>1.43854505122357</v>
      </c>
      <c r="S369" s="33">
        <v>0.96295343272547196</v>
      </c>
      <c r="T369" s="33">
        <v>23.376559625149198</v>
      </c>
      <c r="U369" s="33">
        <v>24.138755912420802</v>
      </c>
      <c r="V369" s="15">
        <v>0.49197946726599201</v>
      </c>
      <c r="W369" s="15"/>
      <c r="X369" s="15"/>
    </row>
    <row r="370" spans="1:24" ht="21.25" customHeight="1" x14ac:dyDescent="0.2">
      <c r="A370" s="47" t="s">
        <v>446</v>
      </c>
      <c r="B370" s="38" t="s">
        <v>92</v>
      </c>
      <c r="C370" s="39">
        <v>28</v>
      </c>
      <c r="D370" s="38" t="s">
        <v>61</v>
      </c>
      <c r="E370" s="40">
        <f t="shared" si="10"/>
        <v>97.507088625240371</v>
      </c>
      <c r="F370" s="41">
        <f t="shared" si="11"/>
        <v>2.119719317940008</v>
      </c>
      <c r="G370" s="42">
        <v>46</v>
      </c>
      <c r="H370" s="43">
        <v>15.9606666666667</v>
      </c>
      <c r="I370" s="33">
        <v>0.235925220630332</v>
      </c>
      <c r="J370" s="33">
        <v>7.3025510491997103</v>
      </c>
      <c r="K370" s="33">
        <v>12.543940064293</v>
      </c>
      <c r="L370" s="33">
        <v>19.8464911134927</v>
      </c>
      <c r="M370" s="33">
        <v>61.992241241857002</v>
      </c>
      <c r="N370" s="33">
        <v>8.9530964167120905E-2</v>
      </c>
      <c r="O370" s="33">
        <v>0.35300344189646499</v>
      </c>
      <c r="P370" s="33">
        <v>31.327438900204001</v>
      </c>
      <c r="Q370" s="33">
        <v>88.139222274153497</v>
      </c>
      <c r="R370" s="33">
        <v>0.43627276769537798</v>
      </c>
      <c r="S370" s="33">
        <v>1.07556283546911</v>
      </c>
      <c r="T370" s="33">
        <v>227.60228529166901</v>
      </c>
      <c r="U370" s="33">
        <v>236.390553876745</v>
      </c>
      <c r="V370" s="15">
        <v>0.49052973683729001</v>
      </c>
      <c r="W370" s="15"/>
      <c r="X370" s="15"/>
    </row>
    <row r="371" spans="1:24" ht="21.25" customHeight="1" x14ac:dyDescent="0.15">
      <c r="A371" s="44" t="s">
        <v>447</v>
      </c>
      <c r="B371" s="48" t="s">
        <v>99</v>
      </c>
      <c r="C371" s="49">
        <v>27</v>
      </c>
      <c r="D371" s="48" t="s">
        <v>59</v>
      </c>
      <c r="E371" s="40">
        <f t="shared" si="10"/>
        <v>97.430826333303855</v>
      </c>
      <c r="F371" s="41">
        <f t="shared" si="11"/>
        <v>1.8383174779868652</v>
      </c>
      <c r="G371" s="42">
        <v>53</v>
      </c>
      <c r="H371" s="43">
        <v>12.0596724137931</v>
      </c>
      <c r="I371" s="33">
        <v>1.53558118760893</v>
      </c>
      <c r="J371" s="33">
        <v>7.5039039853608402</v>
      </c>
      <c r="K371" s="33">
        <v>10.0897550578863</v>
      </c>
      <c r="L371" s="33">
        <v>17.593659043247101</v>
      </c>
      <c r="M371" s="33">
        <v>55.1597499421012</v>
      </c>
      <c r="N371" s="33">
        <v>3.1645033958826501</v>
      </c>
      <c r="O371" s="33">
        <v>6.0620918127266403</v>
      </c>
      <c r="P371" s="33">
        <v>24.7289530352928</v>
      </c>
      <c r="Q371" s="33">
        <v>30.158263074301001</v>
      </c>
      <c r="R371" s="33">
        <v>-3.5215971178120502</v>
      </c>
      <c r="S371" s="33">
        <v>0.85864605410649197</v>
      </c>
      <c r="T371" s="33">
        <v>232.11703847830501</v>
      </c>
      <c r="U371" s="33">
        <v>255.07718213154499</v>
      </c>
      <c r="V371" s="15">
        <v>0.476436354659031</v>
      </c>
      <c r="W371" s="15"/>
      <c r="X371" s="15"/>
    </row>
    <row r="372" spans="1:24" ht="21.25" customHeight="1" x14ac:dyDescent="0.15">
      <c r="A372" s="44" t="s">
        <v>448</v>
      </c>
      <c r="B372" s="45" t="s">
        <v>96</v>
      </c>
      <c r="C372" s="46">
        <v>25</v>
      </c>
      <c r="D372" s="45" t="s">
        <v>74</v>
      </c>
      <c r="E372" s="40">
        <f t="shared" si="10"/>
        <v>97.419287297491337</v>
      </c>
      <c r="F372" s="41">
        <f t="shared" si="11"/>
        <v>2.1178105934237248</v>
      </c>
      <c r="G372" s="42">
        <v>46</v>
      </c>
      <c r="H372" s="43">
        <v>20.257166666666699</v>
      </c>
      <c r="I372" s="33">
        <v>1.26531044764677</v>
      </c>
      <c r="J372" s="33">
        <v>3.0594245211603801</v>
      </c>
      <c r="K372" s="33">
        <v>12.4632561881087</v>
      </c>
      <c r="L372" s="33">
        <v>15.5226807092691</v>
      </c>
      <c r="M372" s="33">
        <v>65.065516900263901</v>
      </c>
      <c r="N372" s="33">
        <v>0.26509402907507701</v>
      </c>
      <c r="O372" s="33">
        <v>2.4043098137356602</v>
      </c>
      <c r="P372" s="33">
        <v>67.549335460404095</v>
      </c>
      <c r="Q372" s="33">
        <v>40.591464932777797</v>
      </c>
      <c r="R372" s="33">
        <v>1.7469374758446301</v>
      </c>
      <c r="S372" s="33">
        <v>0.44663692326306498</v>
      </c>
      <c r="T372" s="33">
        <v>0</v>
      </c>
      <c r="U372" s="33">
        <v>0</v>
      </c>
      <c r="V372" s="15">
        <v>0</v>
      </c>
      <c r="W372" s="15"/>
      <c r="X372" s="15"/>
    </row>
    <row r="373" spans="1:24" ht="21.25" customHeight="1" x14ac:dyDescent="0.15">
      <c r="A373" s="37" t="s">
        <v>449</v>
      </c>
      <c r="B373" s="38" t="s">
        <v>96</v>
      </c>
      <c r="C373" s="39">
        <v>28</v>
      </c>
      <c r="D373" s="38" t="s">
        <v>104</v>
      </c>
      <c r="E373" s="40">
        <f t="shared" si="10"/>
        <v>97.176147570335985</v>
      </c>
      <c r="F373" s="41">
        <f t="shared" si="11"/>
        <v>2.1125249471812171</v>
      </c>
      <c r="G373" s="42">
        <v>46</v>
      </c>
      <c r="H373" s="43">
        <v>16.269833333333299</v>
      </c>
      <c r="I373" s="33">
        <v>0.81975377368262003</v>
      </c>
      <c r="J373" s="33">
        <v>7.8181122269096202</v>
      </c>
      <c r="K373" s="33">
        <v>11.3928470674631</v>
      </c>
      <c r="L373" s="33">
        <v>19.2109592943726</v>
      </c>
      <c r="M373" s="33">
        <v>56.127818311004702</v>
      </c>
      <c r="N373" s="33">
        <v>1.0039772707782</v>
      </c>
      <c r="O373" s="33">
        <v>2.8787311340741799</v>
      </c>
      <c r="P373" s="33">
        <v>28.609491317835602</v>
      </c>
      <c r="Q373" s="33">
        <v>74.731389309937995</v>
      </c>
      <c r="R373" s="33">
        <v>0.20159577226473899</v>
      </c>
      <c r="S373" s="33">
        <v>1.1413445785640399</v>
      </c>
      <c r="T373" s="33">
        <v>345.93204050780702</v>
      </c>
      <c r="U373" s="33">
        <v>309.49065025852201</v>
      </c>
      <c r="V373" s="15">
        <v>0.52779991504923096</v>
      </c>
      <c r="W373" s="15"/>
      <c r="X373" s="15"/>
    </row>
    <row r="374" spans="1:24" ht="21.25" customHeight="1" x14ac:dyDescent="0.15">
      <c r="A374" s="44" t="s">
        <v>450</v>
      </c>
      <c r="B374" s="48" t="s">
        <v>94</v>
      </c>
      <c r="C374" s="49">
        <v>33</v>
      </c>
      <c r="D374" s="48" t="s">
        <v>66</v>
      </c>
      <c r="E374" s="40">
        <f t="shared" si="10"/>
        <v>97.095248465361237</v>
      </c>
      <c r="F374" s="41">
        <f t="shared" si="11"/>
        <v>1.9815356829665558</v>
      </c>
      <c r="G374" s="42">
        <v>49</v>
      </c>
      <c r="H374" s="43">
        <v>12.909530303030399</v>
      </c>
      <c r="I374" s="33">
        <v>1.6595080363049799</v>
      </c>
      <c r="J374" s="33">
        <v>8.9761186923116902</v>
      </c>
      <c r="K374" s="33">
        <v>9.3325502324910996</v>
      </c>
      <c r="L374" s="33">
        <v>18.308668924802799</v>
      </c>
      <c r="M374" s="33">
        <v>63.475467397618303</v>
      </c>
      <c r="N374" s="33">
        <v>2.2829216615876202</v>
      </c>
      <c r="O374" s="33">
        <v>3.82365192012157</v>
      </c>
      <c r="P374" s="33">
        <v>13.9210207595029</v>
      </c>
      <c r="Q374" s="33">
        <v>118.858142169573</v>
      </c>
      <c r="R374" s="33">
        <v>0.49345507209526202</v>
      </c>
      <c r="S374" s="33">
        <v>1.4677262520846699</v>
      </c>
      <c r="T374" s="33">
        <v>6.8852269755319497</v>
      </c>
      <c r="U374" s="33">
        <v>13.387244300441001</v>
      </c>
      <c r="V374" s="15">
        <v>0.339634318963983</v>
      </c>
      <c r="W374" s="15"/>
      <c r="X374" s="15"/>
    </row>
    <row r="375" spans="1:24" ht="21.25" customHeight="1" x14ac:dyDescent="0.15">
      <c r="A375" s="44" t="s">
        <v>451</v>
      </c>
      <c r="B375" s="45" t="s">
        <v>63</v>
      </c>
      <c r="C375" s="46">
        <v>26</v>
      </c>
      <c r="D375" s="45" t="s">
        <v>66</v>
      </c>
      <c r="E375" s="40">
        <f t="shared" si="10"/>
        <v>96.481773238103671</v>
      </c>
      <c r="F375" s="41">
        <f t="shared" si="11"/>
        <v>1.9690157803694626</v>
      </c>
      <c r="G375" s="42">
        <v>49</v>
      </c>
      <c r="H375" s="43">
        <v>12.1093548387098</v>
      </c>
      <c r="I375" s="33">
        <v>1.27580831629888</v>
      </c>
      <c r="J375" s="33">
        <v>7.03402322299545</v>
      </c>
      <c r="K375" s="33">
        <v>8.9170284284282602</v>
      </c>
      <c r="L375" s="33">
        <v>15.9510516514237</v>
      </c>
      <c r="M375" s="33">
        <v>74.944617358341603</v>
      </c>
      <c r="N375" s="33">
        <v>1.8386078532033701</v>
      </c>
      <c r="O375" s="33">
        <v>3.9524681417564498</v>
      </c>
      <c r="P375" s="33">
        <v>16.2568666057442</v>
      </c>
      <c r="Q375" s="33">
        <v>90.148453483017704</v>
      </c>
      <c r="R375" s="33">
        <v>3.3946757718038598</v>
      </c>
      <c r="S375" s="33">
        <v>1.09784229959155</v>
      </c>
      <c r="T375" s="33">
        <v>0.166931099503001</v>
      </c>
      <c r="U375" s="33">
        <v>4.6315304791511496</v>
      </c>
      <c r="V375" s="15">
        <v>3.4788462253316797E-2</v>
      </c>
      <c r="W375" s="15"/>
      <c r="X375" s="15"/>
    </row>
    <row r="376" spans="1:24" ht="21.25" customHeight="1" x14ac:dyDescent="0.15">
      <c r="A376" s="44" t="s">
        <v>452</v>
      </c>
      <c r="B376" s="48" t="s">
        <v>92</v>
      </c>
      <c r="C376" s="49">
        <v>22</v>
      </c>
      <c r="D376" s="48" t="s">
        <v>104</v>
      </c>
      <c r="E376" s="40">
        <f t="shared" si="10"/>
        <v>96.391296019134842</v>
      </c>
      <c r="F376" s="41">
        <f t="shared" si="11"/>
        <v>2.0954629569377139</v>
      </c>
      <c r="G376" s="42">
        <v>46</v>
      </c>
      <c r="H376" s="43">
        <v>12.95825</v>
      </c>
      <c r="I376" s="33">
        <v>1.1758303283665299</v>
      </c>
      <c r="J376" s="33">
        <v>6.9672230620599196</v>
      </c>
      <c r="K376" s="33">
        <v>9.4095053446156598</v>
      </c>
      <c r="L376" s="33">
        <v>16.376728406675699</v>
      </c>
      <c r="M376" s="33">
        <v>81.276089819939401</v>
      </c>
      <c r="N376" s="33">
        <v>0.40730440432873799</v>
      </c>
      <c r="O376" s="33">
        <v>1.5960893331154899</v>
      </c>
      <c r="P376" s="33">
        <v>17.154436114537098</v>
      </c>
      <c r="Q376" s="33">
        <v>21.955658162257802</v>
      </c>
      <c r="R376" s="33">
        <v>0.165808825915368</v>
      </c>
      <c r="S376" s="33">
        <v>1.0261737496235901</v>
      </c>
      <c r="T376" s="33">
        <v>135.87122938503299</v>
      </c>
      <c r="U376" s="33">
        <v>200.26799864477999</v>
      </c>
      <c r="V376" s="15">
        <v>0.40421116625216402</v>
      </c>
      <c r="W376" s="15"/>
      <c r="X376" s="15"/>
    </row>
    <row r="377" spans="1:24" ht="21.25" customHeight="1" x14ac:dyDescent="0.15">
      <c r="A377" s="44" t="s">
        <v>453</v>
      </c>
      <c r="B377" s="48" t="s">
        <v>151</v>
      </c>
      <c r="C377" s="49">
        <v>27</v>
      </c>
      <c r="D377" s="48" t="s">
        <v>74</v>
      </c>
      <c r="E377" s="40">
        <f t="shared" si="10"/>
        <v>96.205490668392585</v>
      </c>
      <c r="F377" s="41">
        <f t="shared" si="11"/>
        <v>2.046925333370055</v>
      </c>
      <c r="G377" s="42">
        <v>47</v>
      </c>
      <c r="H377" s="43">
        <v>21.463106060606101</v>
      </c>
      <c r="I377" s="33">
        <v>0.35133957658717202</v>
      </c>
      <c r="J377" s="33">
        <v>2.7464924344803401</v>
      </c>
      <c r="K377" s="33">
        <v>11.722476553428001</v>
      </c>
      <c r="L377" s="33">
        <v>14.468968987908299</v>
      </c>
      <c r="M377" s="33">
        <v>72.631961638224993</v>
      </c>
      <c r="N377" s="33">
        <v>0.173005199679517</v>
      </c>
      <c r="O377" s="33">
        <v>0.90278873431698203</v>
      </c>
      <c r="P377" s="33">
        <v>73.3851270846055</v>
      </c>
      <c r="Q377" s="33">
        <v>142.50945430937799</v>
      </c>
      <c r="R377" s="33">
        <v>-3.0689413094118101</v>
      </c>
      <c r="S377" s="33">
        <v>0.34847663251695299</v>
      </c>
      <c r="T377" s="33">
        <v>0</v>
      </c>
      <c r="U377" s="33">
        <v>0</v>
      </c>
      <c r="V377" s="15">
        <v>0</v>
      </c>
      <c r="W377" s="15"/>
      <c r="X377" s="15"/>
    </row>
    <row r="378" spans="1:24" ht="21.25" customHeight="1" x14ac:dyDescent="0.15">
      <c r="A378" s="44" t="s">
        <v>454</v>
      </c>
      <c r="B378" s="48" t="s">
        <v>130</v>
      </c>
      <c r="C378" s="49">
        <v>35</v>
      </c>
      <c r="D378" s="48" t="s">
        <v>74</v>
      </c>
      <c r="E378" s="40">
        <f t="shared" si="10"/>
        <v>96.179251762565286</v>
      </c>
      <c r="F378" s="41">
        <f t="shared" si="11"/>
        <v>2.0463670587779847</v>
      </c>
      <c r="G378" s="42">
        <v>47</v>
      </c>
      <c r="H378" s="43">
        <v>18.074519230769202</v>
      </c>
      <c r="I378" s="33">
        <v>0.32512184369903402</v>
      </c>
      <c r="J378" s="33">
        <v>1.69004502694253</v>
      </c>
      <c r="K378" s="33">
        <v>12.4146797187449</v>
      </c>
      <c r="L378" s="33">
        <v>14.1047247456875</v>
      </c>
      <c r="M378" s="33">
        <v>72.470300147611297</v>
      </c>
      <c r="N378" s="33">
        <v>0.13705568418141501</v>
      </c>
      <c r="O378" s="33">
        <v>0.78849600506933204</v>
      </c>
      <c r="P378" s="33">
        <v>80.264677207793397</v>
      </c>
      <c r="Q378" s="33">
        <v>67.915176441980904</v>
      </c>
      <c r="R378" s="33">
        <v>9.9871481088151096E-2</v>
      </c>
      <c r="S378" s="33">
        <v>0.212731958938774</v>
      </c>
      <c r="T378" s="33">
        <v>0</v>
      </c>
      <c r="U378" s="33">
        <v>0</v>
      </c>
      <c r="V378" s="15">
        <v>0</v>
      </c>
      <c r="W378" s="15"/>
      <c r="X378" s="15"/>
    </row>
    <row r="379" spans="1:24" ht="21.25" customHeight="1" x14ac:dyDescent="0.15">
      <c r="A379" s="44" t="s">
        <v>455</v>
      </c>
      <c r="B379" s="48" t="s">
        <v>121</v>
      </c>
      <c r="C379" s="49">
        <v>26</v>
      </c>
      <c r="D379" s="48" t="s">
        <v>74</v>
      </c>
      <c r="E379" s="40">
        <f t="shared" si="10"/>
        <v>96.063877558284247</v>
      </c>
      <c r="F379" s="41">
        <f t="shared" si="11"/>
        <v>1.9604872971078418</v>
      </c>
      <c r="G379" s="42">
        <v>49</v>
      </c>
      <c r="H379" s="43">
        <v>21.4603787878787</v>
      </c>
      <c r="I379" s="33">
        <v>0.135419642050226</v>
      </c>
      <c r="J379" s="33">
        <v>3.1146840399946401</v>
      </c>
      <c r="K379" s="33">
        <v>14.1217420390019</v>
      </c>
      <c r="L379" s="33">
        <v>17.236426078996399</v>
      </c>
      <c r="M379" s="33">
        <v>57.211583086357997</v>
      </c>
      <c r="N379" s="33">
        <v>4.9112349157105599E-2</v>
      </c>
      <c r="O379" s="33">
        <v>0.25955077647474001</v>
      </c>
      <c r="P379" s="33">
        <v>76.1485311258308</v>
      </c>
      <c r="Q379" s="33">
        <v>72.648190661363799</v>
      </c>
      <c r="R379" s="33">
        <v>-4.3574181096715296</v>
      </c>
      <c r="S379" s="33">
        <v>0.34070342823154798</v>
      </c>
      <c r="T379" s="33">
        <v>0</v>
      </c>
      <c r="U379" s="33">
        <v>0</v>
      </c>
      <c r="V379" s="15">
        <v>0</v>
      </c>
      <c r="W379" s="15"/>
      <c r="X379" s="15"/>
    </row>
    <row r="380" spans="1:24" ht="21.25" customHeight="1" x14ac:dyDescent="0.15">
      <c r="A380" s="37" t="s">
        <v>456</v>
      </c>
      <c r="B380" s="38" t="s">
        <v>83</v>
      </c>
      <c r="C380" s="39">
        <v>26</v>
      </c>
      <c r="D380" s="38" t="s">
        <v>81</v>
      </c>
      <c r="E380" s="40">
        <f t="shared" si="10"/>
        <v>95.968565399734914</v>
      </c>
      <c r="F380" s="41">
        <f t="shared" si="11"/>
        <v>1.9993451124944774</v>
      </c>
      <c r="G380" s="42">
        <v>48</v>
      </c>
      <c r="H380" s="43">
        <v>12.464397058823501</v>
      </c>
      <c r="I380" s="33">
        <v>1.1390277849199</v>
      </c>
      <c r="J380" s="33">
        <v>8.1551505626300607</v>
      </c>
      <c r="K380" s="33">
        <v>8.6654497188192998</v>
      </c>
      <c r="L380" s="33">
        <v>16.820600281449401</v>
      </c>
      <c r="M380" s="33">
        <v>72.4863591718061</v>
      </c>
      <c r="N380" s="33">
        <v>1.5065838724384</v>
      </c>
      <c r="O380" s="33">
        <v>2.19264420484427</v>
      </c>
      <c r="P380" s="33">
        <v>24.391482798976199</v>
      </c>
      <c r="Q380" s="33">
        <v>40.7187782510304</v>
      </c>
      <c r="R380" s="33">
        <v>3.4320825330441398</v>
      </c>
      <c r="S380" s="33">
        <v>1.1007227379386899</v>
      </c>
      <c r="T380" s="33">
        <v>0.71433727201122699</v>
      </c>
      <c r="U380" s="33">
        <v>2.6693806105816802</v>
      </c>
      <c r="V380" s="15">
        <v>0.21111017431034701</v>
      </c>
      <c r="W380" s="15"/>
      <c r="X380" s="15"/>
    </row>
    <row r="381" spans="1:24" ht="21.25" customHeight="1" x14ac:dyDescent="0.15">
      <c r="A381" s="44" t="s">
        <v>457</v>
      </c>
      <c r="B381" s="45" t="s">
        <v>125</v>
      </c>
      <c r="C381" s="46">
        <v>34</v>
      </c>
      <c r="D381" s="45" t="s">
        <v>66</v>
      </c>
      <c r="E381" s="40">
        <f t="shared" si="10"/>
        <v>95.679474890516104</v>
      </c>
      <c r="F381" s="41">
        <f t="shared" si="11"/>
        <v>2.0799885845764372</v>
      </c>
      <c r="G381" s="42">
        <v>46</v>
      </c>
      <c r="H381" s="43">
        <v>11.835411764705899</v>
      </c>
      <c r="I381" s="33">
        <v>1.68848190331527</v>
      </c>
      <c r="J381" s="33">
        <v>8.0716231884233505</v>
      </c>
      <c r="K381" s="33">
        <v>7.1937317500832201</v>
      </c>
      <c r="L381" s="33">
        <v>15.265354938506601</v>
      </c>
      <c r="M381" s="33">
        <v>71.414828471650196</v>
      </c>
      <c r="N381" s="33">
        <v>3.3252763780172399</v>
      </c>
      <c r="O381" s="33">
        <v>6.0050812505416804</v>
      </c>
      <c r="P381" s="33">
        <v>10.829166690439701</v>
      </c>
      <c r="Q381" s="33">
        <v>45.963264939523498</v>
      </c>
      <c r="R381" s="33">
        <v>0.30903654912832002</v>
      </c>
      <c r="S381" s="33">
        <v>0.992779074400439</v>
      </c>
      <c r="T381" s="33">
        <v>3.1025975895256099</v>
      </c>
      <c r="U381" s="33">
        <v>8.6231897892350808</v>
      </c>
      <c r="V381" s="15">
        <v>0.26459609826675201</v>
      </c>
      <c r="W381" s="15"/>
      <c r="X381" s="15"/>
    </row>
    <row r="382" spans="1:24" ht="21.25" customHeight="1" x14ac:dyDescent="0.15">
      <c r="A382" s="44" t="s">
        <v>458</v>
      </c>
      <c r="B382" s="48" t="s">
        <v>68</v>
      </c>
      <c r="C382" s="49">
        <v>29</v>
      </c>
      <c r="D382" s="48" t="s">
        <v>74</v>
      </c>
      <c r="E382" s="40">
        <f t="shared" si="10"/>
        <v>95.523479904048429</v>
      </c>
      <c r="F382" s="41">
        <f t="shared" si="11"/>
        <v>2.0324144660435834</v>
      </c>
      <c r="G382" s="42">
        <v>47</v>
      </c>
      <c r="H382" s="43">
        <v>17.467833333333299</v>
      </c>
      <c r="I382" s="33">
        <v>1.82957343698174</v>
      </c>
      <c r="J382" s="33">
        <v>2.6089921888874001</v>
      </c>
      <c r="K382" s="33">
        <v>12.857954933311699</v>
      </c>
      <c r="L382" s="33">
        <v>15.466947122199</v>
      </c>
      <c r="M382" s="33">
        <v>59.726086583573</v>
      </c>
      <c r="N382" s="33">
        <v>0.53809088638144498</v>
      </c>
      <c r="O382" s="33">
        <v>4.7900808136078403</v>
      </c>
      <c r="P382" s="33">
        <v>48.397168092244797</v>
      </c>
      <c r="Q382" s="33">
        <v>46.404694707893398</v>
      </c>
      <c r="R382" s="33">
        <v>-1.4397203713361399</v>
      </c>
      <c r="S382" s="33">
        <v>0.33021010673337903</v>
      </c>
      <c r="T382" s="33">
        <v>0</v>
      </c>
      <c r="U382" s="33">
        <v>0</v>
      </c>
      <c r="V382" s="15">
        <v>0</v>
      </c>
      <c r="W382" s="15"/>
      <c r="X382" s="15"/>
    </row>
    <row r="383" spans="1:24" ht="21.25" customHeight="1" x14ac:dyDescent="0.2">
      <c r="A383" s="47" t="s">
        <v>459</v>
      </c>
      <c r="B383" s="38" t="s">
        <v>147</v>
      </c>
      <c r="C383" s="39">
        <v>21</v>
      </c>
      <c r="D383" s="38" t="s">
        <v>74</v>
      </c>
      <c r="E383" s="40">
        <f t="shared" si="10"/>
        <v>95.108808767472311</v>
      </c>
      <c r="F383" s="41">
        <f t="shared" si="11"/>
        <v>2.0675827992928761</v>
      </c>
      <c r="G383" s="42">
        <v>46</v>
      </c>
      <c r="H383" s="43">
        <v>18.179322580645199</v>
      </c>
      <c r="I383" s="33">
        <v>1.80532937330223</v>
      </c>
      <c r="J383" s="33">
        <v>1.91386483756531</v>
      </c>
      <c r="K383" s="33">
        <v>14.1680358239683</v>
      </c>
      <c r="L383" s="33">
        <v>16.081900661533599</v>
      </c>
      <c r="M383" s="33">
        <v>56.083688490147402</v>
      </c>
      <c r="N383" s="33">
        <v>0.51055407225591198</v>
      </c>
      <c r="O383" s="33">
        <v>4.9182207863447696</v>
      </c>
      <c r="P383" s="33">
        <v>44.9241048255412</v>
      </c>
      <c r="Q383" s="33">
        <v>35.290336103893402</v>
      </c>
      <c r="R383" s="33">
        <v>-3.4129412062667801</v>
      </c>
      <c r="S383" s="33">
        <v>0.24410537919081299</v>
      </c>
      <c r="T383" s="33">
        <v>0</v>
      </c>
      <c r="U383" s="33">
        <v>0</v>
      </c>
      <c r="V383" s="15">
        <v>0</v>
      </c>
      <c r="W383" s="15"/>
      <c r="X383" s="15"/>
    </row>
    <row r="384" spans="1:24" ht="21.25" customHeight="1" x14ac:dyDescent="0.15">
      <c r="A384" s="44" t="s">
        <v>460</v>
      </c>
      <c r="B384" s="45" t="s">
        <v>96</v>
      </c>
      <c r="C384" s="46">
        <v>24</v>
      </c>
      <c r="D384" s="45" t="s">
        <v>66</v>
      </c>
      <c r="E384" s="40">
        <f t="shared" si="10"/>
        <v>94.68833564995316</v>
      </c>
      <c r="F384" s="41">
        <f t="shared" si="11"/>
        <v>2.0584420793468077</v>
      </c>
      <c r="G384" s="42">
        <v>46</v>
      </c>
      <c r="H384" s="43">
        <v>14.184708333333299</v>
      </c>
      <c r="I384" s="33">
        <v>0.42913913995323899</v>
      </c>
      <c r="J384" s="33">
        <v>8.9474585560169899</v>
      </c>
      <c r="K384" s="33">
        <v>7.8642927388636199</v>
      </c>
      <c r="L384" s="33">
        <v>16.811751294880601</v>
      </c>
      <c r="M384" s="33">
        <v>77.624510513786106</v>
      </c>
      <c r="N384" s="33">
        <v>0.207876638326599</v>
      </c>
      <c r="O384" s="33">
        <v>0.54319732222059303</v>
      </c>
      <c r="P384" s="33">
        <v>21.7721593198854</v>
      </c>
      <c r="Q384" s="33">
        <v>99.6972449384985</v>
      </c>
      <c r="R384" s="33">
        <v>1.1980822961659801</v>
      </c>
      <c r="S384" s="33">
        <v>1.3062147252998699</v>
      </c>
      <c r="T384" s="33">
        <v>7.6517219767623299</v>
      </c>
      <c r="U384" s="33">
        <v>12.635484656019701</v>
      </c>
      <c r="V384" s="15">
        <v>0.37716981520748</v>
      </c>
      <c r="W384" s="15"/>
      <c r="X384" s="15"/>
    </row>
    <row r="385" spans="1:24" ht="21.25" customHeight="1" x14ac:dyDescent="0.15">
      <c r="A385" s="44" t="s">
        <v>461</v>
      </c>
      <c r="B385" s="45" t="s">
        <v>121</v>
      </c>
      <c r="C385" s="46">
        <v>28</v>
      </c>
      <c r="D385" s="45" t="s">
        <v>61</v>
      </c>
      <c r="E385" s="40">
        <f t="shared" si="10"/>
        <v>94.471218936105345</v>
      </c>
      <c r="F385" s="41">
        <f t="shared" si="11"/>
        <v>1.9279840599205171</v>
      </c>
      <c r="G385" s="42">
        <v>49</v>
      </c>
      <c r="H385" s="43">
        <v>15.0673636363637</v>
      </c>
      <c r="I385" s="33">
        <v>0.132523090326088</v>
      </c>
      <c r="J385" s="33">
        <v>6.6629177145507503</v>
      </c>
      <c r="K385" s="33">
        <v>9.8012126194218592</v>
      </c>
      <c r="L385" s="33">
        <v>16.464130333972701</v>
      </c>
      <c r="M385" s="33">
        <v>78.477418207442796</v>
      </c>
      <c r="N385" s="33">
        <v>8.9044028158929603E-2</v>
      </c>
      <c r="O385" s="33">
        <v>0.291881151361156</v>
      </c>
      <c r="P385" s="33">
        <v>26.281782638719001</v>
      </c>
      <c r="Q385" s="33">
        <v>111.80908977211099</v>
      </c>
      <c r="R385" s="33">
        <v>-3.8455881366504898</v>
      </c>
      <c r="S385" s="33">
        <v>0.72883120028318205</v>
      </c>
      <c r="T385" s="33">
        <v>322.88152225045599</v>
      </c>
      <c r="U385" s="33">
        <v>280.68647951426101</v>
      </c>
      <c r="V385" s="15">
        <v>0.53495467172946898</v>
      </c>
      <c r="W385" s="15"/>
      <c r="X385" s="15"/>
    </row>
    <row r="386" spans="1:24" ht="21.25" customHeight="1" x14ac:dyDescent="0.15">
      <c r="A386" s="44" t="s">
        <v>462</v>
      </c>
      <c r="B386" s="45" t="s">
        <v>83</v>
      </c>
      <c r="C386" s="46">
        <v>30</v>
      </c>
      <c r="D386" s="45" t="s">
        <v>74</v>
      </c>
      <c r="E386" s="40">
        <f t="shared" si="10"/>
        <v>94.215109456673886</v>
      </c>
      <c r="F386" s="41">
        <f t="shared" si="11"/>
        <v>1.9628147803473726</v>
      </c>
      <c r="G386" s="42">
        <v>48</v>
      </c>
      <c r="H386" s="43">
        <v>21.8585689655173</v>
      </c>
      <c r="I386" s="33">
        <v>6.4719095700304805E-2</v>
      </c>
      <c r="J386" s="33">
        <v>3.6681370437174001</v>
      </c>
      <c r="K386" s="33">
        <v>11.832073395801499</v>
      </c>
      <c r="L386" s="33">
        <v>15.5002104395189</v>
      </c>
      <c r="M386" s="33">
        <v>62.109328735727999</v>
      </c>
      <c r="N386" s="33">
        <v>1.88009426307695E-2</v>
      </c>
      <c r="O386" s="33">
        <v>0.13501873325643701</v>
      </c>
      <c r="P386" s="33">
        <v>81.948881518701597</v>
      </c>
      <c r="Q386" s="33">
        <v>61.558627725496798</v>
      </c>
      <c r="R386" s="33">
        <v>3.89785345199566</v>
      </c>
      <c r="S386" s="33">
        <v>0.49509838216804303</v>
      </c>
      <c r="T386" s="33">
        <v>0</v>
      </c>
      <c r="U386" s="33">
        <v>0</v>
      </c>
      <c r="V386" s="15">
        <v>0</v>
      </c>
      <c r="W386" s="15"/>
      <c r="X386" s="15"/>
    </row>
    <row r="387" spans="1:24" ht="21.25" customHeight="1" x14ac:dyDescent="0.15">
      <c r="A387" s="44" t="s">
        <v>463</v>
      </c>
      <c r="B387" s="45" t="s">
        <v>78</v>
      </c>
      <c r="C387" s="46">
        <v>33</v>
      </c>
      <c r="D387" s="45" t="s">
        <v>81</v>
      </c>
      <c r="E387" s="40">
        <f t="shared" ref="E387:E450" si="12">(H387*G387*H$2)+(J387*J$2)+(K387*K$2)+(L387*L$2)+(M387*M$2)+(N387*N$2)+(O387*O$2)+(P387*P$2)+(Q387*Q$2)+(R387*R$2)+(S387*S$2)+(T387*T$2)+(U387*U$2)+(W387*W$2)+(X387*X$2)</f>
        <v>94.202145177296075</v>
      </c>
      <c r="F387" s="41">
        <f t="shared" ref="F387:F450" si="13">E387/G387</f>
        <v>2.0933810039399128</v>
      </c>
      <c r="G387" s="42">
        <v>45</v>
      </c>
      <c r="H387" s="43">
        <v>13.96725</v>
      </c>
      <c r="I387" s="33">
        <v>1.4530168098193299</v>
      </c>
      <c r="J387" s="33">
        <v>6.8398378292837299</v>
      </c>
      <c r="K387" s="33">
        <v>10.169628720079601</v>
      </c>
      <c r="L387" s="33">
        <v>17.009466549363299</v>
      </c>
      <c r="M387" s="33">
        <v>68.6745658443281</v>
      </c>
      <c r="N387" s="33">
        <v>2.0859092321816801</v>
      </c>
      <c r="O387" s="33">
        <v>3.6430968537767701</v>
      </c>
      <c r="P387" s="33">
        <v>7.7513444974425196</v>
      </c>
      <c r="Q387" s="33">
        <v>79.187272649950103</v>
      </c>
      <c r="R387" s="33">
        <v>3.6334840892650999</v>
      </c>
      <c r="S387" s="33">
        <v>1.02467585731318</v>
      </c>
      <c r="T387" s="33">
        <v>6.1135874179214396</v>
      </c>
      <c r="U387" s="33">
        <v>7.97696739798692</v>
      </c>
      <c r="V387" s="15">
        <v>0.43387840278788398</v>
      </c>
      <c r="W387" s="15"/>
      <c r="X387" s="15"/>
    </row>
    <row r="388" spans="1:24" ht="21.25" customHeight="1" x14ac:dyDescent="0.2">
      <c r="A388" s="47" t="s">
        <v>464</v>
      </c>
      <c r="B388" s="38" t="s">
        <v>239</v>
      </c>
      <c r="C388" s="39">
        <v>22</v>
      </c>
      <c r="D388" s="38" t="s">
        <v>61</v>
      </c>
      <c r="E388" s="40">
        <f t="shared" si="12"/>
        <v>93.991635466796211</v>
      </c>
      <c r="F388" s="41">
        <f t="shared" si="13"/>
        <v>2.1361735333362777</v>
      </c>
      <c r="G388" s="42">
        <v>44</v>
      </c>
      <c r="H388" s="43">
        <v>16.4291621621621</v>
      </c>
      <c r="I388" s="33">
        <v>0.12214369756373999</v>
      </c>
      <c r="J388" s="33">
        <v>8.67410597906653</v>
      </c>
      <c r="K388" s="33">
        <v>9.9419038081359492</v>
      </c>
      <c r="L388" s="33">
        <v>18.616009787202401</v>
      </c>
      <c r="M388" s="33">
        <v>64.319637220194807</v>
      </c>
      <c r="N388" s="33">
        <v>4.78653988798564E-2</v>
      </c>
      <c r="O388" s="33">
        <v>0.15689999682491201</v>
      </c>
      <c r="P388" s="33">
        <v>28.349937507207699</v>
      </c>
      <c r="Q388" s="33">
        <v>22.503132121327202</v>
      </c>
      <c r="R388" s="33">
        <v>-1.2339167796322901</v>
      </c>
      <c r="S388" s="33">
        <v>1.19774263222005</v>
      </c>
      <c r="T388" s="33">
        <v>235.098452135233</v>
      </c>
      <c r="U388" s="33">
        <v>269.99938005832098</v>
      </c>
      <c r="V388" s="15">
        <v>0.465451318835087</v>
      </c>
      <c r="W388" s="15"/>
      <c r="X388" s="15"/>
    </row>
    <row r="389" spans="1:24" ht="21.25" customHeight="1" x14ac:dyDescent="0.15">
      <c r="A389" s="44" t="s">
        <v>465</v>
      </c>
      <c r="B389" s="48" t="s">
        <v>144</v>
      </c>
      <c r="C389" s="49">
        <v>25</v>
      </c>
      <c r="D389" s="48" t="s">
        <v>74</v>
      </c>
      <c r="E389" s="40">
        <f t="shared" si="12"/>
        <v>93.935738829278151</v>
      </c>
      <c r="F389" s="41">
        <f t="shared" si="13"/>
        <v>1.9569945589432949</v>
      </c>
      <c r="G389" s="42">
        <v>48</v>
      </c>
      <c r="H389" s="43">
        <v>14.936166666666701</v>
      </c>
      <c r="I389" s="33">
        <v>2.2864631494572598</v>
      </c>
      <c r="J389" s="33">
        <v>1.4527258088585699</v>
      </c>
      <c r="K389" s="33">
        <v>14.2853931149467</v>
      </c>
      <c r="L389" s="33">
        <v>15.738118923805301</v>
      </c>
      <c r="M389" s="33">
        <v>53.3342788082035</v>
      </c>
      <c r="N389" s="33">
        <v>0.58128952328818995</v>
      </c>
      <c r="O389" s="33">
        <v>5.2720919831344304</v>
      </c>
      <c r="P389" s="33">
        <v>47.550293437458699</v>
      </c>
      <c r="Q389" s="33">
        <v>40.772774060178399</v>
      </c>
      <c r="R389" s="33">
        <v>-2.8141519873901002</v>
      </c>
      <c r="S389" s="33">
        <v>0.147728156715004</v>
      </c>
      <c r="T389" s="33">
        <v>0</v>
      </c>
      <c r="U389" s="33">
        <v>0</v>
      </c>
      <c r="V389" s="15">
        <v>0</v>
      </c>
      <c r="W389" s="15"/>
      <c r="X389" s="15"/>
    </row>
    <row r="390" spans="1:24" ht="21.25" customHeight="1" x14ac:dyDescent="0.15">
      <c r="A390" s="44" t="s">
        <v>466</v>
      </c>
      <c r="B390" s="48" t="s">
        <v>67</v>
      </c>
      <c r="C390" s="49">
        <v>29</v>
      </c>
      <c r="D390" s="48" t="s">
        <v>61</v>
      </c>
      <c r="E390" s="40">
        <f t="shared" si="12"/>
        <v>93.403315525530076</v>
      </c>
      <c r="F390" s="41">
        <f t="shared" si="13"/>
        <v>1.8314375593241192</v>
      </c>
      <c r="G390" s="42">
        <v>51</v>
      </c>
      <c r="H390" s="43">
        <v>13.4618076923076</v>
      </c>
      <c r="I390" s="33">
        <v>7.8939270911138795E-2</v>
      </c>
      <c r="J390" s="33">
        <v>7.9169868162432602</v>
      </c>
      <c r="K390" s="33">
        <v>9.2576847933931994</v>
      </c>
      <c r="L390" s="33">
        <v>17.174671609636501</v>
      </c>
      <c r="M390" s="33">
        <v>72.785919255131503</v>
      </c>
      <c r="N390" s="33">
        <v>5.5393002315352498E-2</v>
      </c>
      <c r="O390" s="33">
        <v>0.205405524110778</v>
      </c>
      <c r="P390" s="33">
        <v>25.3776501041669</v>
      </c>
      <c r="Q390" s="33">
        <v>61.354515047459898</v>
      </c>
      <c r="R390" s="33">
        <v>2.9018827022898299</v>
      </c>
      <c r="S390" s="33">
        <v>1.27076911264871</v>
      </c>
      <c r="T390" s="33">
        <v>231.97060824899</v>
      </c>
      <c r="U390" s="33">
        <v>220.66061278780899</v>
      </c>
      <c r="V390" s="15">
        <v>0.51249360951645495</v>
      </c>
      <c r="W390" s="15"/>
      <c r="X390" s="15"/>
    </row>
    <row r="391" spans="1:24" ht="21.25" customHeight="1" x14ac:dyDescent="0.2">
      <c r="A391" s="47" t="s">
        <v>467</v>
      </c>
      <c r="B391" s="38" t="s">
        <v>87</v>
      </c>
      <c r="C391" s="39">
        <v>25</v>
      </c>
      <c r="D391" s="38" t="s">
        <v>74</v>
      </c>
      <c r="E391" s="40">
        <f t="shared" si="12"/>
        <v>93.074465462377503</v>
      </c>
      <c r="F391" s="41">
        <f t="shared" si="13"/>
        <v>2.1153287605085795</v>
      </c>
      <c r="G391" s="42">
        <v>44</v>
      </c>
      <c r="H391" s="43">
        <v>19.445538461538501</v>
      </c>
      <c r="I391" s="33">
        <v>4.97560954339566E-2</v>
      </c>
      <c r="J391" s="33">
        <v>4.3554269374556496</v>
      </c>
      <c r="K391" s="33">
        <v>9.7187165655112295</v>
      </c>
      <c r="L391" s="33">
        <v>14.0741435029668</v>
      </c>
      <c r="M391" s="33">
        <v>67.474969344108004</v>
      </c>
      <c r="N391" s="33">
        <v>1.7300731218729999E-2</v>
      </c>
      <c r="O391" s="33">
        <v>9.1431550281533894E-2</v>
      </c>
      <c r="P391" s="33">
        <v>84.658435904298997</v>
      </c>
      <c r="Q391" s="33">
        <v>67.928486140564701</v>
      </c>
      <c r="R391" s="33">
        <v>3.86828806848923</v>
      </c>
      <c r="S391" s="33">
        <v>0.63770401349369399</v>
      </c>
      <c r="T391" s="33">
        <v>0</v>
      </c>
      <c r="U391" s="33">
        <v>0</v>
      </c>
      <c r="V391" s="15">
        <v>0</v>
      </c>
      <c r="W391" s="15"/>
      <c r="X391" s="15"/>
    </row>
    <row r="392" spans="1:24" ht="21.25" customHeight="1" x14ac:dyDescent="0.15">
      <c r="A392" s="44" t="s">
        <v>468</v>
      </c>
      <c r="B392" s="48" t="s">
        <v>212</v>
      </c>
      <c r="C392" s="49">
        <v>29</v>
      </c>
      <c r="D392" s="48" t="s">
        <v>74</v>
      </c>
      <c r="E392" s="40">
        <f t="shared" si="12"/>
        <v>92.985754207577514</v>
      </c>
      <c r="F392" s="41">
        <f t="shared" si="13"/>
        <v>1.8976684532158676</v>
      </c>
      <c r="G392" s="42">
        <v>49</v>
      </c>
      <c r="H392" s="43">
        <v>23.110363636363601</v>
      </c>
      <c r="I392" s="33">
        <v>0.13939828318110001</v>
      </c>
      <c r="J392" s="33">
        <v>3.30081920895908</v>
      </c>
      <c r="K392" s="33">
        <v>8.8237479615632601</v>
      </c>
      <c r="L392" s="33">
        <v>12.124567170522401</v>
      </c>
      <c r="M392" s="33">
        <v>67.990550719561099</v>
      </c>
      <c r="N392" s="33">
        <v>5.2536584038149502E-2</v>
      </c>
      <c r="O392" s="33">
        <v>0.47260202551837099</v>
      </c>
      <c r="P392" s="33">
        <v>108.35786642596599</v>
      </c>
      <c r="Q392" s="33">
        <v>128.57040583733701</v>
      </c>
      <c r="R392" s="33">
        <v>-3.50851865941384</v>
      </c>
      <c r="S392" s="33">
        <v>0.44274100783405901</v>
      </c>
      <c r="T392" s="33">
        <v>9.1105726827790598E-2</v>
      </c>
      <c r="U392" s="33">
        <v>0.110744006927467</v>
      </c>
      <c r="V392" s="15">
        <v>0.45135420856316899</v>
      </c>
      <c r="W392" s="15"/>
      <c r="X392" s="15"/>
    </row>
    <row r="393" spans="1:24" ht="21.25" customHeight="1" x14ac:dyDescent="0.15">
      <c r="A393" s="44" t="s">
        <v>469</v>
      </c>
      <c r="B393" s="48" t="s">
        <v>83</v>
      </c>
      <c r="C393" s="49">
        <v>27</v>
      </c>
      <c r="D393" s="48" t="s">
        <v>74</v>
      </c>
      <c r="E393" s="40">
        <f t="shared" si="12"/>
        <v>92.871836707770626</v>
      </c>
      <c r="F393" s="41">
        <f t="shared" si="13"/>
        <v>1.934829931411888</v>
      </c>
      <c r="G393" s="42">
        <v>48</v>
      </c>
      <c r="H393" s="43">
        <v>17.0212741935484</v>
      </c>
      <c r="I393" s="33">
        <v>0.21968461294168401</v>
      </c>
      <c r="J393" s="33">
        <v>4.5005819284352597</v>
      </c>
      <c r="K393" s="33">
        <v>10.344994164606</v>
      </c>
      <c r="L393" s="33">
        <v>14.8455760930413</v>
      </c>
      <c r="M393" s="33">
        <v>76.021214954585801</v>
      </c>
      <c r="N393" s="33">
        <v>0.101599024938789</v>
      </c>
      <c r="O393" s="33">
        <v>0.53823227107901805</v>
      </c>
      <c r="P393" s="33">
        <v>46.240182045979502</v>
      </c>
      <c r="Q393" s="33">
        <v>52.738128595198098</v>
      </c>
      <c r="R393" s="33">
        <v>3.4292797029967401</v>
      </c>
      <c r="S393" s="33">
        <v>0.60745572071780596</v>
      </c>
      <c r="T393" s="33">
        <v>0</v>
      </c>
      <c r="U393" s="33">
        <v>3.4960017856388498E-5</v>
      </c>
      <c r="V393" s="15">
        <v>0</v>
      </c>
      <c r="W393" s="15"/>
      <c r="X393" s="15"/>
    </row>
    <row r="394" spans="1:24" ht="21.25" customHeight="1" x14ac:dyDescent="0.2">
      <c r="A394" s="47" t="s">
        <v>470</v>
      </c>
      <c r="B394" s="38" t="s">
        <v>78</v>
      </c>
      <c r="C394" s="39">
        <v>24</v>
      </c>
      <c r="D394" s="38" t="s">
        <v>74</v>
      </c>
      <c r="E394" s="40">
        <f t="shared" si="12"/>
        <v>92.782765339196672</v>
      </c>
      <c r="F394" s="41">
        <f t="shared" si="13"/>
        <v>2.0618392297599262</v>
      </c>
      <c r="G394" s="42">
        <v>45</v>
      </c>
      <c r="H394" s="43">
        <v>18.953894736842098</v>
      </c>
      <c r="I394" s="33">
        <v>6.2127491359153998E-2</v>
      </c>
      <c r="J394" s="33">
        <v>3.55391171949343</v>
      </c>
      <c r="K394" s="33">
        <v>9.7057103549522399</v>
      </c>
      <c r="L394" s="33">
        <v>13.2596220744457</v>
      </c>
      <c r="M394" s="33">
        <v>82.543701833788504</v>
      </c>
      <c r="N394" s="33">
        <v>1.75345745207688E-2</v>
      </c>
      <c r="O394" s="33">
        <v>9.2667371586382399E-2</v>
      </c>
      <c r="P394" s="33">
        <v>57.733567278963299</v>
      </c>
      <c r="Q394" s="33">
        <v>98.362718779933402</v>
      </c>
      <c r="R394" s="33">
        <v>3.27676255716263</v>
      </c>
      <c r="S394" s="33">
        <v>0.53241138589518899</v>
      </c>
      <c r="T394" s="33">
        <v>0</v>
      </c>
      <c r="U394" s="33">
        <v>0</v>
      </c>
      <c r="V394" s="15">
        <v>0</v>
      </c>
      <c r="W394" s="15"/>
      <c r="X394" s="15"/>
    </row>
    <row r="395" spans="1:24" ht="21.25" customHeight="1" x14ac:dyDescent="0.2">
      <c r="A395" s="47" t="s">
        <v>471</v>
      </c>
      <c r="B395" s="38" t="s">
        <v>115</v>
      </c>
      <c r="C395" s="39">
        <v>28</v>
      </c>
      <c r="D395" s="38" t="s">
        <v>59</v>
      </c>
      <c r="E395" s="40">
        <f t="shared" si="12"/>
        <v>92.50892275677532</v>
      </c>
      <c r="F395" s="41">
        <f t="shared" si="13"/>
        <v>1.8501784551355065</v>
      </c>
      <c r="G395" s="42">
        <v>50</v>
      </c>
      <c r="H395" s="43">
        <v>16.6611774193548</v>
      </c>
      <c r="I395" s="33">
        <v>8.9607603445546705E-2</v>
      </c>
      <c r="J395" s="33">
        <v>5.2803584663010996</v>
      </c>
      <c r="K395" s="33">
        <v>10.8953277410896</v>
      </c>
      <c r="L395" s="33">
        <v>16.175686207390701</v>
      </c>
      <c r="M395" s="33">
        <v>69.443786500905503</v>
      </c>
      <c r="N395" s="33">
        <v>0.1174030632842</v>
      </c>
      <c r="O395" s="33">
        <v>0.17034050107282001</v>
      </c>
      <c r="P395" s="33">
        <v>44.596449410024199</v>
      </c>
      <c r="Q395" s="33">
        <v>83.529021201980001</v>
      </c>
      <c r="R395" s="33">
        <v>-1.70731225378755</v>
      </c>
      <c r="S395" s="33">
        <v>0.79200431307910002</v>
      </c>
      <c r="T395" s="33">
        <v>302.38065716190602</v>
      </c>
      <c r="U395" s="33">
        <v>257.77301004533399</v>
      </c>
      <c r="V395" s="15">
        <v>0.53981733025061895</v>
      </c>
      <c r="W395" s="15"/>
      <c r="X395" s="15"/>
    </row>
    <row r="396" spans="1:24" ht="21.25" customHeight="1" x14ac:dyDescent="0.2">
      <c r="A396" s="47" t="s">
        <v>472</v>
      </c>
      <c r="B396" s="38" t="s">
        <v>115</v>
      </c>
      <c r="C396" s="39">
        <v>33</v>
      </c>
      <c r="D396" s="38" t="s">
        <v>61</v>
      </c>
      <c r="E396" s="40">
        <f t="shared" si="12"/>
        <v>92.106688525874873</v>
      </c>
      <c r="F396" s="41">
        <f t="shared" si="13"/>
        <v>1.8421337705174974</v>
      </c>
      <c r="G396" s="42">
        <v>50</v>
      </c>
      <c r="H396" s="43">
        <v>15.239733333333399</v>
      </c>
      <c r="I396" s="33">
        <v>5.9185764365086997E-2</v>
      </c>
      <c r="J396" s="33">
        <v>7.4776885180400496</v>
      </c>
      <c r="K396" s="33">
        <v>10.4832406813769</v>
      </c>
      <c r="L396" s="33">
        <v>17.960929199416999</v>
      </c>
      <c r="M396" s="33">
        <v>65.220388657289504</v>
      </c>
      <c r="N396" s="33">
        <v>3.6558475057008703E-2</v>
      </c>
      <c r="O396" s="33">
        <v>0.119836557400595</v>
      </c>
      <c r="P396" s="33">
        <v>26.8701674208904</v>
      </c>
      <c r="Q396" s="33">
        <v>83.829796355888007</v>
      </c>
      <c r="R396" s="33">
        <v>-0.33044876847646798</v>
      </c>
      <c r="S396" s="33">
        <v>1.1215832402186099</v>
      </c>
      <c r="T396" s="33">
        <v>34.904105333381999</v>
      </c>
      <c r="U396" s="33">
        <v>32.981120269995003</v>
      </c>
      <c r="V396" s="15">
        <v>0.51416350204551298</v>
      </c>
      <c r="W396" s="15"/>
      <c r="X396" s="15"/>
    </row>
    <row r="397" spans="1:24" ht="21.25" customHeight="1" x14ac:dyDescent="0.15">
      <c r="A397" s="44" t="s">
        <v>473</v>
      </c>
      <c r="B397" s="45" t="s">
        <v>67</v>
      </c>
      <c r="C397" s="46">
        <v>25</v>
      </c>
      <c r="D397" s="45" t="s">
        <v>74</v>
      </c>
      <c r="E397" s="40">
        <f t="shared" si="12"/>
        <v>92.056693206641611</v>
      </c>
      <c r="F397" s="41">
        <f t="shared" si="13"/>
        <v>1.8050332001302276</v>
      </c>
      <c r="G397" s="42">
        <v>51</v>
      </c>
      <c r="H397" s="43">
        <v>18.744224137930999</v>
      </c>
      <c r="I397" s="33">
        <v>7.9484868218338001E-2</v>
      </c>
      <c r="J397" s="33">
        <v>4.2191529274928703</v>
      </c>
      <c r="K397" s="33">
        <v>7.6084031986112102</v>
      </c>
      <c r="L397" s="33">
        <v>11.827556126104099</v>
      </c>
      <c r="M397" s="33">
        <v>87.617514428064695</v>
      </c>
      <c r="N397" s="33">
        <v>3.0265694372772399E-2</v>
      </c>
      <c r="O397" s="33">
        <v>0.15994927161540001</v>
      </c>
      <c r="P397" s="33">
        <v>62.226845355331101</v>
      </c>
      <c r="Q397" s="33">
        <v>78.997378685367494</v>
      </c>
      <c r="R397" s="33">
        <v>2.4766767936224801</v>
      </c>
      <c r="S397" s="33">
        <v>0.67722346218879703</v>
      </c>
      <c r="T397" s="33">
        <v>3.5499307043370699E-12</v>
      </c>
      <c r="U397" s="33">
        <v>4.1264293094090498E-5</v>
      </c>
      <c r="V397" s="15">
        <v>8.6029109740112899E-8</v>
      </c>
      <c r="W397" s="15"/>
      <c r="X397" s="15"/>
    </row>
    <row r="398" spans="1:24" ht="21.25" customHeight="1" x14ac:dyDescent="0.15">
      <c r="A398" s="44" t="s">
        <v>474</v>
      </c>
      <c r="B398" s="45" t="s">
        <v>78</v>
      </c>
      <c r="C398" s="46">
        <v>32</v>
      </c>
      <c r="D398" s="45" t="s">
        <v>74</v>
      </c>
      <c r="E398" s="40">
        <f t="shared" si="12"/>
        <v>91.881995405448379</v>
      </c>
      <c r="F398" s="41">
        <f t="shared" si="13"/>
        <v>2.0418221201210751</v>
      </c>
      <c r="G398" s="42">
        <v>45</v>
      </c>
      <c r="H398" s="43">
        <v>22.261333333333301</v>
      </c>
      <c r="I398" s="33">
        <v>0.64652065767090205</v>
      </c>
      <c r="J398" s="33">
        <v>2.8296451651863599</v>
      </c>
      <c r="K398" s="33">
        <v>11.3070785478748</v>
      </c>
      <c r="L398" s="33">
        <v>14.1367237130611</v>
      </c>
      <c r="M398" s="33">
        <v>62.597170690130298</v>
      </c>
      <c r="N398" s="33">
        <v>0.11862924440621</v>
      </c>
      <c r="O398" s="33">
        <v>1.0671501132914201</v>
      </c>
      <c r="P398" s="33">
        <v>80.194693473084598</v>
      </c>
      <c r="Q398" s="33">
        <v>61.243540901433498</v>
      </c>
      <c r="R398" s="33">
        <v>3.2962746207631799</v>
      </c>
      <c r="S398" s="33">
        <v>0.42390903964357002</v>
      </c>
      <c r="T398" s="33">
        <v>0</v>
      </c>
      <c r="U398" s="33">
        <v>0.82621894792319595</v>
      </c>
      <c r="V398" s="15">
        <v>0</v>
      </c>
      <c r="W398" s="15"/>
      <c r="X398" s="15"/>
    </row>
    <row r="399" spans="1:24" ht="21.25" customHeight="1" x14ac:dyDescent="0.15">
      <c r="A399" s="37" t="s">
        <v>475</v>
      </c>
      <c r="B399" s="38" t="s">
        <v>117</v>
      </c>
      <c r="C399" s="39">
        <v>20</v>
      </c>
      <c r="D399" s="38" t="s">
        <v>62</v>
      </c>
      <c r="E399" s="40">
        <f t="shared" si="12"/>
        <v>91.789544377667951</v>
      </c>
      <c r="F399" s="41">
        <f t="shared" si="13"/>
        <v>1.9122821745347489</v>
      </c>
      <c r="G399" s="42">
        <v>48</v>
      </c>
      <c r="H399" s="43">
        <v>13.7530468749999</v>
      </c>
      <c r="I399" s="33">
        <v>0.80910745308420795</v>
      </c>
      <c r="J399" s="33">
        <v>10.0787660030469</v>
      </c>
      <c r="K399" s="33">
        <v>5.5222206984815001</v>
      </c>
      <c r="L399" s="33">
        <v>15.600986701528401</v>
      </c>
      <c r="M399" s="33">
        <v>73.721760959154693</v>
      </c>
      <c r="N399" s="33">
        <v>0.39067637615696799</v>
      </c>
      <c r="O399" s="33">
        <v>1.76955107090686</v>
      </c>
      <c r="P399" s="33">
        <v>22.9330082584585</v>
      </c>
      <c r="Q399" s="33">
        <v>57.222556760969297</v>
      </c>
      <c r="R399" s="33">
        <v>-0.36942754903238301</v>
      </c>
      <c r="S399" s="33">
        <v>1.2583589630001799</v>
      </c>
      <c r="T399" s="33">
        <v>11.28923790096</v>
      </c>
      <c r="U399" s="33">
        <v>0</v>
      </c>
      <c r="V399" s="15">
        <v>1</v>
      </c>
      <c r="W399" s="15"/>
      <c r="X399" s="15"/>
    </row>
    <row r="400" spans="1:24" ht="21.25" customHeight="1" x14ac:dyDescent="0.2">
      <c r="A400" s="47" t="s">
        <v>476</v>
      </c>
      <c r="B400" s="38" t="s">
        <v>68</v>
      </c>
      <c r="C400" s="39">
        <v>28</v>
      </c>
      <c r="D400" s="38" t="s">
        <v>74</v>
      </c>
      <c r="E400" s="40">
        <f t="shared" si="12"/>
        <v>91.702480460298389</v>
      </c>
      <c r="F400" s="41">
        <f t="shared" si="13"/>
        <v>1.9511166055382636</v>
      </c>
      <c r="G400" s="42">
        <v>47</v>
      </c>
      <c r="H400" s="43">
        <v>21.76353125</v>
      </c>
      <c r="I400" s="33">
        <v>8.72157263243485E-2</v>
      </c>
      <c r="J400" s="33">
        <v>3.10212702865749</v>
      </c>
      <c r="K400" s="33">
        <v>9.3986254132364504</v>
      </c>
      <c r="L400" s="33">
        <v>12.5007524418939</v>
      </c>
      <c r="M400" s="33">
        <v>64.278953009863898</v>
      </c>
      <c r="N400" s="33">
        <v>9.9408557885806006E-2</v>
      </c>
      <c r="O400" s="33">
        <v>0.21917993334890801</v>
      </c>
      <c r="P400" s="33">
        <v>108.11193381493401</v>
      </c>
      <c r="Q400" s="33">
        <v>95.751323114547901</v>
      </c>
      <c r="R400" s="33">
        <v>-3.3161071001158402</v>
      </c>
      <c r="S400" s="33">
        <v>0.39262428672518301</v>
      </c>
      <c r="T400" s="33">
        <v>0</v>
      </c>
      <c r="U400" s="33">
        <v>0</v>
      </c>
      <c r="V400" s="15">
        <v>0</v>
      </c>
      <c r="W400" s="15"/>
      <c r="X400" s="15"/>
    </row>
    <row r="401" spans="1:24" ht="21.25" customHeight="1" x14ac:dyDescent="0.15">
      <c r="A401" s="44" t="s">
        <v>477</v>
      </c>
      <c r="B401" s="45" t="s">
        <v>94</v>
      </c>
      <c r="C401" s="46">
        <v>23</v>
      </c>
      <c r="D401" s="45" t="s">
        <v>81</v>
      </c>
      <c r="E401" s="40">
        <f t="shared" si="12"/>
        <v>91.412778999697593</v>
      </c>
      <c r="F401" s="41">
        <f t="shared" si="13"/>
        <v>1.8655669183611754</v>
      </c>
      <c r="G401" s="42">
        <v>49</v>
      </c>
      <c r="H401" s="43">
        <v>12.2374848484849</v>
      </c>
      <c r="I401" s="33">
        <v>0.482439915341633</v>
      </c>
      <c r="J401" s="33">
        <v>6.9484773460072002</v>
      </c>
      <c r="K401" s="33">
        <v>9.5423133594813407</v>
      </c>
      <c r="L401" s="33">
        <v>16.4907907054886</v>
      </c>
      <c r="M401" s="33">
        <v>76.191005628698207</v>
      </c>
      <c r="N401" s="33">
        <v>0.455709323671185</v>
      </c>
      <c r="O401" s="33">
        <v>0.951528848449127</v>
      </c>
      <c r="P401" s="33">
        <v>9.7092318599230794</v>
      </c>
      <c r="Q401" s="33">
        <v>50.912587675365401</v>
      </c>
      <c r="R401" s="33">
        <v>0.87060713213609198</v>
      </c>
      <c r="S401" s="33">
        <v>1.13617733480793</v>
      </c>
      <c r="T401" s="33">
        <v>40.690990061448403</v>
      </c>
      <c r="U401" s="33">
        <v>58.917554715236399</v>
      </c>
      <c r="V401" s="15">
        <v>0.40850903055229598</v>
      </c>
      <c r="W401" s="15"/>
      <c r="X401" s="15"/>
    </row>
    <row r="402" spans="1:24" ht="21.25" customHeight="1" x14ac:dyDescent="0.2">
      <c r="A402" s="47" t="s">
        <v>478</v>
      </c>
      <c r="B402" s="38" t="s">
        <v>76</v>
      </c>
      <c r="C402" s="39">
        <v>30</v>
      </c>
      <c r="D402" s="38" t="s">
        <v>62</v>
      </c>
      <c r="E402" s="40">
        <f t="shared" si="12"/>
        <v>91.391301511621478</v>
      </c>
      <c r="F402" s="41">
        <f t="shared" si="13"/>
        <v>1.8651286022779894</v>
      </c>
      <c r="G402" s="42">
        <v>49</v>
      </c>
      <c r="H402" s="43">
        <v>14.7343484848484</v>
      </c>
      <c r="I402" s="33">
        <v>0.29571653398644399</v>
      </c>
      <c r="J402" s="33">
        <v>8.5369481634078692</v>
      </c>
      <c r="K402" s="33">
        <v>9.9371172970167407</v>
      </c>
      <c r="L402" s="33">
        <v>18.474065460424601</v>
      </c>
      <c r="M402" s="33">
        <v>56.920020565151802</v>
      </c>
      <c r="N402" s="33">
        <v>0.41159388649474099</v>
      </c>
      <c r="O402" s="33">
        <v>1.1108115818089499</v>
      </c>
      <c r="P402" s="33">
        <v>26.437358420769201</v>
      </c>
      <c r="Q402" s="33">
        <v>72.143017211959105</v>
      </c>
      <c r="R402" s="33">
        <v>2.7957575972867401</v>
      </c>
      <c r="S402" s="33">
        <v>1.33120059005014</v>
      </c>
      <c r="T402" s="33">
        <v>5.5916118512182704</v>
      </c>
      <c r="U402" s="33">
        <v>12.8627129904584</v>
      </c>
      <c r="V402" s="15">
        <v>0</v>
      </c>
      <c r="W402" s="15"/>
      <c r="X402" s="15"/>
    </row>
    <row r="403" spans="1:24" ht="21.25" customHeight="1" x14ac:dyDescent="0.15">
      <c r="A403" s="44" t="s">
        <v>479</v>
      </c>
      <c r="B403" s="45" t="s">
        <v>157</v>
      </c>
      <c r="C403" s="46">
        <v>32</v>
      </c>
      <c r="D403" s="45" t="s">
        <v>61</v>
      </c>
      <c r="E403" s="40">
        <f t="shared" si="12"/>
        <v>91.279778941993015</v>
      </c>
      <c r="F403" s="41">
        <f t="shared" si="13"/>
        <v>1.984343020478109</v>
      </c>
      <c r="G403" s="42">
        <v>46</v>
      </c>
      <c r="H403" s="43">
        <v>13.5471857142856</v>
      </c>
      <c r="I403" s="33">
        <v>0.50261557471659701</v>
      </c>
      <c r="J403" s="33">
        <v>6.14560803788779</v>
      </c>
      <c r="K403" s="33">
        <v>9.6279601897619305</v>
      </c>
      <c r="L403" s="33">
        <v>15.7735682276498</v>
      </c>
      <c r="M403" s="33">
        <v>78.453823305332904</v>
      </c>
      <c r="N403" s="33">
        <v>0.31077494676599299</v>
      </c>
      <c r="O403" s="33">
        <v>0.69137740132376202</v>
      </c>
      <c r="P403" s="33">
        <v>16.747039018649399</v>
      </c>
      <c r="Q403" s="33">
        <v>17.0546268488526</v>
      </c>
      <c r="R403" s="33">
        <v>-2.39991062680904</v>
      </c>
      <c r="S403" s="33">
        <v>0.83145460359196499</v>
      </c>
      <c r="T403" s="33">
        <v>63.777598868614803</v>
      </c>
      <c r="U403" s="33">
        <v>72.2573582446785</v>
      </c>
      <c r="V403" s="15">
        <v>0.46883242529711799</v>
      </c>
      <c r="W403" s="15"/>
      <c r="X403" s="15"/>
    </row>
    <row r="404" spans="1:24" ht="21.25" customHeight="1" x14ac:dyDescent="0.15">
      <c r="A404" s="44" t="s">
        <v>480</v>
      </c>
      <c r="B404" s="48" t="s">
        <v>144</v>
      </c>
      <c r="C404" s="49">
        <v>28</v>
      </c>
      <c r="D404" s="48" t="s">
        <v>81</v>
      </c>
      <c r="E404" s="40">
        <f t="shared" si="12"/>
        <v>91.23574701228749</v>
      </c>
      <c r="F404" s="41">
        <f t="shared" si="13"/>
        <v>1.900744729422656</v>
      </c>
      <c r="G404" s="42">
        <v>48</v>
      </c>
      <c r="H404" s="43">
        <v>13.6988275862068</v>
      </c>
      <c r="I404" s="33">
        <v>0.61104360990752304</v>
      </c>
      <c r="J404" s="33">
        <v>6.24106704965443</v>
      </c>
      <c r="K404" s="33">
        <v>7.9699910298356604</v>
      </c>
      <c r="L404" s="33">
        <v>14.211058079490099</v>
      </c>
      <c r="M404" s="33">
        <v>85.122093335210394</v>
      </c>
      <c r="N404" s="33">
        <v>0.57059135916491499</v>
      </c>
      <c r="O404" s="33">
        <v>1.1557832699980799</v>
      </c>
      <c r="P404" s="33">
        <v>18.649797831079301</v>
      </c>
      <c r="Q404" s="33">
        <v>90.298231525155401</v>
      </c>
      <c r="R404" s="33">
        <v>-2.92000956862891</v>
      </c>
      <c r="S404" s="33">
        <v>0.63465612406557104</v>
      </c>
      <c r="T404" s="33">
        <v>3.9946285013879099</v>
      </c>
      <c r="U404" s="33">
        <v>11.029433090612599</v>
      </c>
      <c r="V404" s="15">
        <v>0</v>
      </c>
      <c r="W404" s="15"/>
      <c r="X404" s="15"/>
    </row>
    <row r="405" spans="1:24" ht="21.25" customHeight="1" x14ac:dyDescent="0.2">
      <c r="A405" s="47" t="s">
        <v>481</v>
      </c>
      <c r="B405" s="38" t="s">
        <v>80</v>
      </c>
      <c r="C405" s="39">
        <v>26</v>
      </c>
      <c r="D405" s="38" t="s">
        <v>59</v>
      </c>
      <c r="E405" s="40">
        <f t="shared" si="12"/>
        <v>90.956364956190043</v>
      </c>
      <c r="F405" s="41">
        <f t="shared" si="13"/>
        <v>1.8562523460446947</v>
      </c>
      <c r="G405" s="42">
        <v>49</v>
      </c>
      <c r="H405" s="43">
        <v>12.9459545454545</v>
      </c>
      <c r="I405" s="33">
        <v>0.13815169828139601</v>
      </c>
      <c r="J405" s="33">
        <v>8.6870648470590695</v>
      </c>
      <c r="K405" s="33">
        <v>8.0686515698271499</v>
      </c>
      <c r="L405" s="33">
        <v>16.755716416886301</v>
      </c>
      <c r="M405" s="33">
        <v>70.456186649781401</v>
      </c>
      <c r="N405" s="33">
        <v>0.28094935715712499</v>
      </c>
      <c r="O405" s="33">
        <v>0.436344929964604</v>
      </c>
      <c r="P405" s="33">
        <v>22.942162603557399</v>
      </c>
      <c r="Q405" s="33">
        <v>55.9626621365815</v>
      </c>
      <c r="R405" s="33">
        <v>1.2090776388973301</v>
      </c>
      <c r="S405" s="33">
        <v>1.3675672833660699</v>
      </c>
      <c r="T405" s="33">
        <v>176.50554320961001</v>
      </c>
      <c r="U405" s="33">
        <v>153.945182089339</v>
      </c>
      <c r="V405" s="15">
        <v>0.53413574156912802</v>
      </c>
      <c r="W405" s="15"/>
      <c r="X405" s="15"/>
    </row>
    <row r="406" spans="1:24" ht="21.25" customHeight="1" x14ac:dyDescent="0.15">
      <c r="A406" s="37" t="s">
        <v>482</v>
      </c>
      <c r="B406" s="38" t="s">
        <v>204</v>
      </c>
      <c r="C406" s="39">
        <v>29</v>
      </c>
      <c r="D406" s="38" t="s">
        <v>74</v>
      </c>
      <c r="E406" s="40">
        <f t="shared" si="12"/>
        <v>90.735840820682284</v>
      </c>
      <c r="F406" s="41">
        <f t="shared" si="13"/>
        <v>1.8903300170975477</v>
      </c>
      <c r="G406" s="42">
        <v>48</v>
      </c>
      <c r="H406" s="43">
        <v>19.655705882353001</v>
      </c>
      <c r="I406" s="33">
        <v>5.3893691632905902E-2</v>
      </c>
      <c r="J406" s="33">
        <v>4.6966084647294402</v>
      </c>
      <c r="K406" s="33">
        <v>8.8724615529624504</v>
      </c>
      <c r="L406" s="33">
        <v>13.569070017691899</v>
      </c>
      <c r="M406" s="33">
        <v>72.824625276797306</v>
      </c>
      <c r="N406" s="33">
        <v>1.9879721065806901E-2</v>
      </c>
      <c r="O406" s="33">
        <v>0.105061092114037</v>
      </c>
      <c r="P406" s="33">
        <v>67.030979724899495</v>
      </c>
      <c r="Q406" s="33">
        <v>49.960278357168001</v>
      </c>
      <c r="R406" s="33">
        <v>-3.7392257954033501</v>
      </c>
      <c r="S406" s="33">
        <v>0.42429463267616002</v>
      </c>
      <c r="T406" s="33">
        <v>0.23377509360552801</v>
      </c>
      <c r="U406" s="33">
        <v>1.1039212503660301</v>
      </c>
      <c r="V406" s="15">
        <v>0.174759462159745</v>
      </c>
      <c r="W406" s="15"/>
      <c r="X406" s="15"/>
    </row>
    <row r="407" spans="1:24" ht="21.25" customHeight="1" x14ac:dyDescent="0.2">
      <c r="A407" s="47" t="s">
        <v>483</v>
      </c>
      <c r="B407" s="38" t="s">
        <v>58</v>
      </c>
      <c r="C407" s="39">
        <v>30</v>
      </c>
      <c r="D407" s="38" t="s">
        <v>62</v>
      </c>
      <c r="E407" s="40">
        <f t="shared" si="12"/>
        <v>90.687229014117307</v>
      </c>
      <c r="F407" s="41">
        <f t="shared" si="13"/>
        <v>1.889317271127444</v>
      </c>
      <c r="G407" s="42">
        <v>48</v>
      </c>
      <c r="H407" s="43">
        <v>13.4071923076923</v>
      </c>
      <c r="I407" s="33">
        <v>0.40067762303475402</v>
      </c>
      <c r="J407" s="33">
        <v>7.4512508905685797</v>
      </c>
      <c r="K407" s="33">
        <v>11.9084656218463</v>
      </c>
      <c r="L407" s="33">
        <v>19.359716512414799</v>
      </c>
      <c r="M407" s="33">
        <v>58.983060278350997</v>
      </c>
      <c r="N407" s="33">
        <v>0.53424586817242103</v>
      </c>
      <c r="O407" s="33">
        <v>0.82974198015765599</v>
      </c>
      <c r="P407" s="33">
        <v>7.2853268869093402</v>
      </c>
      <c r="Q407" s="33">
        <v>122.299377419328</v>
      </c>
      <c r="R407" s="33">
        <v>0.70773212168172495</v>
      </c>
      <c r="S407" s="33">
        <v>1.0163138371524101</v>
      </c>
      <c r="T407" s="33">
        <v>2.1757658176077599</v>
      </c>
      <c r="U407" s="33">
        <v>4.4816661886846099</v>
      </c>
      <c r="V407" s="15">
        <v>0.32681758004457301</v>
      </c>
      <c r="W407" s="15"/>
      <c r="X407" s="15"/>
    </row>
    <row r="408" spans="1:24" ht="21.25" customHeight="1" x14ac:dyDescent="0.15">
      <c r="A408" s="44" t="s">
        <v>484</v>
      </c>
      <c r="B408" s="45" t="s">
        <v>76</v>
      </c>
      <c r="C408" s="46">
        <v>21</v>
      </c>
      <c r="D408" s="45" t="s">
        <v>59</v>
      </c>
      <c r="E408" s="40">
        <f t="shared" si="12"/>
        <v>90.662378559870689</v>
      </c>
      <c r="F408" s="41">
        <f t="shared" si="13"/>
        <v>1.8502526236708303</v>
      </c>
      <c r="G408" s="42">
        <v>49</v>
      </c>
      <c r="H408" s="43">
        <v>12.482333333333401</v>
      </c>
      <c r="I408" s="33">
        <v>0.91147712926745506</v>
      </c>
      <c r="J408" s="33">
        <v>6.9988520235338001</v>
      </c>
      <c r="K408" s="33">
        <v>9.6824958576182301</v>
      </c>
      <c r="L408" s="33">
        <v>16.681347881152099</v>
      </c>
      <c r="M408" s="33">
        <v>65.121601969911296</v>
      </c>
      <c r="N408" s="33">
        <v>0.25168987085111899</v>
      </c>
      <c r="O408" s="33">
        <v>2.1274022801324199</v>
      </c>
      <c r="P408" s="33">
        <v>19.013646855970499</v>
      </c>
      <c r="Q408" s="33">
        <v>65.681541695861398</v>
      </c>
      <c r="R408" s="33">
        <v>2.2762231538679898</v>
      </c>
      <c r="S408" s="33">
        <v>1.09135908583081</v>
      </c>
      <c r="T408" s="33">
        <v>134.22357801744701</v>
      </c>
      <c r="U408" s="33">
        <v>153.82235337343499</v>
      </c>
      <c r="V408" s="15">
        <v>0.46597977402188701</v>
      </c>
      <c r="W408" s="15"/>
      <c r="X408" s="15"/>
    </row>
    <row r="409" spans="1:24" ht="21.25" customHeight="1" x14ac:dyDescent="0.15">
      <c r="A409" s="44" t="s">
        <v>485</v>
      </c>
      <c r="B409" s="45" t="s">
        <v>68</v>
      </c>
      <c r="C409" s="46">
        <v>22</v>
      </c>
      <c r="D409" s="45" t="s">
        <v>61</v>
      </c>
      <c r="E409" s="40">
        <f t="shared" si="12"/>
        <v>90.345426858496182</v>
      </c>
      <c r="F409" s="41">
        <f t="shared" si="13"/>
        <v>1.9222431246488549</v>
      </c>
      <c r="G409" s="42">
        <v>47</v>
      </c>
      <c r="H409" s="43">
        <v>13.0934310344827</v>
      </c>
      <c r="I409" s="33">
        <v>1.4862700237924</v>
      </c>
      <c r="J409" s="33">
        <v>5.6501198846540497</v>
      </c>
      <c r="K409" s="33">
        <v>9.1153453845979993</v>
      </c>
      <c r="L409" s="33">
        <v>14.765465269251999</v>
      </c>
      <c r="M409" s="33">
        <v>67.757060458474896</v>
      </c>
      <c r="N409" s="33">
        <v>1.76025192457822</v>
      </c>
      <c r="O409" s="33">
        <v>4.6193940801815296</v>
      </c>
      <c r="P409" s="33">
        <v>14.658563305697699</v>
      </c>
      <c r="Q409" s="33">
        <v>27.509830664606401</v>
      </c>
      <c r="R409" s="33">
        <v>-2.5101622002443502</v>
      </c>
      <c r="S409" s="33">
        <v>0.71511394250805804</v>
      </c>
      <c r="T409" s="33">
        <v>56.2115783748308</v>
      </c>
      <c r="U409" s="33">
        <v>77.977684517170204</v>
      </c>
      <c r="V409" s="15">
        <v>0.41889773565617899</v>
      </c>
      <c r="W409" s="15"/>
      <c r="X409" s="15"/>
    </row>
    <row r="410" spans="1:24" ht="21.25" customHeight="1" x14ac:dyDescent="0.15">
      <c r="A410" s="44" t="s">
        <v>486</v>
      </c>
      <c r="B410" s="48" t="s">
        <v>119</v>
      </c>
      <c r="C410" s="49">
        <v>23</v>
      </c>
      <c r="D410" s="48" t="s">
        <v>74</v>
      </c>
      <c r="E410" s="40">
        <f t="shared" si="12"/>
        <v>89.942900334727639</v>
      </c>
      <c r="F410" s="41">
        <f t="shared" si="13"/>
        <v>1.9552804420592964</v>
      </c>
      <c r="G410" s="42">
        <v>46</v>
      </c>
      <c r="H410" s="43">
        <v>23.078333333333301</v>
      </c>
      <c r="I410" s="33">
        <v>0.37495605429914203</v>
      </c>
      <c r="J410" s="33">
        <v>2.2518900112245199</v>
      </c>
      <c r="K410" s="33">
        <v>12.002420137141799</v>
      </c>
      <c r="L410" s="33">
        <v>14.2543101483664</v>
      </c>
      <c r="M410" s="33">
        <v>50.1116425908005</v>
      </c>
      <c r="N410" s="33">
        <v>5.0017247265961497E-2</v>
      </c>
      <c r="O410" s="33">
        <v>0.77578032678391895</v>
      </c>
      <c r="P410" s="33">
        <v>102.862939703303</v>
      </c>
      <c r="Q410" s="33">
        <v>104.361561493056</v>
      </c>
      <c r="R410" s="33">
        <v>-2.16437029643444</v>
      </c>
      <c r="S410" s="33">
        <v>0.27402955101835402</v>
      </c>
      <c r="T410" s="33">
        <v>0</v>
      </c>
      <c r="U410" s="33">
        <v>0</v>
      </c>
      <c r="V410" s="15">
        <v>0</v>
      </c>
      <c r="W410" s="15"/>
      <c r="X410" s="15"/>
    </row>
    <row r="411" spans="1:24" ht="21.25" customHeight="1" x14ac:dyDescent="0.15">
      <c r="A411" s="44" t="s">
        <v>487</v>
      </c>
      <c r="B411" s="45" t="s">
        <v>65</v>
      </c>
      <c r="C411" s="46">
        <v>31</v>
      </c>
      <c r="D411" s="45" t="s">
        <v>104</v>
      </c>
      <c r="E411" s="40">
        <f t="shared" si="12"/>
        <v>89.566695649390837</v>
      </c>
      <c r="F411" s="41">
        <f t="shared" si="13"/>
        <v>1.9471020793345835</v>
      </c>
      <c r="G411" s="42">
        <v>46</v>
      </c>
      <c r="H411" s="43">
        <v>14.83</v>
      </c>
      <c r="I411" s="33">
        <v>3.0800073033336001E-2</v>
      </c>
      <c r="J411" s="33">
        <v>9.5655325291201994</v>
      </c>
      <c r="K411" s="33">
        <v>7.3144665456834401</v>
      </c>
      <c r="L411" s="33">
        <v>16.879999074803699</v>
      </c>
      <c r="M411" s="33">
        <v>63.646738794808897</v>
      </c>
      <c r="N411" s="33">
        <v>1.9825480763414401E-2</v>
      </c>
      <c r="O411" s="33">
        <v>5.1805475348812503E-2</v>
      </c>
      <c r="P411" s="33">
        <v>34.998590384389203</v>
      </c>
      <c r="Q411" s="33">
        <v>94.979365741698203</v>
      </c>
      <c r="R411" s="33">
        <v>1.2267650647572499</v>
      </c>
      <c r="S411" s="33">
        <v>1.17124432550001</v>
      </c>
      <c r="T411" s="33">
        <v>358.33376855192</v>
      </c>
      <c r="U411" s="33">
        <v>311.75992070269001</v>
      </c>
      <c r="V411" s="15">
        <v>0.53475174337265996</v>
      </c>
      <c r="W411" s="15"/>
      <c r="X411" s="15"/>
    </row>
    <row r="412" spans="1:24" ht="21.25" customHeight="1" x14ac:dyDescent="0.15">
      <c r="A412" s="44" t="s">
        <v>488</v>
      </c>
      <c r="B412" s="45" t="s">
        <v>135</v>
      </c>
      <c r="C412" s="46">
        <v>29</v>
      </c>
      <c r="D412" s="45" t="s">
        <v>81</v>
      </c>
      <c r="E412" s="40">
        <f t="shared" si="12"/>
        <v>89.543558879076556</v>
      </c>
      <c r="F412" s="41">
        <f t="shared" si="13"/>
        <v>1.827419568960746</v>
      </c>
      <c r="G412" s="42">
        <v>49</v>
      </c>
      <c r="H412" s="43">
        <v>14.15475</v>
      </c>
      <c r="I412" s="33">
        <v>0.73806743868306801</v>
      </c>
      <c r="J412" s="33">
        <v>7.3988841509820702</v>
      </c>
      <c r="K412" s="33">
        <v>9.6768294677721798</v>
      </c>
      <c r="L412" s="33">
        <v>17.0757136187543</v>
      </c>
      <c r="M412" s="33">
        <v>62.850638935287797</v>
      </c>
      <c r="N412" s="33">
        <v>0.85030691303985895</v>
      </c>
      <c r="O412" s="33">
        <v>1.72719575875415</v>
      </c>
      <c r="P412" s="33">
        <v>17.183535188307999</v>
      </c>
      <c r="Q412" s="33">
        <v>43.809239308212398</v>
      </c>
      <c r="R412" s="33">
        <v>-5.3966510048579801</v>
      </c>
      <c r="S412" s="33">
        <v>0.67348948023829602</v>
      </c>
      <c r="T412" s="33">
        <v>40.7437232792185</v>
      </c>
      <c r="U412" s="33">
        <v>88.352055905905303</v>
      </c>
      <c r="V412" s="15">
        <v>0.31560848492801502</v>
      </c>
      <c r="W412" s="15"/>
      <c r="X412" s="15"/>
    </row>
    <row r="413" spans="1:24" ht="21.25" customHeight="1" x14ac:dyDescent="0.15">
      <c r="A413" s="44" t="s">
        <v>489</v>
      </c>
      <c r="B413" s="45" t="s">
        <v>125</v>
      </c>
      <c r="C413" s="46">
        <v>27</v>
      </c>
      <c r="D413" s="45" t="s">
        <v>59</v>
      </c>
      <c r="E413" s="40">
        <f t="shared" si="12"/>
        <v>89.400797853636732</v>
      </c>
      <c r="F413" s="41">
        <f t="shared" si="13"/>
        <v>1.9434956055138419</v>
      </c>
      <c r="G413" s="42">
        <v>46</v>
      </c>
      <c r="H413" s="43">
        <v>14.6801052631579</v>
      </c>
      <c r="I413" s="33">
        <v>0.29776956970213297</v>
      </c>
      <c r="J413" s="33">
        <v>7.2182896355175297</v>
      </c>
      <c r="K413" s="33">
        <v>8.3389485758110506</v>
      </c>
      <c r="L413" s="33">
        <v>15.557238211328601</v>
      </c>
      <c r="M413" s="33">
        <v>72.599487240801096</v>
      </c>
      <c r="N413" s="33">
        <v>0.26561419231817102</v>
      </c>
      <c r="O413" s="33">
        <v>0.74778816948163995</v>
      </c>
      <c r="P413" s="33">
        <v>24.6688163014358</v>
      </c>
      <c r="Q413" s="33">
        <v>60.494142224312498</v>
      </c>
      <c r="R413" s="33">
        <v>0.16797258255808301</v>
      </c>
      <c r="S413" s="33">
        <v>0.88782228008132902</v>
      </c>
      <c r="T413" s="33">
        <v>87.010745307297498</v>
      </c>
      <c r="U413" s="33">
        <v>109.10636176349399</v>
      </c>
      <c r="V413" s="15">
        <v>0.44366728944196399</v>
      </c>
      <c r="W413" s="15"/>
      <c r="X413" s="15"/>
    </row>
    <row r="414" spans="1:24" ht="21.25" customHeight="1" x14ac:dyDescent="0.15">
      <c r="A414" s="44" t="s">
        <v>490</v>
      </c>
      <c r="B414" s="45" t="s">
        <v>151</v>
      </c>
      <c r="C414" s="46">
        <v>22</v>
      </c>
      <c r="D414" s="45" t="s">
        <v>59</v>
      </c>
      <c r="E414" s="40">
        <f t="shared" si="12"/>
        <v>89.365319371387244</v>
      </c>
      <c r="F414" s="41">
        <f t="shared" si="13"/>
        <v>1.9013897738593031</v>
      </c>
      <c r="G414" s="42">
        <v>47</v>
      </c>
      <c r="H414" s="43">
        <v>12.83225</v>
      </c>
      <c r="I414" s="33">
        <v>1.9461388305315199</v>
      </c>
      <c r="J414" s="33">
        <v>6.1654503897876101</v>
      </c>
      <c r="K414" s="33">
        <v>10.300224983861501</v>
      </c>
      <c r="L414" s="33">
        <v>16.465675373649098</v>
      </c>
      <c r="M414" s="33">
        <v>64.011846216106704</v>
      </c>
      <c r="N414" s="33">
        <v>0.99573631503689997</v>
      </c>
      <c r="O414" s="33">
        <v>2.3402946986203998</v>
      </c>
      <c r="P414" s="33">
        <v>16.408903725728798</v>
      </c>
      <c r="Q414" s="33">
        <v>45.192640106835</v>
      </c>
      <c r="R414" s="33">
        <v>-1.72951484005422</v>
      </c>
      <c r="S414" s="33">
        <v>0.78227609980292301</v>
      </c>
      <c r="T414" s="33">
        <v>94.654141921531306</v>
      </c>
      <c r="U414" s="33">
        <v>101.470365180916</v>
      </c>
      <c r="V414" s="15">
        <v>0.482622714111339</v>
      </c>
      <c r="W414" s="15"/>
      <c r="X414" s="15"/>
    </row>
    <row r="415" spans="1:24" ht="21.25" customHeight="1" x14ac:dyDescent="0.15">
      <c r="A415" s="37" t="s">
        <v>491</v>
      </c>
      <c r="B415" s="38" t="s">
        <v>65</v>
      </c>
      <c r="C415" s="50"/>
      <c r="D415" s="50"/>
      <c r="E415" s="40">
        <f t="shared" si="12"/>
        <v>89.229647780410517</v>
      </c>
      <c r="F415" s="41">
        <f t="shared" si="13"/>
        <v>1.9397749517480547</v>
      </c>
      <c r="G415" s="42">
        <v>46</v>
      </c>
      <c r="H415" s="43">
        <v>13.5391458333334</v>
      </c>
      <c r="I415" s="33">
        <v>1.6366145101065801</v>
      </c>
      <c r="J415" s="33">
        <v>5.68913652414059</v>
      </c>
      <c r="K415" s="33">
        <v>10.420418916858001</v>
      </c>
      <c r="L415" s="33">
        <v>16.109555440998701</v>
      </c>
      <c r="M415" s="33">
        <v>59.369362818717804</v>
      </c>
      <c r="N415" s="33">
        <v>1.0677031037770299</v>
      </c>
      <c r="O415" s="33">
        <v>3.76117548842441</v>
      </c>
      <c r="P415" s="33">
        <v>18.469745356035101</v>
      </c>
      <c r="Q415" s="33">
        <v>37.491842878854598</v>
      </c>
      <c r="R415" s="33">
        <v>2.2074933496561799</v>
      </c>
      <c r="S415" s="33">
        <v>0.69660197700539395</v>
      </c>
      <c r="T415" s="33">
        <v>119.22883891501699</v>
      </c>
      <c r="U415" s="33">
        <v>156.48785107596001</v>
      </c>
      <c r="V415" s="15">
        <v>0.43243243243243201</v>
      </c>
      <c r="W415" s="15"/>
      <c r="X415" s="15"/>
    </row>
    <row r="416" spans="1:24" ht="21.25" customHeight="1" x14ac:dyDescent="0.15">
      <c r="A416" s="44" t="s">
        <v>492</v>
      </c>
      <c r="B416" s="48" t="s">
        <v>157</v>
      </c>
      <c r="C416" s="49">
        <v>26</v>
      </c>
      <c r="D416" s="48" t="s">
        <v>81</v>
      </c>
      <c r="E416" s="40">
        <f t="shared" si="12"/>
        <v>88.733710887328797</v>
      </c>
      <c r="F416" s="41">
        <f t="shared" si="13"/>
        <v>1.9289937149419303</v>
      </c>
      <c r="G416" s="42">
        <v>46</v>
      </c>
      <c r="H416" s="43">
        <v>14.6434411764705</v>
      </c>
      <c r="I416" s="33">
        <v>1.24894828225194</v>
      </c>
      <c r="J416" s="33">
        <v>6.6833599086986197</v>
      </c>
      <c r="K416" s="33">
        <v>8.2826236067074106</v>
      </c>
      <c r="L416" s="33">
        <v>14.965983515406</v>
      </c>
      <c r="M416" s="33">
        <v>67.265199817971094</v>
      </c>
      <c r="N416" s="33">
        <v>1.02836144013238</v>
      </c>
      <c r="O416" s="33">
        <v>2.2038477018762799</v>
      </c>
      <c r="P416" s="33">
        <v>28.977325141862998</v>
      </c>
      <c r="Q416" s="33">
        <v>95.574838267842907</v>
      </c>
      <c r="R416" s="33">
        <v>-3.3489085434383901</v>
      </c>
      <c r="S416" s="33">
        <v>0.90420839228453997</v>
      </c>
      <c r="T416" s="33">
        <v>29.120393917854599</v>
      </c>
      <c r="U416" s="33">
        <v>20.742589344606099</v>
      </c>
      <c r="V416" s="15">
        <v>0.584008256477062</v>
      </c>
      <c r="W416" s="15"/>
      <c r="X416" s="15"/>
    </row>
    <row r="417" spans="1:24" ht="21.25" customHeight="1" x14ac:dyDescent="0.15">
      <c r="A417" s="44" t="s">
        <v>493</v>
      </c>
      <c r="B417" s="45" t="s">
        <v>130</v>
      </c>
      <c r="C417" s="46">
        <v>26</v>
      </c>
      <c r="D417" s="45" t="s">
        <v>81</v>
      </c>
      <c r="E417" s="40">
        <f t="shared" si="12"/>
        <v>88.712363658980095</v>
      </c>
      <c r="F417" s="41">
        <f t="shared" si="13"/>
        <v>1.8874970991272362</v>
      </c>
      <c r="G417" s="42">
        <v>47</v>
      </c>
      <c r="H417" s="43">
        <v>13.0423000000001</v>
      </c>
      <c r="I417" s="33">
        <v>0.22361232751097401</v>
      </c>
      <c r="J417" s="33">
        <v>6.6322475373469896</v>
      </c>
      <c r="K417" s="33">
        <v>8.8349718206934291</v>
      </c>
      <c r="L417" s="33">
        <v>15.4672193580405</v>
      </c>
      <c r="M417" s="33">
        <v>76.191936701164494</v>
      </c>
      <c r="N417" s="33">
        <v>0.27957890362103399</v>
      </c>
      <c r="O417" s="33">
        <v>0.46832380564374598</v>
      </c>
      <c r="P417" s="33">
        <v>16.390448114945499</v>
      </c>
      <c r="Q417" s="33">
        <v>43.5114164642548</v>
      </c>
      <c r="R417" s="33">
        <v>-0.556053600671505</v>
      </c>
      <c r="S417" s="33">
        <v>0.83482450958075205</v>
      </c>
      <c r="T417" s="33">
        <v>10.890620811573701</v>
      </c>
      <c r="U417" s="33">
        <v>21.439934457681499</v>
      </c>
      <c r="V417" s="15">
        <v>0.33685226625012998</v>
      </c>
      <c r="W417" s="15"/>
      <c r="X417" s="15"/>
    </row>
    <row r="418" spans="1:24" ht="21.25" customHeight="1" x14ac:dyDescent="0.2">
      <c r="A418" s="47" t="s">
        <v>494</v>
      </c>
      <c r="B418" s="38" t="s">
        <v>144</v>
      </c>
      <c r="C418" s="39">
        <v>34</v>
      </c>
      <c r="D418" s="38" t="s">
        <v>81</v>
      </c>
      <c r="E418" s="40">
        <f t="shared" si="12"/>
        <v>88.688272792679825</v>
      </c>
      <c r="F418" s="41">
        <f t="shared" si="13"/>
        <v>1.8476723498474963</v>
      </c>
      <c r="G418" s="42">
        <v>48</v>
      </c>
      <c r="H418" s="43">
        <v>12.8770000000001</v>
      </c>
      <c r="I418" s="33">
        <v>1.4666081117818599</v>
      </c>
      <c r="J418" s="33">
        <v>8.2779442334423994</v>
      </c>
      <c r="K418" s="33">
        <v>8.0999699666074108</v>
      </c>
      <c r="L418" s="33">
        <v>16.377914200049901</v>
      </c>
      <c r="M418" s="33">
        <v>60.4334239199462</v>
      </c>
      <c r="N418" s="33">
        <v>1.5010981215069801</v>
      </c>
      <c r="O418" s="33">
        <v>2.7817142501668499</v>
      </c>
      <c r="P418" s="33">
        <v>18.871948661118001</v>
      </c>
      <c r="Q418" s="33">
        <v>69.459574575373907</v>
      </c>
      <c r="R418" s="33">
        <v>-3.6478034265880299</v>
      </c>
      <c r="S418" s="33">
        <v>0.84178682277069605</v>
      </c>
      <c r="T418" s="33">
        <v>49.444273062417601</v>
      </c>
      <c r="U418" s="33">
        <v>47.9516097042642</v>
      </c>
      <c r="V418" s="15">
        <v>0.50766286682635897</v>
      </c>
      <c r="W418" s="15"/>
      <c r="X418" s="15"/>
    </row>
    <row r="419" spans="1:24" ht="21.25" customHeight="1" x14ac:dyDescent="0.15">
      <c r="A419" s="44" t="s">
        <v>495</v>
      </c>
      <c r="B419" s="45" t="s">
        <v>119</v>
      </c>
      <c r="C419" s="46">
        <v>26</v>
      </c>
      <c r="D419" s="51"/>
      <c r="E419" s="40">
        <f t="shared" si="12"/>
        <v>88.477586807258362</v>
      </c>
      <c r="F419" s="41">
        <f t="shared" si="13"/>
        <v>1.9234258001577904</v>
      </c>
      <c r="G419" s="42">
        <v>46</v>
      </c>
      <c r="H419" s="43">
        <v>19.302499999999899</v>
      </c>
      <c r="I419" s="33">
        <v>6.8927197571037893E-2</v>
      </c>
      <c r="J419" s="33">
        <v>4.2168573201494901</v>
      </c>
      <c r="K419" s="33">
        <v>9.8814657257315499</v>
      </c>
      <c r="L419" s="33">
        <v>14.0983230458811</v>
      </c>
      <c r="M419" s="33">
        <v>62.168206490772398</v>
      </c>
      <c r="N419" s="33">
        <v>2.74769934832713E-2</v>
      </c>
      <c r="O419" s="33">
        <v>0.14521144103616199</v>
      </c>
      <c r="P419" s="33">
        <v>74.040457710783599</v>
      </c>
      <c r="Q419" s="33">
        <v>77.083374892041604</v>
      </c>
      <c r="R419" s="33">
        <v>-0.262933167070797</v>
      </c>
      <c r="S419" s="33">
        <v>0.513143853558228</v>
      </c>
      <c r="T419" s="33">
        <v>0</v>
      </c>
      <c r="U419" s="33">
        <v>0</v>
      </c>
      <c r="V419" s="15">
        <v>0</v>
      </c>
      <c r="W419" s="15"/>
      <c r="X419" s="15"/>
    </row>
    <row r="420" spans="1:24" ht="21.25" customHeight="1" x14ac:dyDescent="0.2">
      <c r="A420" s="47" t="s">
        <v>496</v>
      </c>
      <c r="B420" s="38" t="s">
        <v>70</v>
      </c>
      <c r="C420" s="39">
        <v>27</v>
      </c>
      <c r="D420" s="38" t="s">
        <v>66</v>
      </c>
      <c r="E420" s="40">
        <f t="shared" si="12"/>
        <v>88.308941423300752</v>
      </c>
      <c r="F420" s="41">
        <f t="shared" si="13"/>
        <v>1.8789136473042714</v>
      </c>
      <c r="G420" s="42">
        <v>47</v>
      </c>
      <c r="H420" s="43">
        <v>12.3836956521739</v>
      </c>
      <c r="I420" s="33">
        <v>2.0011355512133702E-2</v>
      </c>
      <c r="J420" s="33">
        <v>5.3412842619265897</v>
      </c>
      <c r="K420" s="33">
        <v>8.5015406059865999</v>
      </c>
      <c r="L420" s="33">
        <v>13.8428248679131</v>
      </c>
      <c r="M420" s="33">
        <v>89.419588038985296</v>
      </c>
      <c r="N420" s="33">
        <v>1.4435682436112301E-2</v>
      </c>
      <c r="O420" s="33">
        <v>3.7721526126487097E-2</v>
      </c>
      <c r="P420" s="33">
        <v>9.9761487390778001</v>
      </c>
      <c r="Q420" s="33">
        <v>116.174701242802</v>
      </c>
      <c r="R420" s="33">
        <v>4.2799100603910301</v>
      </c>
      <c r="S420" s="33">
        <v>0.68765903235541603</v>
      </c>
      <c r="T420" s="33">
        <v>0</v>
      </c>
      <c r="U420" s="33">
        <v>6.1700424284264699</v>
      </c>
      <c r="V420" s="15">
        <v>0</v>
      </c>
      <c r="W420" s="15"/>
      <c r="X420" s="15"/>
    </row>
    <row r="421" spans="1:24" ht="21.25" customHeight="1" x14ac:dyDescent="0.15">
      <c r="A421" s="44" t="s">
        <v>497</v>
      </c>
      <c r="B421" s="45" t="s">
        <v>121</v>
      </c>
      <c r="C421" s="46">
        <v>29</v>
      </c>
      <c r="D421" s="45" t="s">
        <v>59</v>
      </c>
      <c r="E421" s="40">
        <f t="shared" si="12"/>
        <v>88.085749309821381</v>
      </c>
      <c r="F421" s="41">
        <f t="shared" si="13"/>
        <v>1.7976683532616609</v>
      </c>
      <c r="G421" s="42">
        <v>49</v>
      </c>
      <c r="H421" s="43">
        <v>13.125208333333299</v>
      </c>
      <c r="I421" s="33">
        <v>0.68655369839434899</v>
      </c>
      <c r="J421" s="33">
        <v>5.32204354313268</v>
      </c>
      <c r="K421" s="33">
        <v>10.1186903544797</v>
      </c>
      <c r="L421" s="33">
        <v>15.4407338976124</v>
      </c>
      <c r="M421" s="33">
        <v>71.146173869532205</v>
      </c>
      <c r="N421" s="33">
        <v>0.378543332566183</v>
      </c>
      <c r="O421" s="33">
        <v>0.98916225627697096</v>
      </c>
      <c r="P421" s="33">
        <v>21.060680848320999</v>
      </c>
      <c r="Q421" s="33">
        <v>54.580787054671902</v>
      </c>
      <c r="R421" s="33">
        <v>-2.2336320880243501</v>
      </c>
      <c r="S421" s="33">
        <v>0.58215807993994395</v>
      </c>
      <c r="T421" s="33">
        <v>0</v>
      </c>
      <c r="U421" s="33">
        <v>17.142843656637599</v>
      </c>
      <c r="V421" s="15">
        <v>0</v>
      </c>
      <c r="W421" s="15"/>
      <c r="X421" s="15"/>
    </row>
    <row r="422" spans="1:24" ht="21.25" customHeight="1" x14ac:dyDescent="0.2">
      <c r="A422" s="47" t="s">
        <v>498</v>
      </c>
      <c r="B422" s="38" t="s">
        <v>147</v>
      </c>
      <c r="C422" s="39">
        <v>28</v>
      </c>
      <c r="D422" s="38" t="s">
        <v>66</v>
      </c>
      <c r="E422" s="40">
        <f t="shared" si="12"/>
        <v>87.456064739354687</v>
      </c>
      <c r="F422" s="41">
        <f t="shared" si="13"/>
        <v>1.9012187986816236</v>
      </c>
      <c r="G422" s="42">
        <v>46</v>
      </c>
      <c r="H422" s="43">
        <v>15.13309375</v>
      </c>
      <c r="I422" s="33">
        <v>0.71580851374835897</v>
      </c>
      <c r="J422" s="33">
        <v>7.5612735999398204</v>
      </c>
      <c r="K422" s="33">
        <v>7.3432575142154404</v>
      </c>
      <c r="L422" s="33">
        <v>14.904531114155301</v>
      </c>
      <c r="M422" s="33">
        <v>73.4268021615121</v>
      </c>
      <c r="N422" s="33">
        <v>0.25020492173581599</v>
      </c>
      <c r="O422" s="33">
        <v>0.82015710552473098</v>
      </c>
      <c r="P422" s="33">
        <v>21.943780525417001</v>
      </c>
      <c r="Q422" s="33">
        <v>54.557687123814802</v>
      </c>
      <c r="R422" s="33">
        <v>-2.7145432556182199</v>
      </c>
      <c r="S422" s="33">
        <v>0.96440852198675597</v>
      </c>
      <c r="T422" s="33">
        <v>2.6874032122361502</v>
      </c>
      <c r="U422" s="33">
        <v>22.984441313027499</v>
      </c>
      <c r="V422" s="15">
        <v>0</v>
      </c>
      <c r="W422" s="15"/>
      <c r="X422" s="15"/>
    </row>
    <row r="423" spans="1:24" ht="21.25" customHeight="1" x14ac:dyDescent="0.2">
      <c r="A423" s="47" t="s">
        <v>499</v>
      </c>
      <c r="B423" s="38" t="s">
        <v>121</v>
      </c>
      <c r="C423" s="39">
        <v>20</v>
      </c>
      <c r="D423" s="38" t="s">
        <v>81</v>
      </c>
      <c r="E423" s="40">
        <f t="shared" si="12"/>
        <v>87.187955122934611</v>
      </c>
      <c r="F423" s="41">
        <f t="shared" si="13"/>
        <v>1.7793460229170328</v>
      </c>
      <c r="G423" s="42">
        <v>49</v>
      </c>
      <c r="H423" s="43">
        <v>12.464499999999999</v>
      </c>
      <c r="I423" s="33">
        <v>1.2703521639364299</v>
      </c>
      <c r="J423" s="33">
        <v>5.5869758252104402</v>
      </c>
      <c r="K423" s="33">
        <v>7.6528428644386999</v>
      </c>
      <c r="L423" s="33">
        <v>13.2398186896491</v>
      </c>
      <c r="M423" s="33">
        <v>81.288769845808403</v>
      </c>
      <c r="N423" s="33">
        <v>0.84153211532359296</v>
      </c>
      <c r="O423" s="33">
        <v>1.97786614635785</v>
      </c>
      <c r="P423" s="33">
        <v>14.3419091918365</v>
      </c>
      <c r="Q423" s="33">
        <v>27.5638896793721</v>
      </c>
      <c r="R423" s="33">
        <v>-4.5933335789975702</v>
      </c>
      <c r="S423" s="33">
        <v>0.61113801356854303</v>
      </c>
      <c r="T423" s="33">
        <v>0</v>
      </c>
      <c r="U423" s="33">
        <v>2.29247241198108</v>
      </c>
      <c r="V423" s="15">
        <v>0</v>
      </c>
      <c r="W423" s="15"/>
      <c r="X423" s="15"/>
    </row>
    <row r="424" spans="1:24" ht="21.25" customHeight="1" x14ac:dyDescent="0.15">
      <c r="A424" s="44" t="s">
        <v>500</v>
      </c>
      <c r="B424" s="48" t="s">
        <v>58</v>
      </c>
      <c r="C424" s="49">
        <v>28</v>
      </c>
      <c r="D424" s="48" t="s">
        <v>74</v>
      </c>
      <c r="E424" s="40">
        <f t="shared" si="12"/>
        <v>86.969770896663533</v>
      </c>
      <c r="F424" s="41">
        <f t="shared" si="13"/>
        <v>1.8118702270138236</v>
      </c>
      <c r="G424" s="42">
        <v>48</v>
      </c>
      <c r="H424" s="43">
        <v>20.871099999999998</v>
      </c>
      <c r="I424" s="33">
        <v>6.40648221473446E-3</v>
      </c>
      <c r="J424" s="33">
        <v>2.57001978342725</v>
      </c>
      <c r="K424" s="33">
        <v>11.4669672426331</v>
      </c>
      <c r="L424" s="33">
        <v>14.0369870260604</v>
      </c>
      <c r="M424" s="33">
        <v>62.674307135645797</v>
      </c>
      <c r="N424" s="33">
        <v>2.3159974809256398E-3</v>
      </c>
      <c r="O424" s="33">
        <v>1.2239670034159799E-2</v>
      </c>
      <c r="P424" s="33">
        <v>67.485884552956307</v>
      </c>
      <c r="Q424" s="33">
        <v>71.052446413228296</v>
      </c>
      <c r="R424" s="33">
        <v>0.27045959642434297</v>
      </c>
      <c r="S424" s="33">
        <v>0.35053801113563798</v>
      </c>
      <c r="T424" s="33">
        <v>0</v>
      </c>
      <c r="U424" s="33">
        <v>0</v>
      </c>
      <c r="V424" s="15">
        <v>0</v>
      </c>
      <c r="W424" s="15"/>
      <c r="X424" s="15"/>
    </row>
    <row r="425" spans="1:24" ht="21.25" customHeight="1" x14ac:dyDescent="0.15">
      <c r="A425" s="44" t="s">
        <v>501</v>
      </c>
      <c r="B425" s="45" t="s">
        <v>125</v>
      </c>
      <c r="C425" s="46">
        <v>23</v>
      </c>
      <c r="D425" s="45" t="s">
        <v>59</v>
      </c>
      <c r="E425" s="40">
        <f t="shared" si="12"/>
        <v>86.96507761521616</v>
      </c>
      <c r="F425" s="41">
        <f t="shared" si="13"/>
        <v>1.8905451655481773</v>
      </c>
      <c r="G425" s="42">
        <v>46</v>
      </c>
      <c r="H425" s="43">
        <v>12.501857142857199</v>
      </c>
      <c r="I425" s="33">
        <v>1.0472056003410199</v>
      </c>
      <c r="J425" s="33">
        <v>6.8449296340778396</v>
      </c>
      <c r="K425" s="33">
        <v>9.3933815194259402</v>
      </c>
      <c r="L425" s="33">
        <v>16.238311153503801</v>
      </c>
      <c r="M425" s="33">
        <v>57.671139525852801</v>
      </c>
      <c r="N425" s="33">
        <v>0.65189675986836804</v>
      </c>
      <c r="O425" s="33">
        <v>2.5545651699844001</v>
      </c>
      <c r="P425" s="33">
        <v>21.5272202590481</v>
      </c>
      <c r="Q425" s="33">
        <v>39.533034380481801</v>
      </c>
      <c r="R425" s="33">
        <v>1.0004527584762199</v>
      </c>
      <c r="S425" s="33">
        <v>0.84190041430604801</v>
      </c>
      <c r="T425" s="33">
        <v>48.812165846264698</v>
      </c>
      <c r="U425" s="33">
        <v>89.428290267101104</v>
      </c>
      <c r="V425" s="15">
        <v>0.35309609949663101</v>
      </c>
      <c r="W425" s="15"/>
      <c r="X425" s="15"/>
    </row>
    <row r="426" spans="1:24" ht="21.25" customHeight="1" x14ac:dyDescent="0.2">
      <c r="A426" s="47" t="s">
        <v>502</v>
      </c>
      <c r="B426" s="38" t="s">
        <v>212</v>
      </c>
      <c r="C426" s="39">
        <v>23</v>
      </c>
      <c r="D426" s="38" t="s">
        <v>59</v>
      </c>
      <c r="E426" s="40">
        <f t="shared" si="12"/>
        <v>86.842294474934064</v>
      </c>
      <c r="F426" s="41">
        <f t="shared" si="13"/>
        <v>1.7722917239782463</v>
      </c>
      <c r="G426" s="42">
        <v>49</v>
      </c>
      <c r="H426" s="43">
        <v>12.6115606060606</v>
      </c>
      <c r="I426" s="33">
        <v>1.1164005913470101</v>
      </c>
      <c r="J426" s="33">
        <v>5.6734298140647104</v>
      </c>
      <c r="K426" s="33">
        <v>9.6993643721476204</v>
      </c>
      <c r="L426" s="33">
        <v>15.3727941862123</v>
      </c>
      <c r="M426" s="33">
        <v>63.793116757016598</v>
      </c>
      <c r="N426" s="33">
        <v>0.86979079568037898</v>
      </c>
      <c r="O426" s="33">
        <v>2.8770915240939101</v>
      </c>
      <c r="P426" s="33">
        <v>15.3658524480047</v>
      </c>
      <c r="Q426" s="33">
        <v>43.178057564571198</v>
      </c>
      <c r="R426" s="33">
        <v>-1.79153500917802</v>
      </c>
      <c r="S426" s="33">
        <v>0.76098079741451197</v>
      </c>
      <c r="T426" s="33">
        <v>219.710643579367</v>
      </c>
      <c r="U426" s="33">
        <v>192.777300031088</v>
      </c>
      <c r="V426" s="15">
        <v>0.53264743123463698</v>
      </c>
      <c r="W426" s="15"/>
      <c r="X426" s="15"/>
    </row>
    <row r="427" spans="1:24" ht="21.25" customHeight="1" x14ac:dyDescent="0.15">
      <c r="A427" s="44" t="s">
        <v>503</v>
      </c>
      <c r="B427" s="48" t="s">
        <v>72</v>
      </c>
      <c r="C427" s="49">
        <v>28</v>
      </c>
      <c r="D427" s="48" t="s">
        <v>59</v>
      </c>
      <c r="E427" s="40">
        <f t="shared" si="12"/>
        <v>86.683625478803577</v>
      </c>
      <c r="F427" s="41">
        <f t="shared" si="13"/>
        <v>1.7690535812000729</v>
      </c>
      <c r="G427" s="42">
        <v>49</v>
      </c>
      <c r="H427" s="43">
        <v>15.2066060606061</v>
      </c>
      <c r="I427" s="33">
        <v>0.75515447986943995</v>
      </c>
      <c r="J427" s="33">
        <v>6.8757093874129804</v>
      </c>
      <c r="K427" s="33">
        <v>8.7410684013968396</v>
      </c>
      <c r="L427" s="33">
        <v>15.6167777888098</v>
      </c>
      <c r="M427" s="33">
        <v>63.5633811295003</v>
      </c>
      <c r="N427" s="33">
        <v>0.23568751463054599</v>
      </c>
      <c r="O427" s="33">
        <v>1.5837265153598701</v>
      </c>
      <c r="P427" s="33">
        <v>24.420742584521101</v>
      </c>
      <c r="Q427" s="33">
        <v>133.555818616994</v>
      </c>
      <c r="R427" s="33">
        <v>-0.599472233702394</v>
      </c>
      <c r="S427" s="33">
        <v>1.07047060891108</v>
      </c>
      <c r="T427" s="33">
        <v>326.26273728107299</v>
      </c>
      <c r="U427" s="33">
        <v>297.21073679945601</v>
      </c>
      <c r="V427" s="15">
        <v>0.52329850562164004</v>
      </c>
      <c r="W427" s="15"/>
      <c r="X427" s="15"/>
    </row>
    <row r="428" spans="1:24" ht="21.25" customHeight="1" x14ac:dyDescent="0.15">
      <c r="A428" s="44" t="s">
        <v>504</v>
      </c>
      <c r="B428" s="45" t="s">
        <v>212</v>
      </c>
      <c r="C428" s="46">
        <v>29</v>
      </c>
      <c r="D428" s="45" t="s">
        <v>74</v>
      </c>
      <c r="E428" s="40">
        <f t="shared" si="12"/>
        <v>86.641527213891834</v>
      </c>
      <c r="F428" s="41">
        <f t="shared" si="13"/>
        <v>1.768194432936568</v>
      </c>
      <c r="G428" s="42">
        <v>49</v>
      </c>
      <c r="H428" s="43">
        <v>19.745249999999999</v>
      </c>
      <c r="I428" s="33">
        <v>8.2370020097334698E-2</v>
      </c>
      <c r="J428" s="33">
        <v>3.3196023264889098</v>
      </c>
      <c r="K428" s="33">
        <v>9.7484958462286606</v>
      </c>
      <c r="L428" s="33">
        <v>13.068098172717599</v>
      </c>
      <c r="M428" s="33">
        <v>68.631305978967106</v>
      </c>
      <c r="N428" s="33">
        <v>2.7656930708166001E-2</v>
      </c>
      <c r="O428" s="33">
        <v>0.146162380000387</v>
      </c>
      <c r="P428" s="33">
        <v>64.146274731274005</v>
      </c>
      <c r="Q428" s="33">
        <v>120.379881931349</v>
      </c>
      <c r="R428" s="33">
        <v>-1.04823077381392</v>
      </c>
      <c r="S428" s="33">
        <v>0.44526039949381802</v>
      </c>
      <c r="T428" s="33">
        <v>0</v>
      </c>
      <c r="U428" s="33">
        <v>0</v>
      </c>
      <c r="V428" s="15">
        <v>0</v>
      </c>
      <c r="W428" s="15"/>
      <c r="X428" s="15"/>
    </row>
    <row r="429" spans="1:24" ht="21.25" customHeight="1" x14ac:dyDescent="0.2">
      <c r="A429" s="47" t="s">
        <v>505</v>
      </c>
      <c r="B429" s="38" t="s">
        <v>204</v>
      </c>
      <c r="C429" s="39">
        <v>27</v>
      </c>
      <c r="D429" s="38" t="s">
        <v>81</v>
      </c>
      <c r="E429" s="40">
        <f t="shared" si="12"/>
        <v>86.492634170207339</v>
      </c>
      <c r="F429" s="41">
        <f t="shared" si="13"/>
        <v>1.8019298785459863</v>
      </c>
      <c r="G429" s="42">
        <v>48</v>
      </c>
      <c r="H429" s="43">
        <v>14.465</v>
      </c>
      <c r="I429" s="33">
        <v>9.6000000000000293E-2</v>
      </c>
      <c r="J429" s="33">
        <v>6.9826217549477301</v>
      </c>
      <c r="K429" s="33">
        <v>8.9999006935896499</v>
      </c>
      <c r="L429" s="33">
        <v>15.9825224485374</v>
      </c>
      <c r="M429" s="33">
        <v>68.682935754721001</v>
      </c>
      <c r="N429" s="33">
        <v>9.6617734504681904E-2</v>
      </c>
      <c r="O429" s="33">
        <v>0.30144373034893202</v>
      </c>
      <c r="P429" s="33">
        <v>18.0035574326842</v>
      </c>
      <c r="Q429" s="33">
        <v>67.530274419264998</v>
      </c>
      <c r="R429" s="33">
        <v>-5.2751017760049104</v>
      </c>
      <c r="S429" s="33">
        <v>0.63081454519389601</v>
      </c>
      <c r="T429" s="33">
        <v>4.96963134311933</v>
      </c>
      <c r="U429" s="33">
        <v>9.8421740099696606</v>
      </c>
      <c r="V429" s="15">
        <v>0.33551827239499199</v>
      </c>
      <c r="W429" s="15"/>
      <c r="X429" s="15"/>
    </row>
    <row r="430" spans="1:24" ht="21.25" customHeight="1" x14ac:dyDescent="0.15">
      <c r="A430" s="37" t="s">
        <v>506</v>
      </c>
      <c r="B430" s="38" t="s">
        <v>58</v>
      </c>
      <c r="C430" s="39">
        <v>38</v>
      </c>
      <c r="D430" s="38" t="s">
        <v>74</v>
      </c>
      <c r="E430" s="40">
        <f t="shared" si="12"/>
        <v>86.48992480926151</v>
      </c>
      <c r="F430" s="41">
        <f t="shared" si="13"/>
        <v>1.8018734335262814</v>
      </c>
      <c r="G430" s="42">
        <v>48</v>
      </c>
      <c r="H430" s="43">
        <v>20.1177799999999</v>
      </c>
      <c r="I430" s="33">
        <v>0.116229292947547</v>
      </c>
      <c r="J430" s="33">
        <v>2.1496059757956001</v>
      </c>
      <c r="K430" s="33">
        <v>9.6954345588145898</v>
      </c>
      <c r="L430" s="33">
        <v>11.845040534610201</v>
      </c>
      <c r="M430" s="33">
        <v>71.297154728142203</v>
      </c>
      <c r="N430" s="33">
        <v>5.67395439487728E-2</v>
      </c>
      <c r="O430" s="33">
        <v>0.32027399585668898</v>
      </c>
      <c r="P430" s="33">
        <v>73.328389248232298</v>
      </c>
      <c r="Q430" s="33">
        <v>33.4841284072752</v>
      </c>
      <c r="R430" s="33">
        <v>0.104753837024281</v>
      </c>
      <c r="S430" s="33">
        <v>0.29319564321633901</v>
      </c>
      <c r="T430" s="33">
        <v>0</v>
      </c>
      <c r="U430" s="33">
        <v>0</v>
      </c>
      <c r="V430" s="15">
        <v>0</v>
      </c>
      <c r="W430" s="15"/>
      <c r="X430" s="15"/>
    </row>
    <row r="431" spans="1:24" ht="21.25" customHeight="1" x14ac:dyDescent="0.2">
      <c r="A431" s="47" t="s">
        <v>507</v>
      </c>
      <c r="B431" s="38" t="s">
        <v>63</v>
      </c>
      <c r="C431" s="39">
        <v>21</v>
      </c>
      <c r="D431" s="38" t="s">
        <v>74</v>
      </c>
      <c r="E431" s="40">
        <f t="shared" si="12"/>
        <v>86.054508848167529</v>
      </c>
      <c r="F431" s="41">
        <f t="shared" si="13"/>
        <v>1.7562144662891332</v>
      </c>
      <c r="G431" s="42">
        <v>49</v>
      </c>
      <c r="H431" s="43">
        <v>15.93225</v>
      </c>
      <c r="I431" s="33">
        <v>1.4057455912932499</v>
      </c>
      <c r="J431" s="33">
        <v>1.28635209981944</v>
      </c>
      <c r="K431" s="33">
        <v>14.422163063027501</v>
      </c>
      <c r="L431" s="33">
        <v>15.708515162847</v>
      </c>
      <c r="M431" s="33">
        <v>46.163158228317201</v>
      </c>
      <c r="N431" s="33">
        <v>0.25138833129879201</v>
      </c>
      <c r="O431" s="33">
        <v>3.8193131379081602</v>
      </c>
      <c r="P431" s="33">
        <v>41.043789848258903</v>
      </c>
      <c r="Q431" s="33">
        <v>66.391759397299495</v>
      </c>
      <c r="R431" s="33">
        <v>5.4110762894495901</v>
      </c>
      <c r="S431" s="33">
        <v>0.200768706980298</v>
      </c>
      <c r="T431" s="33">
        <v>0</v>
      </c>
      <c r="U431" s="33">
        <v>0</v>
      </c>
      <c r="V431" s="15">
        <v>0</v>
      </c>
      <c r="W431" s="15"/>
      <c r="X431" s="15"/>
    </row>
    <row r="432" spans="1:24" ht="21.25" customHeight="1" x14ac:dyDescent="0.15">
      <c r="A432" s="44" t="s">
        <v>508</v>
      </c>
      <c r="B432" s="45" t="s">
        <v>125</v>
      </c>
      <c r="C432" s="51"/>
      <c r="D432" s="45" t="s">
        <v>74</v>
      </c>
      <c r="E432" s="40">
        <f t="shared" si="12"/>
        <v>85.969106577823837</v>
      </c>
      <c r="F432" s="41">
        <f t="shared" si="13"/>
        <v>1.8688936212570399</v>
      </c>
      <c r="G432" s="42">
        <v>46</v>
      </c>
      <c r="H432" s="43">
        <v>15.432499999999999</v>
      </c>
      <c r="I432" s="33">
        <v>1.9928713782502201</v>
      </c>
      <c r="J432" s="33">
        <v>1.42980004956344</v>
      </c>
      <c r="K432" s="33">
        <v>13.0068425504735</v>
      </c>
      <c r="L432" s="33">
        <v>14.436642600037001</v>
      </c>
      <c r="M432" s="33">
        <v>43.713716830582797</v>
      </c>
      <c r="N432" s="33">
        <v>0.450547417307544</v>
      </c>
      <c r="O432" s="33">
        <v>6.8147971033684298</v>
      </c>
      <c r="P432" s="33">
        <v>35.863630778423797</v>
      </c>
      <c r="Q432" s="33">
        <v>37.6504136339612</v>
      </c>
      <c r="R432" s="33">
        <v>0.98971084721604496</v>
      </c>
      <c r="S432" s="33">
        <v>0.175859989576715</v>
      </c>
      <c r="T432" s="33">
        <v>0</v>
      </c>
      <c r="U432" s="33">
        <v>0</v>
      </c>
      <c r="V432" s="15">
        <v>0</v>
      </c>
      <c r="W432" s="15"/>
      <c r="X432" s="15"/>
    </row>
    <row r="433" spans="1:24" ht="21.25" customHeight="1" x14ac:dyDescent="0.15">
      <c r="A433" s="44" t="s">
        <v>509</v>
      </c>
      <c r="B433" s="48" t="s">
        <v>65</v>
      </c>
      <c r="C433" s="49">
        <v>33</v>
      </c>
      <c r="D433" s="48" t="s">
        <v>66</v>
      </c>
      <c r="E433" s="40">
        <f t="shared" si="12"/>
        <v>85.767372098368327</v>
      </c>
      <c r="F433" s="41">
        <f t="shared" si="13"/>
        <v>1.8645080890949637</v>
      </c>
      <c r="G433" s="42">
        <v>46</v>
      </c>
      <c r="H433" s="43">
        <v>15.0115</v>
      </c>
      <c r="I433" s="33">
        <v>4.2107451423765097E-2</v>
      </c>
      <c r="J433" s="33">
        <v>5.3389830751826803</v>
      </c>
      <c r="K433" s="33">
        <v>9.7328137079694894</v>
      </c>
      <c r="L433" s="33">
        <v>15.0717967831522</v>
      </c>
      <c r="M433" s="33">
        <v>75.3378624920352</v>
      </c>
      <c r="N433" s="33">
        <v>2.8498794314699101E-2</v>
      </c>
      <c r="O433" s="33">
        <v>7.4469497308006699E-2</v>
      </c>
      <c r="P433" s="33">
        <v>13.670557541391</v>
      </c>
      <c r="Q433" s="33">
        <v>27.590159067966699</v>
      </c>
      <c r="R433" s="33">
        <v>1.65466303252757</v>
      </c>
      <c r="S433" s="33">
        <v>0.65372770535374103</v>
      </c>
      <c r="T433" s="33">
        <v>5.0213148263840699</v>
      </c>
      <c r="U433" s="33">
        <v>10.6677040708107</v>
      </c>
      <c r="V433" s="15">
        <v>0.32005282543715302</v>
      </c>
      <c r="W433" s="15"/>
      <c r="X433" s="15"/>
    </row>
    <row r="434" spans="1:24" ht="21.25" customHeight="1" x14ac:dyDescent="0.2">
      <c r="A434" s="47" t="s">
        <v>510</v>
      </c>
      <c r="B434" s="38" t="s">
        <v>151</v>
      </c>
      <c r="C434" s="39">
        <v>25</v>
      </c>
      <c r="D434" s="38" t="s">
        <v>66</v>
      </c>
      <c r="E434" s="40">
        <f t="shared" si="12"/>
        <v>85.672777315664931</v>
      </c>
      <c r="F434" s="41">
        <f t="shared" si="13"/>
        <v>1.8228250492694666</v>
      </c>
      <c r="G434" s="42">
        <v>47</v>
      </c>
      <c r="H434" s="43">
        <v>13.189455882353</v>
      </c>
      <c r="I434" s="33">
        <v>0.479889836681895</v>
      </c>
      <c r="J434" s="33">
        <v>7.2986998620539101</v>
      </c>
      <c r="K434" s="33">
        <v>7.6349748259935097</v>
      </c>
      <c r="L434" s="33">
        <v>14.9336746880475</v>
      </c>
      <c r="M434" s="33">
        <v>69.954669392434099</v>
      </c>
      <c r="N434" s="33">
        <v>0.39398223284567102</v>
      </c>
      <c r="O434" s="33">
        <v>0.69367791881923002</v>
      </c>
      <c r="P434" s="33">
        <v>22.5353135883358</v>
      </c>
      <c r="Q434" s="33">
        <v>43.6134212549496</v>
      </c>
      <c r="R434" s="33">
        <v>-2.3606936906065301</v>
      </c>
      <c r="S434" s="33">
        <v>0.92606348291716101</v>
      </c>
      <c r="T434" s="33">
        <v>5.0471885683917597</v>
      </c>
      <c r="U434" s="33">
        <v>7.6153519694201597</v>
      </c>
      <c r="V434" s="15">
        <v>0.39859209558462799</v>
      </c>
      <c r="W434" s="15"/>
      <c r="X434" s="15"/>
    </row>
    <row r="435" spans="1:24" ht="21.25" customHeight="1" x14ac:dyDescent="0.15">
      <c r="A435" s="37" t="s">
        <v>511</v>
      </c>
      <c r="B435" s="38" t="s">
        <v>80</v>
      </c>
      <c r="C435" s="39">
        <v>24</v>
      </c>
      <c r="D435" s="38" t="s">
        <v>62</v>
      </c>
      <c r="E435" s="40">
        <f t="shared" si="12"/>
        <v>85.408908118886842</v>
      </c>
      <c r="F435" s="41">
        <f t="shared" si="13"/>
        <v>1.7430389412017724</v>
      </c>
      <c r="G435" s="42">
        <v>49</v>
      </c>
      <c r="H435" s="43">
        <v>11.660193548387101</v>
      </c>
      <c r="I435" s="33">
        <v>4.6091880895216701E-2</v>
      </c>
      <c r="J435" s="33">
        <v>5.1929624818252504</v>
      </c>
      <c r="K435" s="33">
        <v>10.056515148861701</v>
      </c>
      <c r="L435" s="33">
        <v>15.249477630687</v>
      </c>
      <c r="M435" s="33">
        <v>73.5792920632868</v>
      </c>
      <c r="N435" s="33">
        <v>3.4750533304673398E-2</v>
      </c>
      <c r="O435" s="33">
        <v>9.0805762440603094E-2</v>
      </c>
      <c r="P435" s="33">
        <v>13.4460883515069</v>
      </c>
      <c r="Q435" s="33">
        <v>104.625252086868</v>
      </c>
      <c r="R435" s="33">
        <v>1.03126792316046</v>
      </c>
      <c r="S435" s="33">
        <v>0.81750576505663997</v>
      </c>
      <c r="T435" s="33">
        <v>2.5917525062808302</v>
      </c>
      <c r="U435" s="33">
        <v>15.550515037685001</v>
      </c>
      <c r="V435" s="15">
        <v>0.14285714285714299</v>
      </c>
      <c r="W435" s="15"/>
      <c r="X435" s="15"/>
    </row>
    <row r="436" spans="1:24" ht="21.25" customHeight="1" x14ac:dyDescent="0.15">
      <c r="A436" s="44" t="s">
        <v>512</v>
      </c>
      <c r="B436" s="45" t="s">
        <v>96</v>
      </c>
      <c r="C436" s="46">
        <v>24</v>
      </c>
      <c r="D436" s="51"/>
      <c r="E436" s="40">
        <f t="shared" si="12"/>
        <v>85.40062600142349</v>
      </c>
      <c r="F436" s="41">
        <f t="shared" si="13"/>
        <v>1.8565353478570323</v>
      </c>
      <c r="G436" s="42">
        <v>46</v>
      </c>
      <c r="H436" s="43">
        <v>12.5392962962962</v>
      </c>
      <c r="I436" s="33">
        <v>1.9225748173077299</v>
      </c>
      <c r="J436" s="33">
        <v>4.2150581092322197</v>
      </c>
      <c r="K436" s="33">
        <v>10.394073410006699</v>
      </c>
      <c r="L436" s="33">
        <v>14.6091315192389</v>
      </c>
      <c r="M436" s="33">
        <v>51.374919478622601</v>
      </c>
      <c r="N436" s="33">
        <v>2.0583655355121802</v>
      </c>
      <c r="O436" s="33">
        <v>6.6703474308096</v>
      </c>
      <c r="P436" s="33">
        <v>12.725384213881201</v>
      </c>
      <c r="Q436" s="33">
        <v>23.2487272180316</v>
      </c>
      <c r="R436" s="33">
        <v>0.67157884447681204</v>
      </c>
      <c r="S436" s="33">
        <v>0.61534467422274697</v>
      </c>
      <c r="T436" s="33">
        <v>110.837851445025</v>
      </c>
      <c r="U436" s="33">
        <v>144.57111058046701</v>
      </c>
      <c r="V436" s="15">
        <v>0.43396226415094302</v>
      </c>
      <c r="W436" s="15"/>
      <c r="X436" s="15"/>
    </row>
    <row r="437" spans="1:24" ht="21.25" customHeight="1" x14ac:dyDescent="0.15">
      <c r="A437" s="44" t="s">
        <v>513</v>
      </c>
      <c r="B437" s="48" t="s">
        <v>70</v>
      </c>
      <c r="C437" s="49">
        <v>31</v>
      </c>
      <c r="D437" s="48" t="s">
        <v>74</v>
      </c>
      <c r="E437" s="40">
        <f t="shared" si="12"/>
        <v>85.088004339545805</v>
      </c>
      <c r="F437" s="41">
        <f t="shared" si="13"/>
        <v>1.810383071054166</v>
      </c>
      <c r="G437" s="42">
        <v>47</v>
      </c>
      <c r="H437" s="43">
        <v>18.494090909091</v>
      </c>
      <c r="I437" s="33">
        <v>9.5629319611860594E-2</v>
      </c>
      <c r="J437" s="33">
        <v>1.4020904101265601</v>
      </c>
      <c r="K437" s="33">
        <v>10.505811674488401</v>
      </c>
      <c r="L437" s="33">
        <v>11.907902084614999</v>
      </c>
      <c r="M437" s="33">
        <v>72.148605397328197</v>
      </c>
      <c r="N437" s="33">
        <v>3.3894367678930899E-2</v>
      </c>
      <c r="O437" s="33">
        <v>0.179126219783239</v>
      </c>
      <c r="P437" s="33">
        <v>64.658714737351701</v>
      </c>
      <c r="Q437" s="33">
        <v>175.58419082853601</v>
      </c>
      <c r="R437" s="33">
        <v>4.4248889764049402</v>
      </c>
      <c r="S437" s="33">
        <v>0.18051091973799599</v>
      </c>
      <c r="T437" s="33">
        <v>0</v>
      </c>
      <c r="U437" s="33">
        <v>0</v>
      </c>
      <c r="V437" s="15">
        <v>0</v>
      </c>
      <c r="W437" s="15"/>
      <c r="X437" s="15"/>
    </row>
    <row r="438" spans="1:24" ht="21.25" customHeight="1" x14ac:dyDescent="0.15">
      <c r="A438" s="44" t="s">
        <v>514</v>
      </c>
      <c r="B438" s="48" t="s">
        <v>70</v>
      </c>
      <c r="C438" s="49">
        <v>23</v>
      </c>
      <c r="D438" s="48" t="s">
        <v>59</v>
      </c>
      <c r="E438" s="40">
        <f t="shared" si="12"/>
        <v>85.003768026320472</v>
      </c>
      <c r="F438" s="41">
        <f t="shared" si="13"/>
        <v>1.8085908090706484</v>
      </c>
      <c r="G438" s="42">
        <v>47</v>
      </c>
      <c r="H438" s="43">
        <v>13.827548387096799</v>
      </c>
      <c r="I438" s="33">
        <v>5.9837248089888898E-2</v>
      </c>
      <c r="J438" s="33">
        <v>8.0778027742641605</v>
      </c>
      <c r="K438" s="33">
        <v>8.2089529212827497</v>
      </c>
      <c r="L438" s="33">
        <v>16.2867556955471</v>
      </c>
      <c r="M438" s="33">
        <v>59.2324491782515</v>
      </c>
      <c r="N438" s="33">
        <v>3.8369333454954399E-2</v>
      </c>
      <c r="O438" s="33">
        <v>0.10026195995807299</v>
      </c>
      <c r="P438" s="33">
        <v>31.633762153189199</v>
      </c>
      <c r="Q438" s="33">
        <v>63.632730048177997</v>
      </c>
      <c r="R438" s="33">
        <v>3.0190518852083201</v>
      </c>
      <c r="S438" s="33">
        <v>1.0399697463966899</v>
      </c>
      <c r="T438" s="33">
        <v>229.24444604926001</v>
      </c>
      <c r="U438" s="33">
        <v>292.52474152582198</v>
      </c>
      <c r="V438" s="15">
        <v>0.43935987694994399</v>
      </c>
      <c r="W438" s="15"/>
      <c r="X438" s="15"/>
    </row>
    <row r="439" spans="1:24" ht="21.25" customHeight="1" x14ac:dyDescent="0.2">
      <c r="A439" s="47" t="s">
        <v>515</v>
      </c>
      <c r="B439" s="38" t="s">
        <v>72</v>
      </c>
      <c r="C439" s="39">
        <v>23</v>
      </c>
      <c r="D439" s="38" t="s">
        <v>74</v>
      </c>
      <c r="E439" s="40">
        <f t="shared" si="12"/>
        <v>84.933740246159047</v>
      </c>
      <c r="F439" s="41">
        <f t="shared" si="13"/>
        <v>1.7333416376767152</v>
      </c>
      <c r="G439" s="42">
        <v>49</v>
      </c>
      <c r="H439" s="43">
        <v>16.393242424242398</v>
      </c>
      <c r="I439" s="33">
        <v>0.114727817658078</v>
      </c>
      <c r="J439" s="33">
        <v>1.1080771807962499</v>
      </c>
      <c r="K439" s="33">
        <v>9.4269279888260495</v>
      </c>
      <c r="L439" s="33">
        <v>10.5350051696223</v>
      </c>
      <c r="M439" s="33">
        <v>80.927324843737495</v>
      </c>
      <c r="N439" s="33">
        <v>4.74873907880424E-2</v>
      </c>
      <c r="O439" s="33">
        <v>0.25096313581677998</v>
      </c>
      <c r="P439" s="33">
        <v>61.815680218949197</v>
      </c>
      <c r="Q439" s="33">
        <v>96.939502629358003</v>
      </c>
      <c r="R439" s="33">
        <v>0.31305309945523502</v>
      </c>
      <c r="S439" s="33">
        <v>0.17251515263557901</v>
      </c>
      <c r="T439" s="33">
        <v>0</v>
      </c>
      <c r="U439" s="33">
        <v>0</v>
      </c>
      <c r="V439" s="15">
        <v>0</v>
      </c>
      <c r="W439" s="15"/>
      <c r="X439" s="15"/>
    </row>
    <row r="440" spans="1:24" ht="21.25" customHeight="1" x14ac:dyDescent="0.15">
      <c r="A440" s="44" t="s">
        <v>516</v>
      </c>
      <c r="B440" s="48" t="s">
        <v>99</v>
      </c>
      <c r="C440" s="49">
        <v>34</v>
      </c>
      <c r="D440" s="48" t="s">
        <v>74</v>
      </c>
      <c r="E440" s="40">
        <f t="shared" si="12"/>
        <v>84.595825908266733</v>
      </c>
      <c r="F440" s="41">
        <f t="shared" si="13"/>
        <v>1.5961476586465422</v>
      </c>
      <c r="G440" s="42">
        <v>53</v>
      </c>
      <c r="H440" s="43">
        <v>19.824282608695601</v>
      </c>
      <c r="I440" s="33">
        <v>3.9705905887395102E-2</v>
      </c>
      <c r="J440" s="33">
        <v>3.2489833817356901</v>
      </c>
      <c r="K440" s="33">
        <v>8.0241051119027809</v>
      </c>
      <c r="L440" s="33">
        <v>11.273088493638401</v>
      </c>
      <c r="M440" s="33">
        <v>71.367039378003597</v>
      </c>
      <c r="N440" s="33">
        <v>4.9660744661755699E-2</v>
      </c>
      <c r="O440" s="33">
        <v>0.123120847060502</v>
      </c>
      <c r="P440" s="33">
        <v>74.233995221142493</v>
      </c>
      <c r="Q440" s="33">
        <v>93.439487796064</v>
      </c>
      <c r="R440" s="33">
        <v>-2.6728948045869698</v>
      </c>
      <c r="S440" s="33">
        <v>0.37177005010022801</v>
      </c>
      <c r="T440" s="33">
        <v>0</v>
      </c>
      <c r="U440" s="33">
        <v>0</v>
      </c>
      <c r="V440" s="15">
        <v>0</v>
      </c>
      <c r="W440" s="15"/>
      <c r="X440" s="15"/>
    </row>
    <row r="441" spans="1:24" ht="21.25" customHeight="1" x14ac:dyDescent="0.15">
      <c r="A441" s="44" t="s">
        <v>517</v>
      </c>
      <c r="B441" s="45" t="s">
        <v>239</v>
      </c>
      <c r="C441" s="46">
        <v>31</v>
      </c>
      <c r="D441" s="45" t="s">
        <v>59</v>
      </c>
      <c r="E441" s="40">
        <f t="shared" si="12"/>
        <v>84.563861905427132</v>
      </c>
      <c r="F441" s="41">
        <f t="shared" si="13"/>
        <v>1.9219059523960711</v>
      </c>
      <c r="G441" s="42">
        <v>44</v>
      </c>
      <c r="H441" s="43">
        <v>14.246625</v>
      </c>
      <c r="I441" s="33">
        <v>4.8818570245771298E-2</v>
      </c>
      <c r="J441" s="33">
        <v>6.6068515018044902</v>
      </c>
      <c r="K441" s="33">
        <v>7.8491671359525599</v>
      </c>
      <c r="L441" s="33">
        <v>14.456018637757101</v>
      </c>
      <c r="M441" s="33">
        <v>69.578391080063398</v>
      </c>
      <c r="N441" s="33">
        <v>4.8393321673400901E-2</v>
      </c>
      <c r="O441" s="33">
        <v>8.1900196536437E-2</v>
      </c>
      <c r="P441" s="33">
        <v>31.214050295257</v>
      </c>
      <c r="Q441" s="33">
        <v>48.480200503817301</v>
      </c>
      <c r="R441" s="33">
        <v>-2.26698125363759</v>
      </c>
      <c r="S441" s="33">
        <v>0.91229087211474502</v>
      </c>
      <c r="T441" s="33">
        <v>180.20975139765599</v>
      </c>
      <c r="U441" s="33">
        <v>173.01403189973001</v>
      </c>
      <c r="V441" s="15">
        <v>0.51018578000432602</v>
      </c>
      <c r="W441" s="15"/>
      <c r="X441" s="15"/>
    </row>
    <row r="442" spans="1:24" ht="21.25" customHeight="1" x14ac:dyDescent="0.2">
      <c r="A442" s="47" t="s">
        <v>518</v>
      </c>
      <c r="B442" s="38" t="s">
        <v>76</v>
      </c>
      <c r="C442" s="39">
        <v>31</v>
      </c>
      <c r="D442" s="38" t="s">
        <v>59</v>
      </c>
      <c r="E442" s="40">
        <f t="shared" si="12"/>
        <v>84.317085899996528</v>
      </c>
      <c r="F442" s="41">
        <f t="shared" si="13"/>
        <v>1.7207568551019699</v>
      </c>
      <c r="G442" s="42">
        <v>49</v>
      </c>
      <c r="H442" s="43">
        <v>11.835346153846199</v>
      </c>
      <c r="I442" s="33">
        <v>4.29637375513717E-2</v>
      </c>
      <c r="J442" s="33">
        <v>5.4234873756706898</v>
      </c>
      <c r="K442" s="33">
        <v>7.2937706774265303</v>
      </c>
      <c r="L442" s="33">
        <v>12.717258053097201</v>
      </c>
      <c r="M442" s="33">
        <v>80.966250870575607</v>
      </c>
      <c r="N442" s="33">
        <v>1.8467215293513899E-2</v>
      </c>
      <c r="O442" s="33">
        <v>9.7528267794593004E-2</v>
      </c>
      <c r="P442" s="33">
        <v>27.435648849139401</v>
      </c>
      <c r="Q442" s="33">
        <v>37.854795359027399</v>
      </c>
      <c r="R442" s="33">
        <v>2.40915350607697</v>
      </c>
      <c r="S442" s="33">
        <v>0.84570615358407197</v>
      </c>
      <c r="T442" s="33">
        <v>235.81586124778201</v>
      </c>
      <c r="U442" s="33">
        <v>249.217470798682</v>
      </c>
      <c r="V442" s="15">
        <v>0.48618485713718401</v>
      </c>
      <c r="W442" s="15"/>
      <c r="X442" s="15"/>
    </row>
    <row r="443" spans="1:24" ht="21.25" customHeight="1" x14ac:dyDescent="0.15">
      <c r="A443" s="44" t="s">
        <v>519</v>
      </c>
      <c r="B443" s="48" t="s">
        <v>76</v>
      </c>
      <c r="C443" s="49">
        <v>32</v>
      </c>
      <c r="D443" s="48" t="s">
        <v>74</v>
      </c>
      <c r="E443" s="40">
        <f t="shared" si="12"/>
        <v>84.207252862698084</v>
      </c>
      <c r="F443" s="41">
        <f t="shared" si="13"/>
        <v>1.7185153645448588</v>
      </c>
      <c r="G443" s="42">
        <v>49</v>
      </c>
      <c r="H443" s="43">
        <v>18.345564516128999</v>
      </c>
      <c r="I443" s="33">
        <v>5.8207395431522299E-2</v>
      </c>
      <c r="J443" s="33">
        <v>2.0902316385969302</v>
      </c>
      <c r="K443" s="33">
        <v>11.104193321798901</v>
      </c>
      <c r="L443" s="33">
        <v>13.194424960395899</v>
      </c>
      <c r="M443" s="33">
        <v>57.596864485380202</v>
      </c>
      <c r="N443" s="33">
        <v>2.1471648946946999E-2</v>
      </c>
      <c r="O443" s="33">
        <v>0.113474172016201</v>
      </c>
      <c r="P443" s="33">
        <v>77.992986973940404</v>
      </c>
      <c r="Q443" s="33">
        <v>62.525550292330998</v>
      </c>
      <c r="R443" s="33">
        <v>3.8013993237138402</v>
      </c>
      <c r="S443" s="33">
        <v>0.32593820852380001</v>
      </c>
      <c r="T443" s="33">
        <v>0</v>
      </c>
      <c r="U443" s="33">
        <v>0</v>
      </c>
      <c r="V443" s="15">
        <v>0</v>
      </c>
      <c r="W443" s="15"/>
      <c r="X443" s="15"/>
    </row>
    <row r="444" spans="1:24" ht="21.25" customHeight="1" x14ac:dyDescent="0.15">
      <c r="A444" s="44" t="s">
        <v>520</v>
      </c>
      <c r="B444" s="48" t="s">
        <v>65</v>
      </c>
      <c r="C444" s="49">
        <v>31</v>
      </c>
      <c r="D444" s="48" t="s">
        <v>74</v>
      </c>
      <c r="E444" s="40">
        <f t="shared" si="12"/>
        <v>83.198608917830583</v>
      </c>
      <c r="F444" s="41">
        <f t="shared" si="13"/>
        <v>1.8086654112571865</v>
      </c>
      <c r="G444" s="42">
        <v>46</v>
      </c>
      <c r="H444" s="43">
        <v>16.629629032258102</v>
      </c>
      <c r="I444" s="33">
        <v>1.14198371835511</v>
      </c>
      <c r="J444" s="33">
        <v>2.5678108613159298</v>
      </c>
      <c r="K444" s="33">
        <v>10.9229327759057</v>
      </c>
      <c r="L444" s="33">
        <v>13.4907436372216</v>
      </c>
      <c r="M444" s="33">
        <v>52.793601599719999</v>
      </c>
      <c r="N444" s="33">
        <v>0.37468779291312498</v>
      </c>
      <c r="O444" s="33">
        <v>3.2472270151176899</v>
      </c>
      <c r="P444" s="33">
        <v>49.1756158803516</v>
      </c>
      <c r="Q444" s="33">
        <v>31.869276916863502</v>
      </c>
      <c r="R444" s="33">
        <v>1.9655247001990901</v>
      </c>
      <c r="S444" s="33">
        <v>0.314413639922063</v>
      </c>
      <c r="T444" s="33">
        <v>0</v>
      </c>
      <c r="U444" s="33">
        <v>0</v>
      </c>
      <c r="V444" s="15">
        <v>0</v>
      </c>
      <c r="W444" s="15"/>
      <c r="X444" s="15"/>
    </row>
    <row r="445" spans="1:24" ht="21.25" customHeight="1" x14ac:dyDescent="0.15">
      <c r="A445" s="44" t="s">
        <v>521</v>
      </c>
      <c r="B445" s="48" t="s">
        <v>87</v>
      </c>
      <c r="C445" s="49">
        <v>23</v>
      </c>
      <c r="D445" s="48" t="s">
        <v>74</v>
      </c>
      <c r="E445" s="40">
        <f t="shared" si="12"/>
        <v>82.922612350875013</v>
      </c>
      <c r="F445" s="41">
        <f t="shared" si="13"/>
        <v>1.8846048261562502</v>
      </c>
      <c r="G445" s="42">
        <v>44</v>
      </c>
      <c r="H445" s="43">
        <v>14.206706896551699</v>
      </c>
      <c r="I445" s="33">
        <v>1.01375845355821</v>
      </c>
      <c r="J445" s="33">
        <v>3.69348714624123</v>
      </c>
      <c r="K445" s="33">
        <v>8.7083173389299606</v>
      </c>
      <c r="L445" s="33">
        <v>12.401804485171199</v>
      </c>
      <c r="M445" s="33">
        <v>65.093265207202293</v>
      </c>
      <c r="N445" s="33">
        <v>1.4214520158802699</v>
      </c>
      <c r="O445" s="33">
        <v>2.7710016184835902</v>
      </c>
      <c r="P445" s="33">
        <v>38.142815273965603</v>
      </c>
      <c r="Q445" s="33">
        <v>43.916228169578901</v>
      </c>
      <c r="R445" s="33">
        <v>2.1081800074399499</v>
      </c>
      <c r="S445" s="33">
        <v>0.54078546392086002</v>
      </c>
      <c r="T445" s="33">
        <v>0</v>
      </c>
      <c r="U445" s="33">
        <v>0.28747831127740497</v>
      </c>
      <c r="V445" s="15">
        <v>0</v>
      </c>
      <c r="W445" s="15"/>
      <c r="X445" s="15"/>
    </row>
    <row r="446" spans="1:24" ht="21.25" customHeight="1" x14ac:dyDescent="0.15">
      <c r="A446" s="44" t="s">
        <v>522</v>
      </c>
      <c r="B446" s="48" t="s">
        <v>102</v>
      </c>
      <c r="C446" s="49">
        <v>30</v>
      </c>
      <c r="D446" s="48" t="s">
        <v>59</v>
      </c>
      <c r="E446" s="40">
        <f t="shared" si="12"/>
        <v>82.471491560685095</v>
      </c>
      <c r="F446" s="41">
        <f t="shared" si="13"/>
        <v>1.5272498437163906</v>
      </c>
      <c r="G446" s="42">
        <v>54</v>
      </c>
      <c r="H446" s="43">
        <v>14.1837727272728</v>
      </c>
      <c r="I446" s="33">
        <v>3.84090909090909E-2</v>
      </c>
      <c r="J446" s="33">
        <v>6.4451769383308903</v>
      </c>
      <c r="K446" s="33">
        <v>6.3229200755513899</v>
      </c>
      <c r="L446" s="33">
        <v>12.768097013882301</v>
      </c>
      <c r="M446" s="33">
        <v>77.050966497403095</v>
      </c>
      <c r="N446" s="33">
        <v>2.8434296281572E-2</v>
      </c>
      <c r="O446" s="33">
        <v>7.4300959086659499E-2</v>
      </c>
      <c r="P446" s="33">
        <v>27.465576760817001</v>
      </c>
      <c r="Q446" s="33">
        <v>116.202082745543</v>
      </c>
      <c r="R446" s="33">
        <v>-0.72534349834725198</v>
      </c>
      <c r="S446" s="33">
        <v>0.825162887638345</v>
      </c>
      <c r="T446" s="33">
        <v>387.89748120983802</v>
      </c>
      <c r="U446" s="33">
        <v>337.738860745485</v>
      </c>
      <c r="V446" s="15">
        <v>0.53456181668712599</v>
      </c>
      <c r="W446" s="15"/>
      <c r="X446" s="15"/>
    </row>
    <row r="447" spans="1:24" ht="21.25" customHeight="1" x14ac:dyDescent="0.15">
      <c r="A447" s="44" t="s">
        <v>523</v>
      </c>
      <c r="B447" s="45" t="s">
        <v>99</v>
      </c>
      <c r="C447" s="46">
        <v>30</v>
      </c>
      <c r="D447" s="45" t="s">
        <v>74</v>
      </c>
      <c r="E447" s="40">
        <f t="shared" si="12"/>
        <v>82.441084557668376</v>
      </c>
      <c r="F447" s="41">
        <f t="shared" si="13"/>
        <v>1.5554921614654411</v>
      </c>
      <c r="G447" s="42">
        <v>53</v>
      </c>
      <c r="H447" s="43">
        <v>19.1116818181818</v>
      </c>
      <c r="I447" s="33">
        <v>6.4973664875696294E-2</v>
      </c>
      <c r="J447" s="33">
        <v>2.6015334604534899</v>
      </c>
      <c r="K447" s="33">
        <v>8.8750091591938194</v>
      </c>
      <c r="L447" s="33">
        <v>11.476542619647301</v>
      </c>
      <c r="M447" s="33">
        <v>59.927112198970299</v>
      </c>
      <c r="N447" s="33">
        <v>2.1592122394914499E-2</v>
      </c>
      <c r="O447" s="33">
        <v>0.11411085459199299</v>
      </c>
      <c r="P447" s="33">
        <v>89.098394450286605</v>
      </c>
      <c r="Q447" s="33">
        <v>91.730993085723298</v>
      </c>
      <c r="R447" s="33">
        <v>-3.8081042669232699</v>
      </c>
      <c r="S447" s="33">
        <v>0.29768457123148601</v>
      </c>
      <c r="T447" s="33">
        <v>0</v>
      </c>
      <c r="U447" s="33">
        <v>0</v>
      </c>
      <c r="V447" s="15">
        <v>0</v>
      </c>
      <c r="W447" s="15"/>
      <c r="X447" s="15"/>
    </row>
    <row r="448" spans="1:24" ht="21.25" customHeight="1" x14ac:dyDescent="0.15">
      <c r="A448" s="44" t="s">
        <v>524</v>
      </c>
      <c r="B448" s="45" t="s">
        <v>121</v>
      </c>
      <c r="C448" s="46">
        <v>23</v>
      </c>
      <c r="D448" s="45" t="s">
        <v>74</v>
      </c>
      <c r="E448" s="40">
        <f t="shared" si="12"/>
        <v>82.164203257478206</v>
      </c>
      <c r="F448" s="41">
        <f t="shared" si="13"/>
        <v>1.6768204746424125</v>
      </c>
      <c r="G448" s="42">
        <v>49</v>
      </c>
      <c r="H448" s="43">
        <v>19.893727272727201</v>
      </c>
      <c r="I448" s="33">
        <v>0.121836783628329</v>
      </c>
      <c r="J448" s="33">
        <v>2.25178544536077</v>
      </c>
      <c r="K448" s="33">
        <v>11.512417891130401</v>
      </c>
      <c r="L448" s="33">
        <v>13.7642033364912</v>
      </c>
      <c r="M448" s="33">
        <v>45.301184516017301</v>
      </c>
      <c r="N448" s="33">
        <v>5.0128539355729897E-2</v>
      </c>
      <c r="O448" s="33">
        <v>0.26492117637671198</v>
      </c>
      <c r="P448" s="33">
        <v>88.4557931862131</v>
      </c>
      <c r="Q448" s="33">
        <v>107.85892934332701</v>
      </c>
      <c r="R448" s="33">
        <v>-4.7529150519556298</v>
      </c>
      <c r="S448" s="33">
        <v>0.24631423638002001</v>
      </c>
      <c r="T448" s="33">
        <v>0</v>
      </c>
      <c r="U448" s="33">
        <v>0</v>
      </c>
      <c r="V448" s="15">
        <v>0</v>
      </c>
      <c r="W448" s="15"/>
      <c r="X448" s="15"/>
    </row>
    <row r="449" spans="1:24" ht="21.25" customHeight="1" x14ac:dyDescent="0.15">
      <c r="A449" s="37" t="s">
        <v>525</v>
      </c>
      <c r="B449" s="38" t="s">
        <v>144</v>
      </c>
      <c r="C449" s="39">
        <v>23</v>
      </c>
      <c r="D449" s="38" t="s">
        <v>59</v>
      </c>
      <c r="E449" s="40">
        <f t="shared" si="12"/>
        <v>82.157845030989023</v>
      </c>
      <c r="F449" s="41">
        <f t="shared" si="13"/>
        <v>1.7116217714789379</v>
      </c>
      <c r="G449" s="42">
        <v>48</v>
      </c>
      <c r="H449" s="43">
        <v>12.780825</v>
      </c>
      <c r="I449" s="33">
        <v>1.23704255375168</v>
      </c>
      <c r="J449" s="33">
        <v>7.26197063528722</v>
      </c>
      <c r="K449" s="33">
        <v>6.1652130006780501</v>
      </c>
      <c r="L449" s="33">
        <v>13.427183635965299</v>
      </c>
      <c r="M449" s="33">
        <v>72.321914201428299</v>
      </c>
      <c r="N449" s="33">
        <v>0.52897393477751997</v>
      </c>
      <c r="O449" s="33">
        <v>1.3822487568045001</v>
      </c>
      <c r="P449" s="33">
        <v>14.754197543850299</v>
      </c>
      <c r="Q449" s="33">
        <v>44.518920093863997</v>
      </c>
      <c r="R449" s="33">
        <v>-4.0967894885530596</v>
      </c>
      <c r="S449" s="33">
        <v>0.73847213942759504</v>
      </c>
      <c r="T449" s="33">
        <v>103.54300618384799</v>
      </c>
      <c r="U449" s="33">
        <v>214.77656942992701</v>
      </c>
      <c r="V449" s="15">
        <v>0.32528004595444598</v>
      </c>
      <c r="W449" s="15"/>
      <c r="X449" s="15"/>
    </row>
    <row r="450" spans="1:24" ht="21.25" customHeight="1" x14ac:dyDescent="0.2">
      <c r="A450" s="47" t="s">
        <v>525</v>
      </c>
      <c r="B450" s="38" t="s">
        <v>144</v>
      </c>
      <c r="C450" s="39">
        <v>23</v>
      </c>
      <c r="D450" s="38" t="s">
        <v>59</v>
      </c>
      <c r="E450" s="40">
        <f t="shared" si="12"/>
        <v>82.157845030989023</v>
      </c>
      <c r="F450" s="41">
        <f t="shared" si="13"/>
        <v>1.7116217714789379</v>
      </c>
      <c r="G450" s="42">
        <v>48</v>
      </c>
      <c r="H450" s="43">
        <v>12.780825</v>
      </c>
      <c r="I450" s="33">
        <v>1.23704255375168</v>
      </c>
      <c r="J450" s="33">
        <v>7.26197063528722</v>
      </c>
      <c r="K450" s="33">
        <v>6.1652130006780501</v>
      </c>
      <c r="L450" s="33">
        <v>13.427183635965299</v>
      </c>
      <c r="M450" s="33">
        <v>72.321914201428299</v>
      </c>
      <c r="N450" s="33">
        <v>0.52897393477751997</v>
      </c>
      <c r="O450" s="33">
        <v>1.3822487568045001</v>
      </c>
      <c r="P450" s="33">
        <v>14.754197543850299</v>
      </c>
      <c r="Q450" s="33">
        <v>44.518920093863997</v>
      </c>
      <c r="R450" s="33">
        <v>-4.0967894885530596</v>
      </c>
      <c r="S450" s="33">
        <v>0.73847213942759504</v>
      </c>
      <c r="T450" s="33">
        <v>103.54300618384799</v>
      </c>
      <c r="U450" s="33">
        <v>214.77656942992701</v>
      </c>
      <c r="V450" s="15">
        <v>0.32528004595444598</v>
      </c>
      <c r="W450" s="15"/>
      <c r="X450" s="15"/>
    </row>
    <row r="451" spans="1:24" ht="21.25" customHeight="1" x14ac:dyDescent="0.15">
      <c r="A451" s="44" t="s">
        <v>526</v>
      </c>
      <c r="B451" s="45" t="s">
        <v>96</v>
      </c>
      <c r="C451" s="46">
        <v>23</v>
      </c>
      <c r="D451" s="45" t="s">
        <v>74</v>
      </c>
      <c r="E451" s="40">
        <f t="shared" ref="E451:E514" si="14">(H451*G451*H$2)+(J451*J$2)+(K451*K$2)+(L451*L$2)+(M451*M$2)+(N451*N$2)+(O451*O$2)+(P451*P$2)+(Q451*Q$2)+(R451*R$2)+(S451*S$2)+(T451*T$2)+(U451*U$2)+(W451*W$2)+(X451*X$2)</f>
        <v>81.778750735825696</v>
      </c>
      <c r="F451" s="41">
        <f t="shared" ref="F451:F514" si="15">E451/G451</f>
        <v>1.7777989290396889</v>
      </c>
      <c r="G451" s="42">
        <v>46</v>
      </c>
      <c r="H451" s="43">
        <v>19.332171875</v>
      </c>
      <c r="I451" s="33">
        <v>0.11122849977603901</v>
      </c>
      <c r="J451" s="33">
        <v>2.23688723571447</v>
      </c>
      <c r="K451" s="33">
        <v>10.275060835227301</v>
      </c>
      <c r="L451" s="33">
        <v>12.511948070941701</v>
      </c>
      <c r="M451" s="33">
        <v>62.905366875756798</v>
      </c>
      <c r="N451" s="33">
        <v>0.13315302020417799</v>
      </c>
      <c r="O451" s="33">
        <v>0.23778139445760901</v>
      </c>
      <c r="P451" s="33">
        <v>61.573301481033901</v>
      </c>
      <c r="Q451" s="33">
        <v>39.538395243889198</v>
      </c>
      <c r="R451" s="33">
        <v>1.1492732851448799</v>
      </c>
      <c r="S451" s="33">
        <v>0.32655698015619</v>
      </c>
      <c r="T451" s="33">
        <v>0</v>
      </c>
      <c r="U451" s="33">
        <v>0</v>
      </c>
      <c r="V451" s="15">
        <v>0</v>
      </c>
      <c r="W451" s="15"/>
      <c r="X451" s="15"/>
    </row>
    <row r="452" spans="1:24" ht="21.25" customHeight="1" x14ac:dyDescent="0.15">
      <c r="A452" s="44" t="s">
        <v>527</v>
      </c>
      <c r="B452" s="45" t="s">
        <v>151</v>
      </c>
      <c r="C452" s="46">
        <v>34</v>
      </c>
      <c r="D452" s="45" t="s">
        <v>74</v>
      </c>
      <c r="E452" s="40">
        <f t="shared" si="14"/>
        <v>81.632802999253542</v>
      </c>
      <c r="F452" s="41">
        <f t="shared" si="15"/>
        <v>1.7368681489202882</v>
      </c>
      <c r="G452" s="42">
        <v>47</v>
      </c>
      <c r="H452" s="43">
        <v>20.240199999999898</v>
      </c>
      <c r="I452" s="33">
        <v>2.1805889399440399E-2</v>
      </c>
      <c r="J452" s="33">
        <v>2.3552323511970301</v>
      </c>
      <c r="K452" s="33">
        <v>9.3473086106636991</v>
      </c>
      <c r="L452" s="33">
        <v>11.7025409618607</v>
      </c>
      <c r="M452" s="33">
        <v>58.618625544183303</v>
      </c>
      <c r="N452" s="33">
        <v>7.7789326382662199E-3</v>
      </c>
      <c r="O452" s="33">
        <v>5.5864307253929997E-2</v>
      </c>
      <c r="P452" s="33">
        <v>85.520693635359294</v>
      </c>
      <c r="Q452" s="33">
        <v>66.016600540264605</v>
      </c>
      <c r="R452" s="33">
        <v>-2.3518900269876299</v>
      </c>
      <c r="S452" s="33">
        <v>0.29883331489876003</v>
      </c>
      <c r="T452" s="33">
        <v>0</v>
      </c>
      <c r="U452" s="33">
        <v>0</v>
      </c>
      <c r="V452" s="15">
        <v>0</v>
      </c>
      <c r="W452" s="15"/>
      <c r="X452" s="15"/>
    </row>
    <row r="453" spans="1:24" ht="21.25" customHeight="1" x14ac:dyDescent="0.15">
      <c r="A453" s="44" t="s">
        <v>528</v>
      </c>
      <c r="B453" s="48" t="s">
        <v>94</v>
      </c>
      <c r="C453" s="49">
        <v>32</v>
      </c>
      <c r="D453" s="48" t="s">
        <v>74</v>
      </c>
      <c r="E453" s="40">
        <f t="shared" si="14"/>
        <v>81.350388741170292</v>
      </c>
      <c r="F453" s="41">
        <f t="shared" si="15"/>
        <v>1.6602120151259243</v>
      </c>
      <c r="G453" s="42">
        <v>49</v>
      </c>
      <c r="H453" s="43">
        <v>20.928318181818199</v>
      </c>
      <c r="I453" s="33">
        <v>0.19927500615589899</v>
      </c>
      <c r="J453" s="33">
        <v>1.9678652089849</v>
      </c>
      <c r="K453" s="33">
        <v>10.9933963874421</v>
      </c>
      <c r="L453" s="33">
        <v>12.961261596427001</v>
      </c>
      <c r="M453" s="33">
        <v>50.727279163954798</v>
      </c>
      <c r="N453" s="33">
        <v>5.5816557230839198E-2</v>
      </c>
      <c r="O453" s="33">
        <v>0.40084590438085399</v>
      </c>
      <c r="P453" s="33">
        <v>81.506362805750996</v>
      </c>
      <c r="Q453" s="33">
        <v>38.073165000354699</v>
      </c>
      <c r="R453" s="33">
        <v>2.0699409131187601</v>
      </c>
      <c r="S453" s="33">
        <v>0.32177464746150503</v>
      </c>
      <c r="T453" s="33">
        <v>0</v>
      </c>
      <c r="U453" s="33">
        <v>0</v>
      </c>
      <c r="V453" s="15">
        <v>0</v>
      </c>
      <c r="W453" s="15"/>
      <c r="X453" s="15"/>
    </row>
    <row r="454" spans="1:24" ht="21.25" customHeight="1" x14ac:dyDescent="0.15">
      <c r="A454" s="44" t="s">
        <v>529</v>
      </c>
      <c r="B454" s="45" t="s">
        <v>70</v>
      </c>
      <c r="C454" s="51"/>
      <c r="D454" s="45" t="s">
        <v>104</v>
      </c>
      <c r="E454" s="40">
        <f t="shared" si="14"/>
        <v>81.221564663524873</v>
      </c>
      <c r="F454" s="41">
        <f t="shared" si="15"/>
        <v>1.7281183970962739</v>
      </c>
      <c r="G454" s="42">
        <v>47</v>
      </c>
      <c r="H454" s="43">
        <v>12.1602941176471</v>
      </c>
      <c r="I454" s="33">
        <v>0.16793785172946701</v>
      </c>
      <c r="J454" s="33">
        <v>8.2946852637904094</v>
      </c>
      <c r="K454" s="33">
        <v>6.5499418805927698</v>
      </c>
      <c r="L454" s="33">
        <v>14.844627144383301</v>
      </c>
      <c r="M454" s="33">
        <v>65.287143244823497</v>
      </c>
      <c r="N454" s="33">
        <v>0.11500415160926</v>
      </c>
      <c r="O454" s="33">
        <v>0.300514515249443</v>
      </c>
      <c r="P454" s="33">
        <v>17.215412887323499</v>
      </c>
      <c r="Q454" s="33">
        <v>64.083321886807894</v>
      </c>
      <c r="R454" s="33">
        <v>4.0425483979572601</v>
      </c>
      <c r="S454" s="33">
        <v>1.0678920953241899</v>
      </c>
      <c r="T454" s="33">
        <v>0</v>
      </c>
      <c r="U454" s="33">
        <v>1.2723443168445399E-4</v>
      </c>
      <c r="V454" s="15">
        <v>0</v>
      </c>
      <c r="W454" s="15"/>
      <c r="X454" s="15"/>
    </row>
    <row r="455" spans="1:24" ht="21.25" customHeight="1" x14ac:dyDescent="0.15">
      <c r="A455" s="44" t="s">
        <v>530</v>
      </c>
      <c r="B455" s="45" t="s">
        <v>144</v>
      </c>
      <c r="C455" s="46">
        <v>31</v>
      </c>
      <c r="D455" s="45" t="s">
        <v>74</v>
      </c>
      <c r="E455" s="40">
        <f t="shared" si="14"/>
        <v>81.097274500124243</v>
      </c>
      <c r="F455" s="41">
        <f t="shared" si="15"/>
        <v>1.6895265520859217</v>
      </c>
      <c r="G455" s="42">
        <v>48</v>
      </c>
      <c r="H455" s="43">
        <v>21.266205882352999</v>
      </c>
      <c r="I455" s="33">
        <v>4.4620446210656202E-2</v>
      </c>
      <c r="J455" s="33">
        <v>1.34136165664934</v>
      </c>
      <c r="K455" s="33">
        <v>8.6754117216945605</v>
      </c>
      <c r="L455" s="33">
        <v>10.016773378343901</v>
      </c>
      <c r="M455" s="33">
        <v>61.513959668471003</v>
      </c>
      <c r="N455" s="33">
        <v>1.29951525588813E-2</v>
      </c>
      <c r="O455" s="33">
        <v>0.11797178218991999</v>
      </c>
      <c r="P455" s="33">
        <v>100.270154832386</v>
      </c>
      <c r="Q455" s="33">
        <v>101.868483945965</v>
      </c>
      <c r="R455" s="33">
        <v>-5.8240234337350598</v>
      </c>
      <c r="S455" s="33">
        <v>0.136403500107626</v>
      </c>
      <c r="T455" s="33">
        <v>0</v>
      </c>
      <c r="U455" s="33">
        <v>0</v>
      </c>
      <c r="V455" s="15">
        <v>0</v>
      </c>
      <c r="W455" s="15"/>
      <c r="X455" s="15"/>
    </row>
    <row r="456" spans="1:24" ht="21.25" customHeight="1" x14ac:dyDescent="0.15">
      <c r="A456" s="44" t="s">
        <v>531</v>
      </c>
      <c r="B456" s="45" t="s">
        <v>92</v>
      </c>
      <c r="C456" s="46">
        <v>23</v>
      </c>
      <c r="D456" s="45" t="s">
        <v>74</v>
      </c>
      <c r="E456" s="40">
        <f t="shared" si="14"/>
        <v>80.926400547306116</v>
      </c>
      <c r="F456" s="41">
        <f t="shared" si="15"/>
        <v>1.7592695771153504</v>
      </c>
      <c r="G456" s="42">
        <v>46</v>
      </c>
      <c r="H456" s="43">
        <v>20.784393939394</v>
      </c>
      <c r="I456" s="33">
        <v>3.0472787369394801E-2</v>
      </c>
      <c r="J456" s="33">
        <v>2.98948902462487</v>
      </c>
      <c r="K456" s="33">
        <v>10.1833742747746</v>
      </c>
      <c r="L456" s="33">
        <v>13.172863299399401</v>
      </c>
      <c r="M456" s="33">
        <v>52.169471120869702</v>
      </c>
      <c r="N456" s="33">
        <v>1.02482774762572E-2</v>
      </c>
      <c r="O456" s="33">
        <v>5.4160479434250799E-2</v>
      </c>
      <c r="P456" s="33">
        <v>76.073770649021696</v>
      </c>
      <c r="Q456" s="33">
        <v>79.609657195939107</v>
      </c>
      <c r="R456" s="33">
        <v>2.04791362246654</v>
      </c>
      <c r="S456" s="33">
        <v>0.44030959458772601</v>
      </c>
      <c r="T456" s="33">
        <v>0</v>
      </c>
      <c r="U456" s="33">
        <v>0</v>
      </c>
      <c r="V456" s="15">
        <v>0</v>
      </c>
      <c r="W456" s="15"/>
      <c r="X456" s="15"/>
    </row>
    <row r="457" spans="1:24" ht="21.25" customHeight="1" x14ac:dyDescent="0.2">
      <c r="A457" s="47" t="s">
        <v>532</v>
      </c>
      <c r="B457" s="38" t="s">
        <v>204</v>
      </c>
      <c r="C457" s="39">
        <v>22</v>
      </c>
      <c r="D457" s="38" t="s">
        <v>74</v>
      </c>
      <c r="E457" s="40">
        <f t="shared" si="14"/>
        <v>80.803183453793878</v>
      </c>
      <c r="F457" s="41">
        <f t="shared" si="15"/>
        <v>1.6833996552873725</v>
      </c>
      <c r="G457" s="42">
        <v>48</v>
      </c>
      <c r="H457" s="43">
        <v>20.7472777777777</v>
      </c>
      <c r="I457" s="33">
        <v>0.18767063120869701</v>
      </c>
      <c r="J457" s="33">
        <v>3.2508244551200098</v>
      </c>
      <c r="K457" s="33">
        <v>9.1974196139956295</v>
      </c>
      <c r="L457" s="33">
        <v>12.448244069115701</v>
      </c>
      <c r="M457" s="33">
        <v>61.361896607771499</v>
      </c>
      <c r="N457" s="33">
        <v>0.16506913963025899</v>
      </c>
      <c r="O457" s="33">
        <v>0.51732874407890395</v>
      </c>
      <c r="P457" s="33">
        <v>58.714227272016998</v>
      </c>
      <c r="Q457" s="33">
        <v>55.257316242101297</v>
      </c>
      <c r="R457" s="33">
        <v>-5.4348944898948499</v>
      </c>
      <c r="S457" s="33">
        <v>0.29368157436118703</v>
      </c>
      <c r="T457" s="33">
        <v>0</v>
      </c>
      <c r="U457" s="33">
        <v>1.28288964931212</v>
      </c>
      <c r="V457" s="15">
        <v>0</v>
      </c>
      <c r="W457" s="15"/>
      <c r="X457" s="15"/>
    </row>
    <row r="458" spans="1:24" ht="21.25" customHeight="1" x14ac:dyDescent="0.2">
      <c r="A458" s="47" t="s">
        <v>533</v>
      </c>
      <c r="B458" s="38" t="s">
        <v>117</v>
      </c>
      <c r="C458" s="39">
        <v>31</v>
      </c>
      <c r="D458" s="38" t="s">
        <v>62</v>
      </c>
      <c r="E458" s="40">
        <f t="shared" si="14"/>
        <v>80.701066592721915</v>
      </c>
      <c r="F458" s="41">
        <f t="shared" si="15"/>
        <v>1.6812722206817066</v>
      </c>
      <c r="G458" s="42">
        <v>48</v>
      </c>
      <c r="H458" s="43">
        <v>10.011142857142801</v>
      </c>
      <c r="I458" s="33">
        <v>2.2109913868144302</v>
      </c>
      <c r="J458" s="33">
        <v>6.3953844162613898</v>
      </c>
      <c r="K458" s="33">
        <v>6.4987731578798398</v>
      </c>
      <c r="L458" s="33">
        <v>12.8941575741413</v>
      </c>
      <c r="M458" s="33">
        <v>51.306476269710203</v>
      </c>
      <c r="N458" s="33">
        <v>4.1496444768463601</v>
      </c>
      <c r="O458" s="33">
        <v>7.3229552618898701</v>
      </c>
      <c r="P458" s="33">
        <v>8.5972260583168296</v>
      </c>
      <c r="Q458" s="33">
        <v>42.001619993749799</v>
      </c>
      <c r="R458" s="33">
        <v>-1.44490692138037</v>
      </c>
      <c r="S458" s="33">
        <v>0.79847962534315697</v>
      </c>
      <c r="T458" s="33">
        <v>0.239851450410689</v>
      </c>
      <c r="U458" s="33">
        <v>1.2976668270080201</v>
      </c>
      <c r="V458" s="15">
        <v>0.15599908887806399</v>
      </c>
      <c r="W458" s="15"/>
      <c r="X458" s="15"/>
    </row>
    <row r="459" spans="1:24" ht="21.25" customHeight="1" x14ac:dyDescent="0.2">
      <c r="A459" s="47" t="s">
        <v>534</v>
      </c>
      <c r="B459" s="38" t="s">
        <v>72</v>
      </c>
      <c r="C459" s="39">
        <v>31</v>
      </c>
      <c r="D459" s="38" t="s">
        <v>74</v>
      </c>
      <c r="E459" s="40">
        <f t="shared" si="14"/>
        <v>80.520355308622698</v>
      </c>
      <c r="F459" s="41">
        <f t="shared" si="15"/>
        <v>1.6432725573188305</v>
      </c>
      <c r="G459" s="42">
        <v>49</v>
      </c>
      <c r="H459" s="43">
        <v>18.812060606060601</v>
      </c>
      <c r="I459" s="33">
        <v>5.1715017541703601E-2</v>
      </c>
      <c r="J459" s="33">
        <v>1.7013700465299899</v>
      </c>
      <c r="K459" s="33">
        <v>11.7583838198218</v>
      </c>
      <c r="L459" s="33">
        <v>13.4597538663518</v>
      </c>
      <c r="M459" s="33">
        <v>55.947372111091497</v>
      </c>
      <c r="N459" s="33">
        <v>2.0276585737473599E-2</v>
      </c>
      <c r="O459" s="33">
        <v>0.15899260366027501</v>
      </c>
      <c r="P459" s="33">
        <v>59.247112233505199</v>
      </c>
      <c r="Q459" s="33">
        <v>117.29547172180099</v>
      </c>
      <c r="R459" s="33">
        <v>0.53714984161413504</v>
      </c>
      <c r="S459" s="33">
        <v>0.26488417806402997</v>
      </c>
      <c r="T459" s="33">
        <v>0</v>
      </c>
      <c r="U459" s="33">
        <v>0</v>
      </c>
      <c r="V459" s="15">
        <v>0</v>
      </c>
      <c r="W459" s="15"/>
      <c r="X459" s="15"/>
    </row>
    <row r="460" spans="1:24" ht="21.25" customHeight="1" x14ac:dyDescent="0.15">
      <c r="A460" s="37" t="s">
        <v>535</v>
      </c>
      <c r="B460" s="38" t="s">
        <v>135</v>
      </c>
      <c r="C460" s="39">
        <v>25</v>
      </c>
      <c r="D460" s="38" t="s">
        <v>74</v>
      </c>
      <c r="E460" s="40">
        <f t="shared" si="14"/>
        <v>80.404969770349894</v>
      </c>
      <c r="F460" s="41">
        <f t="shared" si="15"/>
        <v>1.6409177504153039</v>
      </c>
      <c r="G460" s="42">
        <v>49</v>
      </c>
      <c r="H460" s="43">
        <v>20.621821428571401</v>
      </c>
      <c r="I460" s="33">
        <v>0.110609525197003</v>
      </c>
      <c r="J460" s="33">
        <v>3.6489334320518698</v>
      </c>
      <c r="K460" s="33">
        <v>5.9216214187479599</v>
      </c>
      <c r="L460" s="33">
        <v>9.5705548507998106</v>
      </c>
      <c r="M460" s="33">
        <v>69.576982767955698</v>
      </c>
      <c r="N460" s="33">
        <v>4.5153707843981102E-2</v>
      </c>
      <c r="O460" s="33">
        <v>0.23863000106406501</v>
      </c>
      <c r="P460" s="33">
        <v>82.137769159222103</v>
      </c>
      <c r="Q460" s="33">
        <v>58.689990795722601</v>
      </c>
      <c r="R460" s="33">
        <v>-5.8907882998451599</v>
      </c>
      <c r="S460" s="33">
        <v>0.33214714954694402</v>
      </c>
      <c r="T460" s="33">
        <v>0</v>
      </c>
      <c r="U460" s="33">
        <v>0</v>
      </c>
      <c r="V460" s="15">
        <v>0</v>
      </c>
      <c r="W460" s="15"/>
      <c r="X460" s="15"/>
    </row>
    <row r="461" spans="1:24" ht="21.25" customHeight="1" x14ac:dyDescent="0.15">
      <c r="A461" s="44" t="s">
        <v>536</v>
      </c>
      <c r="B461" s="48" t="s">
        <v>68</v>
      </c>
      <c r="C461" s="49">
        <v>28</v>
      </c>
      <c r="D461" s="48" t="s">
        <v>74</v>
      </c>
      <c r="E461" s="40">
        <f t="shared" si="14"/>
        <v>80.395033666564814</v>
      </c>
      <c r="F461" s="41">
        <f t="shared" si="15"/>
        <v>1.7105326312035067</v>
      </c>
      <c r="G461" s="42">
        <v>47</v>
      </c>
      <c r="H461" s="43">
        <v>20.871625000000002</v>
      </c>
      <c r="I461" s="33">
        <v>7.0417915042484805E-2</v>
      </c>
      <c r="J461" s="33">
        <v>3.0771661353220399</v>
      </c>
      <c r="K461" s="33">
        <v>8.1352877142322395</v>
      </c>
      <c r="L461" s="33">
        <v>11.212453849554301</v>
      </c>
      <c r="M461" s="33">
        <v>55.971045486352203</v>
      </c>
      <c r="N461" s="33">
        <v>2.5775067351276101E-2</v>
      </c>
      <c r="O461" s="33">
        <v>0.13621703827100501</v>
      </c>
      <c r="P461" s="33">
        <v>92.498576490919305</v>
      </c>
      <c r="Q461" s="33">
        <v>91.766082189980395</v>
      </c>
      <c r="R461" s="33">
        <v>-3.21802275523443</v>
      </c>
      <c r="S461" s="33">
        <v>0.38946508245942602</v>
      </c>
      <c r="T461" s="33">
        <v>0</v>
      </c>
      <c r="U461" s="33">
        <v>4.2001809108548098E-5</v>
      </c>
      <c r="V461" s="15">
        <v>0</v>
      </c>
      <c r="W461" s="15"/>
      <c r="X461" s="15"/>
    </row>
    <row r="462" spans="1:24" ht="21.25" customHeight="1" x14ac:dyDescent="0.15">
      <c r="A462" s="44" t="s">
        <v>537</v>
      </c>
      <c r="B462" s="48" t="s">
        <v>87</v>
      </c>
      <c r="C462" s="49">
        <v>29</v>
      </c>
      <c r="D462" s="48" t="s">
        <v>61</v>
      </c>
      <c r="E462" s="40">
        <f t="shared" si="14"/>
        <v>80.3071800452568</v>
      </c>
      <c r="F462" s="41">
        <f t="shared" si="15"/>
        <v>1.8251631828467454</v>
      </c>
      <c r="G462" s="42">
        <v>44</v>
      </c>
      <c r="H462" s="43">
        <v>14.233045454545501</v>
      </c>
      <c r="I462" s="33">
        <v>0.27837869736047999</v>
      </c>
      <c r="J462" s="33">
        <v>6.9129601612071898</v>
      </c>
      <c r="K462" s="33">
        <v>8.8346746520603094</v>
      </c>
      <c r="L462" s="33">
        <v>15.747634813267499</v>
      </c>
      <c r="M462" s="33">
        <v>57.749085732399998</v>
      </c>
      <c r="N462" s="33">
        <v>0.33495105681471898</v>
      </c>
      <c r="O462" s="33">
        <v>0.75371249961473397</v>
      </c>
      <c r="P462" s="33">
        <v>13.411538700124099</v>
      </c>
      <c r="Q462" s="33">
        <v>17.183161225528501</v>
      </c>
      <c r="R462" s="33">
        <v>1.55549633716767</v>
      </c>
      <c r="S462" s="33">
        <v>1.01216769405828</v>
      </c>
      <c r="T462" s="33">
        <v>12.077207785075</v>
      </c>
      <c r="U462" s="33">
        <v>19.920902911962902</v>
      </c>
      <c r="V462" s="15">
        <v>0.37743502731843998</v>
      </c>
      <c r="W462" s="15"/>
      <c r="X462" s="15"/>
    </row>
    <row r="463" spans="1:24" ht="21.25" customHeight="1" x14ac:dyDescent="0.15">
      <c r="A463" s="44" t="s">
        <v>538</v>
      </c>
      <c r="B463" s="45" t="s">
        <v>65</v>
      </c>
      <c r="C463" s="46">
        <v>31</v>
      </c>
      <c r="D463" s="45" t="s">
        <v>74</v>
      </c>
      <c r="E463" s="40">
        <f t="shared" si="14"/>
        <v>80.256266933223046</v>
      </c>
      <c r="F463" s="41">
        <f t="shared" si="15"/>
        <v>1.7447014550700661</v>
      </c>
      <c r="G463" s="42">
        <v>46</v>
      </c>
      <c r="H463" s="43">
        <v>19.635235294117599</v>
      </c>
      <c r="I463" s="33">
        <v>2.76006998754438E-2</v>
      </c>
      <c r="J463" s="33">
        <v>2.4544964549422299</v>
      </c>
      <c r="K463" s="33">
        <v>9.9261800395314594</v>
      </c>
      <c r="L463" s="33">
        <v>12.3806764944737</v>
      </c>
      <c r="M463" s="33">
        <v>60.827943244742499</v>
      </c>
      <c r="N463" s="33">
        <v>9.9503569409111099E-3</v>
      </c>
      <c r="O463" s="33">
        <v>7.1458363338254893E-2</v>
      </c>
      <c r="P463" s="33">
        <v>62.786745503771101</v>
      </c>
      <c r="Q463" s="33">
        <v>67.970889472917705</v>
      </c>
      <c r="R463" s="33">
        <v>2.60733884837888</v>
      </c>
      <c r="S463" s="33">
        <v>0.30053894396984498</v>
      </c>
      <c r="T463" s="33">
        <v>0</v>
      </c>
      <c r="U463" s="33">
        <v>0</v>
      </c>
      <c r="V463" s="15">
        <v>0</v>
      </c>
      <c r="W463" s="15"/>
      <c r="X463" s="15"/>
    </row>
    <row r="464" spans="1:24" ht="21.25" customHeight="1" x14ac:dyDescent="0.15">
      <c r="A464" s="44" t="s">
        <v>539</v>
      </c>
      <c r="B464" s="45" t="s">
        <v>96</v>
      </c>
      <c r="C464" s="46">
        <v>20</v>
      </c>
      <c r="D464" s="45" t="s">
        <v>59</v>
      </c>
      <c r="E464" s="40">
        <f t="shared" si="14"/>
        <v>80.007518726310622</v>
      </c>
      <c r="F464" s="41">
        <f t="shared" si="15"/>
        <v>1.7392938853545787</v>
      </c>
      <c r="G464" s="42">
        <v>46</v>
      </c>
      <c r="H464" s="43">
        <v>11.775200000000099</v>
      </c>
      <c r="I464" s="33">
        <v>0.70670541214605398</v>
      </c>
      <c r="J464" s="33">
        <v>6.2236764796998196</v>
      </c>
      <c r="K464" s="33">
        <v>7.8628014559811996</v>
      </c>
      <c r="L464" s="33">
        <v>14.0864779356812</v>
      </c>
      <c r="M464" s="33">
        <v>57.332564344239998</v>
      </c>
      <c r="N464" s="33">
        <v>1.3177182856348599</v>
      </c>
      <c r="O464" s="33">
        <v>2.8026000003333702</v>
      </c>
      <c r="P464" s="33">
        <v>17.383013732404098</v>
      </c>
      <c r="Q464" s="33">
        <v>29.253473674254298</v>
      </c>
      <c r="R464" s="33">
        <v>0.67630186180796203</v>
      </c>
      <c r="S464" s="33">
        <v>0.90857731414911203</v>
      </c>
      <c r="T464" s="33">
        <v>18.394370998171599</v>
      </c>
      <c r="U464" s="33">
        <v>42.9201989957336</v>
      </c>
      <c r="V464" s="15">
        <v>0.3</v>
      </c>
      <c r="W464" s="15"/>
      <c r="X464" s="15"/>
    </row>
    <row r="465" spans="1:24" ht="21.25" customHeight="1" x14ac:dyDescent="0.15">
      <c r="A465" s="44" t="s">
        <v>540</v>
      </c>
      <c r="B465" s="45" t="s">
        <v>125</v>
      </c>
      <c r="C465" s="46">
        <v>35</v>
      </c>
      <c r="D465" s="45" t="s">
        <v>59</v>
      </c>
      <c r="E465" s="40">
        <f t="shared" si="14"/>
        <v>79.846846965565447</v>
      </c>
      <c r="F465" s="41">
        <f t="shared" si="15"/>
        <v>1.7358010209905532</v>
      </c>
      <c r="G465" s="42">
        <v>46</v>
      </c>
      <c r="H465" s="43">
        <v>13.4552678571429</v>
      </c>
      <c r="I465" s="33">
        <v>0.42531223511482602</v>
      </c>
      <c r="J465" s="33">
        <v>5.2973160030321003</v>
      </c>
      <c r="K465" s="33">
        <v>10.501106409338</v>
      </c>
      <c r="L465" s="33">
        <v>15.798422412370099</v>
      </c>
      <c r="M465" s="33">
        <v>52.370806988502501</v>
      </c>
      <c r="N465" s="33">
        <v>0.34748697614003099</v>
      </c>
      <c r="O465" s="33">
        <v>1.1738332379463901</v>
      </c>
      <c r="P465" s="33">
        <v>19.5925487915556</v>
      </c>
      <c r="Q465" s="33">
        <v>26.5374241965438</v>
      </c>
      <c r="R465" s="33">
        <v>-0.27707094968006402</v>
      </c>
      <c r="S465" s="33">
        <v>0.65154980052087097</v>
      </c>
      <c r="T465" s="33">
        <v>241.742786221003</v>
      </c>
      <c r="U465" s="33">
        <v>213.127312643956</v>
      </c>
      <c r="V465" s="15">
        <v>0.53145455554063903</v>
      </c>
      <c r="W465" s="15"/>
      <c r="X465" s="15"/>
    </row>
    <row r="466" spans="1:24" ht="21.25" customHeight="1" x14ac:dyDescent="0.2">
      <c r="A466" s="47" t="s">
        <v>541</v>
      </c>
      <c r="B466" s="38" t="s">
        <v>80</v>
      </c>
      <c r="C466" s="39">
        <v>29</v>
      </c>
      <c r="D466" s="38" t="s">
        <v>104</v>
      </c>
      <c r="E466" s="40">
        <f t="shared" si="14"/>
        <v>79.709064443429924</v>
      </c>
      <c r="F466" s="41">
        <f t="shared" si="15"/>
        <v>1.6267156008863251</v>
      </c>
      <c r="G466" s="42">
        <v>49</v>
      </c>
      <c r="H466" s="43">
        <v>10.4277142857143</v>
      </c>
      <c r="I466" s="33">
        <v>5.3664671346880501E-2</v>
      </c>
      <c r="J466" s="33">
        <v>6.2514183048900804</v>
      </c>
      <c r="K466" s="33">
        <v>6.28232704588165</v>
      </c>
      <c r="L466" s="33">
        <v>12.533745350771699</v>
      </c>
      <c r="M466" s="33">
        <v>75.636719604929894</v>
      </c>
      <c r="N466" s="33">
        <v>2.1078572445354899E-2</v>
      </c>
      <c r="O466" s="33">
        <v>7.8162487081206905E-2</v>
      </c>
      <c r="P466" s="33">
        <v>20.6657180724368</v>
      </c>
      <c r="Q466" s="33">
        <v>67.442761080269307</v>
      </c>
      <c r="R466" s="33">
        <v>1.55629174026342</v>
      </c>
      <c r="S466" s="33">
        <v>0.98413391622116297</v>
      </c>
      <c r="T466" s="33">
        <v>113.81587465816</v>
      </c>
      <c r="U466" s="33">
        <v>133.23630805367901</v>
      </c>
      <c r="V466" s="15">
        <v>0.46069568545732897</v>
      </c>
      <c r="W466" s="15"/>
      <c r="X466" s="15"/>
    </row>
    <row r="467" spans="1:24" ht="21.25" customHeight="1" x14ac:dyDescent="0.15">
      <c r="A467" s="44" t="s">
        <v>542</v>
      </c>
      <c r="B467" s="48" t="s">
        <v>135</v>
      </c>
      <c r="C467" s="49">
        <v>24</v>
      </c>
      <c r="D467" s="48" t="s">
        <v>74</v>
      </c>
      <c r="E467" s="40">
        <f t="shared" si="14"/>
        <v>79.610137217956279</v>
      </c>
      <c r="F467" s="41">
        <f t="shared" si="15"/>
        <v>1.6246966779174752</v>
      </c>
      <c r="G467" s="42">
        <v>49</v>
      </c>
      <c r="H467" s="43">
        <v>15.506</v>
      </c>
      <c r="I467" s="33">
        <v>1.06501101596603</v>
      </c>
      <c r="J467" s="33">
        <v>4.1627846087044897</v>
      </c>
      <c r="K467" s="33">
        <v>8.7231526908320607</v>
      </c>
      <c r="L467" s="33">
        <v>12.8859372995366</v>
      </c>
      <c r="M467" s="33">
        <v>48.797238235729203</v>
      </c>
      <c r="N467" s="33">
        <v>1.4100909789982301</v>
      </c>
      <c r="O467" s="33">
        <v>3.8034295275140799</v>
      </c>
      <c r="P467" s="33">
        <v>44.734235732269298</v>
      </c>
      <c r="Q467" s="33">
        <v>47.940235592487902</v>
      </c>
      <c r="R467" s="33">
        <v>-6.1819651647917899</v>
      </c>
      <c r="S467" s="33">
        <v>0.37892087310060601</v>
      </c>
      <c r="T467" s="33">
        <v>0</v>
      </c>
      <c r="U467" s="33">
        <v>0</v>
      </c>
      <c r="V467" s="15">
        <v>0</v>
      </c>
      <c r="W467" s="15"/>
      <c r="X467" s="15"/>
    </row>
    <row r="468" spans="1:24" ht="21.25" customHeight="1" x14ac:dyDescent="0.15">
      <c r="A468" s="37" t="s">
        <v>543</v>
      </c>
      <c r="B468" s="38" t="s">
        <v>78</v>
      </c>
      <c r="C468" s="39">
        <v>36</v>
      </c>
      <c r="D468" s="38" t="s">
        <v>61</v>
      </c>
      <c r="E468" s="40">
        <f t="shared" si="14"/>
        <v>79.32798834385612</v>
      </c>
      <c r="F468" s="41">
        <f t="shared" si="15"/>
        <v>1.7628441854190249</v>
      </c>
      <c r="G468" s="42">
        <v>45</v>
      </c>
      <c r="H468" s="43">
        <v>15.0324166666667</v>
      </c>
      <c r="I468" s="33">
        <v>8.6044058681952806E-2</v>
      </c>
      <c r="J468" s="33">
        <v>7.5237177819380001</v>
      </c>
      <c r="K468" s="33">
        <v>7.5086429111900097</v>
      </c>
      <c r="L468" s="33">
        <v>15.032360693128</v>
      </c>
      <c r="M468" s="33">
        <v>55.833415638596598</v>
      </c>
      <c r="N468" s="33">
        <v>5.1091675295648897E-2</v>
      </c>
      <c r="O468" s="33">
        <v>0.13350639798570199</v>
      </c>
      <c r="P468" s="33">
        <v>30.235928246011898</v>
      </c>
      <c r="Q468" s="33">
        <v>46.591902840258498</v>
      </c>
      <c r="R468" s="33">
        <v>3.1100309927712901</v>
      </c>
      <c r="S468" s="33">
        <v>1.1271278882349001</v>
      </c>
      <c r="T468" s="33">
        <v>303.14806275297201</v>
      </c>
      <c r="U468" s="33">
        <v>237.43281090293999</v>
      </c>
      <c r="V468" s="15">
        <v>0.56078207263013602</v>
      </c>
      <c r="W468" s="15"/>
      <c r="X468" s="15"/>
    </row>
    <row r="469" spans="1:24" ht="21.25" customHeight="1" x14ac:dyDescent="0.15">
      <c r="A469" s="44" t="s">
        <v>544</v>
      </c>
      <c r="B469" s="45" t="s">
        <v>115</v>
      </c>
      <c r="C469" s="46">
        <v>22</v>
      </c>
      <c r="D469" s="45" t="s">
        <v>59</v>
      </c>
      <c r="E469" s="40">
        <f t="shared" si="14"/>
        <v>79.237619728826715</v>
      </c>
      <c r="F469" s="41">
        <f t="shared" si="15"/>
        <v>1.5847523945765343</v>
      </c>
      <c r="G469" s="42">
        <v>50</v>
      </c>
      <c r="H469" s="43">
        <v>11.212</v>
      </c>
      <c r="I469" s="33">
        <v>0.45316751733206501</v>
      </c>
      <c r="J469" s="33">
        <v>8.4046236953983495</v>
      </c>
      <c r="K469" s="33">
        <v>5.7137274848755997</v>
      </c>
      <c r="L469" s="33">
        <v>14.118351180274001</v>
      </c>
      <c r="M469" s="33">
        <v>66.095350041973006</v>
      </c>
      <c r="N469" s="33">
        <v>0.24216698318818999</v>
      </c>
      <c r="O469" s="33">
        <v>0.63280057757810004</v>
      </c>
      <c r="P469" s="33">
        <v>12.846450059310801</v>
      </c>
      <c r="Q469" s="33">
        <v>37.226786369877303</v>
      </c>
      <c r="R469" s="33">
        <v>0.342539874718436</v>
      </c>
      <c r="S469" s="33">
        <v>1.26061483496691</v>
      </c>
      <c r="T469" s="33">
        <v>6.3978392361243497</v>
      </c>
      <c r="U469" s="33">
        <v>12.795678472248699</v>
      </c>
      <c r="V469" s="15">
        <v>0.33333333333333298</v>
      </c>
      <c r="W469" s="15"/>
      <c r="X469" s="15"/>
    </row>
    <row r="470" spans="1:24" ht="21.25" customHeight="1" x14ac:dyDescent="0.15">
      <c r="A470" s="44" t="s">
        <v>545</v>
      </c>
      <c r="B470" s="48" t="s">
        <v>63</v>
      </c>
      <c r="C470" s="49">
        <v>29</v>
      </c>
      <c r="D470" s="48" t="s">
        <v>74</v>
      </c>
      <c r="E470" s="40">
        <f t="shared" si="14"/>
        <v>79.107724953896124</v>
      </c>
      <c r="F470" s="41">
        <f t="shared" si="15"/>
        <v>1.6144433664060434</v>
      </c>
      <c r="G470" s="42">
        <v>49</v>
      </c>
      <c r="H470" s="43">
        <v>20.342333333333301</v>
      </c>
      <c r="I470" s="33">
        <v>8.3904836132545402E-2</v>
      </c>
      <c r="J470" s="33">
        <v>2.0737957375045899</v>
      </c>
      <c r="K470" s="33">
        <v>10.7865663711408</v>
      </c>
      <c r="L470" s="33">
        <v>12.8603621086455</v>
      </c>
      <c r="M470" s="33">
        <v>49.942712263369003</v>
      </c>
      <c r="N470" s="33">
        <v>2.8882201104450601E-2</v>
      </c>
      <c r="O470" s="33">
        <v>0.15263773473713299</v>
      </c>
      <c r="P470" s="33">
        <v>76.250035134005898</v>
      </c>
      <c r="Q470" s="33">
        <v>79.6701959350858</v>
      </c>
      <c r="R470" s="33">
        <v>3.9206341036473402</v>
      </c>
      <c r="S470" s="33">
        <v>0.32366977036729899</v>
      </c>
      <c r="T470" s="33">
        <v>0</v>
      </c>
      <c r="U470" s="33">
        <v>0</v>
      </c>
      <c r="V470" s="15">
        <v>0</v>
      </c>
      <c r="W470" s="15"/>
      <c r="X470" s="15"/>
    </row>
    <row r="471" spans="1:24" ht="21.25" customHeight="1" x14ac:dyDescent="0.15">
      <c r="A471" s="37" t="s">
        <v>546</v>
      </c>
      <c r="B471" s="38" t="s">
        <v>65</v>
      </c>
      <c r="C471" s="39">
        <v>20</v>
      </c>
      <c r="D471" s="38" t="s">
        <v>59</v>
      </c>
      <c r="E471" s="40">
        <f t="shared" si="14"/>
        <v>78.780710412900007</v>
      </c>
      <c r="F471" s="41">
        <f t="shared" si="15"/>
        <v>1.7126241394108697</v>
      </c>
      <c r="G471" s="42">
        <v>46</v>
      </c>
      <c r="H471" s="43">
        <v>10.431742424242399</v>
      </c>
      <c r="I471" s="33">
        <v>0.134163262940897</v>
      </c>
      <c r="J471" s="33">
        <v>5.9968102020717602</v>
      </c>
      <c r="K471" s="33">
        <v>6.4912781474789103</v>
      </c>
      <c r="L471" s="33">
        <v>12.488088349550599</v>
      </c>
      <c r="M471" s="33">
        <v>75.770049410111199</v>
      </c>
      <c r="N471" s="33">
        <v>8.6654044409179107E-2</v>
      </c>
      <c r="O471" s="33">
        <v>0.22643354857748699</v>
      </c>
      <c r="P471" s="33">
        <v>14.892767810187101</v>
      </c>
      <c r="Q471" s="33">
        <v>37.787431576502797</v>
      </c>
      <c r="R471" s="33">
        <v>2.2457019129084101</v>
      </c>
      <c r="S471" s="33">
        <v>0.73427484553472799</v>
      </c>
      <c r="T471" s="33">
        <v>128.98365859299801</v>
      </c>
      <c r="U471" s="33">
        <v>173.82947027889799</v>
      </c>
      <c r="V471" s="15">
        <v>0.42595134191676398</v>
      </c>
      <c r="W471" s="15"/>
      <c r="X471" s="15"/>
    </row>
    <row r="472" spans="1:24" ht="21.25" customHeight="1" x14ac:dyDescent="0.2">
      <c r="A472" s="47" t="s">
        <v>547</v>
      </c>
      <c r="B472" s="38" t="s">
        <v>135</v>
      </c>
      <c r="C472" s="39">
        <v>35</v>
      </c>
      <c r="D472" s="38" t="s">
        <v>74</v>
      </c>
      <c r="E472" s="40">
        <f t="shared" si="14"/>
        <v>78.483661461803223</v>
      </c>
      <c r="F472" s="41">
        <f t="shared" si="15"/>
        <v>1.6017073767714944</v>
      </c>
      <c r="G472" s="42">
        <v>49</v>
      </c>
      <c r="H472" s="43">
        <v>19.543241379310398</v>
      </c>
      <c r="I472" s="33">
        <v>0.28382801967445198</v>
      </c>
      <c r="J472" s="33">
        <v>3.5373687796171498</v>
      </c>
      <c r="K472" s="33">
        <v>8.7871770261366606</v>
      </c>
      <c r="L472" s="33">
        <v>12.3245458057538</v>
      </c>
      <c r="M472" s="33">
        <v>59.180693754776001</v>
      </c>
      <c r="N472" s="33">
        <v>6.13046768783699E-2</v>
      </c>
      <c r="O472" s="33">
        <v>0.32398524727330102</v>
      </c>
      <c r="P472" s="33">
        <v>56.358533363036003</v>
      </c>
      <c r="Q472" s="33">
        <v>48.099802780338699</v>
      </c>
      <c r="R472" s="33">
        <v>-5.8245249040151199</v>
      </c>
      <c r="S472" s="33">
        <v>0.32199188582771798</v>
      </c>
      <c r="T472" s="33">
        <v>0</v>
      </c>
      <c r="U472" s="33">
        <v>0</v>
      </c>
      <c r="V472" s="15">
        <v>0</v>
      </c>
      <c r="W472" s="15"/>
      <c r="X472" s="15"/>
    </row>
    <row r="473" spans="1:24" ht="21.25" customHeight="1" x14ac:dyDescent="0.15">
      <c r="A473" s="44" t="s">
        <v>548</v>
      </c>
      <c r="B473" s="45" t="s">
        <v>135</v>
      </c>
      <c r="C473" s="46">
        <v>36</v>
      </c>
      <c r="D473" s="45" t="s">
        <v>66</v>
      </c>
      <c r="E473" s="40">
        <f t="shared" si="14"/>
        <v>78.369484513575145</v>
      </c>
      <c r="F473" s="41">
        <f t="shared" si="15"/>
        <v>1.5993772349709214</v>
      </c>
      <c r="G473" s="42">
        <v>49</v>
      </c>
      <c r="H473" s="43">
        <v>12.894920000000001</v>
      </c>
      <c r="I473" s="33">
        <v>1.1280112168036101</v>
      </c>
      <c r="J473" s="33">
        <v>8.2120796048672808</v>
      </c>
      <c r="K473" s="33">
        <v>5.54651010231788</v>
      </c>
      <c r="L473" s="33">
        <v>13.7585897071852</v>
      </c>
      <c r="M473" s="33">
        <v>53.487645264577701</v>
      </c>
      <c r="N473" s="33">
        <v>1.23319122014905</v>
      </c>
      <c r="O473" s="33">
        <v>2.72562137549957</v>
      </c>
      <c r="P473" s="33">
        <v>24.4932500436583</v>
      </c>
      <c r="Q473" s="33">
        <v>83.879052355592407</v>
      </c>
      <c r="R473" s="33">
        <v>-5.2653768129528498</v>
      </c>
      <c r="S473" s="33">
        <v>0.74751126141412605</v>
      </c>
      <c r="T473" s="33">
        <v>7.8191089056218105E-7</v>
      </c>
      <c r="U473" s="33">
        <v>14.431148224346501</v>
      </c>
      <c r="V473" s="15">
        <v>5.41821645818457E-8</v>
      </c>
      <c r="W473" s="15"/>
      <c r="X473" s="15"/>
    </row>
    <row r="474" spans="1:24" ht="21.25" customHeight="1" x14ac:dyDescent="0.15">
      <c r="A474" s="44" t="s">
        <v>549</v>
      </c>
      <c r="B474" s="45" t="s">
        <v>204</v>
      </c>
      <c r="C474" s="46">
        <v>27</v>
      </c>
      <c r="D474" s="45" t="s">
        <v>74</v>
      </c>
      <c r="E474" s="40">
        <f t="shared" si="14"/>
        <v>78.085057732640976</v>
      </c>
      <c r="F474" s="41">
        <f t="shared" si="15"/>
        <v>1.6267720360966871</v>
      </c>
      <c r="G474" s="42">
        <v>48</v>
      </c>
      <c r="H474" s="43">
        <v>17.433346153846099</v>
      </c>
      <c r="I474" s="33">
        <v>0.76238490252913804</v>
      </c>
      <c r="J474" s="33">
        <v>2.4256407756637</v>
      </c>
      <c r="K474" s="33">
        <v>10.260090254123799</v>
      </c>
      <c r="L474" s="33">
        <v>12.685731029787499</v>
      </c>
      <c r="M474" s="33">
        <v>54.340553405550203</v>
      </c>
      <c r="N474" s="33">
        <v>9.1217805594954196E-2</v>
      </c>
      <c r="O474" s="33">
        <v>1.4599441113427101</v>
      </c>
      <c r="P474" s="33">
        <v>49.688498589089797</v>
      </c>
      <c r="Q474" s="33">
        <v>31.411292653990401</v>
      </c>
      <c r="R474" s="33">
        <v>-5.0008304094821296</v>
      </c>
      <c r="S474" s="33">
        <v>0.21913394945384901</v>
      </c>
      <c r="T474" s="33">
        <v>0</v>
      </c>
      <c r="U474" s="33">
        <v>0</v>
      </c>
      <c r="V474" s="15">
        <v>0</v>
      </c>
      <c r="W474" s="15"/>
      <c r="X474" s="15"/>
    </row>
    <row r="475" spans="1:24" ht="21.25" customHeight="1" x14ac:dyDescent="0.15">
      <c r="A475" s="44" t="s">
        <v>550</v>
      </c>
      <c r="B475" s="48" t="s">
        <v>78</v>
      </c>
      <c r="C475" s="49">
        <v>23</v>
      </c>
      <c r="D475" s="48" t="s">
        <v>62</v>
      </c>
      <c r="E475" s="40">
        <f t="shared" si="14"/>
        <v>77.986980302049631</v>
      </c>
      <c r="F475" s="41">
        <f t="shared" si="15"/>
        <v>1.7330440067122139</v>
      </c>
      <c r="G475" s="42">
        <v>45</v>
      </c>
      <c r="H475" s="43">
        <v>12.673954545454601</v>
      </c>
      <c r="I475" s="33">
        <v>1.1320194758612201</v>
      </c>
      <c r="J475" s="33">
        <v>5.9680952951516604</v>
      </c>
      <c r="K475" s="33">
        <v>7.7101984116924802</v>
      </c>
      <c r="L475" s="33">
        <v>13.678293706844</v>
      </c>
      <c r="M475" s="33">
        <v>60.6537512364159</v>
      </c>
      <c r="N475" s="33">
        <v>0.442706715015867</v>
      </c>
      <c r="O475" s="33">
        <v>2.0052201501409201</v>
      </c>
      <c r="P475" s="33">
        <v>13.073916315137099</v>
      </c>
      <c r="Q475" s="33">
        <v>54.960659108737701</v>
      </c>
      <c r="R475" s="33">
        <v>3.1480604697659298</v>
      </c>
      <c r="S475" s="33">
        <v>0.89408013986885004</v>
      </c>
      <c r="T475" s="33">
        <v>0</v>
      </c>
      <c r="U475" s="33">
        <v>20.917656676797701</v>
      </c>
      <c r="V475" s="15">
        <v>0</v>
      </c>
      <c r="W475" s="15"/>
      <c r="X475" s="15"/>
    </row>
    <row r="476" spans="1:24" ht="21.25" customHeight="1" x14ac:dyDescent="0.15">
      <c r="A476" s="44" t="s">
        <v>551</v>
      </c>
      <c r="B476" s="48" t="s">
        <v>83</v>
      </c>
      <c r="C476" s="49">
        <v>27</v>
      </c>
      <c r="D476" s="48" t="s">
        <v>81</v>
      </c>
      <c r="E476" s="40">
        <f t="shared" si="14"/>
        <v>77.857207401376812</v>
      </c>
      <c r="F476" s="41">
        <f t="shared" si="15"/>
        <v>1.6220251541953503</v>
      </c>
      <c r="G476" s="42">
        <v>48</v>
      </c>
      <c r="H476" s="43">
        <v>13.524374999999999</v>
      </c>
      <c r="I476" s="33">
        <v>7.7422390540012404E-2</v>
      </c>
      <c r="J476" s="33">
        <v>5.3518634598677801</v>
      </c>
      <c r="K476" s="33">
        <v>7.9497675335144198</v>
      </c>
      <c r="L476" s="33">
        <v>13.3016309933821</v>
      </c>
      <c r="M476" s="33">
        <v>65.363083212063401</v>
      </c>
      <c r="N476" s="33">
        <v>4.1997193251521403E-2</v>
      </c>
      <c r="O476" s="33">
        <v>0.10974183101405401</v>
      </c>
      <c r="P476" s="33">
        <v>25.256445765852</v>
      </c>
      <c r="Q476" s="33">
        <v>130.93629526486501</v>
      </c>
      <c r="R476" s="33">
        <v>3.2364922695631</v>
      </c>
      <c r="S476" s="33">
        <v>0.72235549244352004</v>
      </c>
      <c r="T476" s="33">
        <v>6.1471290952621001</v>
      </c>
      <c r="U476" s="33">
        <v>6.2613001583808003</v>
      </c>
      <c r="V476" s="15">
        <v>0.49539945545141401</v>
      </c>
      <c r="W476" s="15"/>
      <c r="X476" s="15"/>
    </row>
    <row r="477" spans="1:24" ht="21.25" customHeight="1" x14ac:dyDescent="0.15">
      <c r="A477" s="44" t="s">
        <v>552</v>
      </c>
      <c r="B477" s="48" t="s">
        <v>102</v>
      </c>
      <c r="C477" s="49">
        <v>34</v>
      </c>
      <c r="D477" s="48" t="s">
        <v>62</v>
      </c>
      <c r="E477" s="40">
        <f t="shared" si="14"/>
        <v>77.784893243360145</v>
      </c>
      <c r="F477" s="41">
        <f t="shared" si="15"/>
        <v>1.4404609859881508</v>
      </c>
      <c r="G477" s="42">
        <v>54</v>
      </c>
      <c r="H477" s="43">
        <v>14.102357142857199</v>
      </c>
      <c r="I477" s="33">
        <v>0.12834341000060701</v>
      </c>
      <c r="J477" s="33">
        <v>7.2810686172574997</v>
      </c>
      <c r="K477" s="33">
        <v>5.8897469413524997</v>
      </c>
      <c r="L477" s="33">
        <v>13.17081555861</v>
      </c>
      <c r="M477" s="33">
        <v>64.643546442360204</v>
      </c>
      <c r="N477" s="33">
        <v>9.3652541226065894E-2</v>
      </c>
      <c r="O477" s="33">
        <v>0.24472104054439101</v>
      </c>
      <c r="P477" s="33">
        <v>27.306156326306301</v>
      </c>
      <c r="Q477" s="33">
        <v>191.52063181706399</v>
      </c>
      <c r="R477" s="33">
        <v>-0.96089423390000495</v>
      </c>
      <c r="S477" s="33">
        <v>0.93218039827235599</v>
      </c>
      <c r="T477" s="33">
        <v>5.1493761292157396</v>
      </c>
      <c r="U477" s="33">
        <v>10.6006952927063</v>
      </c>
      <c r="V477" s="15">
        <v>0.326943033543866</v>
      </c>
      <c r="W477" s="15"/>
      <c r="X477" s="15"/>
    </row>
    <row r="478" spans="1:24" ht="21.25" customHeight="1" x14ac:dyDescent="0.15">
      <c r="A478" s="44" t="s">
        <v>553</v>
      </c>
      <c r="B478" s="48" t="s">
        <v>92</v>
      </c>
      <c r="C478" s="49">
        <v>28</v>
      </c>
      <c r="D478" s="48" t="s">
        <v>61</v>
      </c>
      <c r="E478" s="40">
        <f t="shared" si="14"/>
        <v>77.58504812638121</v>
      </c>
      <c r="F478" s="41">
        <f t="shared" si="15"/>
        <v>1.6866314810082872</v>
      </c>
      <c r="G478" s="42">
        <v>46</v>
      </c>
      <c r="H478" s="43">
        <v>14.0555303030303</v>
      </c>
      <c r="I478" s="33">
        <v>8.2699281456377796E-2</v>
      </c>
      <c r="J478" s="33">
        <v>7.7239704195813701</v>
      </c>
      <c r="K478" s="33">
        <v>5.52485911672842</v>
      </c>
      <c r="L478" s="33">
        <v>13.248829536309801</v>
      </c>
      <c r="M478" s="33">
        <v>60.408832773352003</v>
      </c>
      <c r="N478" s="33">
        <v>5.1456593451475699E-2</v>
      </c>
      <c r="O478" s="33">
        <v>0.13445995662832</v>
      </c>
      <c r="P478" s="33">
        <v>36.826116087595999</v>
      </c>
      <c r="Q478" s="33">
        <v>70.726501533869893</v>
      </c>
      <c r="R478" s="33">
        <v>-0.215684450809141</v>
      </c>
      <c r="S478" s="33">
        <v>1.13763196855363</v>
      </c>
      <c r="T478" s="33">
        <v>142.24420190954601</v>
      </c>
      <c r="U478" s="33">
        <v>161.09387531405201</v>
      </c>
      <c r="V478" s="15">
        <v>0.46892959568901899</v>
      </c>
      <c r="W478" s="15"/>
      <c r="X478" s="15"/>
    </row>
    <row r="479" spans="1:24" ht="21.25" customHeight="1" x14ac:dyDescent="0.15">
      <c r="A479" s="37" t="s">
        <v>554</v>
      </c>
      <c r="B479" s="38" t="s">
        <v>204</v>
      </c>
      <c r="C479" s="39">
        <v>24</v>
      </c>
      <c r="D479" s="38" t="s">
        <v>74</v>
      </c>
      <c r="E479" s="40">
        <f t="shared" si="14"/>
        <v>77.582388560816767</v>
      </c>
      <c r="F479" s="41">
        <f t="shared" si="15"/>
        <v>1.6162997616836827</v>
      </c>
      <c r="G479" s="42">
        <v>48</v>
      </c>
      <c r="H479" s="43">
        <v>19.229482758620701</v>
      </c>
      <c r="I479" s="33">
        <v>1.0625859662582899</v>
      </c>
      <c r="J479" s="33">
        <v>1.3059091027433201</v>
      </c>
      <c r="K479" s="33">
        <v>11.3417860702091</v>
      </c>
      <c r="L479" s="33">
        <v>12.6476951729524</v>
      </c>
      <c r="M479" s="33">
        <v>37.104479766503097</v>
      </c>
      <c r="N479" s="33">
        <v>0.18429781755548599</v>
      </c>
      <c r="O479" s="33">
        <v>4.8646108258173104</v>
      </c>
      <c r="P479" s="33">
        <v>56.7892075353667</v>
      </c>
      <c r="Q479" s="33">
        <v>45.4719222939245</v>
      </c>
      <c r="R479" s="33">
        <v>-5.4272551282270101</v>
      </c>
      <c r="S479" s="33">
        <v>0.117976669168408</v>
      </c>
      <c r="T479" s="33">
        <v>0</v>
      </c>
      <c r="U479" s="33">
        <v>0</v>
      </c>
      <c r="V479" s="15">
        <v>0</v>
      </c>
      <c r="W479" s="15"/>
      <c r="X479" s="15"/>
    </row>
    <row r="480" spans="1:24" ht="21.25" customHeight="1" x14ac:dyDescent="0.15">
      <c r="A480" s="44" t="s">
        <v>555</v>
      </c>
      <c r="B480" s="45" t="s">
        <v>87</v>
      </c>
      <c r="C480" s="46">
        <v>24</v>
      </c>
      <c r="D480" s="45" t="s">
        <v>62</v>
      </c>
      <c r="E480" s="40">
        <f t="shared" si="14"/>
        <v>77.482736777066521</v>
      </c>
      <c r="F480" s="41">
        <f t="shared" si="15"/>
        <v>1.7609712903878754</v>
      </c>
      <c r="G480" s="42">
        <v>44</v>
      </c>
      <c r="H480" s="43">
        <v>12.4627894736842</v>
      </c>
      <c r="I480" s="33">
        <v>0.61653507999852397</v>
      </c>
      <c r="J480" s="33">
        <v>3.4104747222251501</v>
      </c>
      <c r="K480" s="33">
        <v>11.175111414271701</v>
      </c>
      <c r="L480" s="33">
        <v>14.585586136496801</v>
      </c>
      <c r="M480" s="33">
        <v>56.1402793641386</v>
      </c>
      <c r="N480" s="33">
        <v>0.23606912406243499</v>
      </c>
      <c r="O480" s="33">
        <v>0.61686641212760096</v>
      </c>
      <c r="P480" s="33">
        <v>22.110529306257298</v>
      </c>
      <c r="Q480" s="33">
        <v>105.97006436199</v>
      </c>
      <c r="R480" s="33">
        <v>2.4338718063892499</v>
      </c>
      <c r="S480" s="33">
        <v>0.499347928346208</v>
      </c>
      <c r="T480" s="33">
        <v>75.464494838358604</v>
      </c>
      <c r="U480" s="33">
        <v>93.484870149168998</v>
      </c>
      <c r="V480" s="15">
        <v>0.44666930144383699</v>
      </c>
      <c r="W480" s="15"/>
      <c r="X480" s="15"/>
    </row>
    <row r="481" spans="1:24" ht="21.25" customHeight="1" x14ac:dyDescent="0.15">
      <c r="A481" s="44" t="s">
        <v>556</v>
      </c>
      <c r="B481" s="48" t="s">
        <v>78</v>
      </c>
      <c r="C481" s="49">
        <v>24</v>
      </c>
      <c r="D481" s="48" t="s">
        <v>104</v>
      </c>
      <c r="E481" s="40">
        <f t="shared" si="14"/>
        <v>77.433629618050901</v>
      </c>
      <c r="F481" s="41">
        <f t="shared" si="15"/>
        <v>1.7207473248455756</v>
      </c>
      <c r="G481" s="42">
        <v>45</v>
      </c>
      <c r="H481" s="43">
        <v>14.02825</v>
      </c>
      <c r="I481" s="33">
        <v>3.6319925658459602E-2</v>
      </c>
      <c r="J481" s="33">
        <v>8.3633166679500892</v>
      </c>
      <c r="K481" s="33">
        <v>7.4417437883204096</v>
      </c>
      <c r="L481" s="33">
        <v>15.8050604562705</v>
      </c>
      <c r="M481" s="33">
        <v>53.081061923373298</v>
      </c>
      <c r="N481" s="33">
        <v>4.6573498599743302E-2</v>
      </c>
      <c r="O481" s="33">
        <v>0.106775663826903</v>
      </c>
      <c r="P481" s="33">
        <v>16.321829799494701</v>
      </c>
      <c r="Q481" s="33">
        <v>73.808837376209098</v>
      </c>
      <c r="R481" s="33">
        <v>1.95367742413542</v>
      </c>
      <c r="S481" s="33">
        <v>1.25290816691933</v>
      </c>
      <c r="T481" s="33">
        <v>17.724984536588501</v>
      </c>
      <c r="U481" s="33">
        <v>31.424002631912298</v>
      </c>
      <c r="V481" s="15">
        <v>0.36063783930726201</v>
      </c>
      <c r="W481" s="15"/>
      <c r="X481" s="15"/>
    </row>
    <row r="482" spans="1:24" ht="21.25" customHeight="1" x14ac:dyDescent="0.15">
      <c r="A482" s="44" t="s">
        <v>557</v>
      </c>
      <c r="B482" s="45" t="s">
        <v>63</v>
      </c>
      <c r="C482" s="46">
        <v>33</v>
      </c>
      <c r="D482" s="45" t="s">
        <v>62</v>
      </c>
      <c r="E482" s="40">
        <f t="shared" si="14"/>
        <v>77.202277916170857</v>
      </c>
      <c r="F482" s="41">
        <f t="shared" si="15"/>
        <v>1.5755566921667521</v>
      </c>
      <c r="G482" s="42">
        <v>49</v>
      </c>
      <c r="H482" s="43">
        <v>10.876125</v>
      </c>
      <c r="I482" s="33">
        <v>0.28858141339461002</v>
      </c>
      <c r="J482" s="33">
        <v>5.25603402578556</v>
      </c>
      <c r="K482" s="33">
        <v>7.5384624493727204</v>
      </c>
      <c r="L482" s="33">
        <v>12.7944964751582</v>
      </c>
      <c r="M482" s="33">
        <v>69.559417840207402</v>
      </c>
      <c r="N482" s="33">
        <v>0.40796706257548798</v>
      </c>
      <c r="O482" s="33">
        <v>0.70412530105507498</v>
      </c>
      <c r="P482" s="33">
        <v>13.154144842410901</v>
      </c>
      <c r="Q482" s="33">
        <v>78.128037389126305</v>
      </c>
      <c r="R482" s="33">
        <v>3.70244028518723</v>
      </c>
      <c r="S482" s="33">
        <v>0.82034083463581497</v>
      </c>
      <c r="T482" s="33">
        <v>7.5358066522846503</v>
      </c>
      <c r="U482" s="33">
        <v>11.4432635488551</v>
      </c>
      <c r="V482" s="15">
        <v>0.39705879015253598</v>
      </c>
      <c r="W482" s="15"/>
      <c r="X482" s="15"/>
    </row>
    <row r="483" spans="1:24" ht="21.25" customHeight="1" x14ac:dyDescent="0.15">
      <c r="A483" s="44" t="s">
        <v>558</v>
      </c>
      <c r="B483" s="45" t="s">
        <v>70</v>
      </c>
      <c r="C483" s="46">
        <v>42</v>
      </c>
      <c r="D483" s="45" t="s">
        <v>61</v>
      </c>
      <c r="E483" s="40">
        <f t="shared" si="14"/>
        <v>77.107329773555591</v>
      </c>
      <c r="F483" s="41">
        <f t="shared" si="15"/>
        <v>1.6405814845437361</v>
      </c>
      <c r="G483" s="42">
        <v>47</v>
      </c>
      <c r="H483" s="43">
        <v>11.0417857142857</v>
      </c>
      <c r="I483" s="33">
        <v>1.5646830720440601</v>
      </c>
      <c r="J483" s="33">
        <v>5.2289162669923996</v>
      </c>
      <c r="K483" s="33">
        <v>9.7495380653470001</v>
      </c>
      <c r="L483" s="33">
        <v>14.9784543323394</v>
      </c>
      <c r="M483" s="33">
        <v>39.584351442521402</v>
      </c>
      <c r="N483" s="33">
        <v>2.2519529063035901</v>
      </c>
      <c r="O483" s="33">
        <v>4.8949691907582098</v>
      </c>
      <c r="P483" s="33">
        <v>12.949263368801301</v>
      </c>
      <c r="Q483" s="33">
        <v>33.584972956718303</v>
      </c>
      <c r="R483" s="33">
        <v>2.6944085267551001</v>
      </c>
      <c r="S483" s="33">
        <v>0.67319231182999295</v>
      </c>
      <c r="T483" s="33">
        <v>133.630345365323</v>
      </c>
      <c r="U483" s="33">
        <v>124.38004763269799</v>
      </c>
      <c r="V483" s="15">
        <v>0.51792621146989004</v>
      </c>
      <c r="W483" s="15"/>
      <c r="X483" s="15"/>
    </row>
    <row r="484" spans="1:24" ht="21.25" customHeight="1" x14ac:dyDescent="0.15">
      <c r="A484" s="44" t="s">
        <v>559</v>
      </c>
      <c r="B484" s="48" t="s">
        <v>99</v>
      </c>
      <c r="C484" s="49">
        <v>29</v>
      </c>
      <c r="D484" s="48" t="s">
        <v>81</v>
      </c>
      <c r="E484" s="40">
        <f t="shared" si="14"/>
        <v>77.00864359576704</v>
      </c>
      <c r="F484" s="41">
        <f t="shared" si="15"/>
        <v>1.4529932753918309</v>
      </c>
      <c r="G484" s="42">
        <v>53</v>
      </c>
      <c r="H484" s="43">
        <v>11.0834375</v>
      </c>
      <c r="I484" s="33">
        <v>4.4907667876523699E-2</v>
      </c>
      <c r="J484" s="33">
        <v>5.5849939958465002</v>
      </c>
      <c r="K484" s="33">
        <v>6.7506292860913497</v>
      </c>
      <c r="L484" s="33">
        <v>12.335623281937901</v>
      </c>
      <c r="M484" s="33">
        <v>57.373446568412596</v>
      </c>
      <c r="N484" s="33">
        <v>3.3844073615852198E-2</v>
      </c>
      <c r="O484" s="33">
        <v>8.8437101992943801E-2</v>
      </c>
      <c r="P484" s="33">
        <v>55.690881308806503</v>
      </c>
      <c r="Q484" s="33">
        <v>117.404853829603</v>
      </c>
      <c r="R484" s="33">
        <v>-3.8311582561461601</v>
      </c>
      <c r="S484" s="33">
        <v>0.63907175066438604</v>
      </c>
      <c r="T484" s="33">
        <v>7.2049455972956897</v>
      </c>
      <c r="U484" s="33">
        <v>12.619633884532499</v>
      </c>
      <c r="V484" s="15">
        <v>0.36343497746824899</v>
      </c>
      <c r="W484" s="15"/>
      <c r="X484" s="15"/>
    </row>
    <row r="485" spans="1:24" ht="21.25" customHeight="1" x14ac:dyDescent="0.15">
      <c r="A485" s="44" t="s">
        <v>560</v>
      </c>
      <c r="B485" s="48" t="s">
        <v>80</v>
      </c>
      <c r="C485" s="49">
        <v>28</v>
      </c>
      <c r="D485" s="48" t="s">
        <v>59</v>
      </c>
      <c r="E485" s="40">
        <f t="shared" si="14"/>
        <v>76.667685860388843</v>
      </c>
      <c r="F485" s="41">
        <f t="shared" si="15"/>
        <v>1.5646466502120173</v>
      </c>
      <c r="G485" s="42">
        <v>49</v>
      </c>
      <c r="H485" s="43">
        <v>11.378590909090899</v>
      </c>
      <c r="I485" s="33">
        <v>0.34320831806102298</v>
      </c>
      <c r="J485" s="33">
        <v>7.3771752182933499</v>
      </c>
      <c r="K485" s="33">
        <v>9.3432739936076707</v>
      </c>
      <c r="L485" s="33">
        <v>16.720449211901101</v>
      </c>
      <c r="M485" s="33">
        <v>46.422399526738999</v>
      </c>
      <c r="N485" s="33">
        <v>0.17402826303126401</v>
      </c>
      <c r="O485" s="33">
        <v>0.76283319588074605</v>
      </c>
      <c r="P485" s="33">
        <v>8.8473603477739307</v>
      </c>
      <c r="Q485" s="33">
        <v>26.0081254192236</v>
      </c>
      <c r="R485" s="33">
        <v>2.1503832345788298</v>
      </c>
      <c r="S485" s="33">
        <v>1.1613569887891899</v>
      </c>
      <c r="T485" s="33">
        <v>141.390309171289</v>
      </c>
      <c r="U485" s="33">
        <v>171.65128453045199</v>
      </c>
      <c r="V485" s="15">
        <v>0.451666206715018</v>
      </c>
      <c r="W485" s="15"/>
      <c r="X485" s="15"/>
    </row>
    <row r="486" spans="1:24" ht="21.25" customHeight="1" x14ac:dyDescent="0.2">
      <c r="A486" s="47" t="s">
        <v>561</v>
      </c>
      <c r="B486" s="38" t="s">
        <v>94</v>
      </c>
      <c r="C486" s="39">
        <v>35</v>
      </c>
      <c r="D486" s="38" t="s">
        <v>104</v>
      </c>
      <c r="E486" s="40">
        <f t="shared" si="14"/>
        <v>76.648521690028886</v>
      </c>
      <c r="F486" s="41">
        <f t="shared" si="15"/>
        <v>1.564255544694467</v>
      </c>
      <c r="G486" s="42">
        <v>49</v>
      </c>
      <c r="H486" s="43">
        <v>12.606000000000099</v>
      </c>
      <c r="I486" s="33">
        <v>7.3919203663054905E-2</v>
      </c>
      <c r="J486" s="33">
        <v>5.3837898148798899</v>
      </c>
      <c r="K486" s="33">
        <v>6.3028515635444</v>
      </c>
      <c r="L486" s="33">
        <v>11.6866413784243</v>
      </c>
      <c r="M486" s="33">
        <v>72.395125774929397</v>
      </c>
      <c r="N486" s="33">
        <v>4.9593623395348098E-2</v>
      </c>
      <c r="O486" s="33">
        <v>0.129591875472055</v>
      </c>
      <c r="P486" s="33">
        <v>25.6592545817361</v>
      </c>
      <c r="Q486" s="33">
        <v>92.196139240402005</v>
      </c>
      <c r="R486" s="33">
        <v>-5.4573771483775603E-2</v>
      </c>
      <c r="S486" s="33">
        <v>0.88032811484249496</v>
      </c>
      <c r="T486" s="33">
        <v>38.909027723280801</v>
      </c>
      <c r="U486" s="33">
        <v>43.366408994278402</v>
      </c>
      <c r="V486" s="15">
        <v>0.47291183463237502</v>
      </c>
      <c r="W486" s="15"/>
      <c r="X486" s="15"/>
    </row>
    <row r="487" spans="1:24" ht="21.25" customHeight="1" x14ac:dyDescent="0.15">
      <c r="A487" s="44" t="s">
        <v>562</v>
      </c>
      <c r="B487" s="48" t="s">
        <v>115</v>
      </c>
      <c r="C487" s="49">
        <v>32</v>
      </c>
      <c r="D487" s="48" t="s">
        <v>104</v>
      </c>
      <c r="E487" s="40">
        <f t="shared" si="14"/>
        <v>76.629636647169249</v>
      </c>
      <c r="F487" s="41">
        <f t="shared" si="15"/>
        <v>1.532592732943385</v>
      </c>
      <c r="G487" s="42">
        <v>50</v>
      </c>
      <c r="H487" s="43">
        <v>13.665161290322599</v>
      </c>
      <c r="I487" s="33">
        <v>5.3674270112213499E-2</v>
      </c>
      <c r="J487" s="33">
        <v>6.2884481366807501</v>
      </c>
      <c r="K487" s="33">
        <v>6.1246323070716002</v>
      </c>
      <c r="L487" s="33">
        <v>12.4130804437523</v>
      </c>
      <c r="M487" s="33">
        <v>62.789656588052502</v>
      </c>
      <c r="N487" s="33">
        <v>3.52018319161796E-2</v>
      </c>
      <c r="O487" s="33">
        <v>9.1985039723829501E-2</v>
      </c>
      <c r="P487" s="33">
        <v>39.057984712191399</v>
      </c>
      <c r="Q487" s="33">
        <v>77.952039374296504</v>
      </c>
      <c r="R487" s="33">
        <v>-1.2245500489671499</v>
      </c>
      <c r="S487" s="33">
        <v>0.94320832167180002</v>
      </c>
      <c r="T487" s="33">
        <v>310.95025925902598</v>
      </c>
      <c r="U487" s="33">
        <v>222.83333189574901</v>
      </c>
      <c r="V487" s="15">
        <v>0.58253993643064905</v>
      </c>
      <c r="W487" s="15"/>
      <c r="X487" s="15"/>
    </row>
    <row r="488" spans="1:24" ht="21.25" customHeight="1" x14ac:dyDescent="0.15">
      <c r="A488" s="44" t="s">
        <v>563</v>
      </c>
      <c r="B488" s="45" t="s">
        <v>130</v>
      </c>
      <c r="C488" s="46">
        <v>24</v>
      </c>
      <c r="D488" s="45" t="s">
        <v>81</v>
      </c>
      <c r="E488" s="40">
        <f t="shared" si="14"/>
        <v>76.468069428436408</v>
      </c>
      <c r="F488" s="41">
        <f t="shared" si="15"/>
        <v>1.62698020060503</v>
      </c>
      <c r="G488" s="42">
        <v>47</v>
      </c>
      <c r="H488" s="43">
        <v>11.247423076923001</v>
      </c>
      <c r="I488" s="33">
        <v>0.45059679404914399</v>
      </c>
      <c r="J488" s="33">
        <v>6.45701688670185</v>
      </c>
      <c r="K488" s="33">
        <v>5.6861522825547599</v>
      </c>
      <c r="L488" s="33">
        <v>12.1431691692566</v>
      </c>
      <c r="M488" s="33">
        <v>69.733403903600205</v>
      </c>
      <c r="N488" s="33">
        <v>0.159086232243461</v>
      </c>
      <c r="O488" s="33">
        <v>0.76412673288967303</v>
      </c>
      <c r="P488" s="33">
        <v>18.218032515435699</v>
      </c>
      <c r="Q488" s="33">
        <v>90.171430568070804</v>
      </c>
      <c r="R488" s="33">
        <v>-0.95063976676117401</v>
      </c>
      <c r="S488" s="33">
        <v>0.81276760637191403</v>
      </c>
      <c r="T488" s="33">
        <v>2.6716404748332598</v>
      </c>
      <c r="U488" s="33">
        <v>2.58058039429765</v>
      </c>
      <c r="V488" s="15">
        <v>0.50866872155651299</v>
      </c>
      <c r="W488" s="15"/>
      <c r="X488" s="15"/>
    </row>
    <row r="489" spans="1:24" ht="21.25" customHeight="1" x14ac:dyDescent="0.15">
      <c r="A489" s="37" t="s">
        <v>564</v>
      </c>
      <c r="B489" s="38" t="s">
        <v>147</v>
      </c>
      <c r="C489" s="39">
        <v>24</v>
      </c>
      <c r="D489" s="38" t="s">
        <v>74</v>
      </c>
      <c r="E489" s="40">
        <f t="shared" si="14"/>
        <v>76.211513070821852</v>
      </c>
      <c r="F489" s="41">
        <f t="shared" si="15"/>
        <v>1.656772023278736</v>
      </c>
      <c r="G489" s="42">
        <v>46</v>
      </c>
      <c r="H489" s="43">
        <v>20.71875</v>
      </c>
      <c r="I489" s="33">
        <v>3.6139538241297099E-2</v>
      </c>
      <c r="J489" s="33">
        <v>1.2497849366641101</v>
      </c>
      <c r="K489" s="33">
        <v>9.5003226368559801</v>
      </c>
      <c r="L489" s="33">
        <v>10.7501075735202</v>
      </c>
      <c r="M489" s="33">
        <v>54.7176018289071</v>
      </c>
      <c r="N489" s="33">
        <v>1.43835649951361E-2</v>
      </c>
      <c r="O489" s="33">
        <v>7.6014801308324997E-2</v>
      </c>
      <c r="P489" s="33">
        <v>82.251799165956896</v>
      </c>
      <c r="Q489" s="33">
        <v>56.143705286598099</v>
      </c>
      <c r="R489" s="33">
        <v>-1.6516569346074901</v>
      </c>
      <c r="S489" s="33">
        <v>0.15940479175084299</v>
      </c>
      <c r="T489" s="33">
        <v>0</v>
      </c>
      <c r="U489" s="33">
        <v>0</v>
      </c>
      <c r="V489" s="15">
        <v>0</v>
      </c>
      <c r="W489" s="15"/>
      <c r="X489" s="15"/>
    </row>
    <row r="490" spans="1:24" ht="21.25" customHeight="1" x14ac:dyDescent="0.15">
      <c r="A490" s="44" t="s">
        <v>565</v>
      </c>
      <c r="B490" s="48" t="s">
        <v>119</v>
      </c>
      <c r="C490" s="49">
        <v>29</v>
      </c>
      <c r="D490" s="48" t="s">
        <v>81</v>
      </c>
      <c r="E490" s="40">
        <f t="shared" si="14"/>
        <v>76.137901056201159</v>
      </c>
      <c r="F490" s="41">
        <f t="shared" si="15"/>
        <v>1.6551717620913295</v>
      </c>
      <c r="G490" s="42">
        <v>46</v>
      </c>
      <c r="H490" s="43">
        <v>14.308568965517299</v>
      </c>
      <c r="I490" s="33">
        <v>4.5937143143352302E-2</v>
      </c>
      <c r="J490" s="33">
        <v>6.3992568838478103</v>
      </c>
      <c r="K490" s="33">
        <v>7.1713091151860002</v>
      </c>
      <c r="L490" s="33">
        <v>13.5705659990338</v>
      </c>
      <c r="M490" s="33">
        <v>60.9461504474219</v>
      </c>
      <c r="N490" s="33">
        <v>2.9323423045947102E-2</v>
      </c>
      <c r="O490" s="33">
        <v>7.6624314329515095E-2</v>
      </c>
      <c r="P490" s="33">
        <v>23.999396033648701</v>
      </c>
      <c r="Q490" s="33">
        <v>58.760156575601997</v>
      </c>
      <c r="R490" s="33">
        <v>-1.9047227437985901</v>
      </c>
      <c r="S490" s="33">
        <v>0.77871720287900204</v>
      </c>
      <c r="T490" s="33">
        <v>4.3444144060910599</v>
      </c>
      <c r="U490" s="33">
        <v>5.3266018662555101</v>
      </c>
      <c r="V490" s="15">
        <v>0.44922004924275899</v>
      </c>
      <c r="W490" s="15"/>
      <c r="X490" s="15"/>
    </row>
    <row r="491" spans="1:24" ht="21.25" customHeight="1" x14ac:dyDescent="0.15">
      <c r="A491" s="44" t="s">
        <v>566</v>
      </c>
      <c r="B491" s="45" t="s">
        <v>92</v>
      </c>
      <c r="C491" s="46">
        <v>20</v>
      </c>
      <c r="D491" s="45" t="s">
        <v>66</v>
      </c>
      <c r="E491" s="40">
        <f t="shared" si="14"/>
        <v>76.135501448944339</v>
      </c>
      <c r="F491" s="41">
        <f t="shared" si="15"/>
        <v>1.6551195967161814</v>
      </c>
      <c r="G491" s="42">
        <v>46</v>
      </c>
      <c r="H491" s="43">
        <v>12.7877916666666</v>
      </c>
      <c r="I491" s="33">
        <v>1.1681413314228899</v>
      </c>
      <c r="J491" s="33">
        <v>8.8738355315590205</v>
      </c>
      <c r="K491" s="33">
        <v>5.9403793789125103</v>
      </c>
      <c r="L491" s="33">
        <v>14.8142149104716</v>
      </c>
      <c r="M491" s="33">
        <v>55.516550844426099</v>
      </c>
      <c r="N491" s="33">
        <v>0.22855421717868299</v>
      </c>
      <c r="O491" s="33">
        <v>0.59722939409203801</v>
      </c>
      <c r="P491" s="33">
        <v>13.700612535663099</v>
      </c>
      <c r="Q491" s="33">
        <v>56.730130365472597</v>
      </c>
      <c r="R491" s="33">
        <v>0.40943379717300699</v>
      </c>
      <c r="S491" s="33">
        <v>1.30699089147156</v>
      </c>
      <c r="T491" s="33">
        <v>13.6051307742893</v>
      </c>
      <c r="U491" s="33">
        <v>24.469010682909101</v>
      </c>
      <c r="V491" s="15">
        <v>0.35733256886655601</v>
      </c>
      <c r="W491" s="15"/>
      <c r="X491" s="15"/>
    </row>
    <row r="492" spans="1:24" ht="21.25" customHeight="1" x14ac:dyDescent="0.15">
      <c r="A492" s="44" t="s">
        <v>567</v>
      </c>
      <c r="B492" s="45" t="s">
        <v>212</v>
      </c>
      <c r="C492" s="46">
        <v>25</v>
      </c>
      <c r="D492" s="45" t="s">
        <v>74</v>
      </c>
      <c r="E492" s="40">
        <f t="shared" si="14"/>
        <v>76.061069210717562</v>
      </c>
      <c r="F492" s="41">
        <f t="shared" si="15"/>
        <v>1.5522667185860728</v>
      </c>
      <c r="G492" s="42">
        <v>49</v>
      </c>
      <c r="H492" s="43">
        <v>16.5975</v>
      </c>
      <c r="I492" s="33">
        <v>0.28522307526699903</v>
      </c>
      <c r="J492" s="33">
        <v>3.90913262861126</v>
      </c>
      <c r="K492" s="33">
        <v>5.85891199835614</v>
      </c>
      <c r="L492" s="33">
        <v>9.7680446269673507</v>
      </c>
      <c r="M492" s="33">
        <v>66.864395495073495</v>
      </c>
      <c r="N492" s="33">
        <v>0.100639665299325</v>
      </c>
      <c r="O492" s="33">
        <v>0.53186426063715098</v>
      </c>
      <c r="P492" s="33">
        <v>61.305045305021601</v>
      </c>
      <c r="Q492" s="33">
        <v>73.773060677846203</v>
      </c>
      <c r="R492" s="33">
        <v>-2.0848209813918102</v>
      </c>
      <c r="S492" s="33">
        <v>0.52433447886233797</v>
      </c>
      <c r="T492" s="33">
        <v>0</v>
      </c>
      <c r="U492" s="33">
        <v>0</v>
      </c>
      <c r="V492" s="15">
        <v>0</v>
      </c>
      <c r="W492" s="15"/>
      <c r="X492" s="15"/>
    </row>
    <row r="493" spans="1:24" ht="21.25" customHeight="1" x14ac:dyDescent="0.15">
      <c r="A493" s="44" t="s">
        <v>568</v>
      </c>
      <c r="B493" s="48" t="s">
        <v>63</v>
      </c>
      <c r="C493" s="49">
        <v>26</v>
      </c>
      <c r="D493" s="48" t="s">
        <v>104</v>
      </c>
      <c r="E493" s="40">
        <f t="shared" si="14"/>
        <v>75.90962695617371</v>
      </c>
      <c r="F493" s="41">
        <f t="shared" si="15"/>
        <v>1.5491760603300757</v>
      </c>
      <c r="G493" s="42">
        <v>49</v>
      </c>
      <c r="H493" s="43">
        <v>14.611136363636399</v>
      </c>
      <c r="I493" s="33">
        <v>8.0722809323373598E-2</v>
      </c>
      <c r="J493" s="33">
        <v>4.7134957742262298</v>
      </c>
      <c r="K493" s="33">
        <v>8.9671924321873995</v>
      </c>
      <c r="L493" s="33">
        <v>13.6806882064135</v>
      </c>
      <c r="M493" s="33">
        <v>62.481179389651601</v>
      </c>
      <c r="N493" s="33">
        <v>5.4879453221519998E-2</v>
      </c>
      <c r="O493" s="33">
        <v>0.143404147165516</v>
      </c>
      <c r="P493" s="33">
        <v>16.700821738879899</v>
      </c>
      <c r="Q493" s="33">
        <v>45.803964714612398</v>
      </c>
      <c r="R493" s="33">
        <v>3.1020750640594801</v>
      </c>
      <c r="S493" s="33">
        <v>0.73566362746352698</v>
      </c>
      <c r="T493" s="33">
        <v>321.82830445863601</v>
      </c>
      <c r="U493" s="33">
        <v>279.155581324141</v>
      </c>
      <c r="V493" s="15">
        <v>0.53550238545823303</v>
      </c>
      <c r="W493" s="15"/>
      <c r="X493" s="15"/>
    </row>
    <row r="494" spans="1:24" ht="21.25" customHeight="1" x14ac:dyDescent="0.2">
      <c r="A494" s="47" t="s">
        <v>569</v>
      </c>
      <c r="B494" s="38" t="s">
        <v>130</v>
      </c>
      <c r="C494" s="39">
        <v>25</v>
      </c>
      <c r="D494" s="38" t="s">
        <v>66</v>
      </c>
      <c r="E494" s="40">
        <f t="shared" si="14"/>
        <v>75.548590234158524</v>
      </c>
      <c r="F494" s="41">
        <f t="shared" si="15"/>
        <v>1.6074168134927345</v>
      </c>
      <c r="G494" s="42">
        <v>47</v>
      </c>
      <c r="H494" s="43">
        <v>11.2445</v>
      </c>
      <c r="I494" s="33">
        <v>0.142073270793178</v>
      </c>
      <c r="J494" s="33">
        <v>6.9630374007632501</v>
      </c>
      <c r="K494" s="33">
        <v>5.9036748706027602</v>
      </c>
      <c r="L494" s="33">
        <v>12.866712271366</v>
      </c>
      <c r="M494" s="33">
        <v>63.502025240768504</v>
      </c>
      <c r="N494" s="33">
        <v>0.10628911751289601</v>
      </c>
      <c r="O494" s="33">
        <v>0.27088161676386802</v>
      </c>
      <c r="P494" s="33">
        <v>23.278387830742499</v>
      </c>
      <c r="Q494" s="33">
        <v>110.325305776989</v>
      </c>
      <c r="R494" s="33">
        <v>0.195985962487566</v>
      </c>
      <c r="S494" s="33">
        <v>0.87646220237580197</v>
      </c>
      <c r="T494" s="33">
        <v>10.811372021070399</v>
      </c>
      <c r="U494" s="33">
        <v>20.028887978082999</v>
      </c>
      <c r="V494" s="15">
        <v>0.35056033967830402</v>
      </c>
      <c r="W494" s="15"/>
      <c r="X494" s="15"/>
    </row>
    <row r="495" spans="1:24" ht="21.25" customHeight="1" x14ac:dyDescent="0.15">
      <c r="A495" s="44" t="s">
        <v>570</v>
      </c>
      <c r="B495" s="45" t="s">
        <v>204</v>
      </c>
      <c r="C495" s="46">
        <v>24</v>
      </c>
      <c r="D495" s="45" t="s">
        <v>59</v>
      </c>
      <c r="E495" s="40">
        <f t="shared" si="14"/>
        <v>75.388930723034264</v>
      </c>
      <c r="F495" s="41">
        <f t="shared" si="15"/>
        <v>1.5706027233965472</v>
      </c>
      <c r="G495" s="42">
        <v>48</v>
      </c>
      <c r="H495" s="43">
        <v>11.814444444444501</v>
      </c>
      <c r="I495" s="33">
        <v>0.76686111111111099</v>
      </c>
      <c r="J495" s="33">
        <v>7.40311217054981</v>
      </c>
      <c r="K495" s="33">
        <v>5.7030354716768601</v>
      </c>
      <c r="L495" s="33">
        <v>13.106147642226601</v>
      </c>
      <c r="M495" s="33">
        <v>62.534683383885103</v>
      </c>
      <c r="N495" s="33">
        <v>0.33112957289063699</v>
      </c>
      <c r="O495" s="33">
        <v>0.86526652898653</v>
      </c>
      <c r="P495" s="33">
        <v>15.3630652321932</v>
      </c>
      <c r="Q495" s="33">
        <v>44.867175881852198</v>
      </c>
      <c r="R495" s="33">
        <v>-4.80771078398472</v>
      </c>
      <c r="S495" s="33">
        <v>0.66880192007761896</v>
      </c>
      <c r="T495" s="33">
        <v>108.341904666923</v>
      </c>
      <c r="U495" s="33">
        <v>154.903639668929</v>
      </c>
      <c r="V495" s="15">
        <v>0.41156215935301399</v>
      </c>
      <c r="W495" s="15"/>
      <c r="X495" s="15"/>
    </row>
    <row r="496" spans="1:24" ht="21.25" customHeight="1" x14ac:dyDescent="0.2">
      <c r="A496" s="47" t="s">
        <v>571</v>
      </c>
      <c r="B496" s="38" t="s">
        <v>68</v>
      </c>
      <c r="C496" s="39">
        <v>30</v>
      </c>
      <c r="D496" s="38" t="s">
        <v>74</v>
      </c>
      <c r="E496" s="40">
        <f t="shared" si="14"/>
        <v>75.382829559097559</v>
      </c>
      <c r="F496" s="41">
        <f t="shared" si="15"/>
        <v>1.6038899906190971</v>
      </c>
      <c r="G496" s="42">
        <v>47</v>
      </c>
      <c r="H496" s="43">
        <v>19.164306451613001</v>
      </c>
      <c r="I496" s="33">
        <v>4.7471639819472701E-2</v>
      </c>
      <c r="J496" s="33">
        <v>1.27625528671677</v>
      </c>
      <c r="K496" s="33">
        <v>7.2445714182445702</v>
      </c>
      <c r="L496" s="33">
        <v>8.5208267049613209</v>
      </c>
      <c r="M496" s="33">
        <v>64.936221643380406</v>
      </c>
      <c r="N496" s="33">
        <v>1.47368604559281E-2</v>
      </c>
      <c r="O496" s="33">
        <v>0.11555455361184901</v>
      </c>
      <c r="P496" s="33">
        <v>85.6056475764982</v>
      </c>
      <c r="Q496" s="33">
        <v>90.637239526562595</v>
      </c>
      <c r="R496" s="33">
        <v>-2.84709535209752</v>
      </c>
      <c r="S496" s="33">
        <v>0.16153072295149401</v>
      </c>
      <c r="T496" s="33">
        <v>0</v>
      </c>
      <c r="U496" s="33">
        <v>4.2455511940969203E-5</v>
      </c>
      <c r="V496" s="15">
        <v>0</v>
      </c>
      <c r="W496" s="15"/>
      <c r="X496" s="15"/>
    </row>
    <row r="497" spans="1:24" ht="21.25" customHeight="1" x14ac:dyDescent="0.15">
      <c r="A497" s="44" t="s">
        <v>572</v>
      </c>
      <c r="B497" s="45" t="s">
        <v>117</v>
      </c>
      <c r="C497" s="46">
        <v>32</v>
      </c>
      <c r="D497" s="45" t="s">
        <v>74</v>
      </c>
      <c r="E497" s="40">
        <f t="shared" si="14"/>
        <v>75.274219379959007</v>
      </c>
      <c r="F497" s="41">
        <f t="shared" si="15"/>
        <v>1.5682129037491459</v>
      </c>
      <c r="G497" s="42">
        <v>48</v>
      </c>
      <c r="H497" s="43">
        <v>17.155555555555601</v>
      </c>
      <c r="I497" s="33">
        <v>7.3777202520776297E-2</v>
      </c>
      <c r="J497" s="33">
        <v>2.86766618516342</v>
      </c>
      <c r="K497" s="33">
        <v>7.7426652492047499</v>
      </c>
      <c r="L497" s="33">
        <v>10.6103314343682</v>
      </c>
      <c r="M497" s="33">
        <v>65.590902057127707</v>
      </c>
      <c r="N497" s="33">
        <v>3.00801173782686E-2</v>
      </c>
      <c r="O497" s="33">
        <v>0.158968527386179</v>
      </c>
      <c r="P497" s="33">
        <v>51.649184967591403</v>
      </c>
      <c r="Q497" s="33">
        <v>146.05794905199701</v>
      </c>
      <c r="R497" s="33">
        <v>-0.44793849652518503</v>
      </c>
      <c r="S497" s="33">
        <v>0.35803524418585198</v>
      </c>
      <c r="T497" s="33">
        <v>0</v>
      </c>
      <c r="U497" s="33">
        <v>0</v>
      </c>
      <c r="V497" s="15">
        <v>0</v>
      </c>
      <c r="W497" s="15"/>
      <c r="X497" s="15"/>
    </row>
    <row r="498" spans="1:24" ht="21.25" customHeight="1" x14ac:dyDescent="0.15">
      <c r="A498" s="44" t="s">
        <v>573</v>
      </c>
      <c r="B498" s="45" t="s">
        <v>144</v>
      </c>
      <c r="C498" s="46">
        <v>22</v>
      </c>
      <c r="D498" s="45" t="s">
        <v>74</v>
      </c>
      <c r="E498" s="40">
        <f t="shared" si="14"/>
        <v>75.154868966064129</v>
      </c>
      <c r="F498" s="41">
        <f t="shared" si="15"/>
        <v>1.5657264367930026</v>
      </c>
      <c r="G498" s="42">
        <v>48</v>
      </c>
      <c r="H498" s="43">
        <v>19.382796875</v>
      </c>
      <c r="I498" s="33">
        <v>0.13902721581149299</v>
      </c>
      <c r="J498" s="33">
        <v>2.4617207754862198</v>
      </c>
      <c r="K498" s="33">
        <v>6.8364940058259398</v>
      </c>
      <c r="L498" s="33">
        <v>9.2982147813121898</v>
      </c>
      <c r="M498" s="33">
        <v>64.872626629567705</v>
      </c>
      <c r="N498" s="33">
        <v>2.8842906370399199E-2</v>
      </c>
      <c r="O498" s="33">
        <v>0.22616276923210801</v>
      </c>
      <c r="P498" s="33">
        <v>71.857928844397904</v>
      </c>
      <c r="Q498" s="33">
        <v>132.497091490668</v>
      </c>
      <c r="R498" s="33">
        <v>-3.7712827574588799</v>
      </c>
      <c r="S498" s="33">
        <v>0.25033318076406202</v>
      </c>
      <c r="T498" s="33">
        <v>0</v>
      </c>
      <c r="U498" s="33">
        <v>0</v>
      </c>
      <c r="V498" s="15">
        <v>0</v>
      </c>
      <c r="W498" s="15"/>
      <c r="X498" s="15"/>
    </row>
    <row r="499" spans="1:24" ht="21.25" customHeight="1" x14ac:dyDescent="0.15">
      <c r="A499" s="44" t="s">
        <v>574</v>
      </c>
      <c r="B499" s="45" t="s">
        <v>135</v>
      </c>
      <c r="C499" s="46">
        <v>24</v>
      </c>
      <c r="D499" s="45" t="s">
        <v>62</v>
      </c>
      <c r="E499" s="40">
        <f t="shared" si="14"/>
        <v>75.051314863748772</v>
      </c>
      <c r="F499" s="41">
        <f t="shared" si="15"/>
        <v>1.5316594870152811</v>
      </c>
      <c r="G499" s="42">
        <v>49</v>
      </c>
      <c r="H499" s="43">
        <v>12.786580000000001</v>
      </c>
      <c r="I499" s="33">
        <v>1.23800486426987</v>
      </c>
      <c r="J499" s="33">
        <v>5.2092921910256198</v>
      </c>
      <c r="K499" s="33">
        <v>6.8093597861004502</v>
      </c>
      <c r="L499" s="33">
        <v>12.018651977126</v>
      </c>
      <c r="M499" s="33">
        <v>60.437810697826599</v>
      </c>
      <c r="N499" s="33">
        <v>1.1857113338441201</v>
      </c>
      <c r="O499" s="33">
        <v>2.28676254530136</v>
      </c>
      <c r="P499" s="33">
        <v>21.0146424642728</v>
      </c>
      <c r="Q499" s="33">
        <v>90.145902777120597</v>
      </c>
      <c r="R499" s="33">
        <v>-5.8617370690080897</v>
      </c>
      <c r="S499" s="33">
        <v>0.474180081556969</v>
      </c>
      <c r="T499" s="33">
        <v>40.1009077974322</v>
      </c>
      <c r="U499" s="33">
        <v>61.577804849953999</v>
      </c>
      <c r="V499" s="15">
        <v>0.39438842952800701</v>
      </c>
      <c r="W499" s="15"/>
      <c r="X499" s="15"/>
    </row>
    <row r="500" spans="1:24" ht="21.25" customHeight="1" x14ac:dyDescent="0.2">
      <c r="A500" s="47" t="s">
        <v>575</v>
      </c>
      <c r="B500" s="38" t="s">
        <v>117</v>
      </c>
      <c r="C500" s="39">
        <v>26</v>
      </c>
      <c r="D500" s="38" t="s">
        <v>81</v>
      </c>
      <c r="E500" s="40">
        <f t="shared" si="14"/>
        <v>74.938450901635719</v>
      </c>
      <c r="F500" s="41">
        <f t="shared" si="15"/>
        <v>1.5612177271174108</v>
      </c>
      <c r="G500" s="42">
        <v>48</v>
      </c>
      <c r="H500" s="43">
        <v>12.3061315789473</v>
      </c>
      <c r="I500" s="33">
        <v>3.7938325808297202E-2</v>
      </c>
      <c r="J500" s="33">
        <v>7.2036288801002399</v>
      </c>
      <c r="K500" s="33">
        <v>4.9191412540694399</v>
      </c>
      <c r="L500" s="33">
        <v>12.122770134169601</v>
      </c>
      <c r="M500" s="33">
        <v>62.428877700876498</v>
      </c>
      <c r="N500" s="33">
        <v>2.5601937105339999E-2</v>
      </c>
      <c r="O500" s="33">
        <v>6.6899791103180603E-2</v>
      </c>
      <c r="P500" s="33">
        <v>36.109510332410402</v>
      </c>
      <c r="Q500" s="33">
        <v>108.575528168052</v>
      </c>
      <c r="R500" s="33">
        <v>-1.8169035536929801</v>
      </c>
      <c r="S500" s="33">
        <v>0.89939095368032196</v>
      </c>
      <c r="T500" s="33">
        <v>10.718023608174001</v>
      </c>
      <c r="U500" s="33">
        <v>10.4574535835151</v>
      </c>
      <c r="V500" s="15">
        <v>0.50615263642703501</v>
      </c>
      <c r="W500" s="15"/>
      <c r="X500" s="15"/>
    </row>
    <row r="501" spans="1:24" ht="21.25" customHeight="1" x14ac:dyDescent="0.2">
      <c r="A501" s="47" t="s">
        <v>576</v>
      </c>
      <c r="B501" s="38" t="s">
        <v>63</v>
      </c>
      <c r="C501" s="39">
        <v>31</v>
      </c>
      <c r="D501" s="38" t="s">
        <v>74</v>
      </c>
      <c r="E501" s="40">
        <f t="shared" si="14"/>
        <v>74.770699392261321</v>
      </c>
      <c r="F501" s="41">
        <f t="shared" si="15"/>
        <v>1.5259326406583944</v>
      </c>
      <c r="G501" s="42">
        <v>49</v>
      </c>
      <c r="H501" s="43">
        <v>20.399363636363699</v>
      </c>
      <c r="I501" s="33">
        <v>4.6465708991870198E-2</v>
      </c>
      <c r="J501" s="33">
        <v>2.90676169700285</v>
      </c>
      <c r="K501" s="33">
        <v>10.7580857790255</v>
      </c>
      <c r="L501" s="33">
        <v>13.664847476028401</v>
      </c>
      <c r="M501" s="33">
        <v>39.642558655803597</v>
      </c>
      <c r="N501" s="33">
        <v>7.87368783221069E-3</v>
      </c>
      <c r="O501" s="33">
        <v>0.116928605302464</v>
      </c>
      <c r="P501" s="33">
        <v>68.605102128347696</v>
      </c>
      <c r="Q501" s="33">
        <v>32.220972679751398</v>
      </c>
      <c r="R501" s="33">
        <v>5.9587379511879801</v>
      </c>
      <c r="S501" s="33">
        <v>0.45367577624278399</v>
      </c>
      <c r="T501" s="33">
        <v>0</v>
      </c>
      <c r="U501" s="33">
        <v>3.3255454697071898E-5</v>
      </c>
      <c r="V501" s="15">
        <v>0</v>
      </c>
      <c r="W501" s="15"/>
      <c r="X501" s="15"/>
    </row>
    <row r="502" spans="1:24" ht="21.25" customHeight="1" x14ac:dyDescent="0.15">
      <c r="A502" s="37" t="s">
        <v>577</v>
      </c>
      <c r="B502" s="38" t="s">
        <v>239</v>
      </c>
      <c r="C502" s="39">
        <v>29</v>
      </c>
      <c r="D502" s="38" t="s">
        <v>59</v>
      </c>
      <c r="E502" s="40">
        <f t="shared" si="14"/>
        <v>73.712722809585102</v>
      </c>
      <c r="F502" s="41">
        <f t="shared" si="15"/>
        <v>1.6752891547632978</v>
      </c>
      <c r="G502" s="42">
        <v>44</v>
      </c>
      <c r="H502" s="43">
        <v>10.3856111111111</v>
      </c>
      <c r="I502" s="33">
        <v>0.16445908447218399</v>
      </c>
      <c r="J502" s="33">
        <v>8.4230667739237397</v>
      </c>
      <c r="K502" s="33">
        <v>5.0848730486490599</v>
      </c>
      <c r="L502" s="33">
        <v>13.5079398225728</v>
      </c>
      <c r="M502" s="33">
        <v>59.908870150880098</v>
      </c>
      <c r="N502" s="33">
        <v>8.23714328842024E-2</v>
      </c>
      <c r="O502" s="33">
        <v>0.30544557319735599</v>
      </c>
      <c r="P502" s="33">
        <v>13.1178856001598</v>
      </c>
      <c r="Q502" s="33">
        <v>68.135928637186097</v>
      </c>
      <c r="R502" s="33">
        <v>-0.55312156592944195</v>
      </c>
      <c r="S502" s="33">
        <v>1.1630784997914401</v>
      </c>
      <c r="T502" s="33">
        <v>100.88391249812599</v>
      </c>
      <c r="U502" s="33">
        <v>93.106606765573304</v>
      </c>
      <c r="V502" s="15">
        <v>0.52004558202656403</v>
      </c>
      <c r="W502" s="15"/>
      <c r="X502" s="15"/>
    </row>
    <row r="503" spans="1:24" ht="21.25" customHeight="1" x14ac:dyDescent="0.15">
      <c r="A503" s="44" t="s">
        <v>578</v>
      </c>
      <c r="B503" s="48" t="s">
        <v>80</v>
      </c>
      <c r="C503" s="49">
        <v>24</v>
      </c>
      <c r="D503" s="48" t="s">
        <v>59</v>
      </c>
      <c r="E503" s="40">
        <f t="shared" si="14"/>
        <v>73.593573846296096</v>
      </c>
      <c r="F503" s="41">
        <f t="shared" si="15"/>
        <v>1.5019096703325734</v>
      </c>
      <c r="G503" s="42">
        <v>49</v>
      </c>
      <c r="H503" s="43">
        <v>10.0197</v>
      </c>
      <c r="I503" s="33">
        <v>0.150723207085419</v>
      </c>
      <c r="J503" s="33">
        <v>7.9325653375334602</v>
      </c>
      <c r="K503" s="33">
        <v>8.9746196835633096</v>
      </c>
      <c r="L503" s="33">
        <v>16.907185021096801</v>
      </c>
      <c r="M503" s="33">
        <v>39.521614633875899</v>
      </c>
      <c r="N503" s="33">
        <v>9.7432885305416203E-2</v>
      </c>
      <c r="O503" s="33">
        <v>0.25459947216856899</v>
      </c>
      <c r="P503" s="33">
        <v>13.010062608653399</v>
      </c>
      <c r="Q503" s="33">
        <v>36.832028190945103</v>
      </c>
      <c r="R503" s="33">
        <v>2.0108173541171901</v>
      </c>
      <c r="S503" s="33">
        <v>1.24878966829022</v>
      </c>
      <c r="T503" s="33">
        <v>15.6229157420258</v>
      </c>
      <c r="U503" s="33">
        <v>11.6548080478979</v>
      </c>
      <c r="V503" s="15">
        <v>0.57273531553966495</v>
      </c>
      <c r="W503" s="15"/>
      <c r="X503" s="15"/>
    </row>
    <row r="504" spans="1:24" ht="21.25" customHeight="1" x14ac:dyDescent="0.15">
      <c r="A504" s="44" t="s">
        <v>579</v>
      </c>
      <c r="B504" s="48" t="s">
        <v>65</v>
      </c>
      <c r="C504" s="49">
        <v>22</v>
      </c>
      <c r="D504" s="48" t="s">
        <v>74</v>
      </c>
      <c r="E504" s="40">
        <f t="shared" si="14"/>
        <v>73.184970108402666</v>
      </c>
      <c r="F504" s="41">
        <f t="shared" si="15"/>
        <v>1.5909776110522318</v>
      </c>
      <c r="G504" s="42">
        <v>46</v>
      </c>
      <c r="H504" s="43">
        <v>19.278363636363601</v>
      </c>
      <c r="I504" s="33">
        <v>5.9042568970448399E-2</v>
      </c>
      <c r="J504" s="33">
        <v>3.7902460003369698</v>
      </c>
      <c r="K504" s="33">
        <v>6.7896315638404197</v>
      </c>
      <c r="L504" s="33">
        <v>10.5798775641774</v>
      </c>
      <c r="M504" s="33">
        <v>56.329795525458202</v>
      </c>
      <c r="N504" s="33">
        <v>2.3660715110484301E-2</v>
      </c>
      <c r="O504" s="33">
        <v>0.12504303060781799</v>
      </c>
      <c r="P504" s="33">
        <v>65.151767959628799</v>
      </c>
      <c r="Q504" s="33">
        <v>99.785109601598606</v>
      </c>
      <c r="R504" s="33">
        <v>1.9138079580490099</v>
      </c>
      <c r="S504" s="33">
        <v>0.46409377696738502</v>
      </c>
      <c r="T504" s="33">
        <v>0</v>
      </c>
      <c r="U504" s="33">
        <v>0</v>
      </c>
      <c r="V504" s="15">
        <v>0</v>
      </c>
      <c r="W504" s="15"/>
      <c r="X504" s="15"/>
    </row>
    <row r="505" spans="1:24" ht="21.25" customHeight="1" x14ac:dyDescent="0.15">
      <c r="A505" s="44" t="s">
        <v>580</v>
      </c>
      <c r="B505" s="48" t="s">
        <v>67</v>
      </c>
      <c r="C505" s="49">
        <v>29</v>
      </c>
      <c r="D505" s="48" t="s">
        <v>74</v>
      </c>
      <c r="E505" s="40">
        <f t="shared" si="14"/>
        <v>73.161823264186339</v>
      </c>
      <c r="F505" s="41">
        <f t="shared" si="15"/>
        <v>1.4345455541997321</v>
      </c>
      <c r="G505" s="42">
        <v>51</v>
      </c>
      <c r="H505" s="43">
        <v>18.346983870967801</v>
      </c>
      <c r="I505" s="33">
        <v>7.0037658842502806E-2</v>
      </c>
      <c r="J505" s="33">
        <v>3.3604193343342099</v>
      </c>
      <c r="K505" s="33">
        <v>7.1436873396354699</v>
      </c>
      <c r="L505" s="33">
        <v>10.5041066739697</v>
      </c>
      <c r="M505" s="33">
        <v>54.161887973349003</v>
      </c>
      <c r="N505" s="33">
        <v>2.6525715387239201E-2</v>
      </c>
      <c r="O505" s="33">
        <v>0.140184091037514</v>
      </c>
      <c r="P505" s="33">
        <v>71.440955367638793</v>
      </c>
      <c r="Q505" s="33">
        <v>68.394533955909594</v>
      </c>
      <c r="R505" s="33">
        <v>1.78224558554879</v>
      </c>
      <c r="S505" s="33">
        <v>0.53938666246835698</v>
      </c>
      <c r="T505" s="33">
        <v>0</v>
      </c>
      <c r="U505" s="33">
        <v>4.3130273434982802E-5</v>
      </c>
      <c r="V505" s="15">
        <v>0</v>
      </c>
      <c r="W505" s="15"/>
      <c r="X505" s="15"/>
    </row>
    <row r="506" spans="1:24" ht="21.25" customHeight="1" x14ac:dyDescent="0.15">
      <c r="A506" s="44" t="s">
        <v>581</v>
      </c>
      <c r="B506" s="45" t="s">
        <v>147</v>
      </c>
      <c r="C506" s="46">
        <v>23</v>
      </c>
      <c r="D506" s="45" t="s">
        <v>59</v>
      </c>
      <c r="E506" s="40">
        <f t="shared" si="14"/>
        <v>72.920754042835412</v>
      </c>
      <c r="F506" s="41">
        <f t="shared" si="15"/>
        <v>1.5852337835399002</v>
      </c>
      <c r="G506" s="42">
        <v>46</v>
      </c>
      <c r="H506" s="43">
        <v>14.295</v>
      </c>
      <c r="I506" s="33">
        <v>0.25790476191592399</v>
      </c>
      <c r="J506" s="33">
        <v>5.57376328450981</v>
      </c>
      <c r="K506" s="33">
        <v>8.01030487889882</v>
      </c>
      <c r="L506" s="33">
        <v>13.5840681634087</v>
      </c>
      <c r="M506" s="33">
        <v>55.743835630417998</v>
      </c>
      <c r="N506" s="33">
        <v>0.12865442497392601</v>
      </c>
      <c r="O506" s="33">
        <v>0.33618370828120803</v>
      </c>
      <c r="P506" s="33">
        <v>18.121321604190499</v>
      </c>
      <c r="Q506" s="33">
        <v>85.323882142622097</v>
      </c>
      <c r="R506" s="33">
        <v>-2.88820406071429</v>
      </c>
      <c r="S506" s="33">
        <v>0.71090997304487802</v>
      </c>
      <c r="T506" s="33">
        <v>353.94683690095599</v>
      </c>
      <c r="U506" s="33">
        <v>296.62137385482703</v>
      </c>
      <c r="V506" s="15">
        <v>0.54405799583992298</v>
      </c>
      <c r="W506" s="15"/>
      <c r="X506" s="15"/>
    </row>
    <row r="507" spans="1:24" ht="21.25" customHeight="1" x14ac:dyDescent="0.15">
      <c r="A507" s="44" t="s">
        <v>582</v>
      </c>
      <c r="B507" s="45" t="s">
        <v>65</v>
      </c>
      <c r="C507" s="46">
        <v>30</v>
      </c>
      <c r="D507" s="45" t="s">
        <v>74</v>
      </c>
      <c r="E507" s="40">
        <f t="shared" si="14"/>
        <v>72.744372006724248</v>
      </c>
      <c r="F507" s="41">
        <f t="shared" si="15"/>
        <v>1.5813993914505271</v>
      </c>
      <c r="G507" s="42">
        <v>46</v>
      </c>
      <c r="H507" s="43">
        <v>17.257112903225799</v>
      </c>
      <c r="I507" s="33">
        <v>0.13889188297201899</v>
      </c>
      <c r="J507" s="33">
        <v>1.13887976806083</v>
      </c>
      <c r="K507" s="33">
        <v>9.3154230051937699</v>
      </c>
      <c r="L507" s="33">
        <v>10.4543027732546</v>
      </c>
      <c r="M507" s="33">
        <v>55.566697809659601</v>
      </c>
      <c r="N507" s="33">
        <v>4.7555835765381999E-2</v>
      </c>
      <c r="O507" s="33">
        <v>0.37289444315098802</v>
      </c>
      <c r="P507" s="33">
        <v>64.261629479143394</v>
      </c>
      <c r="Q507" s="33">
        <v>34.624041081701201</v>
      </c>
      <c r="R507" s="33">
        <v>1.2125443592279399</v>
      </c>
      <c r="S507" s="33">
        <v>0.13944926345785999</v>
      </c>
      <c r="T507" s="33">
        <v>0</v>
      </c>
      <c r="U507" s="33">
        <v>0</v>
      </c>
      <c r="V507" s="15">
        <v>0</v>
      </c>
      <c r="W507" s="15"/>
      <c r="X507" s="15"/>
    </row>
    <row r="508" spans="1:24" ht="21.25" customHeight="1" x14ac:dyDescent="0.2">
      <c r="A508" s="47" t="s">
        <v>583</v>
      </c>
      <c r="B508" s="38" t="s">
        <v>87</v>
      </c>
      <c r="C508" s="39">
        <v>27</v>
      </c>
      <c r="D508" s="38" t="s">
        <v>81</v>
      </c>
      <c r="E508" s="40">
        <f t="shared" si="14"/>
        <v>72.734385227263004</v>
      </c>
      <c r="F508" s="41">
        <f t="shared" si="15"/>
        <v>1.6530542097105227</v>
      </c>
      <c r="G508" s="42">
        <v>44</v>
      </c>
      <c r="H508" s="43">
        <v>11.138066666666701</v>
      </c>
      <c r="I508" s="33">
        <v>1.5678196927077601E-2</v>
      </c>
      <c r="J508" s="33">
        <v>5.4217925145459702</v>
      </c>
      <c r="K508" s="33">
        <v>7.6543349232367204</v>
      </c>
      <c r="L508" s="33">
        <v>13.0761274377827</v>
      </c>
      <c r="M508" s="33">
        <v>61.466417934899603</v>
      </c>
      <c r="N508" s="33">
        <v>9.6805096319248201E-3</v>
      </c>
      <c r="O508" s="33">
        <v>2.5295901223545199E-2</v>
      </c>
      <c r="P508" s="33">
        <v>13.611010720090199</v>
      </c>
      <c r="Q508" s="33">
        <v>100.745369726617</v>
      </c>
      <c r="R508" s="33">
        <v>3.0232859982536202</v>
      </c>
      <c r="S508" s="33">
        <v>0.79383695249765696</v>
      </c>
      <c r="T508" s="33">
        <v>2.0158876693608399</v>
      </c>
      <c r="U508" s="33">
        <v>2.8170184072183702</v>
      </c>
      <c r="V508" s="15">
        <v>0.41711707974836398</v>
      </c>
      <c r="W508" s="15"/>
      <c r="X508" s="15"/>
    </row>
    <row r="509" spans="1:24" ht="21.25" customHeight="1" x14ac:dyDescent="0.15">
      <c r="A509" s="44" t="s">
        <v>584</v>
      </c>
      <c r="B509" s="48" t="s">
        <v>68</v>
      </c>
      <c r="C509" s="49">
        <v>24</v>
      </c>
      <c r="D509" s="48" t="s">
        <v>59</v>
      </c>
      <c r="E509" s="40">
        <f t="shared" si="14"/>
        <v>72.697491011935938</v>
      </c>
      <c r="F509" s="41">
        <f t="shared" si="15"/>
        <v>1.5467551279135305</v>
      </c>
      <c r="G509" s="42">
        <v>47</v>
      </c>
      <c r="H509" s="43">
        <v>12.011749999999999</v>
      </c>
      <c r="I509" s="33">
        <v>0.95894003886815404</v>
      </c>
      <c r="J509" s="33">
        <v>5.0710522470369703</v>
      </c>
      <c r="K509" s="33">
        <v>6.7349335944051196</v>
      </c>
      <c r="L509" s="33">
        <v>11.805985841442</v>
      </c>
      <c r="M509" s="33">
        <v>58.2752923737104</v>
      </c>
      <c r="N509" s="33">
        <v>0.42002521418250199</v>
      </c>
      <c r="O509" s="33">
        <v>1.9024846551771299</v>
      </c>
      <c r="P509" s="33">
        <v>21.684589952001001</v>
      </c>
      <c r="Q509" s="33">
        <v>30.982905719475401</v>
      </c>
      <c r="R509" s="33">
        <v>-2.1578774781572001</v>
      </c>
      <c r="S509" s="33">
        <v>0.64182357880446905</v>
      </c>
      <c r="T509" s="33">
        <v>118.656971811101</v>
      </c>
      <c r="U509" s="33">
        <v>189.130511235494</v>
      </c>
      <c r="V509" s="15">
        <v>0.38551591064259699</v>
      </c>
      <c r="W509" s="15"/>
      <c r="X509" s="15"/>
    </row>
    <row r="510" spans="1:24" ht="21.25" customHeight="1" x14ac:dyDescent="0.15">
      <c r="A510" s="44" t="s">
        <v>585</v>
      </c>
      <c r="B510" s="48" t="s">
        <v>135</v>
      </c>
      <c r="C510" s="49">
        <v>36</v>
      </c>
      <c r="D510" s="48" t="s">
        <v>81</v>
      </c>
      <c r="E510" s="40">
        <f t="shared" si="14"/>
        <v>72.558374979202668</v>
      </c>
      <c r="F510" s="41">
        <f t="shared" si="15"/>
        <v>1.4807831628408707</v>
      </c>
      <c r="G510" s="42">
        <v>49</v>
      </c>
      <c r="H510" s="43">
        <v>12.831379310344801</v>
      </c>
      <c r="I510" s="33">
        <v>0.21707184550884601</v>
      </c>
      <c r="J510" s="33">
        <v>4.15017512154692</v>
      </c>
      <c r="K510" s="33">
        <v>8.1003167564247907</v>
      </c>
      <c r="L510" s="33">
        <v>12.2504918779716</v>
      </c>
      <c r="M510" s="33">
        <v>64.702059521535006</v>
      </c>
      <c r="N510" s="33">
        <v>0.122152149633348</v>
      </c>
      <c r="O510" s="33">
        <v>0.55328262227491698</v>
      </c>
      <c r="P510" s="33">
        <v>11.746521699851</v>
      </c>
      <c r="Q510" s="33">
        <v>16.529052102482101</v>
      </c>
      <c r="R510" s="33">
        <v>-6.80967559749236</v>
      </c>
      <c r="S510" s="33">
        <v>0.37777308422075401</v>
      </c>
      <c r="T510" s="33">
        <v>3.3508590504636402</v>
      </c>
      <c r="U510" s="33">
        <v>3.45488159855846E-7</v>
      </c>
      <c r="V510" s="15">
        <v>0.99999989689565605</v>
      </c>
      <c r="W510" s="15"/>
      <c r="X510" s="15"/>
    </row>
    <row r="511" spans="1:24" ht="21.25" customHeight="1" x14ac:dyDescent="0.2">
      <c r="A511" s="47" t="s">
        <v>586</v>
      </c>
      <c r="B511" s="38" t="s">
        <v>102</v>
      </c>
      <c r="C511" s="39">
        <v>44</v>
      </c>
      <c r="D511" s="38" t="s">
        <v>74</v>
      </c>
      <c r="E511" s="40">
        <f t="shared" si="14"/>
        <v>72.473285555899679</v>
      </c>
      <c r="F511" s="41">
        <f t="shared" si="15"/>
        <v>1.342097880664809</v>
      </c>
      <c r="G511" s="42">
        <v>54</v>
      </c>
      <c r="H511" s="43">
        <v>18.3323</v>
      </c>
      <c r="I511" s="33">
        <v>8.1086451336223095E-2</v>
      </c>
      <c r="J511" s="33">
        <v>2.155153040134</v>
      </c>
      <c r="K511" s="33">
        <v>7.2076088877444402</v>
      </c>
      <c r="L511" s="33">
        <v>9.3627619278783794</v>
      </c>
      <c r="M511" s="33">
        <v>62.1901038035992</v>
      </c>
      <c r="N511" s="33">
        <v>2.6303350702953102E-2</v>
      </c>
      <c r="O511" s="33">
        <v>0.13900893160823899</v>
      </c>
      <c r="P511" s="33">
        <v>65.059650036241393</v>
      </c>
      <c r="Q511" s="33">
        <v>90.488028573134301</v>
      </c>
      <c r="R511" s="33">
        <v>-4.8895907505482401E-2</v>
      </c>
      <c r="S511" s="33">
        <v>0.27591985804505598</v>
      </c>
      <c r="T511" s="33">
        <v>0</v>
      </c>
      <c r="U511" s="33">
        <v>0</v>
      </c>
      <c r="V511" s="15">
        <v>0</v>
      </c>
      <c r="W511" s="15"/>
      <c r="X511" s="15"/>
    </row>
    <row r="512" spans="1:24" ht="21.25" customHeight="1" x14ac:dyDescent="0.2">
      <c r="A512" s="47" t="s">
        <v>587</v>
      </c>
      <c r="B512" s="38" t="s">
        <v>92</v>
      </c>
      <c r="C512" s="39">
        <v>26</v>
      </c>
      <c r="D512" s="38" t="s">
        <v>66</v>
      </c>
      <c r="E512" s="40">
        <f t="shared" si="14"/>
        <v>72.215440834215613</v>
      </c>
      <c r="F512" s="41">
        <f t="shared" si="15"/>
        <v>1.5699008877003393</v>
      </c>
      <c r="G512" s="42">
        <v>46</v>
      </c>
      <c r="H512" s="43">
        <v>12.752000000000001</v>
      </c>
      <c r="I512" s="33">
        <v>0.25884521808336702</v>
      </c>
      <c r="J512" s="33">
        <v>4.6896609328081702</v>
      </c>
      <c r="K512" s="33">
        <v>6.8638634804688801</v>
      </c>
      <c r="L512" s="33">
        <v>11.553524413277</v>
      </c>
      <c r="M512" s="33">
        <v>68.666063761764605</v>
      </c>
      <c r="N512" s="33">
        <v>0.12992034736251701</v>
      </c>
      <c r="O512" s="33">
        <v>0.33949165888670702</v>
      </c>
      <c r="P512" s="33">
        <v>12.7142619786437</v>
      </c>
      <c r="Q512" s="33">
        <v>111.48040425621799</v>
      </c>
      <c r="R512" s="33">
        <v>-0.63285171552433706</v>
      </c>
      <c r="S512" s="33">
        <v>0.69072095166423098</v>
      </c>
      <c r="T512" s="33">
        <v>3.2913225968444202</v>
      </c>
      <c r="U512" s="33">
        <v>11.4877308923855</v>
      </c>
      <c r="V512" s="15">
        <v>0.4793</v>
      </c>
      <c r="W512" s="15"/>
      <c r="X512" s="15"/>
    </row>
    <row r="513" spans="1:24" ht="21.25" customHeight="1" x14ac:dyDescent="0.2">
      <c r="A513" s="47" t="s">
        <v>588</v>
      </c>
      <c r="B513" s="38" t="s">
        <v>83</v>
      </c>
      <c r="C513" s="39">
        <v>37</v>
      </c>
      <c r="D513" s="38" t="s">
        <v>61</v>
      </c>
      <c r="E513" s="40">
        <f t="shared" si="14"/>
        <v>72.043670262978722</v>
      </c>
      <c r="F513" s="41">
        <f t="shared" si="15"/>
        <v>1.50090979714539</v>
      </c>
      <c r="G513" s="42">
        <v>48</v>
      </c>
      <c r="H513" s="43">
        <v>10.666386363636301</v>
      </c>
      <c r="I513" s="33">
        <v>7.9285714285714501E-2</v>
      </c>
      <c r="J513" s="33">
        <v>6.8442979382695199</v>
      </c>
      <c r="K513" s="33">
        <v>4.8565928644469301</v>
      </c>
      <c r="L513" s="33">
        <v>11.700890802716399</v>
      </c>
      <c r="M513" s="33">
        <v>61.178837649851502</v>
      </c>
      <c r="N513" s="33">
        <v>7.0688051614886394E-2</v>
      </c>
      <c r="O513" s="33">
        <v>0.13917706940701399</v>
      </c>
      <c r="P513" s="33">
        <v>30.366124455447999</v>
      </c>
      <c r="Q513" s="33">
        <v>57.724660715374597</v>
      </c>
      <c r="R513" s="33">
        <v>2.2772294968715201</v>
      </c>
      <c r="S513" s="33">
        <v>0.92379341227643497</v>
      </c>
      <c r="T513" s="33">
        <v>174.051212766612</v>
      </c>
      <c r="U513" s="33">
        <v>168.57564591040901</v>
      </c>
      <c r="V513" s="15">
        <v>0.50799056862813496</v>
      </c>
      <c r="W513" s="15"/>
      <c r="X513" s="15"/>
    </row>
    <row r="514" spans="1:24" ht="21.25" customHeight="1" x14ac:dyDescent="0.15">
      <c r="A514" s="44" t="s">
        <v>589</v>
      </c>
      <c r="B514" s="48" t="s">
        <v>67</v>
      </c>
      <c r="C514" s="49">
        <v>26</v>
      </c>
      <c r="D514" s="48" t="s">
        <v>104</v>
      </c>
      <c r="E514" s="40">
        <f t="shared" si="14"/>
        <v>71.982512678525069</v>
      </c>
      <c r="F514" s="41">
        <f t="shared" si="15"/>
        <v>1.4114218172259818</v>
      </c>
      <c r="G514" s="42">
        <v>51</v>
      </c>
      <c r="H514" s="43">
        <v>11.5501875</v>
      </c>
      <c r="I514" s="33">
        <v>9.7005067334384604E-2</v>
      </c>
      <c r="J514" s="33">
        <v>6.2394326952946004</v>
      </c>
      <c r="K514" s="33">
        <v>6.7979055629450498</v>
      </c>
      <c r="L514" s="33">
        <v>13.0373382582396</v>
      </c>
      <c r="M514" s="33">
        <v>56.075129273137499</v>
      </c>
      <c r="N514" s="33">
        <v>6.9917020406182195E-2</v>
      </c>
      <c r="O514" s="33">
        <v>0.18269844349999401</v>
      </c>
      <c r="P514" s="33">
        <v>22.337681901186901</v>
      </c>
      <c r="Q514" s="33">
        <v>92.829115755291298</v>
      </c>
      <c r="R514" s="33">
        <v>2.0920610209913302</v>
      </c>
      <c r="S514" s="33">
        <v>1.0015020276859901</v>
      </c>
      <c r="T514" s="33">
        <v>138.98558347237201</v>
      </c>
      <c r="U514" s="33">
        <v>145.00703253103799</v>
      </c>
      <c r="V514" s="15">
        <v>0.48939858165433098</v>
      </c>
      <c r="W514" s="15"/>
      <c r="X514" s="15"/>
    </row>
    <row r="515" spans="1:24" ht="21.25" customHeight="1" x14ac:dyDescent="0.15">
      <c r="A515" s="44" t="s">
        <v>590</v>
      </c>
      <c r="B515" s="45" t="s">
        <v>157</v>
      </c>
      <c r="C515" s="46">
        <v>31</v>
      </c>
      <c r="D515" s="45" t="s">
        <v>74</v>
      </c>
      <c r="E515" s="40">
        <f t="shared" ref="E515:E578" si="16">(H515*G515*H$2)+(J515*J$2)+(K515*K$2)+(L515*L$2)+(M515*M$2)+(N515*N$2)+(O515*O$2)+(P515*P$2)+(Q515*Q$2)+(R515*R$2)+(S515*S$2)+(T515*T$2)+(U515*U$2)+(W515*W$2)+(X515*X$2)</f>
        <v>71.749566443226897</v>
      </c>
      <c r="F515" s="41">
        <f t="shared" ref="F515:F578" si="17">E515/G515</f>
        <v>1.5597731835484108</v>
      </c>
      <c r="G515" s="42">
        <v>46</v>
      </c>
      <c r="H515" s="43">
        <v>18.343534482758599</v>
      </c>
      <c r="I515" s="33">
        <v>6.8068965517241398E-2</v>
      </c>
      <c r="J515" s="33">
        <v>2.03017495986809</v>
      </c>
      <c r="K515" s="33">
        <v>7.65469386490647</v>
      </c>
      <c r="L515" s="33">
        <v>9.6848688247745596</v>
      </c>
      <c r="M515" s="33">
        <v>53.643729368887797</v>
      </c>
      <c r="N515" s="33">
        <v>2.0636436352760499E-2</v>
      </c>
      <c r="O515" s="33">
        <v>0.109060209315107</v>
      </c>
      <c r="P515" s="33">
        <v>78.274874329145504</v>
      </c>
      <c r="Q515" s="33">
        <v>41.817641846471702</v>
      </c>
      <c r="R515" s="33">
        <v>-3.0045042932000401</v>
      </c>
      <c r="S515" s="33">
        <v>0.27466742201470001</v>
      </c>
      <c r="T515" s="33">
        <v>0</v>
      </c>
      <c r="U515" s="33">
        <v>0</v>
      </c>
      <c r="V515" s="15">
        <v>0</v>
      </c>
      <c r="W515" s="15"/>
      <c r="X515" s="15"/>
    </row>
    <row r="516" spans="1:24" ht="21.25" customHeight="1" x14ac:dyDescent="0.15">
      <c r="A516" s="44" t="s">
        <v>591</v>
      </c>
      <c r="B516" s="45" t="s">
        <v>83</v>
      </c>
      <c r="C516" s="46">
        <v>25</v>
      </c>
      <c r="D516" s="45" t="s">
        <v>74</v>
      </c>
      <c r="E516" s="40">
        <f t="shared" si="16"/>
        <v>71.529478632055799</v>
      </c>
      <c r="F516" s="41">
        <f t="shared" si="17"/>
        <v>1.4901974715011626</v>
      </c>
      <c r="G516" s="42">
        <v>48</v>
      </c>
      <c r="H516" s="43">
        <v>16.5314333333333</v>
      </c>
      <c r="I516" s="33">
        <v>0.18355098602352199</v>
      </c>
      <c r="J516" s="33">
        <v>1.74132509251847</v>
      </c>
      <c r="K516" s="33">
        <v>10.6223010760717</v>
      </c>
      <c r="L516" s="33">
        <v>12.3636261685902</v>
      </c>
      <c r="M516" s="33">
        <v>49.401016318541302</v>
      </c>
      <c r="N516" s="33">
        <v>2.9643193381989699E-2</v>
      </c>
      <c r="O516" s="33">
        <v>0.26910498239845498</v>
      </c>
      <c r="P516" s="33">
        <v>45.9994100110886</v>
      </c>
      <c r="Q516" s="33">
        <v>71.101290314245901</v>
      </c>
      <c r="R516" s="33">
        <v>3.5339231183912001</v>
      </c>
      <c r="S516" s="33">
        <v>0.23503135947745399</v>
      </c>
      <c r="T516" s="33">
        <v>2.5552049427890501E-12</v>
      </c>
      <c r="U516" s="33">
        <v>3.4257877953752397E-5</v>
      </c>
      <c r="V516" s="15">
        <v>7.4587362231033101E-8</v>
      </c>
      <c r="W516" s="15"/>
      <c r="X516" s="15"/>
    </row>
    <row r="517" spans="1:24" ht="21.25" customHeight="1" x14ac:dyDescent="0.2">
      <c r="A517" s="47" t="s">
        <v>592</v>
      </c>
      <c r="B517" s="38" t="s">
        <v>94</v>
      </c>
      <c r="C517" s="39">
        <v>30</v>
      </c>
      <c r="D517" s="38" t="s">
        <v>74</v>
      </c>
      <c r="E517" s="40">
        <f t="shared" si="16"/>
        <v>71.484721687341462</v>
      </c>
      <c r="F517" s="41">
        <f t="shared" si="17"/>
        <v>1.458871871170234</v>
      </c>
      <c r="G517" s="42">
        <v>49</v>
      </c>
      <c r="H517" s="43">
        <v>17.511606060606098</v>
      </c>
      <c r="I517" s="33">
        <v>6.65630988189016E-2</v>
      </c>
      <c r="J517" s="33">
        <v>1.4892747330339899</v>
      </c>
      <c r="K517" s="33">
        <v>6.3726126771212002</v>
      </c>
      <c r="L517" s="33">
        <v>7.8618874101551999</v>
      </c>
      <c r="M517" s="33">
        <v>70.272803252438493</v>
      </c>
      <c r="N517" s="33">
        <v>2.3041404061043699E-2</v>
      </c>
      <c r="O517" s="33">
        <v>0.121770072451256</v>
      </c>
      <c r="P517" s="33">
        <v>62.595588428770697</v>
      </c>
      <c r="Q517" s="33">
        <v>84.874138703498303</v>
      </c>
      <c r="R517" s="33">
        <v>0.17275042845382699</v>
      </c>
      <c r="S517" s="33">
        <v>0.243518128176336</v>
      </c>
      <c r="T517" s="33">
        <v>0</v>
      </c>
      <c r="U517" s="33">
        <v>0</v>
      </c>
      <c r="V517" s="15">
        <v>0</v>
      </c>
      <c r="W517" s="15"/>
      <c r="X517" s="15"/>
    </row>
    <row r="518" spans="1:24" ht="21.25" customHeight="1" x14ac:dyDescent="0.15">
      <c r="A518" s="44" t="s">
        <v>593</v>
      </c>
      <c r="B518" s="48" t="s">
        <v>102</v>
      </c>
      <c r="C518" s="49">
        <v>39</v>
      </c>
      <c r="D518" s="48" t="s">
        <v>74</v>
      </c>
      <c r="E518" s="40">
        <f t="shared" si="16"/>
        <v>71.470795220629427</v>
      </c>
      <c r="F518" s="41">
        <f t="shared" si="17"/>
        <v>1.3235332448264709</v>
      </c>
      <c r="G518" s="42">
        <v>54</v>
      </c>
      <c r="H518" s="43">
        <v>18.110083333333399</v>
      </c>
      <c r="I518" s="33">
        <v>6.9331926266351304E-2</v>
      </c>
      <c r="J518" s="33">
        <v>1.8669817417310699</v>
      </c>
      <c r="K518" s="33">
        <v>7.8646052003103399</v>
      </c>
      <c r="L518" s="33">
        <v>9.7315869420414192</v>
      </c>
      <c r="M518" s="33">
        <v>47.808097805478702</v>
      </c>
      <c r="N518" s="33">
        <v>2.5735338880088901E-2</v>
      </c>
      <c r="O518" s="33">
        <v>0.18481801364483</v>
      </c>
      <c r="P518" s="33">
        <v>90.011747322380899</v>
      </c>
      <c r="Q518" s="33">
        <v>41.736662032058099</v>
      </c>
      <c r="R518" s="33">
        <v>-0.16441026408901499</v>
      </c>
      <c r="S518" s="33">
        <v>0.23902587313201601</v>
      </c>
      <c r="T518" s="33">
        <v>0</v>
      </c>
      <c r="U518" s="33">
        <v>0</v>
      </c>
      <c r="V518" s="15">
        <v>0</v>
      </c>
      <c r="W518" s="15"/>
      <c r="X518" s="15"/>
    </row>
    <row r="519" spans="1:24" ht="21.25" customHeight="1" x14ac:dyDescent="0.15">
      <c r="A519" s="44" t="s">
        <v>594</v>
      </c>
      <c r="B519" s="48" t="s">
        <v>92</v>
      </c>
      <c r="C519" s="49">
        <v>21</v>
      </c>
      <c r="D519" s="48" t="s">
        <v>74</v>
      </c>
      <c r="E519" s="40">
        <f t="shared" si="16"/>
        <v>71.127430535539176</v>
      </c>
      <c r="F519" s="41">
        <f t="shared" si="17"/>
        <v>1.5462484899030255</v>
      </c>
      <c r="G519" s="42">
        <v>46</v>
      </c>
      <c r="H519" s="43">
        <v>13.653779999999999</v>
      </c>
      <c r="I519" s="33">
        <v>1.2946106780004401</v>
      </c>
      <c r="J519" s="33">
        <v>2.1243956202903398</v>
      </c>
      <c r="K519" s="33">
        <v>7.2221812774276204</v>
      </c>
      <c r="L519" s="33">
        <v>9.3465768977179806</v>
      </c>
      <c r="M519" s="33">
        <v>57.202546187098903</v>
      </c>
      <c r="N519" s="33">
        <v>1.3254884831484199</v>
      </c>
      <c r="O519" s="33">
        <v>3.9809752342754101</v>
      </c>
      <c r="P519" s="33">
        <v>32.622381401425102</v>
      </c>
      <c r="Q519" s="33">
        <v>39.095440902104002</v>
      </c>
      <c r="R519" s="33">
        <v>0.46288116780041899</v>
      </c>
      <c r="S519" s="33">
        <v>0.31289353016820698</v>
      </c>
      <c r="T519" s="33">
        <v>0</v>
      </c>
      <c r="U519" s="33">
        <v>0</v>
      </c>
      <c r="V519" s="15">
        <v>0</v>
      </c>
      <c r="W519" s="15"/>
      <c r="X519" s="15"/>
    </row>
    <row r="520" spans="1:24" ht="21.25" customHeight="1" x14ac:dyDescent="0.15">
      <c r="A520" s="44" t="s">
        <v>595</v>
      </c>
      <c r="B520" s="45" t="s">
        <v>204</v>
      </c>
      <c r="C520" s="46">
        <v>30</v>
      </c>
      <c r="D520" s="45" t="s">
        <v>59</v>
      </c>
      <c r="E520" s="40">
        <f t="shared" si="16"/>
        <v>70.508163319512533</v>
      </c>
      <c r="F520" s="41">
        <f t="shared" si="17"/>
        <v>1.4689200691565112</v>
      </c>
      <c r="G520" s="42">
        <v>48</v>
      </c>
      <c r="H520" s="43">
        <v>13.543396551724101</v>
      </c>
      <c r="I520" s="33">
        <v>8.2699720928149395E-2</v>
      </c>
      <c r="J520" s="33">
        <v>4.3281654540840702</v>
      </c>
      <c r="K520" s="33">
        <v>7.3315978416540499</v>
      </c>
      <c r="L520" s="33">
        <v>11.659763295738101</v>
      </c>
      <c r="M520" s="33">
        <v>61.152138619408298</v>
      </c>
      <c r="N520" s="33">
        <v>0.14097105808858401</v>
      </c>
      <c r="O520" s="33">
        <v>0.25108154675789701</v>
      </c>
      <c r="P520" s="33">
        <v>22.253205145391199</v>
      </c>
      <c r="Q520" s="33">
        <v>36.623034773708298</v>
      </c>
      <c r="R520" s="33">
        <v>-5.9738172909321596</v>
      </c>
      <c r="S520" s="33">
        <v>0.39100925386762803</v>
      </c>
      <c r="T520" s="33">
        <v>309.70878430792197</v>
      </c>
      <c r="U520" s="33">
        <v>274.95682416343402</v>
      </c>
      <c r="V520" s="15">
        <v>0.52971951799537997</v>
      </c>
      <c r="W520" s="15"/>
      <c r="X520" s="15"/>
    </row>
    <row r="521" spans="1:24" ht="21.25" customHeight="1" x14ac:dyDescent="0.15">
      <c r="A521" s="44" t="s">
        <v>596</v>
      </c>
      <c r="B521" s="48" t="s">
        <v>119</v>
      </c>
      <c r="C521" s="49">
        <v>34</v>
      </c>
      <c r="D521" s="48" t="s">
        <v>66</v>
      </c>
      <c r="E521" s="40">
        <f t="shared" si="16"/>
        <v>70.47922309891986</v>
      </c>
      <c r="F521" s="41">
        <f t="shared" si="17"/>
        <v>1.5321570238895621</v>
      </c>
      <c r="G521" s="42">
        <v>46</v>
      </c>
      <c r="H521" s="43">
        <v>13.255062499999999</v>
      </c>
      <c r="I521" s="33">
        <v>7.6704461778696997E-2</v>
      </c>
      <c r="J521" s="33">
        <v>4.2083002001433902</v>
      </c>
      <c r="K521" s="33">
        <v>8.1791021961255392</v>
      </c>
      <c r="L521" s="33">
        <v>12.3874023962689</v>
      </c>
      <c r="M521" s="33">
        <v>58.4859438223815</v>
      </c>
      <c r="N521" s="33">
        <v>4.3502230446948703E-2</v>
      </c>
      <c r="O521" s="33">
        <v>0.113674589962934</v>
      </c>
      <c r="P521" s="33">
        <v>19.233474094982299</v>
      </c>
      <c r="Q521" s="33">
        <v>58.666475930073403</v>
      </c>
      <c r="R521" s="33">
        <v>-1.66372573524158</v>
      </c>
      <c r="S521" s="33">
        <v>0.51210254881350403</v>
      </c>
      <c r="T521" s="33">
        <v>5.3126888380980004</v>
      </c>
      <c r="U521" s="33">
        <v>11.504355704818201</v>
      </c>
      <c r="V521" s="15">
        <v>0.31591096904930599</v>
      </c>
      <c r="W521" s="15"/>
      <c r="X521" s="15"/>
    </row>
    <row r="522" spans="1:24" ht="21.25" customHeight="1" x14ac:dyDescent="0.15">
      <c r="A522" s="44" t="s">
        <v>597</v>
      </c>
      <c r="B522" s="45" t="s">
        <v>87</v>
      </c>
      <c r="C522" s="46">
        <v>30</v>
      </c>
      <c r="D522" s="45" t="s">
        <v>74</v>
      </c>
      <c r="E522" s="40">
        <f t="shared" si="16"/>
        <v>70.163294849334136</v>
      </c>
      <c r="F522" s="41">
        <f t="shared" si="17"/>
        <v>1.5946203374848666</v>
      </c>
      <c r="G522" s="42">
        <v>44</v>
      </c>
      <c r="H522" s="43">
        <v>19.524526315789501</v>
      </c>
      <c r="I522" s="33">
        <v>5.3287382673453398E-2</v>
      </c>
      <c r="J522" s="33">
        <v>2.1710273725207498</v>
      </c>
      <c r="K522" s="33">
        <v>7.2346151786694302</v>
      </c>
      <c r="L522" s="33">
        <v>9.4056425511901196</v>
      </c>
      <c r="M522" s="33">
        <v>46.691432042183699</v>
      </c>
      <c r="N522" s="33">
        <v>1.8280220410332702E-2</v>
      </c>
      <c r="O522" s="33">
        <v>9.6607991331336296E-2</v>
      </c>
      <c r="P522" s="33">
        <v>92.037175960045403</v>
      </c>
      <c r="Q522" s="33">
        <v>90.020084122659696</v>
      </c>
      <c r="R522" s="33">
        <v>2.1480299319504699</v>
      </c>
      <c r="S522" s="33">
        <v>0.31787305555627599</v>
      </c>
      <c r="T522" s="33">
        <v>0</v>
      </c>
      <c r="U522" s="33">
        <v>0</v>
      </c>
      <c r="V522" s="15">
        <v>0</v>
      </c>
      <c r="W522" s="15"/>
      <c r="X522" s="15"/>
    </row>
    <row r="523" spans="1:24" ht="21.25" customHeight="1" x14ac:dyDescent="0.2">
      <c r="A523" s="47" t="s">
        <v>598</v>
      </c>
      <c r="B523" s="38" t="s">
        <v>239</v>
      </c>
      <c r="C523" s="39">
        <v>30</v>
      </c>
      <c r="D523" s="38" t="s">
        <v>74</v>
      </c>
      <c r="E523" s="40">
        <f t="shared" si="16"/>
        <v>69.995115378841206</v>
      </c>
      <c r="F523" s="41">
        <f t="shared" si="17"/>
        <v>1.5907980767918455</v>
      </c>
      <c r="G523" s="42">
        <v>44</v>
      </c>
      <c r="H523" s="43">
        <v>20.632513513513501</v>
      </c>
      <c r="I523" s="33">
        <v>3.8794888316362797E-2</v>
      </c>
      <c r="J523" s="33">
        <v>2.7726194985419101</v>
      </c>
      <c r="K523" s="33">
        <v>7.3549872276200299</v>
      </c>
      <c r="L523" s="33">
        <v>10.1276067261619</v>
      </c>
      <c r="M523" s="33">
        <v>56.893642853566199</v>
      </c>
      <c r="N523" s="33">
        <v>1.3175999620992701E-2</v>
      </c>
      <c r="O523" s="33">
        <v>6.96330147336226E-2</v>
      </c>
      <c r="P523" s="33">
        <v>55.131038720525197</v>
      </c>
      <c r="Q523" s="33">
        <v>108.425485748884</v>
      </c>
      <c r="R523" s="33">
        <v>-1.20651150622055</v>
      </c>
      <c r="S523" s="33">
        <v>0.38285035764407499</v>
      </c>
      <c r="T523" s="33">
        <v>0</v>
      </c>
      <c r="U523" s="33">
        <v>0</v>
      </c>
      <c r="V523" s="15">
        <v>0</v>
      </c>
      <c r="W523" s="15"/>
      <c r="X523" s="15"/>
    </row>
    <row r="524" spans="1:24" ht="21.25" customHeight="1" x14ac:dyDescent="0.2">
      <c r="A524" s="47" t="s">
        <v>599</v>
      </c>
      <c r="B524" s="38" t="s">
        <v>204</v>
      </c>
      <c r="C524" s="39">
        <v>26</v>
      </c>
      <c r="D524" s="38" t="s">
        <v>74</v>
      </c>
      <c r="E524" s="40">
        <f t="shared" si="16"/>
        <v>69.823018258288741</v>
      </c>
      <c r="F524" s="41">
        <f t="shared" si="17"/>
        <v>1.4546462137143488</v>
      </c>
      <c r="G524" s="42">
        <v>48</v>
      </c>
      <c r="H524" s="43">
        <v>17.446300000000001</v>
      </c>
      <c r="I524" s="33">
        <v>3.8599095514863402E-2</v>
      </c>
      <c r="J524" s="33">
        <v>2.3582932381834301</v>
      </c>
      <c r="K524" s="33">
        <v>7.8659342281486104</v>
      </c>
      <c r="L524" s="33">
        <v>10.224227466332099</v>
      </c>
      <c r="M524" s="33">
        <v>46.5125657732778</v>
      </c>
      <c r="N524" s="33">
        <v>4.3200238860220799E-2</v>
      </c>
      <c r="O524" s="33">
        <v>0.10710371014195701</v>
      </c>
      <c r="P524" s="33">
        <v>78.399227761849005</v>
      </c>
      <c r="Q524" s="33">
        <v>101.30640661791099</v>
      </c>
      <c r="R524" s="33">
        <v>-5.4471632577204998</v>
      </c>
      <c r="S524" s="33">
        <v>0.213049729555293</v>
      </c>
      <c r="T524" s="33">
        <v>0</v>
      </c>
      <c r="U524" s="33">
        <v>0</v>
      </c>
      <c r="V524" s="15">
        <v>0</v>
      </c>
      <c r="W524" s="15"/>
      <c r="X524" s="15"/>
    </row>
    <row r="525" spans="1:24" ht="21.25" customHeight="1" x14ac:dyDescent="0.15">
      <c r="A525" s="37" t="s">
        <v>600</v>
      </c>
      <c r="B525" s="38" t="s">
        <v>76</v>
      </c>
      <c r="C525" s="39">
        <v>24</v>
      </c>
      <c r="D525" s="38" t="s">
        <v>74</v>
      </c>
      <c r="E525" s="40">
        <f t="shared" si="16"/>
        <v>69.744366742486605</v>
      </c>
      <c r="F525" s="41">
        <f t="shared" si="17"/>
        <v>1.4233544233160531</v>
      </c>
      <c r="G525" s="42">
        <v>49</v>
      </c>
      <c r="H525" s="43">
        <v>15.5493461538461</v>
      </c>
      <c r="I525" s="33">
        <v>0.39987395431522299</v>
      </c>
      <c r="J525" s="33">
        <v>2.5724608823414101</v>
      </c>
      <c r="K525" s="33">
        <v>7.8161578974240102</v>
      </c>
      <c r="L525" s="33">
        <v>10.3886187797654</v>
      </c>
      <c r="M525" s="33">
        <v>55.188917774632699</v>
      </c>
      <c r="N525" s="33">
        <v>0.19374987351504</v>
      </c>
      <c r="O525" s="33">
        <v>0.60721451984823804</v>
      </c>
      <c r="P525" s="33">
        <v>48.848112380887599</v>
      </c>
      <c r="Q525" s="33">
        <v>42.022786255335603</v>
      </c>
      <c r="R525" s="33">
        <v>2.9549896703046099</v>
      </c>
      <c r="S525" s="33">
        <v>0.40113414992164897</v>
      </c>
      <c r="T525" s="33">
        <v>0</v>
      </c>
      <c r="U525" s="33">
        <v>0</v>
      </c>
      <c r="V525" s="15">
        <v>0</v>
      </c>
      <c r="W525" s="15"/>
      <c r="X525" s="15"/>
    </row>
    <row r="526" spans="1:24" ht="21.25" customHeight="1" x14ac:dyDescent="0.2">
      <c r="A526" s="47" t="s">
        <v>601</v>
      </c>
      <c r="B526" s="38" t="s">
        <v>63</v>
      </c>
      <c r="C526" s="39">
        <v>22</v>
      </c>
      <c r="D526" s="38" t="s">
        <v>74</v>
      </c>
      <c r="E526" s="40">
        <f t="shared" si="16"/>
        <v>69.71950003095543</v>
      </c>
      <c r="F526" s="41">
        <f t="shared" si="17"/>
        <v>1.4228469394072536</v>
      </c>
      <c r="G526" s="42">
        <v>49</v>
      </c>
      <c r="H526" s="43">
        <v>16.2896315789474</v>
      </c>
      <c r="I526" s="33">
        <v>3.4554206839158302E-2</v>
      </c>
      <c r="J526" s="33">
        <v>1.0397711329444601</v>
      </c>
      <c r="K526" s="33">
        <v>8.8136388001802395</v>
      </c>
      <c r="L526" s="33">
        <v>9.8534099331247003</v>
      </c>
      <c r="M526" s="33">
        <v>57.774680566240299</v>
      </c>
      <c r="N526" s="33">
        <v>1.52054055161524E-2</v>
      </c>
      <c r="O526" s="33">
        <v>8.0358094777872202E-2</v>
      </c>
      <c r="P526" s="33">
        <v>55.556068794527199</v>
      </c>
      <c r="Q526" s="33">
        <v>55.312146997839001</v>
      </c>
      <c r="R526" s="33">
        <v>4.4998694069041196</v>
      </c>
      <c r="S526" s="33">
        <v>0.162283332802893</v>
      </c>
      <c r="T526" s="33">
        <v>0</v>
      </c>
      <c r="U526" s="33">
        <v>0</v>
      </c>
      <c r="V526" s="15">
        <v>0</v>
      </c>
      <c r="W526" s="15"/>
      <c r="X526" s="15"/>
    </row>
    <row r="527" spans="1:24" ht="21.25" customHeight="1" x14ac:dyDescent="0.15">
      <c r="A527" s="44" t="s">
        <v>602</v>
      </c>
      <c r="B527" s="48" t="s">
        <v>99</v>
      </c>
      <c r="C527" s="49">
        <v>23</v>
      </c>
      <c r="D527" s="48" t="s">
        <v>74</v>
      </c>
      <c r="E527" s="40">
        <f t="shared" si="16"/>
        <v>69.683031077624392</v>
      </c>
      <c r="F527" s="41">
        <f t="shared" si="17"/>
        <v>1.314774171275932</v>
      </c>
      <c r="G527" s="42">
        <v>53</v>
      </c>
      <c r="H527" s="43">
        <v>15.2118571428572</v>
      </c>
      <c r="I527" s="33">
        <v>0.32248480238778698</v>
      </c>
      <c r="J527" s="33">
        <v>2.14170624645587</v>
      </c>
      <c r="K527" s="33">
        <v>9.1111753508364703</v>
      </c>
      <c r="L527" s="33">
        <v>11.2528815972923</v>
      </c>
      <c r="M527" s="33">
        <v>46.2170142978689</v>
      </c>
      <c r="N527" s="33">
        <v>9.8359437246952203E-2</v>
      </c>
      <c r="O527" s="33">
        <v>0.70636706263679805</v>
      </c>
      <c r="P527" s="33">
        <v>57.015725057696599</v>
      </c>
      <c r="Q527" s="33">
        <v>35.554030106746303</v>
      </c>
      <c r="R527" s="33">
        <v>-3.0842938232357202</v>
      </c>
      <c r="S527" s="33">
        <v>0.24506811669794001</v>
      </c>
      <c r="T527" s="33">
        <v>0</v>
      </c>
      <c r="U527" s="33">
        <v>0</v>
      </c>
      <c r="V527" s="15">
        <v>0</v>
      </c>
      <c r="W527" s="15"/>
      <c r="X527" s="15"/>
    </row>
    <row r="528" spans="1:24" ht="21.25" customHeight="1" x14ac:dyDescent="0.15">
      <c r="A528" s="44" t="s">
        <v>603</v>
      </c>
      <c r="B528" s="45" t="s">
        <v>83</v>
      </c>
      <c r="C528" s="46">
        <v>23</v>
      </c>
      <c r="D528" s="45" t="s">
        <v>66</v>
      </c>
      <c r="E528" s="40">
        <f t="shared" si="16"/>
        <v>69.477254586825282</v>
      </c>
      <c r="F528" s="41">
        <f t="shared" si="17"/>
        <v>1.4474428038921934</v>
      </c>
      <c r="G528" s="42">
        <v>48</v>
      </c>
      <c r="H528" s="43">
        <v>9.9477500000000099</v>
      </c>
      <c r="I528" s="33">
        <v>0.85562181326918496</v>
      </c>
      <c r="J528" s="33">
        <v>4.7716670765318101</v>
      </c>
      <c r="K528" s="33">
        <v>5.3115727251451696</v>
      </c>
      <c r="L528" s="33">
        <v>10.083239801676999</v>
      </c>
      <c r="M528" s="33">
        <v>69.047220642305803</v>
      </c>
      <c r="N528" s="33">
        <v>0.36441257371447999</v>
      </c>
      <c r="O528" s="33">
        <v>0.95223751845660498</v>
      </c>
      <c r="P528" s="33">
        <v>13.997249118641101</v>
      </c>
      <c r="Q528" s="33">
        <v>40.125557259840903</v>
      </c>
      <c r="R528" s="33">
        <v>3.1017175501206</v>
      </c>
      <c r="S528" s="33">
        <v>0.64404481666836999</v>
      </c>
      <c r="T528" s="33">
        <v>44.240967149680301</v>
      </c>
      <c r="U528" s="33">
        <v>65.361439223482606</v>
      </c>
      <c r="V528" s="15">
        <v>0.40364959688068602</v>
      </c>
      <c r="W528" s="15"/>
      <c r="X528" s="15"/>
    </row>
    <row r="529" spans="1:24" ht="21.25" customHeight="1" x14ac:dyDescent="0.2">
      <c r="A529" s="47" t="s">
        <v>604</v>
      </c>
      <c r="B529" s="38" t="s">
        <v>117</v>
      </c>
      <c r="C529" s="39">
        <v>26</v>
      </c>
      <c r="D529" s="38" t="s">
        <v>61</v>
      </c>
      <c r="E529" s="40">
        <f t="shared" si="16"/>
        <v>69.356754373523287</v>
      </c>
      <c r="F529" s="41">
        <f t="shared" si="17"/>
        <v>1.4449323827817351</v>
      </c>
      <c r="G529" s="42">
        <v>48</v>
      </c>
      <c r="H529" s="43">
        <v>13.2519516129032</v>
      </c>
      <c r="I529" s="33">
        <v>0.127744576035486</v>
      </c>
      <c r="J529" s="33">
        <v>5.1159908872461601</v>
      </c>
      <c r="K529" s="33">
        <v>5.9622382732468298</v>
      </c>
      <c r="L529" s="33">
        <v>11.078229160492899</v>
      </c>
      <c r="M529" s="33">
        <v>57.720475874868001</v>
      </c>
      <c r="N529" s="33">
        <v>7.3690289107751494E-2</v>
      </c>
      <c r="O529" s="33">
        <v>0.273254595767907</v>
      </c>
      <c r="P529" s="33">
        <v>33.576598815372499</v>
      </c>
      <c r="Q529" s="33">
        <v>69.153761940100793</v>
      </c>
      <c r="R529" s="33">
        <v>-1.25286758566332</v>
      </c>
      <c r="S529" s="33">
        <v>0.63874416626472996</v>
      </c>
      <c r="T529" s="33">
        <v>108.653375208542</v>
      </c>
      <c r="U529" s="33">
        <v>138.741330576471</v>
      </c>
      <c r="V529" s="15">
        <v>0.43919038147470502</v>
      </c>
      <c r="W529" s="15"/>
      <c r="X529" s="15"/>
    </row>
    <row r="530" spans="1:24" ht="21.25" customHeight="1" x14ac:dyDescent="0.15">
      <c r="A530" s="44" t="s">
        <v>605</v>
      </c>
      <c r="B530" s="45" t="s">
        <v>147</v>
      </c>
      <c r="C530" s="46">
        <v>23</v>
      </c>
      <c r="D530" s="45" t="s">
        <v>62</v>
      </c>
      <c r="E530" s="40">
        <f t="shared" si="16"/>
        <v>69.214362897096237</v>
      </c>
      <c r="F530" s="41">
        <f t="shared" si="17"/>
        <v>1.504660062980353</v>
      </c>
      <c r="G530" s="42">
        <v>46</v>
      </c>
      <c r="H530" s="43">
        <v>12.5385882352941</v>
      </c>
      <c r="I530" s="33">
        <v>0.125149199983801</v>
      </c>
      <c r="J530" s="33">
        <v>5.66686296882812</v>
      </c>
      <c r="K530" s="33">
        <v>7.8340917458828496</v>
      </c>
      <c r="L530" s="33">
        <v>13.500954714711</v>
      </c>
      <c r="M530" s="33">
        <v>49.558652269911398</v>
      </c>
      <c r="N530" s="33">
        <v>0.15686375073505601</v>
      </c>
      <c r="O530" s="33">
        <v>0.34840660592748801</v>
      </c>
      <c r="P530" s="33">
        <v>16.1767970307633</v>
      </c>
      <c r="Q530" s="33">
        <v>25.833393953868502</v>
      </c>
      <c r="R530" s="33">
        <v>-3.0751703828096502</v>
      </c>
      <c r="S530" s="33">
        <v>0.72278444468832903</v>
      </c>
      <c r="T530" s="33">
        <v>0.53913783196383902</v>
      </c>
      <c r="U530" s="33">
        <v>6.5913897291606096</v>
      </c>
      <c r="V530" s="15">
        <v>7.5609809700927802E-2</v>
      </c>
      <c r="W530" s="15"/>
      <c r="X530" s="15"/>
    </row>
    <row r="531" spans="1:24" ht="21.25" customHeight="1" x14ac:dyDescent="0.15">
      <c r="A531" s="44" t="s">
        <v>606</v>
      </c>
      <c r="B531" s="45" t="s">
        <v>68</v>
      </c>
      <c r="C531" s="46">
        <v>22</v>
      </c>
      <c r="D531" s="45" t="s">
        <v>62</v>
      </c>
      <c r="E531" s="40">
        <f t="shared" si="16"/>
        <v>69.169448860093539</v>
      </c>
      <c r="F531" s="41">
        <f t="shared" si="17"/>
        <v>1.4716904012785859</v>
      </c>
      <c r="G531" s="42">
        <v>47</v>
      </c>
      <c r="H531" s="43">
        <v>11.256105263157901</v>
      </c>
      <c r="I531" s="33">
        <v>1.43157894736842E-2</v>
      </c>
      <c r="J531" s="33">
        <v>7.8768525455690996</v>
      </c>
      <c r="K531" s="33">
        <v>7.3330652348257699</v>
      </c>
      <c r="L531" s="33">
        <v>15.2099177803949</v>
      </c>
      <c r="M531" s="33">
        <v>40.463522398447999</v>
      </c>
      <c r="N531" s="33">
        <v>1.06349397672357E-2</v>
      </c>
      <c r="O531" s="33">
        <v>2.7789899096134101E-2</v>
      </c>
      <c r="P531" s="33">
        <v>16.2617726074633</v>
      </c>
      <c r="Q531" s="33">
        <v>92.940501995880794</v>
      </c>
      <c r="R531" s="33">
        <v>-2.2701876570109198</v>
      </c>
      <c r="S531" s="33">
        <v>0.996942931019145</v>
      </c>
      <c r="T531" s="33">
        <v>33.254650120979598</v>
      </c>
      <c r="U531" s="33">
        <v>71.659251120218599</v>
      </c>
      <c r="V531" s="15">
        <v>0.31697086589628098</v>
      </c>
      <c r="W531" s="15"/>
      <c r="X531" s="15"/>
    </row>
    <row r="532" spans="1:24" ht="21.25" customHeight="1" x14ac:dyDescent="0.2">
      <c r="A532" s="47" t="s">
        <v>607</v>
      </c>
      <c r="B532" s="38" t="s">
        <v>99</v>
      </c>
      <c r="C532" s="39">
        <v>25</v>
      </c>
      <c r="D532" s="38" t="s">
        <v>104</v>
      </c>
      <c r="E532" s="40">
        <f t="shared" si="16"/>
        <v>68.989839727175109</v>
      </c>
      <c r="F532" s="41">
        <f t="shared" si="17"/>
        <v>1.3016950891919832</v>
      </c>
      <c r="G532" s="42">
        <v>53</v>
      </c>
      <c r="H532" s="43">
        <v>12.760305555555499</v>
      </c>
      <c r="I532" s="33">
        <v>0.23974579678282701</v>
      </c>
      <c r="J532" s="33">
        <v>4.9911070774362098</v>
      </c>
      <c r="K532" s="33">
        <v>6.9638628935657199</v>
      </c>
      <c r="L532" s="33">
        <v>11.954969971002001</v>
      </c>
      <c r="M532" s="33">
        <v>48.617014505038902</v>
      </c>
      <c r="N532" s="33">
        <v>0.13047470225080501</v>
      </c>
      <c r="O532" s="33">
        <v>0.42768849415141502</v>
      </c>
      <c r="P532" s="33">
        <v>39.805227866735201</v>
      </c>
      <c r="Q532" s="33">
        <v>72.978765791076498</v>
      </c>
      <c r="R532" s="33">
        <v>-4.0554217342563099</v>
      </c>
      <c r="S532" s="33">
        <v>0.57111530291754997</v>
      </c>
      <c r="T532" s="33">
        <v>228.986086502126</v>
      </c>
      <c r="U532" s="33">
        <v>278.86214419266901</v>
      </c>
      <c r="V532" s="15">
        <v>0.45089472141873299</v>
      </c>
      <c r="W532" s="15"/>
      <c r="X532" s="15"/>
    </row>
    <row r="533" spans="1:24" ht="21.25" customHeight="1" x14ac:dyDescent="0.2">
      <c r="A533" s="47" t="s">
        <v>608</v>
      </c>
      <c r="B533" s="38" t="s">
        <v>80</v>
      </c>
      <c r="C533" s="39">
        <v>29</v>
      </c>
      <c r="D533" s="38" t="s">
        <v>74</v>
      </c>
      <c r="E533" s="40">
        <f t="shared" si="16"/>
        <v>68.911933109554084</v>
      </c>
      <c r="F533" s="41">
        <f t="shared" si="17"/>
        <v>1.4063659818276344</v>
      </c>
      <c r="G533" s="42">
        <v>49</v>
      </c>
      <c r="H533" s="43">
        <v>17.774333333333399</v>
      </c>
      <c r="I533" s="33">
        <v>2.44077601147542E-2</v>
      </c>
      <c r="J533" s="33">
        <v>2.3657148607870799</v>
      </c>
      <c r="K533" s="33">
        <v>8.1722966695983192</v>
      </c>
      <c r="L533" s="33">
        <v>10.5380115303855</v>
      </c>
      <c r="M533" s="33">
        <v>45.875743199173201</v>
      </c>
      <c r="N533" s="33">
        <v>6.5313397914565198E-3</v>
      </c>
      <c r="O533" s="33">
        <v>3.4517068382742003E-2</v>
      </c>
      <c r="P533" s="33">
        <v>71.454963910228997</v>
      </c>
      <c r="Q533" s="33">
        <v>43.891537237903798</v>
      </c>
      <c r="R533" s="33">
        <v>1.54349862024426</v>
      </c>
      <c r="S533" s="33">
        <v>0.37242432309925699</v>
      </c>
      <c r="T533" s="33">
        <v>0</v>
      </c>
      <c r="U533" s="33">
        <v>0</v>
      </c>
      <c r="V533" s="15">
        <v>0</v>
      </c>
      <c r="W533" s="15"/>
      <c r="X533" s="15"/>
    </row>
    <row r="534" spans="1:24" ht="21.25" customHeight="1" x14ac:dyDescent="0.15">
      <c r="A534" s="37" t="s">
        <v>609</v>
      </c>
      <c r="B534" s="38" t="s">
        <v>76</v>
      </c>
      <c r="C534" s="39">
        <v>25</v>
      </c>
      <c r="D534" s="38" t="s">
        <v>104</v>
      </c>
      <c r="E534" s="40">
        <f t="shared" si="16"/>
        <v>68.533629504921606</v>
      </c>
      <c r="F534" s="41">
        <f t="shared" si="17"/>
        <v>1.398645500100441</v>
      </c>
      <c r="G534" s="42">
        <v>49</v>
      </c>
      <c r="H534" s="43">
        <v>11.157034482758601</v>
      </c>
      <c r="I534" s="33">
        <v>4.82674551849381E-2</v>
      </c>
      <c r="J534" s="33">
        <v>5.7311640187242796</v>
      </c>
      <c r="K534" s="33">
        <v>5.7459966851003204</v>
      </c>
      <c r="L534" s="33">
        <v>11.4771607038246</v>
      </c>
      <c r="M534" s="33">
        <v>61.5991990140311</v>
      </c>
      <c r="N534" s="33">
        <v>3.3411317561788098E-2</v>
      </c>
      <c r="O534" s="33">
        <v>8.7306290776701295E-2</v>
      </c>
      <c r="P534" s="33">
        <v>15.639676524394201</v>
      </c>
      <c r="Q534" s="33">
        <v>55.485756833012303</v>
      </c>
      <c r="R534" s="33">
        <v>2.8180854342805399</v>
      </c>
      <c r="S534" s="33">
        <v>0.89368340739160701</v>
      </c>
      <c r="T534" s="33">
        <v>90.543067591168295</v>
      </c>
      <c r="U534" s="33">
        <v>84.116077104843299</v>
      </c>
      <c r="V534" s="15">
        <v>0.51839866586290395</v>
      </c>
      <c r="W534" s="15"/>
      <c r="X534" s="15"/>
    </row>
    <row r="535" spans="1:24" ht="21.25" customHeight="1" x14ac:dyDescent="0.15">
      <c r="A535" s="44" t="s">
        <v>610</v>
      </c>
      <c r="B535" s="45" t="s">
        <v>58</v>
      </c>
      <c r="C535" s="46">
        <v>32</v>
      </c>
      <c r="D535" s="45" t="s">
        <v>59</v>
      </c>
      <c r="E535" s="40">
        <f t="shared" si="16"/>
        <v>68.435729671081859</v>
      </c>
      <c r="F535" s="41">
        <f t="shared" si="17"/>
        <v>1.4257443681475388</v>
      </c>
      <c r="G535" s="42">
        <v>48</v>
      </c>
      <c r="H535" s="43">
        <v>10.81662</v>
      </c>
      <c r="I535" s="33">
        <v>4.6666666666666801E-3</v>
      </c>
      <c r="J535" s="33">
        <v>4.6362853542097504</v>
      </c>
      <c r="K535" s="33">
        <v>5.5425143712168001</v>
      </c>
      <c r="L535" s="33">
        <v>10.1787997254266</v>
      </c>
      <c r="M535" s="33">
        <v>62.315713909333901</v>
      </c>
      <c r="N535" s="33">
        <v>3.3625899238152301E-3</v>
      </c>
      <c r="O535" s="33">
        <v>8.7867016855466395E-3</v>
      </c>
      <c r="P535" s="33">
        <v>33.619500683820803</v>
      </c>
      <c r="Q535" s="33">
        <v>66.376630289650095</v>
      </c>
      <c r="R535" s="33">
        <v>0.444715202563564</v>
      </c>
      <c r="S535" s="33">
        <v>0.632366434531757</v>
      </c>
      <c r="T535" s="33">
        <v>31.2225672780426</v>
      </c>
      <c r="U535" s="33">
        <v>49.190788590752199</v>
      </c>
      <c r="V535" s="15">
        <v>0.38827588950505199</v>
      </c>
      <c r="W535" s="15"/>
      <c r="X535" s="15"/>
    </row>
    <row r="536" spans="1:24" ht="21.25" customHeight="1" x14ac:dyDescent="0.15">
      <c r="A536" s="37" t="s">
        <v>611</v>
      </c>
      <c r="B536" s="38" t="s">
        <v>239</v>
      </c>
      <c r="C536" s="39">
        <v>23</v>
      </c>
      <c r="D536" s="38" t="s">
        <v>59</v>
      </c>
      <c r="E536" s="40">
        <f t="shared" si="16"/>
        <v>68.251823359788716</v>
      </c>
      <c r="F536" s="41">
        <f t="shared" si="17"/>
        <v>1.5511778036315618</v>
      </c>
      <c r="G536" s="42">
        <v>44</v>
      </c>
      <c r="H536" s="43">
        <v>13.392206896551601</v>
      </c>
      <c r="I536" s="33">
        <v>0.58398356832104503</v>
      </c>
      <c r="J536" s="33">
        <v>5.6059708333349203</v>
      </c>
      <c r="K536" s="33">
        <v>7.0455909381839099</v>
      </c>
      <c r="L536" s="33">
        <v>12.651561771518899</v>
      </c>
      <c r="M536" s="33">
        <v>47.750240496794397</v>
      </c>
      <c r="N536" s="33">
        <v>0.25441222696520799</v>
      </c>
      <c r="O536" s="33">
        <v>1.35734470718024</v>
      </c>
      <c r="P536" s="33">
        <v>18.536641912372801</v>
      </c>
      <c r="Q536" s="33">
        <v>25.949852768926</v>
      </c>
      <c r="R536" s="33">
        <v>-1.4681877767587199</v>
      </c>
      <c r="S536" s="33">
        <v>0.774086721821446</v>
      </c>
      <c r="T536" s="33">
        <v>176.12737716787399</v>
      </c>
      <c r="U536" s="33">
        <v>166.68653528832701</v>
      </c>
      <c r="V536" s="15">
        <v>0.51376963060207304</v>
      </c>
      <c r="W536" s="15"/>
      <c r="X536" s="15"/>
    </row>
    <row r="537" spans="1:24" ht="21.25" customHeight="1" x14ac:dyDescent="0.2">
      <c r="A537" s="47" t="s">
        <v>612</v>
      </c>
      <c r="B537" s="38" t="s">
        <v>144</v>
      </c>
      <c r="C537" s="39">
        <v>28</v>
      </c>
      <c r="D537" s="38" t="s">
        <v>74</v>
      </c>
      <c r="E537" s="40">
        <f t="shared" si="16"/>
        <v>68.146395563992058</v>
      </c>
      <c r="F537" s="41">
        <f t="shared" si="17"/>
        <v>1.4197165742498346</v>
      </c>
      <c r="G537" s="42">
        <v>48</v>
      </c>
      <c r="H537" s="43">
        <v>17.434983333333399</v>
      </c>
      <c r="I537" s="33">
        <v>2.7243502361662699E-2</v>
      </c>
      <c r="J537" s="33">
        <v>1.5637327368343901</v>
      </c>
      <c r="K537" s="33">
        <v>7.8996520503927403</v>
      </c>
      <c r="L537" s="33">
        <v>9.4633847872271009</v>
      </c>
      <c r="M537" s="33">
        <v>60.1908274939046</v>
      </c>
      <c r="N537" s="33">
        <v>1.04742286237118E-2</v>
      </c>
      <c r="O537" s="33">
        <v>5.5354594494387399E-2</v>
      </c>
      <c r="P537" s="33">
        <v>47.750591331848</v>
      </c>
      <c r="Q537" s="33">
        <v>54.600173677372801</v>
      </c>
      <c r="R537" s="33">
        <v>-3.8680666816992502</v>
      </c>
      <c r="S537" s="33">
        <v>0.159016487074708</v>
      </c>
      <c r="T537" s="33">
        <v>0</v>
      </c>
      <c r="U537" s="33">
        <v>0</v>
      </c>
      <c r="V537" s="15">
        <v>0</v>
      </c>
      <c r="W537" s="15"/>
      <c r="X537" s="15"/>
    </row>
    <row r="538" spans="1:24" ht="21.25" customHeight="1" x14ac:dyDescent="0.2">
      <c r="A538" s="47" t="s">
        <v>613</v>
      </c>
      <c r="B538" s="38" t="s">
        <v>130</v>
      </c>
      <c r="C538" s="39">
        <v>24</v>
      </c>
      <c r="D538" s="38" t="s">
        <v>59</v>
      </c>
      <c r="E538" s="40">
        <f t="shared" si="16"/>
        <v>67.813791449778165</v>
      </c>
      <c r="F538" s="41">
        <f t="shared" si="17"/>
        <v>1.4428466265910247</v>
      </c>
      <c r="G538" s="42">
        <v>47</v>
      </c>
      <c r="H538" s="43">
        <v>11.780810344827501</v>
      </c>
      <c r="I538" s="33">
        <v>0.128582225309325</v>
      </c>
      <c r="J538" s="33">
        <v>4.0598748633901396</v>
      </c>
      <c r="K538" s="33">
        <v>8.8779673338961302</v>
      </c>
      <c r="L538" s="33">
        <v>12.937842197286299</v>
      </c>
      <c r="M538" s="33">
        <v>51.7880753076102</v>
      </c>
      <c r="N538" s="33">
        <v>0.1085788347719</v>
      </c>
      <c r="O538" s="33">
        <v>0.214743905529894</v>
      </c>
      <c r="P538" s="33">
        <v>13.3836969652723</v>
      </c>
      <c r="Q538" s="33">
        <v>43.434663741668103</v>
      </c>
      <c r="R538" s="33">
        <v>7.7943776343279703E-2</v>
      </c>
      <c r="S538" s="33">
        <v>0.51103084176267999</v>
      </c>
      <c r="T538" s="33">
        <v>196.90755878128999</v>
      </c>
      <c r="U538" s="33">
        <v>189.164478116807</v>
      </c>
      <c r="V538" s="15">
        <v>0.51002802576262096</v>
      </c>
      <c r="W538" s="15"/>
      <c r="X538" s="15"/>
    </row>
    <row r="539" spans="1:24" ht="21.25" customHeight="1" x14ac:dyDescent="0.2">
      <c r="A539" s="47" t="s">
        <v>614</v>
      </c>
      <c r="B539" s="38" t="s">
        <v>125</v>
      </c>
      <c r="C539" s="39">
        <v>25</v>
      </c>
      <c r="D539" s="38" t="s">
        <v>74</v>
      </c>
      <c r="E539" s="40">
        <f t="shared" si="16"/>
        <v>67.74976253271555</v>
      </c>
      <c r="F539" s="41">
        <f t="shared" si="17"/>
        <v>1.4728209246242512</v>
      </c>
      <c r="G539" s="42">
        <v>46</v>
      </c>
      <c r="H539" s="43">
        <v>17.585699999999999</v>
      </c>
      <c r="I539" s="33">
        <v>0.118726412639206</v>
      </c>
      <c r="J539" s="33">
        <v>2.9171341155042501</v>
      </c>
      <c r="K539" s="33">
        <v>5.9552762076763601</v>
      </c>
      <c r="L539" s="33">
        <v>8.87241032318056</v>
      </c>
      <c r="M539" s="33">
        <v>57.298054886219099</v>
      </c>
      <c r="N539" s="33">
        <v>4.6443671899697898E-2</v>
      </c>
      <c r="O539" s="33">
        <v>0.245447251267567</v>
      </c>
      <c r="P539" s="33">
        <v>59.963048087645198</v>
      </c>
      <c r="Q539" s="33">
        <v>79.876011771559803</v>
      </c>
      <c r="R539" s="33">
        <v>-6.3612815218597699E-2</v>
      </c>
      <c r="S539" s="33">
        <v>0.35879644521140502</v>
      </c>
      <c r="T539" s="33">
        <v>0</v>
      </c>
      <c r="U539" s="33">
        <v>0</v>
      </c>
      <c r="V539" s="15">
        <v>0</v>
      </c>
      <c r="W539" s="15"/>
      <c r="X539" s="15"/>
    </row>
    <row r="540" spans="1:24" ht="21.25" customHeight="1" x14ac:dyDescent="0.15">
      <c r="A540" s="44" t="s">
        <v>615</v>
      </c>
      <c r="B540" s="45" t="s">
        <v>157</v>
      </c>
      <c r="C540" s="46">
        <v>21</v>
      </c>
      <c r="D540" s="45" t="s">
        <v>59</v>
      </c>
      <c r="E540" s="40">
        <f t="shared" si="16"/>
        <v>67.509712784722581</v>
      </c>
      <c r="F540" s="41">
        <f t="shared" si="17"/>
        <v>1.4676024518417952</v>
      </c>
      <c r="G540" s="42">
        <v>46</v>
      </c>
      <c r="H540" s="43">
        <v>12.071710526315799</v>
      </c>
      <c r="I540" s="33">
        <v>0.29961055332154202</v>
      </c>
      <c r="J540" s="33">
        <v>6.0286494567444997</v>
      </c>
      <c r="K540" s="33">
        <v>4.4349835684864702</v>
      </c>
      <c r="L540" s="33">
        <v>10.463633025230999</v>
      </c>
      <c r="M540" s="33">
        <v>62.454614170234002</v>
      </c>
      <c r="N540" s="33">
        <v>0.355961720830481</v>
      </c>
      <c r="O540" s="33">
        <v>0.63002988874672405</v>
      </c>
      <c r="P540" s="33">
        <v>18.157234232096101</v>
      </c>
      <c r="Q540" s="33">
        <v>72.166786425321405</v>
      </c>
      <c r="R540" s="33">
        <v>-3.18502240113681</v>
      </c>
      <c r="S540" s="33">
        <v>0.81563098612049001</v>
      </c>
      <c r="T540" s="33">
        <v>107.89058912666199</v>
      </c>
      <c r="U540" s="33">
        <v>104.993047430868</v>
      </c>
      <c r="V540" s="15">
        <v>0.50680545894144102</v>
      </c>
      <c r="W540" s="15"/>
      <c r="X540" s="15"/>
    </row>
    <row r="541" spans="1:24" ht="21.25" customHeight="1" x14ac:dyDescent="0.15">
      <c r="A541" s="44" t="s">
        <v>616</v>
      </c>
      <c r="B541" s="48" t="s">
        <v>78</v>
      </c>
      <c r="C541" s="49">
        <v>31</v>
      </c>
      <c r="D541" s="48" t="s">
        <v>74</v>
      </c>
      <c r="E541" s="40">
        <f t="shared" si="16"/>
        <v>67.38614029703507</v>
      </c>
      <c r="F541" s="41">
        <f t="shared" si="17"/>
        <v>1.4974697843785572</v>
      </c>
      <c r="G541" s="42">
        <v>45</v>
      </c>
      <c r="H541" s="43">
        <v>16.7798333333334</v>
      </c>
      <c r="I541" s="33">
        <v>8.57795382578114E-2</v>
      </c>
      <c r="J541" s="33">
        <v>1.70319510480144</v>
      </c>
      <c r="K541" s="33">
        <v>8.55535895137184</v>
      </c>
      <c r="L541" s="33">
        <v>10.258554056173301</v>
      </c>
      <c r="M541" s="33">
        <v>54.361941208690503</v>
      </c>
      <c r="N541" s="33">
        <v>2.9579298896048802E-2</v>
      </c>
      <c r="O541" s="33">
        <v>0.15632178317288101</v>
      </c>
      <c r="P541" s="33">
        <v>45.584319789121103</v>
      </c>
      <c r="Q541" s="33">
        <v>48.436988052980297</v>
      </c>
      <c r="R541" s="33">
        <v>3.5924967321971399</v>
      </c>
      <c r="S541" s="33">
        <v>0.255155596922506</v>
      </c>
      <c r="T541" s="33">
        <v>0</v>
      </c>
      <c r="U541" s="33">
        <v>0</v>
      </c>
      <c r="V541" s="15">
        <v>0</v>
      </c>
      <c r="W541" s="15"/>
      <c r="X541" s="15"/>
    </row>
    <row r="542" spans="1:24" ht="21.25" customHeight="1" x14ac:dyDescent="0.15">
      <c r="A542" s="44" t="s">
        <v>617</v>
      </c>
      <c r="B542" s="48" t="s">
        <v>157</v>
      </c>
      <c r="C542" s="49">
        <v>29</v>
      </c>
      <c r="D542" s="48" t="s">
        <v>74</v>
      </c>
      <c r="E542" s="40">
        <f t="shared" si="16"/>
        <v>67.322580727123707</v>
      </c>
      <c r="F542" s="41">
        <f t="shared" si="17"/>
        <v>1.4635343636331242</v>
      </c>
      <c r="G542" s="42">
        <v>46</v>
      </c>
      <c r="H542" s="43">
        <v>17.742249999999999</v>
      </c>
      <c r="I542" s="33">
        <v>1.69107285347686E-3</v>
      </c>
      <c r="J542" s="33">
        <v>1.60419757910725</v>
      </c>
      <c r="K542" s="33">
        <v>7.3805600219713003</v>
      </c>
      <c r="L542" s="33">
        <v>8.9847576010785506</v>
      </c>
      <c r="M542" s="33">
        <v>56.706055467398301</v>
      </c>
      <c r="N542" s="33">
        <v>2.0287671487106301E-4</v>
      </c>
      <c r="O542" s="33">
        <v>3.3976169895411201E-3</v>
      </c>
      <c r="P542" s="33">
        <v>60.0424247810491</v>
      </c>
      <c r="Q542" s="33">
        <v>42.730592367623302</v>
      </c>
      <c r="R542" s="33">
        <v>-2.8293726717335601</v>
      </c>
      <c r="S542" s="33">
        <v>0.21703588220999401</v>
      </c>
      <c r="T542" s="33">
        <v>0.112257195203451</v>
      </c>
      <c r="U542" s="33">
        <v>0.13447416084791</v>
      </c>
      <c r="V542" s="15">
        <v>0.45497741754429899</v>
      </c>
      <c r="W542" s="15"/>
      <c r="X542" s="15"/>
    </row>
    <row r="543" spans="1:24" ht="21.25" customHeight="1" x14ac:dyDescent="0.2">
      <c r="A543" s="47" t="s">
        <v>618</v>
      </c>
      <c r="B543" s="38" t="s">
        <v>68</v>
      </c>
      <c r="C543" s="39">
        <v>27</v>
      </c>
      <c r="D543" s="38" t="s">
        <v>61</v>
      </c>
      <c r="E543" s="40">
        <f t="shared" si="16"/>
        <v>67.185905905291136</v>
      </c>
      <c r="F543" s="41">
        <f t="shared" si="17"/>
        <v>1.4294873596870454</v>
      </c>
      <c r="G543" s="42">
        <v>47</v>
      </c>
      <c r="H543" s="43">
        <v>13.3633913043478</v>
      </c>
      <c r="I543" s="33">
        <v>3.2609054680993801E-2</v>
      </c>
      <c r="J543" s="33">
        <v>5.3560085801515198</v>
      </c>
      <c r="K543" s="33">
        <v>5.4635031277005002</v>
      </c>
      <c r="L543" s="33">
        <v>10.819511707852</v>
      </c>
      <c r="M543" s="33">
        <v>59.851588708462899</v>
      </c>
      <c r="N543" s="33">
        <v>2.1008715864902799E-2</v>
      </c>
      <c r="O543" s="33">
        <v>5.48973578415244E-2</v>
      </c>
      <c r="P543" s="33">
        <v>23.458908559102898</v>
      </c>
      <c r="Q543" s="33">
        <v>150.51267788525001</v>
      </c>
      <c r="R543" s="33">
        <v>-2.9381256165189602</v>
      </c>
      <c r="S543" s="33">
        <v>0.67788940589774505</v>
      </c>
      <c r="T543" s="33">
        <v>95.418310854422003</v>
      </c>
      <c r="U543" s="33">
        <v>91.1305496421855</v>
      </c>
      <c r="V543" s="15">
        <v>0.51149232753505502</v>
      </c>
      <c r="W543" s="15"/>
      <c r="X543" s="15"/>
    </row>
    <row r="544" spans="1:24" ht="21.25" customHeight="1" x14ac:dyDescent="0.15">
      <c r="A544" s="44" t="s">
        <v>619</v>
      </c>
      <c r="B544" s="48" t="s">
        <v>60</v>
      </c>
      <c r="C544" s="49">
        <v>34</v>
      </c>
      <c r="D544" s="48" t="s">
        <v>81</v>
      </c>
      <c r="E544" s="40">
        <f t="shared" si="16"/>
        <v>66.595558917042439</v>
      </c>
      <c r="F544" s="41">
        <f t="shared" si="17"/>
        <v>1.305795272883185</v>
      </c>
      <c r="G544" s="42">
        <v>51</v>
      </c>
      <c r="H544" s="43">
        <v>11.172064516129</v>
      </c>
      <c r="I544" s="33">
        <v>5.0241642119825798E-2</v>
      </c>
      <c r="J544" s="33">
        <v>4.8659561932087101</v>
      </c>
      <c r="K544" s="33">
        <v>4.5026034549769403</v>
      </c>
      <c r="L544" s="33">
        <v>9.3685596481856397</v>
      </c>
      <c r="M544" s="33">
        <v>69.589123187316005</v>
      </c>
      <c r="N544" s="33">
        <v>3.5570462976406703E-2</v>
      </c>
      <c r="O544" s="33">
        <v>9.2948300465462194E-2</v>
      </c>
      <c r="P544" s="33">
        <v>17.5471088894828</v>
      </c>
      <c r="Q544" s="33">
        <v>57.147716758149102</v>
      </c>
      <c r="R544" s="33">
        <v>3.9670345264775602</v>
      </c>
      <c r="S544" s="33">
        <v>0.71687207681214105</v>
      </c>
      <c r="T544" s="33">
        <v>22.366371024413901</v>
      </c>
      <c r="U544" s="33">
        <v>17.3422088490147</v>
      </c>
      <c r="V544" s="15">
        <v>0.563262929465291</v>
      </c>
      <c r="W544" s="15"/>
      <c r="X544" s="15"/>
    </row>
    <row r="545" spans="1:24" ht="21.25" customHeight="1" x14ac:dyDescent="0.15">
      <c r="A545" s="44" t="s">
        <v>620</v>
      </c>
      <c r="B545" s="48" t="s">
        <v>212</v>
      </c>
      <c r="C545" s="49">
        <v>24</v>
      </c>
      <c r="D545" s="48" t="s">
        <v>74</v>
      </c>
      <c r="E545" s="40">
        <f t="shared" si="16"/>
        <v>66.375026476431771</v>
      </c>
      <c r="F545" s="41">
        <f t="shared" si="17"/>
        <v>1.3545923770700361</v>
      </c>
      <c r="G545" s="42">
        <v>49</v>
      </c>
      <c r="H545" s="43">
        <v>17.600388888888901</v>
      </c>
      <c r="I545" s="33">
        <v>4.2124931795481199E-2</v>
      </c>
      <c r="J545" s="33">
        <v>1.9119005336152599</v>
      </c>
      <c r="K545" s="33">
        <v>7.7226578492953797</v>
      </c>
      <c r="L545" s="33">
        <v>9.63455838291069</v>
      </c>
      <c r="M545" s="33">
        <v>54.696817331434502</v>
      </c>
      <c r="N545" s="33">
        <v>1.70068714254255E-2</v>
      </c>
      <c r="O545" s="33">
        <v>8.9878549074385097E-2</v>
      </c>
      <c r="P545" s="33">
        <v>49.715927819169202</v>
      </c>
      <c r="Q545" s="33">
        <v>117.292650448399</v>
      </c>
      <c r="R545" s="33">
        <v>-2.5306490501088499</v>
      </c>
      <c r="S545" s="33">
        <v>0.25644445076961198</v>
      </c>
      <c r="T545" s="33">
        <v>0</v>
      </c>
      <c r="U545" s="33">
        <v>0</v>
      </c>
      <c r="V545" s="15">
        <v>0</v>
      </c>
      <c r="W545" s="15"/>
      <c r="X545" s="15"/>
    </row>
    <row r="546" spans="1:24" ht="21.25" customHeight="1" x14ac:dyDescent="0.2">
      <c r="A546" s="47" t="s">
        <v>621</v>
      </c>
      <c r="B546" s="38" t="s">
        <v>92</v>
      </c>
      <c r="C546" s="39">
        <v>21</v>
      </c>
      <c r="D546" s="38" t="s">
        <v>74</v>
      </c>
      <c r="E546" s="40">
        <f t="shared" si="16"/>
        <v>66.186745971386159</v>
      </c>
      <c r="F546" s="41">
        <f t="shared" si="17"/>
        <v>1.438842303725786</v>
      </c>
      <c r="G546" s="42">
        <v>46</v>
      </c>
      <c r="H546" s="43">
        <v>19.9904861111111</v>
      </c>
      <c r="I546" s="33">
        <v>0.2910361591849</v>
      </c>
      <c r="J546" s="33">
        <v>3.4518851379040401</v>
      </c>
      <c r="K546" s="33">
        <v>6.7137818657436803</v>
      </c>
      <c r="L546" s="33">
        <v>10.1656670036477</v>
      </c>
      <c r="M546" s="33">
        <v>44.524798011193198</v>
      </c>
      <c r="N546" s="33">
        <v>4.8281341066948098E-2</v>
      </c>
      <c r="O546" s="33">
        <v>0.37858326958157101</v>
      </c>
      <c r="P546" s="33">
        <v>63.350897078416303</v>
      </c>
      <c r="Q546" s="33">
        <v>68.152821267091596</v>
      </c>
      <c r="R546" s="33">
        <v>-8.0192570374695099E-2</v>
      </c>
      <c r="S546" s="33">
        <v>0.50841402430793303</v>
      </c>
      <c r="T546" s="33">
        <v>0</v>
      </c>
      <c r="U546" s="33">
        <v>0</v>
      </c>
      <c r="V546" s="15">
        <v>0</v>
      </c>
      <c r="W546" s="15"/>
      <c r="X546" s="15"/>
    </row>
    <row r="547" spans="1:24" ht="21.25" customHeight="1" x14ac:dyDescent="0.15">
      <c r="A547" s="37" t="s">
        <v>622</v>
      </c>
      <c r="B547" s="38" t="s">
        <v>130</v>
      </c>
      <c r="C547" s="39">
        <v>27</v>
      </c>
      <c r="D547" s="38" t="s">
        <v>74</v>
      </c>
      <c r="E547" s="40">
        <f t="shared" si="16"/>
        <v>65.938484417689807</v>
      </c>
      <c r="F547" s="41">
        <f t="shared" si="17"/>
        <v>1.4029464769721236</v>
      </c>
      <c r="G547" s="42">
        <v>47</v>
      </c>
      <c r="H547" s="43">
        <v>17.313775</v>
      </c>
      <c r="I547" s="33">
        <v>8.2159811516221704E-2</v>
      </c>
      <c r="J547" s="33">
        <v>1.83984681456862</v>
      </c>
      <c r="K547" s="33">
        <v>6.86759386744093</v>
      </c>
      <c r="L547" s="33">
        <v>8.7074406820095795</v>
      </c>
      <c r="M547" s="33">
        <v>50.555546110132397</v>
      </c>
      <c r="N547" s="33">
        <v>2.55653005805342E-2</v>
      </c>
      <c r="O547" s="33">
        <v>0.13510845391248999</v>
      </c>
      <c r="P547" s="33">
        <v>71.340862043849896</v>
      </c>
      <c r="Q547" s="33">
        <v>55.3202446227168</v>
      </c>
      <c r="R547" s="33">
        <v>-1.3280214150970999</v>
      </c>
      <c r="S547" s="33">
        <v>0.23158804101126301</v>
      </c>
      <c r="T547" s="33">
        <v>0</v>
      </c>
      <c r="U547" s="33">
        <v>0</v>
      </c>
      <c r="V547" s="15">
        <v>0</v>
      </c>
      <c r="W547" s="15"/>
      <c r="X547" s="15"/>
    </row>
    <row r="548" spans="1:24" ht="21.25" customHeight="1" x14ac:dyDescent="0.15">
      <c r="A548" s="44" t="s">
        <v>623</v>
      </c>
      <c r="B548" s="45" t="s">
        <v>72</v>
      </c>
      <c r="C548" s="46">
        <v>25</v>
      </c>
      <c r="D548" s="45" t="s">
        <v>66</v>
      </c>
      <c r="E548" s="40">
        <f t="shared" si="16"/>
        <v>65.822498976342089</v>
      </c>
      <c r="F548" s="41">
        <f t="shared" si="17"/>
        <v>1.3433163056396344</v>
      </c>
      <c r="G548" s="42">
        <v>49</v>
      </c>
      <c r="H548" s="43">
        <v>10.0326</v>
      </c>
      <c r="I548" s="33">
        <v>6.2877831302489307E-2</v>
      </c>
      <c r="J548" s="33">
        <v>4.1238887783869096</v>
      </c>
      <c r="K548" s="33">
        <v>7.6590334992580402</v>
      </c>
      <c r="L548" s="33">
        <v>11.7829222776449</v>
      </c>
      <c r="M548" s="33">
        <v>54.7774967153562</v>
      </c>
      <c r="N548" s="33">
        <v>6.5360729453130498E-2</v>
      </c>
      <c r="O548" s="33">
        <v>0.14984777792937901</v>
      </c>
      <c r="P548" s="33">
        <v>13.9264411493519</v>
      </c>
      <c r="Q548" s="33">
        <v>54.334023773265699</v>
      </c>
      <c r="R548" s="33">
        <v>0.26394651189152601</v>
      </c>
      <c r="S548" s="33">
        <v>0.64204309445695995</v>
      </c>
      <c r="T548" s="33">
        <v>2.4802592702728798</v>
      </c>
      <c r="U548" s="33">
        <v>3.51713069759866</v>
      </c>
      <c r="V548" s="15">
        <v>0.41355644431324501</v>
      </c>
      <c r="W548" s="15"/>
      <c r="X548" s="15"/>
    </row>
    <row r="549" spans="1:24" ht="21.25" customHeight="1" x14ac:dyDescent="0.2">
      <c r="A549" s="47" t="s">
        <v>624</v>
      </c>
      <c r="B549" s="38" t="s">
        <v>80</v>
      </c>
      <c r="C549" s="39">
        <v>31</v>
      </c>
      <c r="D549" s="38" t="s">
        <v>74</v>
      </c>
      <c r="E549" s="40">
        <f t="shared" si="16"/>
        <v>65.610944146404776</v>
      </c>
      <c r="F549" s="41">
        <f t="shared" si="17"/>
        <v>1.3389988601307097</v>
      </c>
      <c r="G549" s="42">
        <v>49</v>
      </c>
      <c r="H549" s="43">
        <v>17.3426875</v>
      </c>
      <c r="I549" s="33">
        <v>6.5308319901970904E-2</v>
      </c>
      <c r="J549" s="33">
        <v>2.1683719536792299</v>
      </c>
      <c r="K549" s="33">
        <v>8.7786929825871205</v>
      </c>
      <c r="L549" s="33">
        <v>10.947064936266401</v>
      </c>
      <c r="M549" s="33">
        <v>43.391223793468498</v>
      </c>
      <c r="N549" s="33">
        <v>2.23191824190117E-2</v>
      </c>
      <c r="O549" s="33">
        <v>0.11795324855271599</v>
      </c>
      <c r="P549" s="33">
        <v>54.191154718830198</v>
      </c>
      <c r="Q549" s="33">
        <v>67.3163770609561</v>
      </c>
      <c r="R549" s="33">
        <v>1.7807109186260399</v>
      </c>
      <c r="S549" s="33">
        <v>0.34135747737904598</v>
      </c>
      <c r="T549" s="33">
        <v>0</v>
      </c>
      <c r="U549" s="33">
        <v>0</v>
      </c>
      <c r="V549" s="15">
        <v>0</v>
      </c>
      <c r="W549" s="15"/>
      <c r="X549" s="15"/>
    </row>
    <row r="550" spans="1:24" ht="21.25" customHeight="1" x14ac:dyDescent="0.2">
      <c r="A550" s="47" t="s">
        <v>625</v>
      </c>
      <c r="B550" s="38" t="s">
        <v>121</v>
      </c>
      <c r="C550" s="39">
        <v>27</v>
      </c>
      <c r="D550" s="38" t="s">
        <v>74</v>
      </c>
      <c r="E550" s="40">
        <f t="shared" si="16"/>
        <v>65.244508945447294</v>
      </c>
      <c r="F550" s="41">
        <f t="shared" si="17"/>
        <v>1.3315205907234142</v>
      </c>
      <c r="G550" s="42">
        <v>49</v>
      </c>
      <c r="H550" s="43">
        <v>13.4301176470589</v>
      </c>
      <c r="I550" s="33">
        <v>0.153324827899954</v>
      </c>
      <c r="J550" s="33">
        <v>1.56004250626285</v>
      </c>
      <c r="K550" s="33">
        <v>8.3662018368600108</v>
      </c>
      <c r="L550" s="33">
        <v>9.92624434312288</v>
      </c>
      <c r="M550" s="33">
        <v>53.073651045795998</v>
      </c>
      <c r="N550" s="33">
        <v>6.4127909124816002E-2</v>
      </c>
      <c r="O550" s="33">
        <v>0.33890557269230998</v>
      </c>
      <c r="P550" s="33">
        <v>41.255696238980498</v>
      </c>
      <c r="Q550" s="33">
        <v>61.982260931139002</v>
      </c>
      <c r="R550" s="33">
        <v>-3.50970793646407</v>
      </c>
      <c r="S550" s="33">
        <v>0.17064711002648</v>
      </c>
      <c r="T550" s="33">
        <v>0</v>
      </c>
      <c r="U550" s="33">
        <v>0</v>
      </c>
      <c r="V550" s="15">
        <v>0</v>
      </c>
      <c r="W550" s="15"/>
      <c r="X550" s="15"/>
    </row>
    <row r="551" spans="1:24" ht="21.25" customHeight="1" x14ac:dyDescent="0.15">
      <c r="A551" s="44" t="s">
        <v>626</v>
      </c>
      <c r="B551" s="48" t="s">
        <v>92</v>
      </c>
      <c r="C551" s="49">
        <v>24</v>
      </c>
      <c r="D551" s="48" t="s">
        <v>62</v>
      </c>
      <c r="E551" s="40">
        <f t="shared" si="16"/>
        <v>65.106065437587944</v>
      </c>
      <c r="F551" s="41">
        <f t="shared" si="17"/>
        <v>1.4153492486432162</v>
      </c>
      <c r="G551" s="42">
        <v>46</v>
      </c>
      <c r="H551" s="43">
        <v>10.9699807692308</v>
      </c>
      <c r="I551" s="33">
        <v>0.18644115651552701</v>
      </c>
      <c r="J551" s="33">
        <v>2.48865156635462</v>
      </c>
      <c r="K551" s="33">
        <v>6.7895717174064103</v>
      </c>
      <c r="L551" s="33">
        <v>9.2782232837610294</v>
      </c>
      <c r="M551" s="33">
        <v>64.343768881860896</v>
      </c>
      <c r="N551" s="33">
        <v>5.62932077781228E-2</v>
      </c>
      <c r="O551" s="33">
        <v>0.297500446218254</v>
      </c>
      <c r="P551" s="33">
        <v>22.522551264689501</v>
      </c>
      <c r="Q551" s="33">
        <v>73.745248071671199</v>
      </c>
      <c r="R551" s="33">
        <v>0.102966782035688</v>
      </c>
      <c r="S551" s="33">
        <v>0.36654329660541801</v>
      </c>
      <c r="T551" s="33">
        <v>1.4647614680913199</v>
      </c>
      <c r="U551" s="33">
        <v>3.2680875880475599</v>
      </c>
      <c r="V551" s="15">
        <v>0</v>
      </c>
      <c r="W551" s="15"/>
      <c r="X551" s="15"/>
    </row>
    <row r="552" spans="1:24" ht="21.25" customHeight="1" x14ac:dyDescent="0.2">
      <c r="A552" s="47" t="s">
        <v>627</v>
      </c>
      <c r="B552" s="38" t="s">
        <v>78</v>
      </c>
      <c r="C552" s="39">
        <v>31</v>
      </c>
      <c r="D552" s="38" t="s">
        <v>74</v>
      </c>
      <c r="E552" s="40">
        <f t="shared" si="16"/>
        <v>64.996835961727626</v>
      </c>
      <c r="F552" s="41">
        <f t="shared" si="17"/>
        <v>1.4443741324828361</v>
      </c>
      <c r="G552" s="42">
        <v>45</v>
      </c>
      <c r="H552" s="43">
        <v>17.363975</v>
      </c>
      <c r="I552" s="33">
        <v>5.2398481383390601E-2</v>
      </c>
      <c r="J552" s="33">
        <v>2.0617358900129701</v>
      </c>
      <c r="K552" s="33">
        <v>7.6362203505356598</v>
      </c>
      <c r="L552" s="33">
        <v>9.6979562405486597</v>
      </c>
      <c r="M552" s="33">
        <v>55.162699469344801</v>
      </c>
      <c r="N552" s="33">
        <v>1.8832658812895701E-2</v>
      </c>
      <c r="O552" s="33">
        <v>9.9527539055711003E-2</v>
      </c>
      <c r="P552" s="33">
        <v>40.612812136489602</v>
      </c>
      <c r="Q552" s="33">
        <v>84.355764911052304</v>
      </c>
      <c r="R552" s="33">
        <v>2.4039074580955999</v>
      </c>
      <c r="S552" s="33">
        <v>0.30886857896068298</v>
      </c>
      <c r="T552" s="33">
        <v>0</v>
      </c>
      <c r="U552" s="33">
        <v>0</v>
      </c>
      <c r="V552" s="15">
        <v>0</v>
      </c>
      <c r="W552" s="15"/>
      <c r="X552" s="15"/>
    </row>
    <row r="553" spans="1:24" ht="21.25" customHeight="1" x14ac:dyDescent="0.15">
      <c r="A553" s="44" t="s">
        <v>628</v>
      </c>
      <c r="B553" s="45" t="s">
        <v>119</v>
      </c>
      <c r="C553" s="46">
        <v>23</v>
      </c>
      <c r="D553" s="45" t="s">
        <v>66</v>
      </c>
      <c r="E553" s="40">
        <f t="shared" si="16"/>
        <v>64.919496524063447</v>
      </c>
      <c r="F553" s="41">
        <f t="shared" si="17"/>
        <v>1.4112934026970314</v>
      </c>
      <c r="G553" s="42">
        <v>46</v>
      </c>
      <c r="H553" s="43">
        <v>11.259</v>
      </c>
      <c r="I553" s="33">
        <v>1.1655645743941401</v>
      </c>
      <c r="J553" s="33">
        <v>4.5108494204563199</v>
      </c>
      <c r="K553" s="33">
        <v>6.0278344158870398</v>
      </c>
      <c r="L553" s="33">
        <v>10.538683836343401</v>
      </c>
      <c r="M553" s="33">
        <v>49.026338148773704</v>
      </c>
      <c r="N553" s="33">
        <v>1.0216597192730199</v>
      </c>
      <c r="O553" s="33">
        <v>2.25809065442493</v>
      </c>
      <c r="P553" s="33">
        <v>21.370473158983302</v>
      </c>
      <c r="Q553" s="33">
        <v>55.171185103648497</v>
      </c>
      <c r="R553" s="33">
        <v>-2.0862334162372398</v>
      </c>
      <c r="S553" s="33">
        <v>0.54891936783665696</v>
      </c>
      <c r="T553" s="33">
        <v>154.94762354651201</v>
      </c>
      <c r="U553" s="33">
        <v>158.20967877907</v>
      </c>
      <c r="V553" s="15">
        <v>0.49479166666666702</v>
      </c>
      <c r="W553" s="15"/>
      <c r="X553" s="15"/>
    </row>
    <row r="554" spans="1:24" ht="21.25" customHeight="1" x14ac:dyDescent="0.2">
      <c r="A554" s="47" t="s">
        <v>629</v>
      </c>
      <c r="B554" s="38" t="s">
        <v>76</v>
      </c>
      <c r="C554" s="39">
        <v>29</v>
      </c>
      <c r="D554" s="38" t="s">
        <v>61</v>
      </c>
      <c r="E554" s="40">
        <f t="shared" si="16"/>
        <v>64.52932830635612</v>
      </c>
      <c r="F554" s="41">
        <f t="shared" si="17"/>
        <v>1.3169250674766555</v>
      </c>
      <c r="G554" s="42">
        <v>49</v>
      </c>
      <c r="H554" s="43">
        <v>10.2343636363636</v>
      </c>
      <c r="I554" s="33">
        <v>6.4024829099946196E-2</v>
      </c>
      <c r="J554" s="33">
        <v>3.3692277351118398</v>
      </c>
      <c r="K554" s="33">
        <v>8.9817487380919108</v>
      </c>
      <c r="L554" s="33">
        <v>12.3509764732037</v>
      </c>
      <c r="M554" s="33">
        <v>48.194942696367697</v>
      </c>
      <c r="N554" s="33">
        <v>4.4291843362536797E-2</v>
      </c>
      <c r="O554" s="33">
        <v>0.115737924686584</v>
      </c>
      <c r="P554" s="33">
        <v>15.737258445939201</v>
      </c>
      <c r="Q554" s="33">
        <v>69.3661227296422</v>
      </c>
      <c r="R554" s="33">
        <v>2.03586276526535</v>
      </c>
      <c r="S554" s="33">
        <v>0.52537720308750002</v>
      </c>
      <c r="T554" s="33">
        <v>43.226379633604999</v>
      </c>
      <c r="U554" s="33">
        <v>38.574701929353999</v>
      </c>
      <c r="V554" s="15">
        <v>0.52843286186057803</v>
      </c>
      <c r="W554" s="15"/>
      <c r="X554" s="15"/>
    </row>
    <row r="555" spans="1:24" ht="21.25" customHeight="1" x14ac:dyDescent="0.2">
      <c r="A555" s="47" t="s">
        <v>630</v>
      </c>
      <c r="B555" s="38" t="s">
        <v>67</v>
      </c>
      <c r="C555" s="39">
        <v>26</v>
      </c>
      <c r="D555" s="38" t="s">
        <v>74</v>
      </c>
      <c r="E555" s="40">
        <f t="shared" si="16"/>
        <v>64.453648381895988</v>
      </c>
      <c r="F555" s="41">
        <f t="shared" si="17"/>
        <v>1.2637970270959997</v>
      </c>
      <c r="G555" s="42">
        <v>51</v>
      </c>
      <c r="H555" s="43">
        <v>17.280772727272701</v>
      </c>
      <c r="I555" s="33">
        <v>7.5213510100338998E-2</v>
      </c>
      <c r="J555" s="33">
        <v>2.1423258891538302</v>
      </c>
      <c r="K555" s="33">
        <v>5.2997120540452398</v>
      </c>
      <c r="L555" s="33">
        <v>7.4420379431989998</v>
      </c>
      <c r="M555" s="33">
        <v>60.416383538695001</v>
      </c>
      <c r="N555" s="33">
        <v>2.8416211065640701E-2</v>
      </c>
      <c r="O555" s="33">
        <v>0.15017505318191501</v>
      </c>
      <c r="P555" s="33">
        <v>58.094963382937202</v>
      </c>
      <c r="Q555" s="33">
        <v>117.236878569917</v>
      </c>
      <c r="R555" s="33">
        <v>3.1905986959639199</v>
      </c>
      <c r="S555" s="33">
        <v>0.343868397453792</v>
      </c>
      <c r="T555" s="33">
        <v>0</v>
      </c>
      <c r="U555" s="33">
        <v>0</v>
      </c>
      <c r="V555" s="15">
        <v>0</v>
      </c>
      <c r="W555" s="15"/>
      <c r="X555" s="15"/>
    </row>
    <row r="556" spans="1:24" ht="21.25" customHeight="1" x14ac:dyDescent="0.15">
      <c r="A556" s="44" t="s">
        <v>631</v>
      </c>
      <c r="B556" s="45" t="s">
        <v>70</v>
      </c>
      <c r="C556" s="46">
        <v>24</v>
      </c>
      <c r="D556" s="45" t="s">
        <v>74</v>
      </c>
      <c r="E556" s="40">
        <f t="shared" si="16"/>
        <v>63.682637207475437</v>
      </c>
      <c r="F556" s="41">
        <f t="shared" si="17"/>
        <v>1.3549497278186264</v>
      </c>
      <c r="G556" s="42">
        <v>47</v>
      </c>
      <c r="H556" s="43">
        <v>13.205</v>
      </c>
      <c r="I556" s="33">
        <v>5.0923330249694698E-2</v>
      </c>
      <c r="J556" s="33">
        <v>2.5839915451915498</v>
      </c>
      <c r="K556" s="33">
        <v>8.2546033146150499</v>
      </c>
      <c r="L556" s="33">
        <v>10.8385948598066</v>
      </c>
      <c r="M556" s="33">
        <v>47.9658970654447</v>
      </c>
      <c r="N556" s="33">
        <v>2.0851391646807299E-2</v>
      </c>
      <c r="O556" s="33">
        <v>0.11019621307861401</v>
      </c>
      <c r="P556" s="33">
        <v>34.8175583458803</v>
      </c>
      <c r="Q556" s="33">
        <v>54.740406433315002</v>
      </c>
      <c r="R556" s="33">
        <v>4.00996340707849</v>
      </c>
      <c r="S556" s="33">
        <v>0.33267376129876502</v>
      </c>
      <c r="T556" s="33">
        <v>0</v>
      </c>
      <c r="U556" s="33">
        <v>0</v>
      </c>
      <c r="V556" s="15">
        <v>0</v>
      </c>
      <c r="W556" s="15"/>
      <c r="X556" s="15"/>
    </row>
    <row r="557" spans="1:24" ht="21.25" customHeight="1" x14ac:dyDescent="0.15">
      <c r="A557" s="44" t="s">
        <v>632</v>
      </c>
      <c r="B557" s="48" t="s">
        <v>117</v>
      </c>
      <c r="C557" s="49">
        <v>28</v>
      </c>
      <c r="D557" s="48" t="s">
        <v>74</v>
      </c>
      <c r="E557" s="40">
        <f t="shared" si="16"/>
        <v>63.637920241998508</v>
      </c>
      <c r="F557" s="41">
        <f t="shared" si="17"/>
        <v>1.3257900050416356</v>
      </c>
      <c r="G557" s="42">
        <v>48</v>
      </c>
      <c r="H557" s="43">
        <v>17.466166666666702</v>
      </c>
      <c r="I557" s="33">
        <v>6.6321674905576306E-2</v>
      </c>
      <c r="J557" s="33">
        <v>1.74520525066024</v>
      </c>
      <c r="K557" s="33">
        <v>5.41965335585021</v>
      </c>
      <c r="L557" s="33">
        <v>7.1648586065104798</v>
      </c>
      <c r="M557" s="33">
        <v>55.214993479139501</v>
      </c>
      <c r="N557" s="33">
        <v>2.2750398198047202E-2</v>
      </c>
      <c r="O557" s="33">
        <v>0.120232153801553</v>
      </c>
      <c r="P557" s="33">
        <v>71.476916876471506</v>
      </c>
      <c r="Q557" s="33">
        <v>56.743111588667503</v>
      </c>
      <c r="R557" s="33">
        <v>-1.5467295822604199</v>
      </c>
      <c r="S557" s="33">
        <v>0.21789320922614999</v>
      </c>
      <c r="T557" s="33">
        <v>0</v>
      </c>
      <c r="U557" s="33">
        <v>0</v>
      </c>
      <c r="V557" s="15">
        <v>0</v>
      </c>
      <c r="W557" s="15"/>
      <c r="X557" s="15"/>
    </row>
    <row r="558" spans="1:24" ht="21.25" customHeight="1" x14ac:dyDescent="0.15">
      <c r="A558" s="44" t="s">
        <v>633</v>
      </c>
      <c r="B558" s="45" t="s">
        <v>58</v>
      </c>
      <c r="C558" s="46">
        <v>22</v>
      </c>
      <c r="D558" s="45" t="s">
        <v>59</v>
      </c>
      <c r="E558" s="40">
        <f t="shared" si="16"/>
        <v>63.363835640441579</v>
      </c>
      <c r="F558" s="41">
        <f t="shared" si="17"/>
        <v>1.3200799091758662</v>
      </c>
      <c r="G558" s="42">
        <v>48</v>
      </c>
      <c r="H558" s="43">
        <v>11.288847826087</v>
      </c>
      <c r="I558" s="33">
        <v>0.48682849407219703</v>
      </c>
      <c r="J558" s="33">
        <v>6.3993545040667703</v>
      </c>
      <c r="K558" s="33">
        <v>5.7088760099172502</v>
      </c>
      <c r="L558" s="33">
        <v>12.1082305139841</v>
      </c>
      <c r="M558" s="33">
        <v>44.996503692806698</v>
      </c>
      <c r="N558" s="33">
        <v>0.273333897465875</v>
      </c>
      <c r="O558" s="33">
        <v>0.71424207342776203</v>
      </c>
      <c r="P558" s="33">
        <v>15.562040526153201</v>
      </c>
      <c r="Q558" s="33">
        <v>26.519335213966102</v>
      </c>
      <c r="R558" s="33">
        <v>0.75148823758237404</v>
      </c>
      <c r="S558" s="33">
        <v>0.87284036289246203</v>
      </c>
      <c r="T558" s="33">
        <v>235.47766497218399</v>
      </c>
      <c r="U558" s="33">
        <v>219.323360194955</v>
      </c>
      <c r="V558" s="15">
        <v>0.51775974974033001</v>
      </c>
      <c r="W558" s="15"/>
      <c r="X558" s="15"/>
    </row>
    <row r="559" spans="1:24" ht="21.25" customHeight="1" x14ac:dyDescent="0.15">
      <c r="A559" s="37" t="s">
        <v>634</v>
      </c>
      <c r="B559" s="38" t="s">
        <v>125</v>
      </c>
      <c r="C559" s="39">
        <v>31</v>
      </c>
      <c r="D559" s="38" t="s">
        <v>74</v>
      </c>
      <c r="E559" s="40">
        <f t="shared" si="16"/>
        <v>63.047003335790343</v>
      </c>
      <c r="F559" s="41">
        <f t="shared" si="17"/>
        <v>1.3705870290389206</v>
      </c>
      <c r="G559" s="42">
        <v>46</v>
      </c>
      <c r="H559" s="43">
        <v>16.8167857142857</v>
      </c>
      <c r="I559" s="33">
        <v>1.29076929397345E-2</v>
      </c>
      <c r="J559" s="33">
        <v>2.0607076943353801</v>
      </c>
      <c r="K559" s="33">
        <v>6.8482292520686903</v>
      </c>
      <c r="L559" s="33">
        <v>8.9089369464041201</v>
      </c>
      <c r="M559" s="33">
        <v>51.831941418567503</v>
      </c>
      <c r="N559" s="33">
        <v>4.6309490566702497E-3</v>
      </c>
      <c r="O559" s="33">
        <v>2.4473812474918599E-2</v>
      </c>
      <c r="P559" s="33">
        <v>51.7763708117227</v>
      </c>
      <c r="Q559" s="33">
        <v>56.9696533436612</v>
      </c>
      <c r="R559" s="33">
        <v>0.82321276348727002</v>
      </c>
      <c r="S559" s="33">
        <v>0.25345923981267499</v>
      </c>
      <c r="T559" s="33">
        <v>0</v>
      </c>
      <c r="U559" s="33">
        <v>0</v>
      </c>
      <c r="V559" s="15">
        <v>0</v>
      </c>
      <c r="W559" s="15"/>
      <c r="X559" s="15"/>
    </row>
    <row r="560" spans="1:24" ht="21.25" customHeight="1" x14ac:dyDescent="0.15">
      <c r="A560" s="44" t="s">
        <v>635</v>
      </c>
      <c r="B560" s="45" t="s">
        <v>94</v>
      </c>
      <c r="C560" s="46">
        <v>26</v>
      </c>
      <c r="D560" s="45" t="s">
        <v>74</v>
      </c>
      <c r="E560" s="40">
        <f t="shared" si="16"/>
        <v>62.741311498022895</v>
      </c>
      <c r="F560" s="41">
        <f t="shared" si="17"/>
        <v>1.2804349285310794</v>
      </c>
      <c r="G560" s="42">
        <v>49</v>
      </c>
      <c r="H560" s="43">
        <v>16.176653846153801</v>
      </c>
      <c r="I560" s="33">
        <v>7.1291588715121201E-2</v>
      </c>
      <c r="J560" s="33">
        <v>2.1927935752262901</v>
      </c>
      <c r="K560" s="33">
        <v>6.5935036636091198</v>
      </c>
      <c r="L560" s="33">
        <v>8.7862972388353899</v>
      </c>
      <c r="M560" s="33">
        <v>51.880925909607498</v>
      </c>
      <c r="N560" s="33">
        <v>2.4801456260118801E-2</v>
      </c>
      <c r="O560" s="33">
        <v>0.13107166202590001</v>
      </c>
      <c r="P560" s="33">
        <v>50.899067513305603</v>
      </c>
      <c r="Q560" s="33">
        <v>107.968188533988</v>
      </c>
      <c r="R560" s="33">
        <v>0.92874321137966398</v>
      </c>
      <c r="S560" s="33">
        <v>0.35855371414806297</v>
      </c>
      <c r="T560" s="33">
        <v>0</v>
      </c>
      <c r="U560" s="33">
        <v>0</v>
      </c>
      <c r="V560" s="15">
        <v>0</v>
      </c>
      <c r="W560" s="15"/>
      <c r="X560" s="15"/>
    </row>
    <row r="561" spans="1:24" ht="21.25" customHeight="1" x14ac:dyDescent="0.15">
      <c r="A561" s="37" t="s">
        <v>636</v>
      </c>
      <c r="B561" s="38" t="s">
        <v>76</v>
      </c>
      <c r="C561" s="39">
        <v>32</v>
      </c>
      <c r="D561" s="38" t="s">
        <v>74</v>
      </c>
      <c r="E561" s="40">
        <f t="shared" si="16"/>
        <v>62.703948736771189</v>
      </c>
      <c r="F561" s="41">
        <f t="shared" si="17"/>
        <v>1.2796724231994121</v>
      </c>
      <c r="G561" s="42">
        <v>49</v>
      </c>
      <c r="H561" s="43">
        <v>15.0281944444445</v>
      </c>
      <c r="I561" s="33">
        <v>3.67314931607759E-3</v>
      </c>
      <c r="J561" s="33">
        <v>3.9401133760685401</v>
      </c>
      <c r="K561" s="33">
        <v>5.2107959072572596</v>
      </c>
      <c r="L561" s="33">
        <v>9.1509092833257295</v>
      </c>
      <c r="M561" s="33">
        <v>53.619245322022202</v>
      </c>
      <c r="N561" s="33">
        <v>1.29529256860399E-3</v>
      </c>
      <c r="O561" s="33">
        <v>6.84541052735382E-3</v>
      </c>
      <c r="P561" s="33">
        <v>42.139537023639903</v>
      </c>
      <c r="Q561" s="33">
        <v>72.431003044952703</v>
      </c>
      <c r="R561" s="33">
        <v>1.7682643212745901</v>
      </c>
      <c r="S561" s="33">
        <v>0.61439769232394104</v>
      </c>
      <c r="T561" s="33">
        <v>8.8076813656354197E-2</v>
      </c>
      <c r="U561" s="33">
        <v>0.17910614284322801</v>
      </c>
      <c r="V561" s="15">
        <v>0.32964982052098801</v>
      </c>
      <c r="W561" s="15"/>
      <c r="X561" s="15"/>
    </row>
    <row r="562" spans="1:24" ht="21.25" customHeight="1" x14ac:dyDescent="0.15">
      <c r="A562" s="37" t="s">
        <v>637</v>
      </c>
      <c r="B562" s="38" t="s">
        <v>204</v>
      </c>
      <c r="C562" s="39">
        <v>25</v>
      </c>
      <c r="D562" s="38" t="s">
        <v>81</v>
      </c>
      <c r="E562" s="40">
        <f t="shared" si="16"/>
        <v>62.607318356492193</v>
      </c>
      <c r="F562" s="41">
        <f t="shared" si="17"/>
        <v>1.3043191324269208</v>
      </c>
      <c r="G562" s="42">
        <v>48</v>
      </c>
      <c r="H562" s="43">
        <v>12.5581551724138</v>
      </c>
      <c r="I562" s="33">
        <v>3.8187031228402599E-2</v>
      </c>
      <c r="J562" s="33">
        <v>6.13934518323288</v>
      </c>
      <c r="K562" s="33">
        <v>5.58406199868854</v>
      </c>
      <c r="L562" s="33">
        <v>11.723407181921401</v>
      </c>
      <c r="M562" s="33">
        <v>48.799515487729899</v>
      </c>
      <c r="N562" s="33">
        <v>3.7589772841906399E-2</v>
      </c>
      <c r="O562" s="33">
        <v>7.4010191498717307E-2</v>
      </c>
      <c r="P562" s="33">
        <v>14.4465934193277</v>
      </c>
      <c r="Q562" s="33">
        <v>31.060889046746802</v>
      </c>
      <c r="R562" s="33">
        <v>-5.2408803938843</v>
      </c>
      <c r="S562" s="33">
        <v>0.55463239675057896</v>
      </c>
      <c r="T562" s="33">
        <v>1.0018646383907699</v>
      </c>
      <c r="U562" s="33">
        <v>5.1090161948251698</v>
      </c>
      <c r="V562" s="15">
        <v>0.16394766413134601</v>
      </c>
      <c r="W562" s="15"/>
      <c r="X562" s="15"/>
    </row>
    <row r="563" spans="1:24" ht="21.25" customHeight="1" x14ac:dyDescent="0.15">
      <c r="A563" s="44" t="s">
        <v>638</v>
      </c>
      <c r="B563" s="45" t="s">
        <v>80</v>
      </c>
      <c r="C563" s="46">
        <v>34</v>
      </c>
      <c r="D563" s="45" t="s">
        <v>74</v>
      </c>
      <c r="E563" s="40">
        <f t="shared" si="16"/>
        <v>62.127704801148269</v>
      </c>
      <c r="F563" s="41">
        <f t="shared" si="17"/>
        <v>1.267912342880577</v>
      </c>
      <c r="G563" s="42">
        <v>49</v>
      </c>
      <c r="H563" s="43">
        <v>14.279249999999999</v>
      </c>
      <c r="I563" s="33">
        <v>6.4531224816195498E-2</v>
      </c>
      <c r="J563" s="33">
        <v>1.2009325252543901</v>
      </c>
      <c r="K563" s="33">
        <v>7.8456718130564802</v>
      </c>
      <c r="L563" s="33">
        <v>9.0466043383109191</v>
      </c>
      <c r="M563" s="33">
        <v>48.632092916909698</v>
      </c>
      <c r="N563" s="33">
        <v>2.7446217937517298E-2</v>
      </c>
      <c r="O563" s="33">
        <v>0.14504879728293099</v>
      </c>
      <c r="P563" s="33">
        <v>51.908738665974703</v>
      </c>
      <c r="Q563" s="33">
        <v>46.944378514124502</v>
      </c>
      <c r="R563" s="33">
        <v>0.90528863052620101</v>
      </c>
      <c r="S563" s="33">
        <v>0.189057646049932</v>
      </c>
      <c r="T563" s="33">
        <v>0</v>
      </c>
      <c r="U563" s="33">
        <v>0</v>
      </c>
      <c r="V563" s="15">
        <v>0</v>
      </c>
      <c r="W563" s="15"/>
      <c r="X563" s="15"/>
    </row>
    <row r="564" spans="1:24" ht="21.25" customHeight="1" x14ac:dyDescent="0.15">
      <c r="A564" s="44" t="s">
        <v>639</v>
      </c>
      <c r="B564" s="45" t="s">
        <v>135</v>
      </c>
      <c r="C564" s="46">
        <v>32</v>
      </c>
      <c r="D564" s="45" t="s">
        <v>66</v>
      </c>
      <c r="E564" s="40">
        <f t="shared" si="16"/>
        <v>62.081994023306009</v>
      </c>
      <c r="F564" s="41">
        <f t="shared" si="17"/>
        <v>1.2669794698633881</v>
      </c>
      <c r="G564" s="42">
        <v>49</v>
      </c>
      <c r="H564" s="43">
        <v>11.992482758620699</v>
      </c>
      <c r="I564" s="33">
        <v>7.0549769755580194E-2</v>
      </c>
      <c r="J564" s="33">
        <v>4.98663192640866</v>
      </c>
      <c r="K564" s="33">
        <v>4.5747293445501898</v>
      </c>
      <c r="L564" s="33">
        <v>9.5613612709588995</v>
      </c>
      <c r="M564" s="33">
        <v>55.034847637063102</v>
      </c>
      <c r="N564" s="33">
        <v>3.3534898399950101E-2</v>
      </c>
      <c r="O564" s="33">
        <v>0.1099254487711</v>
      </c>
      <c r="P564" s="33">
        <v>28.303177471778501</v>
      </c>
      <c r="Q564" s="33">
        <v>64.882853327610206</v>
      </c>
      <c r="R564" s="33">
        <v>-5.9586156613746102</v>
      </c>
      <c r="S564" s="33">
        <v>0.45391224889105702</v>
      </c>
      <c r="T564" s="33">
        <v>15.411536802253</v>
      </c>
      <c r="U564" s="33">
        <v>17.963664219295499</v>
      </c>
      <c r="V564" s="15">
        <v>0.46176611167982601</v>
      </c>
      <c r="W564" s="15"/>
      <c r="X564" s="15"/>
    </row>
    <row r="565" spans="1:24" ht="21.25" customHeight="1" x14ac:dyDescent="0.2">
      <c r="A565" s="47" t="s">
        <v>640</v>
      </c>
      <c r="B565" s="38" t="s">
        <v>96</v>
      </c>
      <c r="C565" s="39">
        <v>24</v>
      </c>
      <c r="D565" s="38" t="s">
        <v>74</v>
      </c>
      <c r="E565" s="40">
        <f t="shared" si="16"/>
        <v>61.093062875580046</v>
      </c>
      <c r="F565" s="41">
        <f t="shared" si="17"/>
        <v>1.3281100625126097</v>
      </c>
      <c r="G565" s="42">
        <v>46</v>
      </c>
      <c r="H565" s="43">
        <v>14.537466666666701</v>
      </c>
      <c r="I565" s="33">
        <v>1.39642857142857E-2</v>
      </c>
      <c r="J565" s="33">
        <v>1.52193132781605</v>
      </c>
      <c r="K565" s="33">
        <v>7.2785165712744497</v>
      </c>
      <c r="L565" s="33">
        <v>8.8004478990905</v>
      </c>
      <c r="M565" s="33">
        <v>54.870396005503302</v>
      </c>
      <c r="N565" s="33">
        <v>4.8667308026168997E-3</v>
      </c>
      <c r="O565" s="33">
        <v>2.5719880648999702E-2</v>
      </c>
      <c r="P565" s="33">
        <v>36.025407071294502</v>
      </c>
      <c r="Q565" s="33">
        <v>62.148639664124701</v>
      </c>
      <c r="R565" s="33">
        <v>1.0964804134399599</v>
      </c>
      <c r="S565" s="33">
        <v>0.22218254477989699</v>
      </c>
      <c r="T565" s="33">
        <v>0</v>
      </c>
      <c r="U565" s="33">
        <v>0</v>
      </c>
      <c r="V565" s="15">
        <v>0</v>
      </c>
      <c r="W565" s="15"/>
      <c r="X565" s="15"/>
    </row>
    <row r="566" spans="1:24" ht="21.25" customHeight="1" x14ac:dyDescent="0.2">
      <c r="A566" s="47" t="s">
        <v>641</v>
      </c>
      <c r="B566" s="38" t="s">
        <v>87</v>
      </c>
      <c r="C566" s="39">
        <v>22</v>
      </c>
      <c r="D566" s="38" t="s">
        <v>59</v>
      </c>
      <c r="E566" s="40">
        <f t="shared" si="16"/>
        <v>61.065336295502604</v>
      </c>
      <c r="F566" s="41">
        <f t="shared" si="17"/>
        <v>1.3878485521705137</v>
      </c>
      <c r="G566" s="42">
        <v>44</v>
      </c>
      <c r="H566" s="43">
        <v>11.941289473684201</v>
      </c>
      <c r="I566" s="33">
        <v>2.9000000000000001E-2</v>
      </c>
      <c r="J566" s="33">
        <v>3.65175873954185</v>
      </c>
      <c r="K566" s="33">
        <v>6.9239226190627701</v>
      </c>
      <c r="L566" s="33">
        <v>10.575681358604699</v>
      </c>
      <c r="M566" s="33">
        <v>46.899121344298102</v>
      </c>
      <c r="N566" s="33">
        <v>2.0010856163972902E-2</v>
      </c>
      <c r="O566" s="33">
        <v>5.2289875240977002E-2</v>
      </c>
      <c r="P566" s="33">
        <v>28.9207589852887</v>
      </c>
      <c r="Q566" s="33">
        <v>45.691403526487001</v>
      </c>
      <c r="R566" s="33">
        <v>1.24046807635721</v>
      </c>
      <c r="S566" s="33">
        <v>0.53467575922118604</v>
      </c>
      <c r="T566" s="33">
        <v>140.44155252972499</v>
      </c>
      <c r="U566" s="33">
        <v>179.86374271350701</v>
      </c>
      <c r="V566" s="15">
        <v>0.43846153846153801</v>
      </c>
      <c r="W566" s="15"/>
      <c r="X566" s="15"/>
    </row>
    <row r="567" spans="1:24" ht="21.25" customHeight="1" x14ac:dyDescent="0.15">
      <c r="A567" s="44" t="s">
        <v>642</v>
      </c>
      <c r="B567" s="45" t="s">
        <v>87</v>
      </c>
      <c r="C567" s="46">
        <v>28</v>
      </c>
      <c r="D567" s="45" t="s">
        <v>74</v>
      </c>
      <c r="E567" s="40">
        <f t="shared" si="16"/>
        <v>60.753791156474485</v>
      </c>
      <c r="F567" s="41">
        <f t="shared" si="17"/>
        <v>1.3807679808289655</v>
      </c>
      <c r="G567" s="42">
        <v>44</v>
      </c>
      <c r="H567" s="43">
        <v>14.1803684210526</v>
      </c>
      <c r="I567" s="33">
        <v>2.6990565486088001E-2</v>
      </c>
      <c r="J567" s="33">
        <v>1.7454069706509601</v>
      </c>
      <c r="K567" s="33">
        <v>6.9311075927780701</v>
      </c>
      <c r="L567" s="33">
        <v>8.6765145634290199</v>
      </c>
      <c r="M567" s="33">
        <v>52.956748407890402</v>
      </c>
      <c r="N567" s="33">
        <v>8.8206203482327893E-3</v>
      </c>
      <c r="O567" s="33">
        <v>4.6615544540944298E-2</v>
      </c>
      <c r="P567" s="33">
        <v>40.763210865801497</v>
      </c>
      <c r="Q567" s="33">
        <v>39.473432396752202</v>
      </c>
      <c r="R567" s="33">
        <v>1.9880687462723201</v>
      </c>
      <c r="S567" s="33">
        <v>0.25555543609100301</v>
      </c>
      <c r="T567" s="33">
        <v>0</v>
      </c>
      <c r="U567" s="33">
        <v>0</v>
      </c>
      <c r="V567" s="15">
        <v>0</v>
      </c>
      <c r="W567" s="15"/>
      <c r="X567" s="15"/>
    </row>
    <row r="568" spans="1:24" ht="21.25" customHeight="1" x14ac:dyDescent="0.15">
      <c r="A568" s="37" t="s">
        <v>643</v>
      </c>
      <c r="B568" s="38" t="s">
        <v>157</v>
      </c>
      <c r="C568" s="39">
        <v>24</v>
      </c>
      <c r="D568" s="38" t="s">
        <v>59</v>
      </c>
      <c r="E568" s="40">
        <f t="shared" si="16"/>
        <v>60.295303457912915</v>
      </c>
      <c r="F568" s="41">
        <f t="shared" si="17"/>
        <v>1.3107674664763678</v>
      </c>
      <c r="G568" s="42">
        <v>46</v>
      </c>
      <c r="H568" s="43">
        <v>12.003125000000001</v>
      </c>
      <c r="I568" s="33">
        <v>2.0625000000000001E-2</v>
      </c>
      <c r="J568" s="33">
        <v>2.8633341869905702</v>
      </c>
      <c r="K568" s="33">
        <v>8.0653944286739101</v>
      </c>
      <c r="L568" s="33">
        <v>10.9287286156645</v>
      </c>
      <c r="M568" s="33">
        <v>47.110650998017803</v>
      </c>
      <c r="N568" s="33">
        <v>1.4373951468451201E-2</v>
      </c>
      <c r="O568" s="33">
        <v>3.7560218455738002E-2</v>
      </c>
      <c r="P568" s="33">
        <v>19.393358374995501</v>
      </c>
      <c r="Q568" s="33">
        <v>42.0781647577817</v>
      </c>
      <c r="R568" s="33">
        <v>-2.7229192839041199</v>
      </c>
      <c r="S568" s="33">
        <v>0.38738760700622499</v>
      </c>
      <c r="T568" s="33">
        <v>251.47359128368501</v>
      </c>
      <c r="U568" s="33">
        <v>235.05023204613801</v>
      </c>
      <c r="V568" s="15">
        <v>0.51687826828822403</v>
      </c>
      <c r="W568" s="15"/>
      <c r="X568" s="15"/>
    </row>
    <row r="569" spans="1:24" ht="21.25" customHeight="1" x14ac:dyDescent="0.15">
      <c r="A569" s="44" t="s">
        <v>644</v>
      </c>
      <c r="B569" s="45" t="s">
        <v>94</v>
      </c>
      <c r="C569" s="46">
        <v>30</v>
      </c>
      <c r="D569" s="45" t="s">
        <v>81</v>
      </c>
      <c r="E569" s="40">
        <f t="shared" si="16"/>
        <v>60.162206171917056</v>
      </c>
      <c r="F569" s="41">
        <f t="shared" si="17"/>
        <v>1.2278001259574909</v>
      </c>
      <c r="G569" s="42">
        <v>49</v>
      </c>
      <c r="H569" s="43">
        <v>11.2604166666667</v>
      </c>
      <c r="I569" s="33">
        <v>7.6658623199817102E-2</v>
      </c>
      <c r="J569" s="33">
        <v>4.3287045699798297</v>
      </c>
      <c r="K569" s="33">
        <v>5.6912255557401199</v>
      </c>
      <c r="L569" s="33">
        <v>10.01993012572</v>
      </c>
      <c r="M569" s="33">
        <v>47.526798779939703</v>
      </c>
      <c r="N569" s="33">
        <v>2.5381961247805802E-2</v>
      </c>
      <c r="O569" s="33">
        <v>9.4120086125655006E-2</v>
      </c>
      <c r="P569" s="33">
        <v>30.753881162680202</v>
      </c>
      <c r="Q569" s="33">
        <v>88.186029734179698</v>
      </c>
      <c r="R569" s="33">
        <v>0.89924176030024605</v>
      </c>
      <c r="S569" s="33">
        <v>0.70780629720506205</v>
      </c>
      <c r="T569" s="33">
        <v>2.9552428095138898</v>
      </c>
      <c r="U569" s="33">
        <v>7.84229494546629</v>
      </c>
      <c r="V569" s="15">
        <v>0.27369599223219498</v>
      </c>
      <c r="W569" s="15"/>
      <c r="X569" s="15"/>
    </row>
    <row r="570" spans="1:24" ht="21.25" customHeight="1" x14ac:dyDescent="0.15">
      <c r="A570" s="37" t="s">
        <v>645</v>
      </c>
      <c r="B570" s="38" t="s">
        <v>67</v>
      </c>
      <c r="C570" s="39">
        <v>23</v>
      </c>
      <c r="D570" s="38" t="s">
        <v>61</v>
      </c>
      <c r="E570" s="40">
        <f t="shared" si="16"/>
        <v>60.103867374576602</v>
      </c>
      <c r="F570" s="41">
        <f t="shared" si="17"/>
        <v>1.1785072034230706</v>
      </c>
      <c r="G570" s="42">
        <v>51</v>
      </c>
      <c r="H570" s="43">
        <v>10.4592391304347</v>
      </c>
      <c r="I570" s="33">
        <v>4.1217391304347803E-2</v>
      </c>
      <c r="J570" s="33">
        <v>4.8134329652115104</v>
      </c>
      <c r="K570" s="33">
        <v>4.5995331124635097</v>
      </c>
      <c r="L570" s="33">
        <v>9.4129660776750494</v>
      </c>
      <c r="M570" s="33">
        <v>57.899053815760901</v>
      </c>
      <c r="N570" s="33">
        <v>2.7036667787242698E-2</v>
      </c>
      <c r="O570" s="33">
        <v>7.0648850501056598E-2</v>
      </c>
      <c r="P570" s="33">
        <v>13.8707226633449</v>
      </c>
      <c r="Q570" s="33">
        <v>84.127664833191801</v>
      </c>
      <c r="R570" s="33">
        <v>2.5357883200953499</v>
      </c>
      <c r="S570" s="33">
        <v>0.77261236881766004</v>
      </c>
      <c r="T570" s="33">
        <v>66.4834926077435</v>
      </c>
      <c r="U570" s="33">
        <v>69.515438609051799</v>
      </c>
      <c r="V570" s="15">
        <v>0.48885305210055102</v>
      </c>
      <c r="W570" s="15"/>
      <c r="X570" s="15"/>
    </row>
    <row r="571" spans="1:24" ht="21.25" customHeight="1" x14ac:dyDescent="0.2">
      <c r="A571" s="47" t="s">
        <v>646</v>
      </c>
      <c r="B571" s="38" t="s">
        <v>135</v>
      </c>
      <c r="C571" s="39">
        <v>27</v>
      </c>
      <c r="D571" s="38" t="s">
        <v>74</v>
      </c>
      <c r="E571" s="40">
        <f t="shared" si="16"/>
        <v>59.908602923921848</v>
      </c>
      <c r="F571" s="41">
        <f t="shared" si="17"/>
        <v>1.2226245494677928</v>
      </c>
      <c r="G571" s="42">
        <v>49</v>
      </c>
      <c r="H571" s="43">
        <v>18.13521875</v>
      </c>
      <c r="I571" s="33">
        <v>5.3134989252135598E-2</v>
      </c>
      <c r="J571" s="33">
        <v>0.96153895952143398</v>
      </c>
      <c r="K571" s="33">
        <v>6.7397278491615804</v>
      </c>
      <c r="L571" s="33">
        <v>7.7012668086829699</v>
      </c>
      <c r="M571" s="33">
        <v>44.182060688262297</v>
      </c>
      <c r="N571" s="33">
        <v>2.1455109552680301E-2</v>
      </c>
      <c r="O571" s="33">
        <v>0.113386764007869</v>
      </c>
      <c r="P571" s="33">
        <v>72.4349931286296</v>
      </c>
      <c r="Q571" s="33">
        <v>107.187243107234</v>
      </c>
      <c r="R571" s="33">
        <v>-5.7043500104540499</v>
      </c>
      <c r="S571" s="33">
        <v>8.7524870083417403E-2</v>
      </c>
      <c r="T571" s="33">
        <v>0</v>
      </c>
      <c r="U571" s="33">
        <v>0</v>
      </c>
      <c r="V571" s="15">
        <v>0</v>
      </c>
      <c r="W571" s="15"/>
      <c r="X571" s="15"/>
    </row>
    <row r="572" spans="1:24" ht="21.25" customHeight="1" x14ac:dyDescent="0.2">
      <c r="A572" s="47" t="s">
        <v>647</v>
      </c>
      <c r="B572" s="38" t="s">
        <v>65</v>
      </c>
      <c r="C572" s="39">
        <v>22</v>
      </c>
      <c r="D572" s="38" t="s">
        <v>104</v>
      </c>
      <c r="E572" s="40">
        <f t="shared" si="16"/>
        <v>59.660587956813444</v>
      </c>
      <c r="F572" s="41">
        <f t="shared" si="17"/>
        <v>1.296969303408988</v>
      </c>
      <c r="G572" s="42">
        <v>46</v>
      </c>
      <c r="H572" s="43">
        <v>9.0647799999999901</v>
      </c>
      <c r="I572" s="33">
        <v>6.5112262681545699E-3</v>
      </c>
      <c r="J572" s="33">
        <v>4.3850152267412303</v>
      </c>
      <c r="K572" s="33">
        <v>5.0796287200527699</v>
      </c>
      <c r="L572" s="33">
        <v>9.4646439467939807</v>
      </c>
      <c r="M572" s="33">
        <v>56.052090054754999</v>
      </c>
      <c r="N572" s="33">
        <v>4.7543165631653101E-3</v>
      </c>
      <c r="O572" s="33">
        <v>1.24233874806218E-2</v>
      </c>
      <c r="P572" s="33">
        <v>16.0788215704635</v>
      </c>
      <c r="Q572" s="33">
        <v>31.408519941757099</v>
      </c>
      <c r="R572" s="33">
        <v>1.4562207522588799</v>
      </c>
      <c r="S572" s="33">
        <v>0.53691984067970899</v>
      </c>
      <c r="T572" s="33">
        <v>5.9690778260247201</v>
      </c>
      <c r="U572" s="33">
        <v>7.9587704346996002</v>
      </c>
      <c r="V572" s="15">
        <v>0.42857142857142899</v>
      </c>
      <c r="W572" s="15"/>
      <c r="X572" s="15"/>
    </row>
    <row r="573" spans="1:24" ht="21.25" customHeight="1" x14ac:dyDescent="0.15">
      <c r="A573" s="44" t="s">
        <v>648</v>
      </c>
      <c r="B573" s="45" t="s">
        <v>204</v>
      </c>
      <c r="C573" s="46">
        <v>26</v>
      </c>
      <c r="D573" s="45" t="s">
        <v>104</v>
      </c>
      <c r="E573" s="40">
        <f t="shared" si="16"/>
        <v>59.575952021843435</v>
      </c>
      <c r="F573" s="41">
        <f t="shared" si="17"/>
        <v>1.2411656671217381</v>
      </c>
      <c r="G573" s="42">
        <v>48</v>
      </c>
      <c r="H573" s="43">
        <v>11.6451666666667</v>
      </c>
      <c r="I573" s="33">
        <v>2.2988803858411001E-2</v>
      </c>
      <c r="J573" s="33">
        <v>2.8945209715104498</v>
      </c>
      <c r="K573" s="33">
        <v>4.7665995160272798</v>
      </c>
      <c r="L573" s="33">
        <v>7.6611204875377004</v>
      </c>
      <c r="M573" s="33">
        <v>62.374028058129603</v>
      </c>
      <c r="N573" s="33">
        <v>1.6665572605337999E-2</v>
      </c>
      <c r="O573" s="33">
        <v>4.3548397190595702E-2</v>
      </c>
      <c r="P573" s="33">
        <v>26.592398678921299</v>
      </c>
      <c r="Q573" s="33">
        <v>107.459266482806</v>
      </c>
      <c r="R573" s="33">
        <v>-4.8446513240687503</v>
      </c>
      <c r="S573" s="33">
        <v>0.26149288824126299</v>
      </c>
      <c r="T573" s="33">
        <v>4.2173537278957296</v>
      </c>
      <c r="U573" s="33">
        <v>10.888828972396499</v>
      </c>
      <c r="V573" s="15">
        <v>0.279180638257086</v>
      </c>
      <c r="W573" s="15"/>
      <c r="X573" s="15"/>
    </row>
    <row r="574" spans="1:24" ht="21.25" customHeight="1" x14ac:dyDescent="0.15">
      <c r="A574" s="44" t="s">
        <v>649</v>
      </c>
      <c r="B574" s="48" t="s">
        <v>130</v>
      </c>
      <c r="C574" s="49">
        <v>22</v>
      </c>
      <c r="D574" s="48" t="s">
        <v>74</v>
      </c>
      <c r="E574" s="40">
        <f t="shared" si="16"/>
        <v>59.314317624256688</v>
      </c>
      <c r="F574" s="41">
        <f t="shared" si="17"/>
        <v>1.2620067579629082</v>
      </c>
      <c r="G574" s="42">
        <v>47</v>
      </c>
      <c r="H574" s="43">
        <v>19.881970588235301</v>
      </c>
      <c r="I574" s="33">
        <v>0.10887261593263101</v>
      </c>
      <c r="J574" s="33">
        <v>1.25757812755059</v>
      </c>
      <c r="K574" s="33">
        <v>6.1489060748062601</v>
      </c>
      <c r="L574" s="33">
        <v>7.40648420235682</v>
      </c>
      <c r="M574" s="33">
        <v>49.8479609786894</v>
      </c>
      <c r="N574" s="33">
        <v>3.6696664907110703E-2</v>
      </c>
      <c r="O574" s="33">
        <v>0.19393590480075701</v>
      </c>
      <c r="P574" s="33">
        <v>58.915063591199598</v>
      </c>
      <c r="Q574" s="33">
        <v>68.484748360931306</v>
      </c>
      <c r="R574" s="33">
        <v>0.159230397813481</v>
      </c>
      <c r="S574" s="33">
        <v>0.15829581716907301</v>
      </c>
      <c r="T574" s="33">
        <v>0</v>
      </c>
      <c r="U574" s="33">
        <v>0</v>
      </c>
      <c r="V574" s="15">
        <v>0</v>
      </c>
      <c r="W574" s="15"/>
      <c r="X574" s="15"/>
    </row>
    <row r="575" spans="1:24" ht="21.25" customHeight="1" x14ac:dyDescent="0.15">
      <c r="A575" s="37" t="s">
        <v>650</v>
      </c>
      <c r="B575" s="38" t="s">
        <v>83</v>
      </c>
      <c r="C575" s="39">
        <v>27</v>
      </c>
      <c r="D575" s="38" t="s">
        <v>81</v>
      </c>
      <c r="E575" s="40">
        <f t="shared" si="16"/>
        <v>58.963670802348062</v>
      </c>
      <c r="F575" s="41">
        <f t="shared" si="17"/>
        <v>1.2284098083822512</v>
      </c>
      <c r="G575" s="42">
        <v>48</v>
      </c>
      <c r="H575" s="43">
        <v>9.2247500000000002</v>
      </c>
      <c r="I575" s="33">
        <v>0.74489694539485796</v>
      </c>
      <c r="J575" s="33">
        <v>2.63454564568011</v>
      </c>
      <c r="K575" s="33">
        <v>6.5129062546610399</v>
      </c>
      <c r="L575" s="33">
        <v>9.1474519003411707</v>
      </c>
      <c r="M575" s="33">
        <v>50.564043033050901</v>
      </c>
      <c r="N575" s="33">
        <v>0.27917071241051</v>
      </c>
      <c r="O575" s="33">
        <v>1.45010230395364</v>
      </c>
      <c r="P575" s="33">
        <v>16.695444884459398</v>
      </c>
      <c r="Q575" s="33">
        <v>41.446927170781002</v>
      </c>
      <c r="R575" s="33">
        <v>2.6539683065164499</v>
      </c>
      <c r="S575" s="33">
        <v>0.355591754446068</v>
      </c>
      <c r="T575" s="33">
        <v>6.5175549090736302</v>
      </c>
      <c r="U575" s="33">
        <v>11.7979845737707</v>
      </c>
      <c r="V575" s="15">
        <v>0.355848372098375</v>
      </c>
      <c r="W575" s="15"/>
      <c r="X575" s="15"/>
    </row>
    <row r="576" spans="1:24" ht="21.25" customHeight="1" x14ac:dyDescent="0.15">
      <c r="A576" s="44" t="s">
        <v>651</v>
      </c>
      <c r="B576" s="45" t="s">
        <v>157</v>
      </c>
      <c r="C576" s="46">
        <v>23</v>
      </c>
      <c r="D576" s="45" t="s">
        <v>74</v>
      </c>
      <c r="E576" s="40">
        <f t="shared" si="16"/>
        <v>58.718187278919324</v>
      </c>
      <c r="F576" s="41">
        <f t="shared" si="17"/>
        <v>1.2764823321504202</v>
      </c>
      <c r="G576" s="42">
        <v>46</v>
      </c>
      <c r="H576" s="43">
        <v>15.599192307692199</v>
      </c>
      <c r="I576" s="33">
        <v>7.5664018852431E-2</v>
      </c>
      <c r="J576" s="33">
        <v>0.77062666209254105</v>
      </c>
      <c r="K576" s="33">
        <v>8.3657704565067501</v>
      </c>
      <c r="L576" s="33">
        <v>9.1363971185992501</v>
      </c>
      <c r="M576" s="33">
        <v>38.917198674323899</v>
      </c>
      <c r="N576" s="33">
        <v>2.5060622181591601E-2</v>
      </c>
      <c r="O576" s="33">
        <v>0.17997254329360099</v>
      </c>
      <c r="P576" s="33">
        <v>57.452257496861499</v>
      </c>
      <c r="Q576" s="33">
        <v>48.750552438174303</v>
      </c>
      <c r="R576" s="33">
        <v>-1.6039225136202</v>
      </c>
      <c r="S576" s="33">
        <v>0.10425999866853999</v>
      </c>
      <c r="T576" s="33">
        <v>0</v>
      </c>
      <c r="U576" s="33">
        <v>0</v>
      </c>
      <c r="V576" s="15">
        <v>0</v>
      </c>
      <c r="W576" s="15"/>
      <c r="X576" s="15"/>
    </row>
    <row r="577" spans="1:24" ht="21.25" customHeight="1" x14ac:dyDescent="0.15">
      <c r="A577" s="37" t="s">
        <v>652</v>
      </c>
      <c r="B577" s="38" t="s">
        <v>60</v>
      </c>
      <c r="C577" s="39">
        <v>34</v>
      </c>
      <c r="D577" s="38" t="s">
        <v>74</v>
      </c>
      <c r="E577" s="40">
        <f t="shared" si="16"/>
        <v>58.246341035718352</v>
      </c>
      <c r="F577" s="41">
        <f t="shared" si="17"/>
        <v>1.1420851183474188</v>
      </c>
      <c r="G577" s="42">
        <v>51</v>
      </c>
      <c r="H577" s="43">
        <v>15.999814814814799</v>
      </c>
      <c r="I577" s="33">
        <v>2.98560746967086E-2</v>
      </c>
      <c r="J577" s="33">
        <v>2.1989232572058399</v>
      </c>
      <c r="K577" s="33">
        <v>6.76135298178301</v>
      </c>
      <c r="L577" s="33">
        <v>8.9602762389889197</v>
      </c>
      <c r="M577" s="33">
        <v>40.794643053404002</v>
      </c>
      <c r="N577" s="33">
        <v>1.2242022340104301E-2</v>
      </c>
      <c r="O577" s="33">
        <v>6.4697095386173603E-2</v>
      </c>
      <c r="P577" s="33">
        <v>54.193983006387299</v>
      </c>
      <c r="Q577" s="33">
        <v>70.257523325170993</v>
      </c>
      <c r="R577" s="33">
        <v>4.0456432109718703</v>
      </c>
      <c r="S577" s="33">
        <v>0.32395414581490301</v>
      </c>
      <c r="T577" s="33">
        <v>0</v>
      </c>
      <c r="U577" s="33">
        <v>0</v>
      </c>
      <c r="V577" s="15">
        <v>0</v>
      </c>
      <c r="W577" s="15"/>
      <c r="X577" s="15"/>
    </row>
    <row r="578" spans="1:24" ht="21.25" customHeight="1" x14ac:dyDescent="0.15">
      <c r="A578" s="44" t="s">
        <v>653</v>
      </c>
      <c r="B578" s="48" t="s">
        <v>60</v>
      </c>
      <c r="C578" s="49">
        <v>28</v>
      </c>
      <c r="D578" s="48" t="s">
        <v>74</v>
      </c>
      <c r="E578" s="40">
        <f t="shared" si="16"/>
        <v>57.995970463238081</v>
      </c>
      <c r="F578" s="41">
        <f t="shared" si="17"/>
        <v>1.1371758914360408</v>
      </c>
      <c r="G578" s="42">
        <v>51</v>
      </c>
      <c r="H578" s="43">
        <v>13.753447368421099</v>
      </c>
      <c r="I578" s="33">
        <v>4.4210526315789402E-2</v>
      </c>
      <c r="J578" s="33">
        <v>0.94276287220335597</v>
      </c>
      <c r="K578" s="33">
        <v>9.3268546814316799</v>
      </c>
      <c r="L578" s="33">
        <v>10.269617553635101</v>
      </c>
      <c r="M578" s="33">
        <v>31.090544888654701</v>
      </c>
      <c r="N578" s="33">
        <v>1.3388306244022499E-2</v>
      </c>
      <c r="O578" s="33">
        <v>0.12154088586218099</v>
      </c>
      <c r="P578" s="33">
        <v>56.993817931406298</v>
      </c>
      <c r="Q578" s="33">
        <v>40.064943451865503</v>
      </c>
      <c r="R578" s="33">
        <v>4.3167897740405703</v>
      </c>
      <c r="S578" s="33">
        <v>0.13889158703916199</v>
      </c>
      <c r="T578" s="33">
        <v>0</v>
      </c>
      <c r="U578" s="33">
        <v>0</v>
      </c>
      <c r="V578" s="15">
        <v>0</v>
      </c>
      <c r="W578" s="15"/>
      <c r="X578" s="15"/>
    </row>
    <row r="579" spans="1:24" ht="21.25" customHeight="1" x14ac:dyDescent="0.15">
      <c r="A579" s="44" t="s">
        <v>654</v>
      </c>
      <c r="B579" s="45" t="s">
        <v>212</v>
      </c>
      <c r="C579" s="46">
        <v>30</v>
      </c>
      <c r="D579" s="45" t="s">
        <v>59</v>
      </c>
      <c r="E579" s="40">
        <f t="shared" ref="E579:E640" si="18">(H579*G579*H$2)+(J579*J$2)+(K579*K$2)+(L579*L$2)+(M579*M$2)+(N579*N$2)+(O579*O$2)+(P579*P$2)+(Q579*Q$2)+(R579*R$2)+(S579*S$2)+(T579*T$2)+(U579*U$2)+(W579*W$2)+(X579*X$2)</f>
        <v>57.633563022664234</v>
      </c>
      <c r="F579" s="41">
        <f t="shared" ref="F579:F642" si="19">E579/G579</f>
        <v>1.1761951637278416</v>
      </c>
      <c r="G579" s="42">
        <v>49</v>
      </c>
      <c r="H579" s="43">
        <v>11.30025</v>
      </c>
      <c r="I579" s="33">
        <v>2.2894736842105301E-2</v>
      </c>
      <c r="J579" s="33">
        <v>3.9720454349640999</v>
      </c>
      <c r="K579" s="33">
        <v>6.5948726646656004</v>
      </c>
      <c r="L579" s="33">
        <v>10.566918099629699</v>
      </c>
      <c r="M579" s="33">
        <v>44.703973004325398</v>
      </c>
      <c r="N579" s="33">
        <v>1.64942151563745E-2</v>
      </c>
      <c r="O579" s="33">
        <v>4.31006272623881E-2</v>
      </c>
      <c r="P579" s="33">
        <v>17.473104835438299</v>
      </c>
      <c r="Q579" s="33">
        <v>22.339757077345102</v>
      </c>
      <c r="R579" s="33">
        <v>-2.2528545781384199</v>
      </c>
      <c r="S579" s="33">
        <v>0.53277301412495404</v>
      </c>
      <c r="T579" s="33">
        <v>241.64520772473799</v>
      </c>
      <c r="U579" s="33">
        <v>251.35687735176799</v>
      </c>
      <c r="V579" s="15">
        <v>0.49015047814095702</v>
      </c>
      <c r="W579" s="15"/>
      <c r="X579" s="15"/>
    </row>
    <row r="580" spans="1:24" ht="21.25" customHeight="1" x14ac:dyDescent="0.2">
      <c r="A580" s="47" t="s">
        <v>655</v>
      </c>
      <c r="B580" s="38" t="s">
        <v>58</v>
      </c>
      <c r="C580" s="39">
        <v>35</v>
      </c>
      <c r="D580" s="38" t="s">
        <v>59</v>
      </c>
      <c r="E580" s="40">
        <f t="shared" si="18"/>
        <v>57.51984959368415</v>
      </c>
      <c r="F580" s="41">
        <f t="shared" si="19"/>
        <v>1.1983301998684197</v>
      </c>
      <c r="G580" s="42">
        <v>48</v>
      </c>
      <c r="H580" s="43">
        <v>10.8199500000001</v>
      </c>
      <c r="I580" s="33">
        <v>2.55503715435751E-2</v>
      </c>
      <c r="J580" s="33">
        <v>3.7224856029626299</v>
      </c>
      <c r="K580" s="33">
        <v>6.58932032211154</v>
      </c>
      <c r="L580" s="33">
        <v>10.3118059250742</v>
      </c>
      <c r="M580" s="33">
        <v>45.173686156801601</v>
      </c>
      <c r="N580" s="33">
        <v>1.8062731886161899E-2</v>
      </c>
      <c r="O580" s="33">
        <v>5.7203688404419202E-2</v>
      </c>
      <c r="P580" s="33">
        <v>19.415906816260001</v>
      </c>
      <c r="Q580" s="33">
        <v>21.2946328195376</v>
      </c>
      <c r="R580" s="33">
        <v>0.63946829833452501</v>
      </c>
      <c r="S580" s="33">
        <v>0.50772865958388003</v>
      </c>
      <c r="T580" s="33">
        <v>209.26696853274299</v>
      </c>
      <c r="U580" s="33">
        <v>187.97335628988299</v>
      </c>
      <c r="V580" s="15">
        <v>0.52680192683404903</v>
      </c>
      <c r="W580" s="15"/>
      <c r="X580" s="15"/>
    </row>
    <row r="581" spans="1:24" ht="21.25" customHeight="1" x14ac:dyDescent="0.15">
      <c r="A581" s="44" t="s">
        <v>656</v>
      </c>
      <c r="B581" s="45" t="s">
        <v>102</v>
      </c>
      <c r="C581" s="46">
        <v>32</v>
      </c>
      <c r="D581" s="45" t="s">
        <v>66</v>
      </c>
      <c r="E581" s="40">
        <f t="shared" si="18"/>
        <v>57.398859720373665</v>
      </c>
      <c r="F581" s="41">
        <f t="shared" si="19"/>
        <v>1.0629418466735865</v>
      </c>
      <c r="G581" s="42">
        <v>54</v>
      </c>
      <c r="H581" s="43">
        <v>10.7638571428571</v>
      </c>
      <c r="I581" s="33">
        <v>7.2474999999999998E-2</v>
      </c>
      <c r="J581" s="33">
        <v>4.1124421592168003</v>
      </c>
      <c r="K581" s="33">
        <v>4.3164783429339204</v>
      </c>
      <c r="L581" s="33">
        <v>8.4289205021507492</v>
      </c>
      <c r="M581" s="33">
        <v>54.469928069623798</v>
      </c>
      <c r="N581" s="33">
        <v>8.3332860528749594E-2</v>
      </c>
      <c r="O581" s="33">
        <v>0.19105117221322299</v>
      </c>
      <c r="P581" s="33">
        <v>22.4751591734158</v>
      </c>
      <c r="Q581" s="33">
        <v>171.519954121306</v>
      </c>
      <c r="R581" s="33">
        <v>-0.68189421391263705</v>
      </c>
      <c r="S581" s="33">
        <v>0.52650760092612803</v>
      </c>
      <c r="T581" s="33">
        <v>6.4646547081055701</v>
      </c>
      <c r="U581" s="33">
        <v>11.7944666919123</v>
      </c>
      <c r="V581" s="15">
        <v>0.35405069972858899</v>
      </c>
      <c r="W581" s="15"/>
      <c r="X581" s="15"/>
    </row>
    <row r="582" spans="1:24" ht="21.25" customHeight="1" x14ac:dyDescent="0.2">
      <c r="A582" s="47" t="s">
        <v>657</v>
      </c>
      <c r="B582" s="38" t="s">
        <v>130</v>
      </c>
      <c r="C582" s="39">
        <v>21</v>
      </c>
      <c r="D582" s="38" t="s">
        <v>59</v>
      </c>
      <c r="E582" s="40">
        <f t="shared" si="18"/>
        <v>57.157175128623926</v>
      </c>
      <c r="F582" s="41">
        <f t="shared" si="19"/>
        <v>1.216110109119658</v>
      </c>
      <c r="G582" s="42">
        <v>47</v>
      </c>
      <c r="H582" s="43">
        <v>11.396375000000001</v>
      </c>
      <c r="I582" s="33">
        <v>0.47141493817927199</v>
      </c>
      <c r="J582" s="33">
        <v>4.62757621883258</v>
      </c>
      <c r="K582" s="33">
        <v>5.5346008114855199</v>
      </c>
      <c r="L582" s="33">
        <v>10.162177030318199</v>
      </c>
      <c r="M582" s="33">
        <v>41.931455748501499</v>
      </c>
      <c r="N582" s="33">
        <v>0.57093116660777199</v>
      </c>
      <c r="O582" s="33">
        <v>1.26188231493975</v>
      </c>
      <c r="P582" s="33">
        <v>15.9057576676969</v>
      </c>
      <c r="Q582" s="33">
        <v>43.847749582198198</v>
      </c>
      <c r="R582" s="33">
        <v>-0.77154995742733801</v>
      </c>
      <c r="S582" s="33">
        <v>0.58248942393664405</v>
      </c>
      <c r="T582" s="33">
        <v>145.45366364009101</v>
      </c>
      <c r="U582" s="33">
        <v>165.895827202954</v>
      </c>
      <c r="V582" s="15">
        <v>0.46717167658198</v>
      </c>
      <c r="W582" s="15"/>
      <c r="X582" s="15"/>
    </row>
    <row r="583" spans="1:24" ht="21.25" customHeight="1" x14ac:dyDescent="0.15">
      <c r="A583" s="44" t="s">
        <v>658</v>
      </c>
      <c r="B583" s="45" t="s">
        <v>68</v>
      </c>
      <c r="C583" s="46">
        <v>30</v>
      </c>
      <c r="D583" s="45" t="s">
        <v>104</v>
      </c>
      <c r="E583" s="40">
        <f t="shared" si="18"/>
        <v>56.905294143494821</v>
      </c>
      <c r="F583" s="41">
        <f t="shared" si="19"/>
        <v>1.210750939223294</v>
      </c>
      <c r="G583" s="42">
        <v>47</v>
      </c>
      <c r="H583" s="43">
        <v>12.6074032258066</v>
      </c>
      <c r="I583" s="33">
        <v>0.52618875079267002</v>
      </c>
      <c r="J583" s="33">
        <v>2.63793383910894</v>
      </c>
      <c r="K583" s="33">
        <v>5.4001348184176097</v>
      </c>
      <c r="L583" s="33">
        <v>8.0380686575265496</v>
      </c>
      <c r="M583" s="33">
        <v>53.782439445358499</v>
      </c>
      <c r="N583" s="33">
        <v>0.32364752243731199</v>
      </c>
      <c r="O583" s="33">
        <v>0.86887857018409997</v>
      </c>
      <c r="P583" s="33">
        <v>20.810556539338599</v>
      </c>
      <c r="Q583" s="33">
        <v>93.336088076744502</v>
      </c>
      <c r="R583" s="33">
        <v>-2.7467909641002399</v>
      </c>
      <c r="S583" s="33">
        <v>0.33387314008756103</v>
      </c>
      <c r="T583" s="33">
        <v>100.922596568822</v>
      </c>
      <c r="U583" s="33">
        <v>117.115241432532</v>
      </c>
      <c r="V583" s="15">
        <v>0.46286735134566398</v>
      </c>
      <c r="W583" s="15"/>
      <c r="X583" s="15"/>
    </row>
    <row r="584" spans="1:24" ht="21.25" customHeight="1" x14ac:dyDescent="0.15">
      <c r="A584" s="44" t="s">
        <v>659</v>
      </c>
      <c r="B584" s="48" t="s">
        <v>78</v>
      </c>
      <c r="C584" s="49">
        <v>23</v>
      </c>
      <c r="D584" s="48" t="s">
        <v>66</v>
      </c>
      <c r="E584" s="40">
        <f t="shared" si="18"/>
        <v>56.618960120192561</v>
      </c>
      <c r="F584" s="41">
        <f t="shared" si="19"/>
        <v>1.258199113782057</v>
      </c>
      <c r="G584" s="42">
        <v>45</v>
      </c>
      <c r="H584" s="43">
        <v>10.7935</v>
      </c>
      <c r="I584" s="33">
        <v>3.6106690364341901E-2</v>
      </c>
      <c r="J584" s="33">
        <v>3.1054545285308701</v>
      </c>
      <c r="K584" s="33">
        <v>6.6288496770995398</v>
      </c>
      <c r="L584" s="33">
        <v>9.7343042056303499</v>
      </c>
      <c r="M584" s="33">
        <v>47.7601048731281</v>
      </c>
      <c r="N584" s="33">
        <v>2.4629682788076E-2</v>
      </c>
      <c r="O584" s="33">
        <v>6.4359217299857899E-2</v>
      </c>
      <c r="P584" s="33">
        <v>17.036383160687802</v>
      </c>
      <c r="Q584" s="33">
        <v>107.912497283091</v>
      </c>
      <c r="R584" s="33">
        <v>2.7666740049172902</v>
      </c>
      <c r="S584" s="33">
        <v>0.46522803037022997</v>
      </c>
      <c r="T584" s="33">
        <v>7.0536872627991896</v>
      </c>
      <c r="U584" s="33">
        <v>11.756145437998599</v>
      </c>
      <c r="V584" s="15">
        <v>0.375</v>
      </c>
      <c r="W584" s="15"/>
      <c r="X584" s="15"/>
    </row>
    <row r="585" spans="1:24" ht="21.25" customHeight="1" x14ac:dyDescent="0.15">
      <c r="A585" s="44" t="s">
        <v>660</v>
      </c>
      <c r="B585" s="48" t="s">
        <v>72</v>
      </c>
      <c r="C585" s="49">
        <v>28</v>
      </c>
      <c r="D585" s="48" t="s">
        <v>74</v>
      </c>
      <c r="E585" s="40">
        <f t="shared" si="18"/>
        <v>56.483798715514752</v>
      </c>
      <c r="F585" s="41">
        <f t="shared" si="19"/>
        <v>1.1527305860309134</v>
      </c>
      <c r="G585" s="42">
        <v>49</v>
      </c>
      <c r="H585" s="43">
        <v>16.070234374999998</v>
      </c>
      <c r="I585" s="33">
        <v>2.25192283076678E-2</v>
      </c>
      <c r="J585" s="33">
        <v>0.82921602933982896</v>
      </c>
      <c r="K585" s="33">
        <v>6.8261365353557402</v>
      </c>
      <c r="L585" s="33">
        <v>7.65535256469561</v>
      </c>
      <c r="M585" s="33">
        <v>45.355856545724301</v>
      </c>
      <c r="N585" s="33">
        <v>5.4600505917817904E-3</v>
      </c>
      <c r="O585" s="33">
        <v>2.8855479769744102E-2</v>
      </c>
      <c r="P585" s="33">
        <v>53.910508945132001</v>
      </c>
      <c r="Q585" s="33">
        <v>67.083019367558194</v>
      </c>
      <c r="R585" s="33">
        <v>0.42874050068578101</v>
      </c>
      <c r="S585" s="33">
        <v>0.12909960817587901</v>
      </c>
      <c r="T585" s="33">
        <v>0</v>
      </c>
      <c r="U585" s="33">
        <v>0</v>
      </c>
      <c r="V585" s="15">
        <v>0</v>
      </c>
      <c r="W585" s="15"/>
      <c r="X585" s="15"/>
    </row>
    <row r="586" spans="1:24" ht="21.25" customHeight="1" x14ac:dyDescent="0.15">
      <c r="A586" s="44" t="s">
        <v>661</v>
      </c>
      <c r="B586" s="45" t="s">
        <v>67</v>
      </c>
      <c r="C586" s="46">
        <v>26</v>
      </c>
      <c r="D586" s="45" t="s">
        <v>104</v>
      </c>
      <c r="E586" s="40">
        <f t="shared" si="18"/>
        <v>56.204867685665427</v>
      </c>
      <c r="F586" s="41">
        <f t="shared" si="19"/>
        <v>1.1020562291306946</v>
      </c>
      <c r="G586" s="42">
        <v>51</v>
      </c>
      <c r="H586" s="43">
        <v>10.0336388888889</v>
      </c>
      <c r="I586" s="33">
        <v>4.6270917506851403E-2</v>
      </c>
      <c r="J586" s="33">
        <v>3.1289300144668601</v>
      </c>
      <c r="K586" s="33">
        <v>3.9679877472765099</v>
      </c>
      <c r="L586" s="33">
        <v>7.0969177617433603</v>
      </c>
      <c r="M586" s="33">
        <v>63.267376059013401</v>
      </c>
      <c r="N586" s="33">
        <v>5.9591482041499798E-2</v>
      </c>
      <c r="O586" s="33">
        <v>0.11732917397859099</v>
      </c>
      <c r="P586" s="33">
        <v>15.228840114857199</v>
      </c>
      <c r="Q586" s="33">
        <v>81.864857367655205</v>
      </c>
      <c r="R586" s="33">
        <v>2.4535632798023799</v>
      </c>
      <c r="S586" s="33">
        <v>0.50222991528369298</v>
      </c>
      <c r="T586" s="33">
        <v>1.2036974985590601</v>
      </c>
      <c r="U586" s="33">
        <v>3.4341065894250602</v>
      </c>
      <c r="V586" s="15">
        <v>0.25954039362673098</v>
      </c>
      <c r="W586" s="15"/>
      <c r="X586" s="15"/>
    </row>
    <row r="587" spans="1:24" ht="21.25" customHeight="1" x14ac:dyDescent="0.15">
      <c r="A587" s="44" t="s">
        <v>662</v>
      </c>
      <c r="B587" s="45" t="s">
        <v>130</v>
      </c>
      <c r="C587" s="46">
        <v>20</v>
      </c>
      <c r="D587" s="45" t="s">
        <v>74</v>
      </c>
      <c r="E587" s="40">
        <f t="shared" si="18"/>
        <v>56.08043868175708</v>
      </c>
      <c r="F587" s="41">
        <f t="shared" si="19"/>
        <v>1.1932008230161082</v>
      </c>
      <c r="G587" s="42">
        <v>47</v>
      </c>
      <c r="H587" s="43">
        <v>17.2043</v>
      </c>
      <c r="I587" s="33">
        <v>4.4499999999999998E-2</v>
      </c>
      <c r="J587" s="33">
        <v>0.94986392184851598</v>
      </c>
      <c r="K587" s="33">
        <v>7.1009292306029197</v>
      </c>
      <c r="L587" s="33">
        <v>8.0507931524514404</v>
      </c>
      <c r="M587" s="33">
        <v>43.286663380997901</v>
      </c>
      <c r="N587" s="33">
        <v>1.5590183045532899E-2</v>
      </c>
      <c r="O587" s="33">
        <v>8.2391581431122199E-2</v>
      </c>
      <c r="P587" s="33">
        <v>50.599721855207903</v>
      </c>
      <c r="Q587" s="33">
        <v>34.697682117385902</v>
      </c>
      <c r="R587" s="33">
        <v>-1.05186485366683</v>
      </c>
      <c r="S587" s="33">
        <v>0.11956273921628099</v>
      </c>
      <c r="T587" s="33">
        <v>0</v>
      </c>
      <c r="U587" s="33">
        <v>0</v>
      </c>
      <c r="V587" s="15">
        <v>0</v>
      </c>
      <c r="W587" s="15"/>
      <c r="X587" s="15"/>
    </row>
    <row r="588" spans="1:24" ht="21.25" customHeight="1" x14ac:dyDescent="0.2">
      <c r="A588" s="47" t="s">
        <v>663</v>
      </c>
      <c r="B588" s="38" t="s">
        <v>239</v>
      </c>
      <c r="C588" s="39">
        <v>30</v>
      </c>
      <c r="D588" s="38" t="s">
        <v>81</v>
      </c>
      <c r="E588" s="40">
        <f t="shared" si="18"/>
        <v>55.847172237670499</v>
      </c>
      <c r="F588" s="41">
        <f t="shared" si="19"/>
        <v>1.2692539144925112</v>
      </c>
      <c r="G588" s="42">
        <v>44</v>
      </c>
      <c r="H588" s="43">
        <v>11.6816666666667</v>
      </c>
      <c r="I588" s="33">
        <v>1.56320798892381E-2</v>
      </c>
      <c r="J588" s="33">
        <v>3.6594986410355701</v>
      </c>
      <c r="K588" s="33">
        <v>5.1618636564865499</v>
      </c>
      <c r="L588" s="33">
        <v>8.8213622975221</v>
      </c>
      <c r="M588" s="33">
        <v>49.228706482450001</v>
      </c>
      <c r="N588" s="33">
        <v>9.8934427856198007E-3</v>
      </c>
      <c r="O588" s="33">
        <v>2.58523116014992E-2</v>
      </c>
      <c r="P588" s="33">
        <v>23.585137403380699</v>
      </c>
      <c r="Q588" s="33">
        <v>140.46902445419099</v>
      </c>
      <c r="R588" s="33">
        <v>-1.7468652577928501</v>
      </c>
      <c r="S588" s="33">
        <v>0.50531288705690303</v>
      </c>
      <c r="T588" s="33">
        <v>0.65431975531965203</v>
      </c>
      <c r="U588" s="33">
        <v>3.1117343025600599</v>
      </c>
      <c r="V588" s="15">
        <v>0.17374146660232301</v>
      </c>
      <c r="W588" s="15"/>
      <c r="X588" s="15"/>
    </row>
    <row r="589" spans="1:24" ht="21.25" customHeight="1" x14ac:dyDescent="0.15">
      <c r="A589" s="37" t="s">
        <v>664</v>
      </c>
      <c r="B589" s="38" t="s">
        <v>83</v>
      </c>
      <c r="C589" s="39">
        <v>31</v>
      </c>
      <c r="D589" s="38" t="s">
        <v>74</v>
      </c>
      <c r="E589" s="40">
        <f t="shared" si="18"/>
        <v>55.361315348313063</v>
      </c>
      <c r="F589" s="41">
        <f t="shared" si="19"/>
        <v>1.1533607364231888</v>
      </c>
      <c r="G589" s="42">
        <v>48</v>
      </c>
      <c r="H589" s="43">
        <v>15.7324</v>
      </c>
      <c r="I589" s="33">
        <v>1.19491341939305E-2</v>
      </c>
      <c r="J589" s="33">
        <v>1.1435599060512001</v>
      </c>
      <c r="K589" s="33">
        <v>5.8812514305222203</v>
      </c>
      <c r="L589" s="33">
        <v>7.0248113365734204</v>
      </c>
      <c r="M589" s="33">
        <v>50.528007667156302</v>
      </c>
      <c r="N589" s="33">
        <v>5.0007502314470403E-3</v>
      </c>
      <c r="O589" s="33">
        <v>2.6428151530204801E-2</v>
      </c>
      <c r="P589" s="33">
        <v>44.850106009771203</v>
      </c>
      <c r="Q589" s="33">
        <v>83.898421215922994</v>
      </c>
      <c r="R589" s="33">
        <v>3.5037155007589802</v>
      </c>
      <c r="S589" s="33">
        <v>0.15434937480536801</v>
      </c>
      <c r="T589" s="33">
        <v>0</v>
      </c>
      <c r="U589" s="33">
        <v>0</v>
      </c>
      <c r="V589" s="15">
        <v>0</v>
      </c>
      <c r="W589" s="15"/>
      <c r="X589" s="15"/>
    </row>
    <row r="590" spans="1:24" ht="21.25" customHeight="1" x14ac:dyDescent="0.2">
      <c r="A590" s="47" t="s">
        <v>665</v>
      </c>
      <c r="B590" s="38" t="s">
        <v>117</v>
      </c>
      <c r="C590" s="39">
        <v>26</v>
      </c>
      <c r="D590" s="38" t="s">
        <v>74</v>
      </c>
      <c r="E590" s="40">
        <f t="shared" si="18"/>
        <v>54.954744282901132</v>
      </c>
      <c r="F590" s="41">
        <f t="shared" si="19"/>
        <v>1.1448905058937735</v>
      </c>
      <c r="G590" s="42">
        <v>48</v>
      </c>
      <c r="H590" s="43">
        <v>13.201714285714401</v>
      </c>
      <c r="I590" s="33">
        <v>5.1388924224662298E-2</v>
      </c>
      <c r="J590" s="33">
        <v>1.6499004289919501</v>
      </c>
      <c r="K590" s="33">
        <v>5.1065868432693096</v>
      </c>
      <c r="L590" s="33">
        <v>6.7564872722613103</v>
      </c>
      <c r="M590" s="33">
        <v>48.631332635065903</v>
      </c>
      <c r="N590" s="33">
        <v>2.1962458047375202E-2</v>
      </c>
      <c r="O590" s="33">
        <v>0.116068018274898</v>
      </c>
      <c r="P590" s="33">
        <v>50.687400560173003</v>
      </c>
      <c r="Q590" s="33">
        <v>85.846509379663701</v>
      </c>
      <c r="R590" s="33">
        <v>-1.6847389745870101</v>
      </c>
      <c r="S590" s="33">
        <v>0.20599416558061201</v>
      </c>
      <c r="T590" s="33">
        <v>0</v>
      </c>
      <c r="U590" s="33">
        <v>0</v>
      </c>
      <c r="V590" s="15">
        <v>0</v>
      </c>
      <c r="W590" s="15"/>
      <c r="X590" s="15"/>
    </row>
    <row r="591" spans="1:24" ht="21.25" customHeight="1" x14ac:dyDescent="0.15">
      <c r="A591" s="37" t="s">
        <v>666</v>
      </c>
      <c r="B591" s="38" t="s">
        <v>68</v>
      </c>
      <c r="C591" s="39">
        <v>23</v>
      </c>
      <c r="D591" s="38" t="s">
        <v>74</v>
      </c>
      <c r="E591" s="40">
        <f t="shared" si="18"/>
        <v>54.889745581603961</v>
      </c>
      <c r="F591" s="41">
        <f t="shared" si="19"/>
        <v>1.1678669272681694</v>
      </c>
      <c r="G591" s="42">
        <v>47</v>
      </c>
      <c r="H591" s="43">
        <v>14.014891304347801</v>
      </c>
      <c r="I591" s="33">
        <v>2.4174631101118099E-2</v>
      </c>
      <c r="J591" s="33">
        <v>1.54736891716786</v>
      </c>
      <c r="K591" s="33">
        <v>6.1744009177531902</v>
      </c>
      <c r="L591" s="33">
        <v>7.721769834921</v>
      </c>
      <c r="M591" s="33">
        <v>43.318276293480203</v>
      </c>
      <c r="N591" s="33">
        <v>9.5579749037891706E-3</v>
      </c>
      <c r="O591" s="33">
        <v>5.0512342626266402E-2</v>
      </c>
      <c r="P591" s="33">
        <v>49.821366224240897</v>
      </c>
      <c r="Q591" s="33">
        <v>87.643990857336803</v>
      </c>
      <c r="R591" s="33">
        <v>-1.7468307296896399</v>
      </c>
      <c r="S591" s="33">
        <v>0.19584453240996799</v>
      </c>
      <c r="T591" s="33">
        <v>0</v>
      </c>
      <c r="U591" s="33">
        <v>0</v>
      </c>
      <c r="V591" s="15">
        <v>0</v>
      </c>
      <c r="W591" s="15"/>
      <c r="X591" s="15"/>
    </row>
    <row r="592" spans="1:24" ht="21.25" customHeight="1" x14ac:dyDescent="0.15">
      <c r="A592" s="44" t="s">
        <v>667</v>
      </c>
      <c r="B592" s="45" t="s">
        <v>125</v>
      </c>
      <c r="C592" s="46">
        <v>22</v>
      </c>
      <c r="D592" s="45" t="s">
        <v>59</v>
      </c>
      <c r="E592" s="40">
        <f t="shared" si="18"/>
        <v>54.842116140197405</v>
      </c>
      <c r="F592" s="41">
        <f t="shared" si="19"/>
        <v>1.1922199160912479</v>
      </c>
      <c r="G592" s="42">
        <v>46</v>
      </c>
      <c r="H592" s="43">
        <v>9.532</v>
      </c>
      <c r="I592" s="33">
        <v>1.37142857142857E-2</v>
      </c>
      <c r="J592" s="33">
        <v>3.8418263288121102</v>
      </c>
      <c r="K592" s="33">
        <v>5.8914991044641498</v>
      </c>
      <c r="L592" s="33">
        <v>9.7333254332762795</v>
      </c>
      <c r="M592" s="33">
        <v>47.457024840810597</v>
      </c>
      <c r="N592" s="33">
        <v>9.9629496566363395E-3</v>
      </c>
      <c r="O592" s="33">
        <v>2.6033938293733599E-2</v>
      </c>
      <c r="P592" s="33">
        <v>9.3077977168793105</v>
      </c>
      <c r="Q592" s="33">
        <v>98.673002968030204</v>
      </c>
      <c r="R592" s="33">
        <v>0.48772109514168899</v>
      </c>
      <c r="S592" s="33">
        <v>0.47253008443154998</v>
      </c>
      <c r="T592" s="33">
        <v>3.45522137093577</v>
      </c>
      <c r="U592" s="33">
        <v>3.0312282381250499</v>
      </c>
      <c r="V592" s="15">
        <v>0.532682989799108</v>
      </c>
      <c r="W592" s="15"/>
      <c r="X592" s="15"/>
    </row>
    <row r="593" spans="1:24" ht="21.25" customHeight="1" x14ac:dyDescent="0.2">
      <c r="A593" s="47" t="s">
        <v>668</v>
      </c>
      <c r="B593" s="38" t="s">
        <v>157</v>
      </c>
      <c r="C593" s="39">
        <v>34</v>
      </c>
      <c r="D593" s="38" t="s">
        <v>74</v>
      </c>
      <c r="E593" s="40">
        <f t="shared" si="18"/>
        <v>54.748109712402957</v>
      </c>
      <c r="F593" s="41">
        <f t="shared" si="19"/>
        <v>1.1901762980957165</v>
      </c>
      <c r="G593" s="42">
        <v>46</v>
      </c>
      <c r="H593" s="43">
        <v>16.308499999999999</v>
      </c>
      <c r="I593" s="33">
        <v>0.06</v>
      </c>
      <c r="J593" s="33">
        <v>1.9159061709959999</v>
      </c>
      <c r="K593" s="33">
        <v>6.05242699000567</v>
      </c>
      <c r="L593" s="33">
        <v>7.9683331610016301</v>
      </c>
      <c r="M593" s="33">
        <v>42.270613555657498</v>
      </c>
      <c r="N593" s="33">
        <v>1.99560891835346E-2</v>
      </c>
      <c r="O593" s="33">
        <v>0.10546468519387001</v>
      </c>
      <c r="P593" s="33">
        <v>47.484370405907299</v>
      </c>
      <c r="Q593" s="33">
        <v>48.666205314916503</v>
      </c>
      <c r="R593" s="33">
        <v>-2.2982700434686398</v>
      </c>
      <c r="S593" s="33">
        <v>0.25920771323261599</v>
      </c>
      <c r="T593" s="33">
        <v>0</v>
      </c>
      <c r="U593" s="33">
        <v>0</v>
      </c>
      <c r="V593" s="15">
        <v>0</v>
      </c>
      <c r="W593" s="15"/>
      <c r="X593" s="15"/>
    </row>
    <row r="594" spans="1:24" ht="21.25" customHeight="1" x14ac:dyDescent="0.15">
      <c r="A594" s="44" t="s">
        <v>669</v>
      </c>
      <c r="B594" s="45" t="s">
        <v>239</v>
      </c>
      <c r="C594" s="46">
        <v>21</v>
      </c>
      <c r="D594" s="45" t="s">
        <v>59</v>
      </c>
      <c r="E594" s="40">
        <f t="shared" si="18"/>
        <v>54.690781816663723</v>
      </c>
      <c r="F594" s="41">
        <f t="shared" si="19"/>
        <v>1.2429723140150846</v>
      </c>
      <c r="G594" s="42">
        <v>44</v>
      </c>
      <c r="H594" s="43">
        <v>11.083222222222201</v>
      </c>
      <c r="I594" s="33">
        <v>8.8071804407523796E-2</v>
      </c>
      <c r="J594" s="33">
        <v>3.8053981907713701</v>
      </c>
      <c r="K594" s="33">
        <v>5.69079487039527</v>
      </c>
      <c r="L594" s="33">
        <v>9.4961930611665899</v>
      </c>
      <c r="M594" s="33">
        <v>45.5606085784529</v>
      </c>
      <c r="N594" s="33">
        <v>5.8930236597261501E-2</v>
      </c>
      <c r="O594" s="33">
        <v>0.153989149406803</v>
      </c>
      <c r="P594" s="33">
        <v>15.5696002256187</v>
      </c>
      <c r="Q594" s="33">
        <v>51.304409637436997</v>
      </c>
      <c r="R594" s="33">
        <v>-1.1497825467943299</v>
      </c>
      <c r="S594" s="33">
        <v>0.52545906824975497</v>
      </c>
      <c r="T594" s="33">
        <v>90.028237196309703</v>
      </c>
      <c r="U594" s="33">
        <v>103.267683842826</v>
      </c>
      <c r="V594" s="15">
        <v>0.465753424657534</v>
      </c>
      <c r="W594" s="15"/>
      <c r="X594" s="15"/>
    </row>
    <row r="595" spans="1:24" ht="21.25" customHeight="1" x14ac:dyDescent="0.15">
      <c r="A595" s="44" t="s">
        <v>670</v>
      </c>
      <c r="B595" s="45" t="s">
        <v>60</v>
      </c>
      <c r="C595" s="46">
        <v>31</v>
      </c>
      <c r="D595" s="45" t="s">
        <v>59</v>
      </c>
      <c r="E595" s="40">
        <f t="shared" si="18"/>
        <v>54.619703428273276</v>
      </c>
      <c r="F595" s="41">
        <f t="shared" si="19"/>
        <v>1.0709745770249661</v>
      </c>
      <c r="G595" s="42">
        <v>51</v>
      </c>
      <c r="H595" s="43">
        <v>9.8379999999999992</v>
      </c>
      <c r="I595" s="33">
        <v>4.7100000000000003E-2</v>
      </c>
      <c r="J595" s="33">
        <v>1.5990573860344499</v>
      </c>
      <c r="K595" s="33">
        <v>6.8803884458718896</v>
      </c>
      <c r="L595" s="33">
        <v>8.4794458319063697</v>
      </c>
      <c r="M595" s="33">
        <v>49.698270377556199</v>
      </c>
      <c r="N595" s="33">
        <v>3.5998617285735703E-2</v>
      </c>
      <c r="O595" s="33">
        <v>9.4067099942868201E-2</v>
      </c>
      <c r="P595" s="33">
        <v>20.7204827194521</v>
      </c>
      <c r="Q595" s="33">
        <v>70.404371705790098</v>
      </c>
      <c r="R595" s="33">
        <v>4.3041733218339902</v>
      </c>
      <c r="S595" s="33">
        <v>0.235579512793024</v>
      </c>
      <c r="T595" s="33">
        <v>117.18233188049</v>
      </c>
      <c r="U595" s="33">
        <v>144.002539639524</v>
      </c>
      <c r="V595" s="15">
        <v>0.448656659164543</v>
      </c>
      <c r="W595" s="15"/>
      <c r="X595" s="15"/>
    </row>
    <row r="596" spans="1:24" ht="21.25" customHeight="1" x14ac:dyDescent="0.15">
      <c r="A596" s="44" t="s">
        <v>671</v>
      </c>
      <c r="B596" s="48" t="s">
        <v>96</v>
      </c>
      <c r="C596" s="49">
        <v>27</v>
      </c>
      <c r="D596" s="48" t="s">
        <v>74</v>
      </c>
      <c r="E596" s="40">
        <f t="shared" si="18"/>
        <v>54.51151683123642</v>
      </c>
      <c r="F596" s="41">
        <f t="shared" si="19"/>
        <v>1.185032974592096</v>
      </c>
      <c r="G596" s="42">
        <v>46</v>
      </c>
      <c r="H596" s="43">
        <v>16.077124999999999</v>
      </c>
      <c r="I596" s="33">
        <v>6.9368193914318296E-2</v>
      </c>
      <c r="J596" s="33">
        <v>0.89041943273867497</v>
      </c>
      <c r="K596" s="33">
        <v>6.4280076133258399</v>
      </c>
      <c r="L596" s="33">
        <v>7.3184270460645502</v>
      </c>
      <c r="M596" s="33">
        <v>44.929483194779799</v>
      </c>
      <c r="N596" s="33">
        <v>2.6374880735613102E-2</v>
      </c>
      <c r="O596" s="33">
        <v>0.139386955319658</v>
      </c>
      <c r="P596" s="33">
        <v>49.0636009250683</v>
      </c>
      <c r="Q596" s="33">
        <v>54.158067237252098</v>
      </c>
      <c r="R596" s="33">
        <v>0.54240361507350299</v>
      </c>
      <c r="S596" s="33">
        <v>0.12998987002340201</v>
      </c>
      <c r="T596" s="33">
        <v>0</v>
      </c>
      <c r="U596" s="33">
        <v>0</v>
      </c>
      <c r="V596" s="15">
        <v>0</v>
      </c>
      <c r="W596" s="15"/>
      <c r="X596" s="15"/>
    </row>
    <row r="597" spans="1:24" ht="21.25" customHeight="1" x14ac:dyDescent="0.15">
      <c r="A597" s="37" t="s">
        <v>672</v>
      </c>
      <c r="B597" s="38" t="s">
        <v>92</v>
      </c>
      <c r="C597" s="39">
        <v>29</v>
      </c>
      <c r="D597" s="38" t="s">
        <v>74</v>
      </c>
      <c r="E597" s="40">
        <f t="shared" si="18"/>
        <v>54.432185335470024</v>
      </c>
      <c r="F597" s="41">
        <f t="shared" si="19"/>
        <v>1.1833083768580439</v>
      </c>
      <c r="G597" s="42">
        <v>46</v>
      </c>
      <c r="H597" s="43">
        <v>16.54896875</v>
      </c>
      <c r="I597" s="33">
        <v>7.0122642987888395E-2</v>
      </c>
      <c r="J597" s="33">
        <v>1.20138650068694</v>
      </c>
      <c r="K597" s="33">
        <v>4.9302129026476296</v>
      </c>
      <c r="L597" s="33">
        <v>6.1315994033346</v>
      </c>
      <c r="M597" s="33">
        <v>45.628603234063597</v>
      </c>
      <c r="N597" s="33">
        <v>2.2199397420564201E-2</v>
      </c>
      <c r="O597" s="33">
        <v>0.11732020432065</v>
      </c>
      <c r="P597" s="33">
        <v>64.942225498966096</v>
      </c>
      <c r="Q597" s="33">
        <v>66.040620263544</v>
      </c>
      <c r="R597" s="33">
        <v>-0.43113407233602702</v>
      </c>
      <c r="S597" s="33">
        <v>0.17694729724823499</v>
      </c>
      <c r="T597" s="33">
        <v>0</v>
      </c>
      <c r="U597" s="33">
        <v>0</v>
      </c>
      <c r="V597" s="15">
        <v>0</v>
      </c>
      <c r="W597" s="15"/>
      <c r="X597" s="15"/>
    </row>
    <row r="598" spans="1:24" ht="21.25" customHeight="1" x14ac:dyDescent="0.15">
      <c r="A598" s="37" t="s">
        <v>673</v>
      </c>
      <c r="B598" s="38" t="s">
        <v>115</v>
      </c>
      <c r="C598" s="39">
        <v>29</v>
      </c>
      <c r="D598" s="38" t="s">
        <v>74</v>
      </c>
      <c r="E598" s="40">
        <f t="shared" si="18"/>
        <v>54.415683214800538</v>
      </c>
      <c r="F598" s="41">
        <f t="shared" si="19"/>
        <v>1.0883136642960107</v>
      </c>
      <c r="G598" s="42">
        <v>50</v>
      </c>
      <c r="H598" s="43">
        <v>15.663316666666599</v>
      </c>
      <c r="I598" s="33">
        <v>2.1537567267192501E-2</v>
      </c>
      <c r="J598" s="33">
        <v>1.4188772807199701</v>
      </c>
      <c r="K598" s="33">
        <v>5.2642057621093503</v>
      </c>
      <c r="L598" s="33">
        <v>6.6830830428293497</v>
      </c>
      <c r="M598" s="33">
        <v>44.877038941709401</v>
      </c>
      <c r="N598" s="33">
        <v>8.7008476110176005E-3</v>
      </c>
      <c r="O598" s="33">
        <v>4.5982564307887303E-2</v>
      </c>
      <c r="P598" s="33">
        <v>59.179747434210498</v>
      </c>
      <c r="Q598" s="33">
        <v>125.960153736343</v>
      </c>
      <c r="R598" s="33">
        <v>0.54963506101563997</v>
      </c>
      <c r="S598" s="33">
        <v>0.21281830262697199</v>
      </c>
      <c r="T598" s="33">
        <v>0</v>
      </c>
      <c r="U598" s="33">
        <v>0</v>
      </c>
      <c r="V598" s="15">
        <v>0</v>
      </c>
      <c r="W598" s="15"/>
      <c r="X598" s="15"/>
    </row>
    <row r="599" spans="1:24" ht="21.25" customHeight="1" x14ac:dyDescent="0.2">
      <c r="A599" s="47" t="s">
        <v>674</v>
      </c>
      <c r="B599" s="38" t="s">
        <v>99</v>
      </c>
      <c r="C599" s="39">
        <v>29</v>
      </c>
      <c r="D599" s="38" t="s">
        <v>81</v>
      </c>
      <c r="E599" s="40">
        <f t="shared" si="18"/>
        <v>54.332474713925158</v>
      </c>
      <c r="F599" s="41">
        <f t="shared" si="19"/>
        <v>1.0251410323382106</v>
      </c>
      <c r="G599" s="42">
        <v>53</v>
      </c>
      <c r="H599" s="43">
        <v>9.1579117647058901</v>
      </c>
      <c r="I599" s="33">
        <v>4.2139171259463301E-2</v>
      </c>
      <c r="J599" s="33">
        <v>3.7969388151254999</v>
      </c>
      <c r="K599" s="33">
        <v>5.0500614551865697</v>
      </c>
      <c r="L599" s="33">
        <v>8.8470002703120993</v>
      </c>
      <c r="M599" s="33">
        <v>48.462058526522497</v>
      </c>
      <c r="N599" s="33">
        <v>3.37713289311211E-2</v>
      </c>
      <c r="O599" s="33">
        <v>0.11070045431703</v>
      </c>
      <c r="P599" s="33">
        <v>16.695218655468199</v>
      </c>
      <c r="Q599" s="33">
        <v>48.253843500509099</v>
      </c>
      <c r="R599" s="33">
        <v>-2.4415563749425999</v>
      </c>
      <c r="S599" s="33">
        <v>0.434470715197258</v>
      </c>
      <c r="T599" s="33">
        <v>147.206350704741</v>
      </c>
      <c r="U599" s="33">
        <v>129.96843585916</v>
      </c>
      <c r="V599" s="15">
        <v>0.53109574838909002</v>
      </c>
      <c r="W599" s="15"/>
      <c r="X599" s="15"/>
    </row>
    <row r="600" spans="1:24" ht="21.25" customHeight="1" x14ac:dyDescent="0.15">
      <c r="A600" s="37" t="s">
        <v>674</v>
      </c>
      <c r="B600" s="38" t="s">
        <v>99</v>
      </c>
      <c r="C600" s="39">
        <v>29</v>
      </c>
      <c r="D600" s="38" t="s">
        <v>81</v>
      </c>
      <c r="E600" s="40">
        <f t="shared" si="18"/>
        <v>54.332474713925158</v>
      </c>
      <c r="F600" s="41">
        <f t="shared" si="19"/>
        <v>1.0251410323382106</v>
      </c>
      <c r="G600" s="42">
        <v>53</v>
      </c>
      <c r="H600" s="43">
        <v>9.1579117647058901</v>
      </c>
      <c r="I600" s="33">
        <v>4.2139171259463301E-2</v>
      </c>
      <c r="J600" s="33">
        <v>3.7969388151254999</v>
      </c>
      <c r="K600" s="33">
        <v>5.0500614551865697</v>
      </c>
      <c r="L600" s="33">
        <v>8.8470002703120993</v>
      </c>
      <c r="M600" s="33">
        <v>48.462058526522497</v>
      </c>
      <c r="N600" s="33">
        <v>3.37713289311211E-2</v>
      </c>
      <c r="O600" s="33">
        <v>0.11070045431703</v>
      </c>
      <c r="P600" s="33">
        <v>16.695218655468199</v>
      </c>
      <c r="Q600" s="33">
        <v>48.253843500509099</v>
      </c>
      <c r="R600" s="33">
        <v>-2.4415563749425999</v>
      </c>
      <c r="S600" s="33">
        <v>0.434470715197258</v>
      </c>
      <c r="T600" s="33">
        <v>147.206350704741</v>
      </c>
      <c r="U600" s="33">
        <v>129.96843585916</v>
      </c>
      <c r="V600" s="15">
        <v>0.53109574838909002</v>
      </c>
      <c r="W600" s="15"/>
      <c r="X600" s="15"/>
    </row>
    <row r="601" spans="1:24" ht="21.25" customHeight="1" x14ac:dyDescent="0.15">
      <c r="A601" s="44" t="s">
        <v>675</v>
      </c>
      <c r="B601" s="48" t="s">
        <v>157</v>
      </c>
      <c r="C601" s="49">
        <v>32</v>
      </c>
      <c r="D601" s="48" t="s">
        <v>104</v>
      </c>
      <c r="E601" s="40">
        <f t="shared" si="18"/>
        <v>54.153649846236348</v>
      </c>
      <c r="F601" s="41">
        <f t="shared" si="19"/>
        <v>1.177253257526877</v>
      </c>
      <c r="G601" s="42">
        <v>46</v>
      </c>
      <c r="H601" s="43">
        <v>11.071999999999999</v>
      </c>
      <c r="I601" s="33">
        <v>3.19324246984082E-2</v>
      </c>
      <c r="J601" s="33">
        <v>3.79223067797514</v>
      </c>
      <c r="K601" s="33">
        <v>6.7624553940307601</v>
      </c>
      <c r="L601" s="33">
        <v>10.554686072006</v>
      </c>
      <c r="M601" s="33">
        <v>31.998608288089699</v>
      </c>
      <c r="N601" s="33">
        <v>2.1215219487197401E-2</v>
      </c>
      <c r="O601" s="33">
        <v>5.5436967369378698E-2</v>
      </c>
      <c r="P601" s="33">
        <v>31.897067757175201</v>
      </c>
      <c r="Q601" s="33">
        <v>75.6238372740561</v>
      </c>
      <c r="R601" s="33">
        <v>-2.4800005947971102</v>
      </c>
      <c r="S601" s="33">
        <v>0.51306032464914597</v>
      </c>
      <c r="T601" s="33">
        <v>70.864456207150297</v>
      </c>
      <c r="U601" s="33">
        <v>82.283562748802595</v>
      </c>
      <c r="V601" s="15">
        <v>0.46271872591137903</v>
      </c>
      <c r="W601" s="15"/>
      <c r="X601" s="15"/>
    </row>
    <row r="602" spans="1:24" ht="21.25" customHeight="1" x14ac:dyDescent="0.15">
      <c r="A602" s="44" t="s">
        <v>676</v>
      </c>
      <c r="B602" s="45" t="s">
        <v>87</v>
      </c>
      <c r="C602" s="46">
        <v>23</v>
      </c>
      <c r="D602" s="45" t="s">
        <v>61</v>
      </c>
      <c r="E602" s="40">
        <f t="shared" si="18"/>
        <v>53.473223041003564</v>
      </c>
      <c r="F602" s="41">
        <f t="shared" si="19"/>
        <v>1.2153005236591718</v>
      </c>
      <c r="G602" s="42">
        <v>44</v>
      </c>
      <c r="H602" s="43">
        <v>10.070518518518501</v>
      </c>
      <c r="I602" s="33">
        <v>3.6400000000000002E-2</v>
      </c>
      <c r="J602" s="33">
        <v>3.8210199345328499</v>
      </c>
      <c r="K602" s="33">
        <v>6.2754148414639896</v>
      </c>
      <c r="L602" s="33">
        <v>10.0964347759968</v>
      </c>
      <c r="M602" s="33">
        <v>34.5298357319923</v>
      </c>
      <c r="N602" s="33">
        <v>3.0244859794095299E-2</v>
      </c>
      <c r="O602" s="33">
        <v>7.1627184544959102E-2</v>
      </c>
      <c r="P602" s="33">
        <v>28.878732389634902</v>
      </c>
      <c r="Q602" s="33">
        <v>46.4778380617905</v>
      </c>
      <c r="R602" s="33">
        <v>1.43929424972322</v>
      </c>
      <c r="S602" s="33">
        <v>0.55945829946913295</v>
      </c>
      <c r="T602" s="33">
        <v>117.357724401962</v>
      </c>
      <c r="U602" s="33">
        <v>126.97426181069601</v>
      </c>
      <c r="V602" s="15">
        <v>0.46310000000000001</v>
      </c>
      <c r="W602" s="15"/>
      <c r="X602" s="15"/>
    </row>
    <row r="603" spans="1:24" ht="21.25" customHeight="1" x14ac:dyDescent="0.2">
      <c r="A603" s="47" t="s">
        <v>677</v>
      </c>
      <c r="B603" s="38" t="s">
        <v>63</v>
      </c>
      <c r="C603" s="39">
        <v>25</v>
      </c>
      <c r="D603" s="38" t="s">
        <v>74</v>
      </c>
      <c r="E603" s="40">
        <f t="shared" si="18"/>
        <v>53.41045171723421</v>
      </c>
      <c r="F603" s="41">
        <f t="shared" si="19"/>
        <v>1.0900092187190655</v>
      </c>
      <c r="G603" s="42">
        <v>49</v>
      </c>
      <c r="H603" s="43">
        <v>14.7239545454545</v>
      </c>
      <c r="I603" s="33">
        <v>2.7817289137402001E-2</v>
      </c>
      <c r="J603" s="33">
        <v>2.3928208691516999</v>
      </c>
      <c r="K603" s="33">
        <v>5.3643801781180001</v>
      </c>
      <c r="L603" s="33">
        <v>7.7572010472696702</v>
      </c>
      <c r="M603" s="33">
        <v>43.004789611433402</v>
      </c>
      <c r="N603" s="33">
        <v>1.12442756540362E-2</v>
      </c>
      <c r="O603" s="33">
        <v>5.9424167790574002E-2</v>
      </c>
      <c r="P603" s="33">
        <v>42.588027170636302</v>
      </c>
      <c r="Q603" s="33">
        <v>56.117802261794601</v>
      </c>
      <c r="R603" s="33">
        <v>4.4239715316825796</v>
      </c>
      <c r="S603" s="33">
        <v>0.37346194094330198</v>
      </c>
      <c r="T603" s="33">
        <v>0</v>
      </c>
      <c r="U603" s="33">
        <v>0</v>
      </c>
      <c r="V603" s="15">
        <v>0</v>
      </c>
      <c r="W603" s="15"/>
      <c r="X603" s="15"/>
    </row>
    <row r="604" spans="1:24" ht="21.25" customHeight="1" x14ac:dyDescent="0.2">
      <c r="A604" s="47" t="s">
        <v>678</v>
      </c>
      <c r="B604" s="38" t="s">
        <v>58</v>
      </c>
      <c r="C604" s="39">
        <v>32</v>
      </c>
      <c r="D604" s="38" t="s">
        <v>59</v>
      </c>
      <c r="E604" s="40">
        <f t="shared" si="18"/>
        <v>52.851806792419922</v>
      </c>
      <c r="F604" s="41">
        <f t="shared" si="19"/>
        <v>1.1010793081754151</v>
      </c>
      <c r="G604" s="42">
        <v>48</v>
      </c>
      <c r="H604" s="43">
        <v>8.8652142857142895</v>
      </c>
      <c r="I604" s="33">
        <v>0.45471454139029999</v>
      </c>
      <c r="J604" s="33">
        <v>3.1284214717124099</v>
      </c>
      <c r="K604" s="33">
        <v>6.3309700703515199</v>
      </c>
      <c r="L604" s="33">
        <v>9.4593915420639796</v>
      </c>
      <c r="M604" s="33">
        <v>39.982779657873103</v>
      </c>
      <c r="N604" s="33">
        <v>0.26511724549477</v>
      </c>
      <c r="O604" s="33">
        <v>1.05396047235944</v>
      </c>
      <c r="P604" s="33">
        <v>11.871606962863501</v>
      </c>
      <c r="Q604" s="33">
        <v>29.760840644613999</v>
      </c>
      <c r="R604" s="33">
        <v>-0.50314128602893404</v>
      </c>
      <c r="S604" s="33">
        <v>0.42670124477628801</v>
      </c>
      <c r="T604" s="33">
        <v>93.438542215112605</v>
      </c>
      <c r="U604" s="33">
        <v>97.201354958274706</v>
      </c>
      <c r="V604" s="15">
        <v>0.49013109847688402</v>
      </c>
      <c r="W604" s="15"/>
      <c r="X604" s="15"/>
    </row>
    <row r="605" spans="1:24" ht="21.25" customHeight="1" x14ac:dyDescent="0.15">
      <c r="A605" s="37" t="s">
        <v>679</v>
      </c>
      <c r="B605" s="38" t="s">
        <v>125</v>
      </c>
      <c r="C605" s="39">
        <v>25</v>
      </c>
      <c r="D605" s="38" t="s">
        <v>74</v>
      </c>
      <c r="E605" s="40">
        <f t="shared" si="18"/>
        <v>51.671036202311448</v>
      </c>
      <c r="F605" s="41">
        <f t="shared" si="19"/>
        <v>1.1232833957024229</v>
      </c>
      <c r="G605" s="42">
        <v>46</v>
      </c>
      <c r="H605" s="43">
        <v>11.519222222222201</v>
      </c>
      <c r="I605" s="33">
        <v>6.1961162949148003E-2</v>
      </c>
      <c r="J605" s="33">
        <v>1.74143048839391</v>
      </c>
      <c r="K605" s="33">
        <v>4.1291565765471603</v>
      </c>
      <c r="L605" s="33">
        <v>5.8705870649410503</v>
      </c>
      <c r="M605" s="33">
        <v>54.085151664365398</v>
      </c>
      <c r="N605" s="33">
        <v>2.4676790191762301E-2</v>
      </c>
      <c r="O605" s="33">
        <v>0.13041282213334099</v>
      </c>
      <c r="P605" s="33">
        <v>33.779367655194299</v>
      </c>
      <c r="Q605" s="33">
        <v>38.908433793279102</v>
      </c>
      <c r="R605" s="33">
        <v>0.43588520635490002</v>
      </c>
      <c r="S605" s="33">
        <v>0.21418935300151401</v>
      </c>
      <c r="T605" s="33">
        <v>0</v>
      </c>
      <c r="U605" s="33">
        <v>0</v>
      </c>
      <c r="V605" s="15">
        <v>0</v>
      </c>
      <c r="W605" s="15"/>
      <c r="X605" s="15"/>
    </row>
    <row r="606" spans="1:24" ht="21.25" customHeight="1" x14ac:dyDescent="0.15">
      <c r="A606" s="37" t="s">
        <v>680</v>
      </c>
      <c r="B606" s="38" t="s">
        <v>96</v>
      </c>
      <c r="C606" s="39">
        <v>32</v>
      </c>
      <c r="D606" s="38" t="s">
        <v>74</v>
      </c>
      <c r="E606" s="40">
        <f t="shared" si="18"/>
        <v>51.115578733361907</v>
      </c>
      <c r="F606" s="41">
        <f t="shared" si="19"/>
        <v>1.1112082333339546</v>
      </c>
      <c r="G606" s="42">
        <v>46</v>
      </c>
      <c r="H606" s="43">
        <v>14.0867413793104</v>
      </c>
      <c r="I606" s="33">
        <v>2.7768530473963798E-2</v>
      </c>
      <c r="J606" s="33">
        <v>1.7308304302231601</v>
      </c>
      <c r="K606" s="33">
        <v>4.8129415642272102</v>
      </c>
      <c r="L606" s="33">
        <v>6.5437719944503598</v>
      </c>
      <c r="M606" s="33">
        <v>39.734841463593703</v>
      </c>
      <c r="N606" s="33">
        <v>3.14304248249156E-2</v>
      </c>
      <c r="O606" s="33">
        <v>7.7923530029044605E-2</v>
      </c>
      <c r="P606" s="33">
        <v>57.304974790779298</v>
      </c>
      <c r="Q606" s="33">
        <v>110.964768446834</v>
      </c>
      <c r="R606" s="33">
        <v>0.36380093682394898</v>
      </c>
      <c r="S606" s="33">
        <v>0.25267914691085502</v>
      </c>
      <c r="T606" s="33">
        <v>0</v>
      </c>
      <c r="U606" s="33">
        <v>0</v>
      </c>
      <c r="V606" s="15">
        <v>0</v>
      </c>
      <c r="W606" s="15"/>
      <c r="X606" s="15"/>
    </row>
    <row r="607" spans="1:24" ht="21.25" customHeight="1" x14ac:dyDescent="0.2">
      <c r="A607" s="47" t="s">
        <v>681</v>
      </c>
      <c r="B607" s="38" t="s">
        <v>117</v>
      </c>
      <c r="C607" s="39">
        <v>31</v>
      </c>
      <c r="D607" s="38" t="s">
        <v>59</v>
      </c>
      <c r="E607" s="40">
        <f t="shared" si="18"/>
        <v>51.01467715007324</v>
      </c>
      <c r="F607" s="41">
        <f t="shared" si="19"/>
        <v>1.0628057739598591</v>
      </c>
      <c r="G607" s="42">
        <v>48</v>
      </c>
      <c r="H607" s="43">
        <v>9.7401666666666706</v>
      </c>
      <c r="I607" s="33">
        <v>0.35856438903670901</v>
      </c>
      <c r="J607" s="33">
        <v>3.7432859689433098</v>
      </c>
      <c r="K607" s="33">
        <v>4.6327656654530296</v>
      </c>
      <c r="L607" s="33">
        <v>8.3760516343963207</v>
      </c>
      <c r="M607" s="33">
        <v>43.292184485296403</v>
      </c>
      <c r="N607" s="33">
        <v>0.12449922500868001</v>
      </c>
      <c r="O607" s="33">
        <v>0.46166171710114701</v>
      </c>
      <c r="P607" s="33">
        <v>16.585532850168601</v>
      </c>
      <c r="Q607" s="33">
        <v>37.463085988343202</v>
      </c>
      <c r="R607" s="33">
        <v>-1.62071945061662</v>
      </c>
      <c r="S607" s="33">
        <v>0.46735854852356601</v>
      </c>
      <c r="T607" s="33">
        <v>49.919650715650597</v>
      </c>
      <c r="U607" s="33">
        <v>50.912391270980201</v>
      </c>
      <c r="V607" s="15">
        <v>0.49507725651603302</v>
      </c>
      <c r="W607" s="15"/>
      <c r="X607" s="15"/>
    </row>
    <row r="608" spans="1:24" ht="21.25" customHeight="1" x14ac:dyDescent="0.15">
      <c r="A608" s="37" t="s">
        <v>682</v>
      </c>
      <c r="B608" s="38" t="s">
        <v>135</v>
      </c>
      <c r="C608" s="39">
        <v>36</v>
      </c>
      <c r="D608" s="38" t="s">
        <v>59</v>
      </c>
      <c r="E608" s="40">
        <f t="shared" si="18"/>
        <v>50.58986026001557</v>
      </c>
      <c r="F608" s="41">
        <f t="shared" si="19"/>
        <v>1.0324461277554198</v>
      </c>
      <c r="G608" s="42">
        <v>49</v>
      </c>
      <c r="H608" s="43">
        <v>13.2362619047619</v>
      </c>
      <c r="I608" s="33">
        <v>0.20514282343868201</v>
      </c>
      <c r="J608" s="33">
        <v>3.2016112880322898</v>
      </c>
      <c r="K608" s="33">
        <v>5.1766440667160296</v>
      </c>
      <c r="L608" s="33">
        <v>8.3782553547482692</v>
      </c>
      <c r="M608" s="33">
        <v>41.270189795458798</v>
      </c>
      <c r="N608" s="33">
        <v>0.13800694177756201</v>
      </c>
      <c r="O608" s="33">
        <v>0.36062253952580597</v>
      </c>
      <c r="P608" s="33">
        <v>20.493771094947999</v>
      </c>
      <c r="Q608" s="33">
        <v>64.271676660784706</v>
      </c>
      <c r="R608" s="33">
        <v>-6.5104299822517602</v>
      </c>
      <c r="S608" s="33">
        <v>0.29142928559243902</v>
      </c>
      <c r="T608" s="33">
        <v>375.83861788591599</v>
      </c>
      <c r="U608" s="33">
        <v>268.77020694189201</v>
      </c>
      <c r="V608" s="15">
        <v>0.58304913524308699</v>
      </c>
      <c r="W608" s="15"/>
      <c r="X608" s="15"/>
    </row>
    <row r="609" spans="1:24" ht="21.25" customHeight="1" x14ac:dyDescent="0.15">
      <c r="A609" s="37" t="s">
        <v>683</v>
      </c>
      <c r="B609" s="38" t="s">
        <v>58</v>
      </c>
      <c r="C609" s="39">
        <v>25</v>
      </c>
      <c r="D609" s="38" t="s">
        <v>81</v>
      </c>
      <c r="E609" s="40">
        <f t="shared" si="18"/>
        <v>49.607333181578483</v>
      </c>
      <c r="F609" s="41">
        <f t="shared" si="19"/>
        <v>1.0334861079495516</v>
      </c>
      <c r="G609" s="42">
        <v>48</v>
      </c>
      <c r="H609" s="43">
        <v>9.0760882352941206</v>
      </c>
      <c r="I609" s="33">
        <v>4.8367012073156301E-2</v>
      </c>
      <c r="J609" s="33">
        <v>3.5424669550107399</v>
      </c>
      <c r="K609" s="33">
        <v>3.8562161585516401</v>
      </c>
      <c r="L609" s="33">
        <v>7.3986831135623996</v>
      </c>
      <c r="M609" s="33">
        <v>51.124158818347702</v>
      </c>
      <c r="N609" s="33">
        <v>2.40501471488704E-2</v>
      </c>
      <c r="O609" s="33">
        <v>6.2844839994623494E-2</v>
      </c>
      <c r="P609" s="33">
        <v>8.61757375864123</v>
      </c>
      <c r="Q609" s="33">
        <v>60.248662619028501</v>
      </c>
      <c r="R609" s="33">
        <v>-0.45799642680067398</v>
      </c>
      <c r="S609" s="33">
        <v>0.48317500469479702</v>
      </c>
      <c r="T609" s="33">
        <v>5.9119575631394402E-8</v>
      </c>
      <c r="U609" s="33">
        <v>1.9498806438379599</v>
      </c>
      <c r="V609" s="15">
        <v>3.0319585983759602E-8</v>
      </c>
      <c r="W609" s="15"/>
      <c r="X609" s="15"/>
    </row>
    <row r="610" spans="1:24" ht="21.25" customHeight="1" x14ac:dyDescent="0.15">
      <c r="A610" s="44" t="s">
        <v>684</v>
      </c>
      <c r="B610" s="45" t="s">
        <v>157</v>
      </c>
      <c r="C610" s="46">
        <v>23</v>
      </c>
      <c r="D610" s="45" t="s">
        <v>81</v>
      </c>
      <c r="E610" s="40">
        <f t="shared" si="18"/>
        <v>49.222005344890064</v>
      </c>
      <c r="F610" s="41">
        <f t="shared" si="19"/>
        <v>1.0700435944541318</v>
      </c>
      <c r="G610" s="42">
        <v>46</v>
      </c>
      <c r="H610" s="43">
        <v>8.4215</v>
      </c>
      <c r="I610" s="33">
        <v>0</v>
      </c>
      <c r="J610" s="33">
        <v>3.1983515672568199</v>
      </c>
      <c r="K610" s="33">
        <v>4.3070496563268499</v>
      </c>
      <c r="L610" s="33">
        <v>7.5054012235837</v>
      </c>
      <c r="M610" s="33">
        <v>45.149481771156303</v>
      </c>
      <c r="N610" s="33">
        <v>0</v>
      </c>
      <c r="O610" s="33">
        <v>0</v>
      </c>
      <c r="P610" s="33">
        <v>20.655303942804501</v>
      </c>
      <c r="Q610" s="33">
        <v>70.472446277049102</v>
      </c>
      <c r="R610" s="33">
        <v>-2.21747209237558</v>
      </c>
      <c r="S610" s="33">
        <v>0.43271294200780802</v>
      </c>
      <c r="T610" s="33">
        <v>0</v>
      </c>
      <c r="U610" s="33">
        <v>0</v>
      </c>
      <c r="V610" s="15">
        <v>0</v>
      </c>
      <c r="W610" s="15"/>
      <c r="X610" s="15"/>
    </row>
    <row r="611" spans="1:24" ht="21.25" customHeight="1" x14ac:dyDescent="0.15">
      <c r="A611" s="44" t="s">
        <v>685</v>
      </c>
      <c r="B611" s="48" t="s">
        <v>58</v>
      </c>
      <c r="C611" s="49">
        <v>27</v>
      </c>
      <c r="D611" s="48" t="s">
        <v>61</v>
      </c>
      <c r="E611" s="40">
        <f t="shared" si="18"/>
        <v>49.066881472181358</v>
      </c>
      <c r="F611" s="41">
        <f t="shared" si="19"/>
        <v>1.0222266973371117</v>
      </c>
      <c r="G611" s="42">
        <v>48</v>
      </c>
      <c r="H611" s="43">
        <v>9.2063529411764708</v>
      </c>
      <c r="I611" s="33">
        <v>1.225528199718E-2</v>
      </c>
      <c r="J611" s="33">
        <v>4.6105829571967396</v>
      </c>
      <c r="K611" s="33">
        <v>4.10693635042814</v>
      </c>
      <c r="L611" s="33">
        <v>8.71751930762486</v>
      </c>
      <c r="M611" s="33">
        <v>36.125355955529798</v>
      </c>
      <c r="N611" s="33">
        <v>7.5167080296569804E-3</v>
      </c>
      <c r="O611" s="33">
        <v>2.9636934770327E-2</v>
      </c>
      <c r="P611" s="33">
        <v>23.961858510005801</v>
      </c>
      <c r="Q611" s="33">
        <v>63.274407617281902</v>
      </c>
      <c r="R611" s="33">
        <v>-0.40284636860433598</v>
      </c>
      <c r="S611" s="33">
        <v>0.62886075446328005</v>
      </c>
      <c r="T611" s="33">
        <v>68.807105222756604</v>
      </c>
      <c r="U611" s="33">
        <v>67.733206445761894</v>
      </c>
      <c r="V611" s="15">
        <v>0.50393253378387604</v>
      </c>
      <c r="W611" s="15"/>
      <c r="X611" s="15"/>
    </row>
    <row r="612" spans="1:24" ht="21.25" customHeight="1" x14ac:dyDescent="0.15">
      <c r="A612" s="37" t="s">
        <v>686</v>
      </c>
      <c r="B612" s="38" t="s">
        <v>115</v>
      </c>
      <c r="C612" s="39">
        <v>25</v>
      </c>
      <c r="D612" s="38" t="s">
        <v>62</v>
      </c>
      <c r="E612" s="40">
        <f t="shared" si="18"/>
        <v>48.982804852514342</v>
      </c>
      <c r="F612" s="41">
        <f t="shared" si="19"/>
        <v>0.97965609705028678</v>
      </c>
      <c r="G612" s="42">
        <v>50</v>
      </c>
      <c r="H612" s="43">
        <v>8.8372499999999992</v>
      </c>
      <c r="I612" s="33">
        <v>1.1739130434782599E-2</v>
      </c>
      <c r="J612" s="33">
        <v>3.3723696824845799</v>
      </c>
      <c r="K612" s="33">
        <v>5.0288678612598998</v>
      </c>
      <c r="L612" s="33">
        <v>8.4012375437445002</v>
      </c>
      <c r="M612" s="33">
        <v>41.0739091704651</v>
      </c>
      <c r="N612" s="33">
        <v>1.4004533318391899E-2</v>
      </c>
      <c r="O612" s="33">
        <v>2.4787144381567001E-2</v>
      </c>
      <c r="P612" s="33">
        <v>15.962816736426101</v>
      </c>
      <c r="Q612" s="33">
        <v>75.696724244008493</v>
      </c>
      <c r="R612" s="33">
        <v>2.8657593680251899E-2</v>
      </c>
      <c r="S612" s="33">
        <v>0.50582386610126495</v>
      </c>
      <c r="T612" s="33">
        <v>0.38609418969256298</v>
      </c>
      <c r="U612" s="33">
        <v>4.8599480810090796</v>
      </c>
      <c r="V612" s="15">
        <v>7.3597231926406895E-2</v>
      </c>
      <c r="W612" s="15"/>
      <c r="X612" s="15"/>
    </row>
    <row r="613" spans="1:24" ht="21.25" customHeight="1" x14ac:dyDescent="0.15">
      <c r="A613" s="44" t="s">
        <v>687</v>
      </c>
      <c r="B613" s="45" t="s">
        <v>94</v>
      </c>
      <c r="C613" s="46">
        <v>36</v>
      </c>
      <c r="D613" s="45" t="s">
        <v>59</v>
      </c>
      <c r="E613" s="40">
        <f t="shared" si="18"/>
        <v>48.982130914814384</v>
      </c>
      <c r="F613" s="41">
        <f t="shared" si="19"/>
        <v>0.99963532479213024</v>
      </c>
      <c r="G613" s="42">
        <v>49</v>
      </c>
      <c r="H613" s="43">
        <v>9.9251363636363603</v>
      </c>
      <c r="I613" s="33">
        <v>5.5213083701336103E-2</v>
      </c>
      <c r="J613" s="33">
        <v>3.6207401255455101</v>
      </c>
      <c r="K613" s="33">
        <v>4.6288821950130101</v>
      </c>
      <c r="L613" s="33">
        <v>8.2496223205585295</v>
      </c>
      <c r="M613" s="33">
        <v>40.327847531719001</v>
      </c>
      <c r="N613" s="33">
        <v>4.0146912651063897E-2</v>
      </c>
      <c r="O613" s="33">
        <v>0.10490690836177401</v>
      </c>
      <c r="P613" s="33">
        <v>19.297631852778899</v>
      </c>
      <c r="Q613" s="33">
        <v>62.414093250985403</v>
      </c>
      <c r="R613" s="33">
        <v>0.126370586050119</v>
      </c>
      <c r="S613" s="33">
        <v>0.59204379046271605</v>
      </c>
      <c r="T613" s="33">
        <v>169.819592397137</v>
      </c>
      <c r="U613" s="33">
        <v>140.60867712892801</v>
      </c>
      <c r="V613" s="15">
        <v>0.54704938005937198</v>
      </c>
      <c r="W613" s="15"/>
      <c r="X613" s="15"/>
    </row>
    <row r="614" spans="1:24" ht="21.25" customHeight="1" x14ac:dyDescent="0.15">
      <c r="A614" s="37" t="s">
        <v>688</v>
      </c>
      <c r="B614" s="38" t="s">
        <v>121</v>
      </c>
      <c r="C614" s="39">
        <v>25</v>
      </c>
      <c r="D614" s="38" t="s">
        <v>74</v>
      </c>
      <c r="E614" s="40">
        <f t="shared" si="18"/>
        <v>48.753132993882602</v>
      </c>
      <c r="F614" s="41">
        <f t="shared" si="19"/>
        <v>0.99496189783433886</v>
      </c>
      <c r="G614" s="42">
        <v>49</v>
      </c>
      <c r="H614" s="43">
        <v>11.7294375</v>
      </c>
      <c r="I614" s="33">
        <v>9.0000000000000305E-3</v>
      </c>
      <c r="J614" s="33">
        <v>2.1252484844469</v>
      </c>
      <c r="K614" s="33">
        <v>6.3380617645629096</v>
      </c>
      <c r="L614" s="33">
        <v>8.4633102490098704</v>
      </c>
      <c r="M614" s="33">
        <v>33.161272117017397</v>
      </c>
      <c r="N614" s="33">
        <v>3.7719377442081399E-3</v>
      </c>
      <c r="O614" s="33">
        <v>2.95764883970469E-2</v>
      </c>
      <c r="P614" s="33">
        <v>33.617066057751899</v>
      </c>
      <c r="Q614" s="33">
        <v>44.570900611848003</v>
      </c>
      <c r="R614" s="33">
        <v>-3.3346066065423599</v>
      </c>
      <c r="S614" s="33">
        <v>0.23247284000473001</v>
      </c>
      <c r="T614" s="33">
        <v>0</v>
      </c>
      <c r="U614" s="33">
        <v>0</v>
      </c>
      <c r="V614" s="15">
        <v>0.45229999999999998</v>
      </c>
      <c r="W614" s="15"/>
      <c r="X614" s="15"/>
    </row>
    <row r="615" spans="1:24" ht="21.25" customHeight="1" x14ac:dyDescent="0.15">
      <c r="A615" s="44" t="s">
        <v>689</v>
      </c>
      <c r="B615" s="45" t="s">
        <v>92</v>
      </c>
      <c r="C615" s="46">
        <v>29</v>
      </c>
      <c r="D615" s="45" t="s">
        <v>59</v>
      </c>
      <c r="E615" s="40">
        <f t="shared" si="18"/>
        <v>48.577129301220282</v>
      </c>
      <c r="F615" s="41">
        <f t="shared" si="19"/>
        <v>1.056024550026528</v>
      </c>
      <c r="G615" s="42">
        <v>46</v>
      </c>
      <c r="H615" s="43">
        <v>11.199</v>
      </c>
      <c r="I615" s="33">
        <v>5.7375000000000002E-2</v>
      </c>
      <c r="J615" s="33">
        <v>3.8657237599417602</v>
      </c>
      <c r="K615" s="33">
        <v>4.4363659376694899</v>
      </c>
      <c r="L615" s="33">
        <v>8.3020896976113008</v>
      </c>
      <c r="M615" s="33">
        <v>35.277034299722096</v>
      </c>
      <c r="N615" s="33">
        <v>4.0228854098545798E-2</v>
      </c>
      <c r="O615" s="33">
        <v>0.105121027539423</v>
      </c>
      <c r="P615" s="33">
        <v>29.110505017233201</v>
      </c>
      <c r="Q615" s="33">
        <v>55.644814689002402</v>
      </c>
      <c r="R615" s="33">
        <v>-1.0562568688385401</v>
      </c>
      <c r="S615" s="33">
        <v>0.56936662001684002</v>
      </c>
      <c r="T615" s="33">
        <v>129.43535257130401</v>
      </c>
      <c r="U615" s="33">
        <v>130.042580501912</v>
      </c>
      <c r="V615" s="15">
        <v>0.49882990448664299</v>
      </c>
      <c r="W615" s="15"/>
      <c r="X615" s="15"/>
    </row>
    <row r="616" spans="1:24" ht="21.25" customHeight="1" x14ac:dyDescent="0.15">
      <c r="A616" s="37" t="s">
        <v>690</v>
      </c>
      <c r="B616" s="38" t="s">
        <v>151</v>
      </c>
      <c r="C616" s="39">
        <v>25</v>
      </c>
      <c r="D616" s="38" t="s">
        <v>104</v>
      </c>
      <c r="E616" s="40">
        <f t="shared" si="18"/>
        <v>48.445209754543484</v>
      </c>
      <c r="F616" s="41">
        <f t="shared" si="19"/>
        <v>1.0307491437136911</v>
      </c>
      <c r="G616" s="42">
        <v>47</v>
      </c>
      <c r="H616" s="43">
        <v>9.9005909090908801</v>
      </c>
      <c r="I616" s="33">
        <v>9.9996735189750899E-2</v>
      </c>
      <c r="J616" s="33">
        <v>2.9077343777460101</v>
      </c>
      <c r="K616" s="33">
        <v>3.23761082788439</v>
      </c>
      <c r="L616" s="33">
        <v>6.1453452056303703</v>
      </c>
      <c r="M616" s="33">
        <v>52.478147726268197</v>
      </c>
      <c r="N616" s="33">
        <v>6.1151468206541201E-2</v>
      </c>
      <c r="O616" s="33">
        <v>0.15979339500123499</v>
      </c>
      <c r="P616" s="33">
        <v>17.252567422578601</v>
      </c>
      <c r="Q616" s="33">
        <v>94.080005153337396</v>
      </c>
      <c r="R616" s="33">
        <v>-2.6196883257218002</v>
      </c>
      <c r="S616" s="33">
        <v>0.36893510846405397</v>
      </c>
      <c r="T616" s="33">
        <v>7.6867114161579497</v>
      </c>
      <c r="U616" s="33">
        <v>11.876222551762</v>
      </c>
      <c r="V616" s="15">
        <v>0.39292221855693499</v>
      </c>
      <c r="W616" s="15"/>
      <c r="X616" s="15"/>
    </row>
    <row r="617" spans="1:24" ht="21.25" customHeight="1" x14ac:dyDescent="0.15">
      <c r="A617" s="37" t="s">
        <v>691</v>
      </c>
      <c r="B617" s="38" t="s">
        <v>78</v>
      </c>
      <c r="C617" s="39">
        <v>23</v>
      </c>
      <c r="D617" s="38" t="s">
        <v>74</v>
      </c>
      <c r="E617" s="40">
        <f t="shared" si="18"/>
        <v>48.433571386141381</v>
      </c>
      <c r="F617" s="41">
        <f t="shared" si="19"/>
        <v>1.0763015863586973</v>
      </c>
      <c r="G617" s="42">
        <v>45</v>
      </c>
      <c r="H617" s="43">
        <v>13.5824565217391</v>
      </c>
      <c r="I617" s="33">
        <v>4.70140500253282E-3</v>
      </c>
      <c r="J617" s="33">
        <v>1.08364387465012</v>
      </c>
      <c r="K617" s="33">
        <v>4.4827454615435602</v>
      </c>
      <c r="L617" s="33">
        <v>5.56638933619368</v>
      </c>
      <c r="M617" s="33">
        <v>46.0386860630162</v>
      </c>
      <c r="N617" s="33">
        <v>1.8845242234267999E-3</v>
      </c>
      <c r="O617" s="33">
        <v>9.9594039762016702E-3</v>
      </c>
      <c r="P617" s="33">
        <v>43.475707690499199</v>
      </c>
      <c r="Q617" s="33">
        <v>63.610237653291001</v>
      </c>
      <c r="R617" s="33">
        <v>3.1328438575126798</v>
      </c>
      <c r="S617" s="33">
        <v>0.16234064958753</v>
      </c>
      <c r="T617" s="33">
        <v>0</v>
      </c>
      <c r="U617" s="33">
        <v>0</v>
      </c>
      <c r="V617" s="15">
        <v>0</v>
      </c>
      <c r="W617" s="15"/>
      <c r="X617" s="15"/>
    </row>
    <row r="618" spans="1:24" ht="21.25" customHeight="1" x14ac:dyDescent="0.2">
      <c r="A618" s="47" t="s">
        <v>692</v>
      </c>
      <c r="B618" s="38" t="s">
        <v>72</v>
      </c>
      <c r="C618" s="39">
        <v>24</v>
      </c>
      <c r="D618" s="38" t="s">
        <v>66</v>
      </c>
      <c r="E618" s="40">
        <f t="shared" si="18"/>
        <v>48.015141993439386</v>
      </c>
      <c r="F618" s="41">
        <f t="shared" si="19"/>
        <v>0.97990085700896701</v>
      </c>
      <c r="G618" s="42">
        <v>49</v>
      </c>
      <c r="H618" s="43">
        <v>9.6841406250000102</v>
      </c>
      <c r="I618" s="33">
        <v>9.2354571158898696E-2</v>
      </c>
      <c r="J618" s="33">
        <v>3.5121373553028801</v>
      </c>
      <c r="K618" s="33">
        <v>4.5360239528461399</v>
      </c>
      <c r="L618" s="33">
        <v>8.0481613081490693</v>
      </c>
      <c r="M618" s="33">
        <v>42.146902717469104</v>
      </c>
      <c r="N618" s="33">
        <v>6.1385971851297703E-2</v>
      </c>
      <c r="O618" s="33">
        <v>0.16040617069795701</v>
      </c>
      <c r="P618" s="33">
        <v>12.3819718443093</v>
      </c>
      <c r="Q618" s="33">
        <v>34.718430978395403</v>
      </c>
      <c r="R618" s="33">
        <v>-0.65442287829971302</v>
      </c>
      <c r="S618" s="33">
        <v>0.54680027928361996</v>
      </c>
      <c r="T618" s="33">
        <v>5.2373205050612697</v>
      </c>
      <c r="U618" s="33">
        <v>9.4257915534940508</v>
      </c>
      <c r="V618" s="15">
        <v>0</v>
      </c>
      <c r="W618" s="15"/>
      <c r="X618" s="15"/>
    </row>
    <row r="619" spans="1:24" ht="21.25" customHeight="1" x14ac:dyDescent="0.2">
      <c r="A619" s="47" t="s">
        <v>693</v>
      </c>
      <c r="B619" s="38" t="s">
        <v>58</v>
      </c>
      <c r="C619" s="39">
        <v>27</v>
      </c>
      <c r="D619" s="38" t="s">
        <v>74</v>
      </c>
      <c r="E619" s="40">
        <f t="shared" si="18"/>
        <v>47.960069239283882</v>
      </c>
      <c r="F619" s="41">
        <f t="shared" si="19"/>
        <v>0.99916810915174759</v>
      </c>
      <c r="G619" s="42">
        <v>48</v>
      </c>
      <c r="H619" s="43">
        <v>11.549352941176499</v>
      </c>
      <c r="I619" s="33">
        <v>2.5531249999999998E-2</v>
      </c>
      <c r="J619" s="33">
        <v>1.1260407020474801</v>
      </c>
      <c r="K619" s="33">
        <v>5.7379777541269901</v>
      </c>
      <c r="L619" s="33">
        <v>6.8640184561744304</v>
      </c>
      <c r="M619" s="33">
        <v>36.370928542702401</v>
      </c>
      <c r="N619" s="33">
        <v>1.07381025286662E-2</v>
      </c>
      <c r="O619" s="33">
        <v>5.6749125159236198E-2</v>
      </c>
      <c r="P619" s="33">
        <v>45.345256745454002</v>
      </c>
      <c r="Q619" s="33">
        <v>46.543638726207803</v>
      </c>
      <c r="R619" s="33">
        <v>0.30007566114718798</v>
      </c>
      <c r="S619" s="33">
        <v>0.15358639287481299</v>
      </c>
      <c r="T619" s="33">
        <v>0</v>
      </c>
      <c r="U619" s="33">
        <v>0</v>
      </c>
      <c r="V619" s="15">
        <v>0</v>
      </c>
      <c r="W619" s="15"/>
      <c r="X619" s="15"/>
    </row>
    <row r="620" spans="1:24" ht="21.25" customHeight="1" x14ac:dyDescent="0.15">
      <c r="A620" s="44" t="s">
        <v>694</v>
      </c>
      <c r="B620" s="45" t="s">
        <v>92</v>
      </c>
      <c r="C620" s="46">
        <v>34</v>
      </c>
      <c r="D620" s="45" t="s">
        <v>62</v>
      </c>
      <c r="E620" s="40">
        <f t="shared" si="18"/>
        <v>47.857733872836306</v>
      </c>
      <c r="F620" s="41">
        <f t="shared" si="19"/>
        <v>1.0403855189747022</v>
      </c>
      <c r="G620" s="42">
        <v>46</v>
      </c>
      <c r="H620" s="43">
        <v>10.4517096774194</v>
      </c>
      <c r="I620" s="33">
        <v>0.11160971149518099</v>
      </c>
      <c r="J620" s="33">
        <v>2.61578232290623</v>
      </c>
      <c r="K620" s="33">
        <v>6.63276711939361</v>
      </c>
      <c r="L620" s="33">
        <v>9.2485494422997903</v>
      </c>
      <c r="M620" s="33">
        <v>33.8836672834911</v>
      </c>
      <c r="N620" s="33">
        <v>6.3333254758635299E-2</v>
      </c>
      <c r="O620" s="33">
        <v>0.165494509935319</v>
      </c>
      <c r="P620" s="33">
        <v>14.196314421603001</v>
      </c>
      <c r="Q620" s="33">
        <v>172.565457890652</v>
      </c>
      <c r="R620" s="33">
        <v>-0.77542959081428298</v>
      </c>
      <c r="S620" s="33">
        <v>0.385267865057009</v>
      </c>
      <c r="T620" s="33">
        <v>3.8711444299109101</v>
      </c>
      <c r="U620" s="33">
        <v>8.4654409855789794</v>
      </c>
      <c r="V620" s="15">
        <v>0.313793833506821</v>
      </c>
      <c r="W620" s="15"/>
      <c r="X620" s="15"/>
    </row>
    <row r="621" spans="1:24" ht="21.25" customHeight="1" x14ac:dyDescent="0.15">
      <c r="A621" s="44" t="s">
        <v>695</v>
      </c>
      <c r="B621" s="48" t="s">
        <v>125</v>
      </c>
      <c r="C621" s="49">
        <v>32</v>
      </c>
      <c r="D621" s="48" t="s">
        <v>74</v>
      </c>
      <c r="E621" s="40">
        <f t="shared" si="18"/>
        <v>47.70789873898714</v>
      </c>
      <c r="F621" s="41">
        <f t="shared" si="19"/>
        <v>1.0371282334562422</v>
      </c>
      <c r="G621" s="42">
        <v>46</v>
      </c>
      <c r="H621" s="43">
        <v>14.3129285714285</v>
      </c>
      <c r="I621" s="33">
        <v>8.4854559066446008E-3</v>
      </c>
      <c r="J621" s="33">
        <v>1.73472610050932</v>
      </c>
      <c r="K621" s="33">
        <v>4.8546906383498802</v>
      </c>
      <c r="L621" s="33">
        <v>6.5894167388592004</v>
      </c>
      <c r="M621" s="33">
        <v>35.268909562227499</v>
      </c>
      <c r="N621" s="33">
        <v>3.44556060216328E-3</v>
      </c>
      <c r="O621" s="33">
        <v>1.8209227313103701E-2</v>
      </c>
      <c r="P621" s="33">
        <v>51.343876433347901</v>
      </c>
      <c r="Q621" s="33">
        <v>78.3110528500371</v>
      </c>
      <c r="R621" s="33">
        <v>0.44570458150119402</v>
      </c>
      <c r="S621" s="33">
        <v>0.21336473868997999</v>
      </c>
      <c r="T621" s="33">
        <v>0</v>
      </c>
      <c r="U621" s="33">
        <v>0</v>
      </c>
      <c r="V621" s="15">
        <v>0</v>
      </c>
      <c r="W621" s="15"/>
      <c r="X621" s="15"/>
    </row>
    <row r="622" spans="1:24" ht="21.25" customHeight="1" x14ac:dyDescent="0.15">
      <c r="A622" s="37" t="s">
        <v>696</v>
      </c>
      <c r="B622" s="38" t="s">
        <v>119</v>
      </c>
      <c r="C622" s="39">
        <v>34</v>
      </c>
      <c r="D622" s="38" t="s">
        <v>74</v>
      </c>
      <c r="E622" s="40">
        <f t="shared" si="18"/>
        <v>47.343085456441898</v>
      </c>
      <c r="F622" s="41">
        <f t="shared" si="19"/>
        <v>1.02919750992265</v>
      </c>
      <c r="G622" s="42">
        <v>46</v>
      </c>
      <c r="H622" s="43">
        <v>14.0925344827586</v>
      </c>
      <c r="I622" s="33">
        <v>1.65925925925926E-2</v>
      </c>
      <c r="J622" s="33">
        <v>1.06189619087243</v>
      </c>
      <c r="K622" s="33">
        <v>6.1409587788533404</v>
      </c>
      <c r="L622" s="33">
        <v>7.20285496972574</v>
      </c>
      <c r="M622" s="33">
        <v>32.831423199084298</v>
      </c>
      <c r="N622" s="33">
        <v>1.6371155251077501E-2</v>
      </c>
      <c r="O622" s="33">
        <v>3.6095772923054097E-2</v>
      </c>
      <c r="P622" s="33">
        <v>46.233087009381599</v>
      </c>
      <c r="Q622" s="33">
        <v>30.8394664059416</v>
      </c>
      <c r="R622" s="33">
        <v>-2.1634252013794</v>
      </c>
      <c r="S622" s="33">
        <v>0.129220758990195</v>
      </c>
      <c r="T622" s="33">
        <v>0</v>
      </c>
      <c r="U622" s="33">
        <v>0</v>
      </c>
      <c r="V622" s="15">
        <v>0</v>
      </c>
      <c r="W622" s="15"/>
      <c r="X622" s="15"/>
    </row>
    <row r="623" spans="1:24" ht="21.25" customHeight="1" x14ac:dyDescent="0.15">
      <c r="A623" s="37" t="s">
        <v>697</v>
      </c>
      <c r="B623" s="38" t="s">
        <v>72</v>
      </c>
      <c r="C623" s="39">
        <v>27</v>
      </c>
      <c r="D623" s="38" t="s">
        <v>61</v>
      </c>
      <c r="E623" s="40">
        <f t="shared" si="18"/>
        <v>47.282742860995427</v>
      </c>
      <c r="F623" s="41">
        <f t="shared" si="19"/>
        <v>0.96495393593868217</v>
      </c>
      <c r="G623" s="42">
        <v>49</v>
      </c>
      <c r="H623" s="43">
        <v>8.5779833333333304</v>
      </c>
      <c r="I623" s="33">
        <v>7.8213270440946697E-2</v>
      </c>
      <c r="J623" s="33">
        <v>3.8765840885168399</v>
      </c>
      <c r="K623" s="33">
        <v>4.7441400429091098</v>
      </c>
      <c r="L623" s="33">
        <v>8.6207241314259502</v>
      </c>
      <c r="M623" s="33">
        <v>35.092155709419799</v>
      </c>
      <c r="N623" s="33">
        <v>5.3893924307709201E-2</v>
      </c>
      <c r="O623" s="33">
        <v>0.14082888584099901</v>
      </c>
      <c r="P623" s="33">
        <v>17.964174201628399</v>
      </c>
      <c r="Q623" s="33">
        <v>66.785249577427194</v>
      </c>
      <c r="R623" s="33">
        <v>-8.8047226820365504E-2</v>
      </c>
      <c r="S623" s="33">
        <v>0.60354053609746305</v>
      </c>
      <c r="T623" s="33">
        <v>58.727909260281102</v>
      </c>
      <c r="U623" s="33">
        <v>61.857051641187198</v>
      </c>
      <c r="V623" s="15">
        <v>0.48702515488866499</v>
      </c>
      <c r="W623" s="15"/>
      <c r="X623" s="15"/>
    </row>
    <row r="624" spans="1:24" ht="21.25" customHeight="1" x14ac:dyDescent="0.15">
      <c r="A624" s="37" t="s">
        <v>698</v>
      </c>
      <c r="B624" s="38" t="s">
        <v>144</v>
      </c>
      <c r="C624" s="39">
        <v>28</v>
      </c>
      <c r="D624" s="38" t="s">
        <v>61</v>
      </c>
      <c r="E624" s="40">
        <f t="shared" si="18"/>
        <v>46.594288680534348</v>
      </c>
      <c r="F624" s="41">
        <f t="shared" si="19"/>
        <v>0.97071434751113228</v>
      </c>
      <c r="G624" s="42">
        <v>48</v>
      </c>
      <c r="H624" s="43">
        <v>9.1012894736842096</v>
      </c>
      <c r="I624" s="33">
        <v>9.2155772379638803E-2</v>
      </c>
      <c r="J624" s="33">
        <v>3.0333124813150998</v>
      </c>
      <c r="K624" s="33">
        <v>4.5056755022789101</v>
      </c>
      <c r="L624" s="33">
        <v>7.5389879835939402</v>
      </c>
      <c r="M624" s="33">
        <v>37.896413245442403</v>
      </c>
      <c r="N624" s="33">
        <v>6.2063256703754399E-2</v>
      </c>
      <c r="O624" s="33">
        <v>0.16217596705985901</v>
      </c>
      <c r="P624" s="33">
        <v>23.523830864556999</v>
      </c>
      <c r="Q624" s="33">
        <v>110.174099004358</v>
      </c>
      <c r="R624" s="33">
        <v>-3.69042826643904</v>
      </c>
      <c r="S624" s="33">
        <v>0.30845852594673701</v>
      </c>
      <c r="T624" s="33">
        <v>114.467700192838</v>
      </c>
      <c r="U624" s="33">
        <v>133.608268635667</v>
      </c>
      <c r="V624" s="15">
        <v>0.46142196172160999</v>
      </c>
      <c r="W624" s="15"/>
      <c r="X624" s="15"/>
    </row>
    <row r="625" spans="1:24" ht="21.25" customHeight="1" x14ac:dyDescent="0.15">
      <c r="A625" s="44" t="s">
        <v>699</v>
      </c>
      <c r="B625" s="48" t="s">
        <v>119</v>
      </c>
      <c r="C625" s="49">
        <v>29</v>
      </c>
      <c r="D625" s="48" t="s">
        <v>74</v>
      </c>
      <c r="E625" s="40">
        <f t="shared" si="18"/>
        <v>46.501159464734577</v>
      </c>
      <c r="F625" s="41">
        <f t="shared" si="19"/>
        <v>1.0108947709724909</v>
      </c>
      <c r="G625" s="42">
        <v>46</v>
      </c>
      <c r="H625" s="43">
        <v>13.5060000000001</v>
      </c>
      <c r="I625" s="33">
        <v>8.2618457276953494E-2</v>
      </c>
      <c r="J625" s="33">
        <v>1.8438145412356</v>
      </c>
      <c r="K625" s="33">
        <v>4.5180236422658204</v>
      </c>
      <c r="L625" s="33">
        <v>6.3618381835014297</v>
      </c>
      <c r="M625" s="33">
        <v>34.536751111995699</v>
      </c>
      <c r="N625" s="33">
        <v>2.8732188264445499E-2</v>
      </c>
      <c r="O625" s="33">
        <v>0.15184494127942399</v>
      </c>
      <c r="P625" s="33">
        <v>49.2178973783681</v>
      </c>
      <c r="Q625" s="33">
        <v>78.574519050839896</v>
      </c>
      <c r="R625" s="33">
        <v>-1.60225212670232</v>
      </c>
      <c r="S625" s="33">
        <v>0.22437138065244899</v>
      </c>
      <c r="T625" s="33">
        <v>0</v>
      </c>
      <c r="U625" s="33">
        <v>0</v>
      </c>
      <c r="V625" s="15">
        <v>0</v>
      </c>
      <c r="W625" s="15"/>
      <c r="X625" s="15"/>
    </row>
    <row r="626" spans="1:24" ht="21.25" customHeight="1" x14ac:dyDescent="0.15">
      <c r="A626" s="37" t="s">
        <v>700</v>
      </c>
      <c r="B626" s="38" t="s">
        <v>115</v>
      </c>
      <c r="C626" s="39">
        <v>35</v>
      </c>
      <c r="D626" s="38" t="s">
        <v>74</v>
      </c>
      <c r="E626" s="40">
        <f t="shared" si="18"/>
        <v>45.928877461655617</v>
      </c>
      <c r="F626" s="41">
        <f t="shared" si="19"/>
        <v>0.9185775492331123</v>
      </c>
      <c r="G626" s="42">
        <v>50</v>
      </c>
      <c r="H626" s="43">
        <v>13.3301</v>
      </c>
      <c r="I626" s="33">
        <v>2.0430489227265099E-2</v>
      </c>
      <c r="J626" s="33">
        <v>1.6130695294286099</v>
      </c>
      <c r="K626" s="33">
        <v>4.5283521868552299</v>
      </c>
      <c r="L626" s="33">
        <v>6.1414217162838503</v>
      </c>
      <c r="M626" s="33">
        <v>36.729252917224002</v>
      </c>
      <c r="N626" s="33">
        <v>8.1200808651304499E-3</v>
      </c>
      <c r="O626" s="33">
        <v>4.2913306796935502E-2</v>
      </c>
      <c r="P626" s="33">
        <v>45.2707962029911</v>
      </c>
      <c r="Q626" s="33">
        <v>41.347707119212302</v>
      </c>
      <c r="R626" s="33">
        <v>0.71020389735513001</v>
      </c>
      <c r="S626" s="33">
        <v>0.241945321090834</v>
      </c>
      <c r="T626" s="33">
        <v>0</v>
      </c>
      <c r="U626" s="33">
        <v>0</v>
      </c>
      <c r="V626" s="15">
        <v>0</v>
      </c>
      <c r="W626" s="15"/>
      <c r="X626" s="15"/>
    </row>
    <row r="627" spans="1:24" ht="21.25" customHeight="1" x14ac:dyDescent="0.15">
      <c r="A627" s="44" t="s">
        <v>701</v>
      </c>
      <c r="B627" s="48" t="s">
        <v>125</v>
      </c>
      <c r="C627" s="49">
        <v>25</v>
      </c>
      <c r="D627" s="48" t="s">
        <v>59</v>
      </c>
      <c r="E627" s="40">
        <f t="shared" si="18"/>
        <v>45.659632899501609</v>
      </c>
      <c r="F627" s="41">
        <f t="shared" si="19"/>
        <v>0.99260071520655668</v>
      </c>
      <c r="G627" s="42">
        <v>46</v>
      </c>
      <c r="H627" s="43">
        <v>8.7710882352941208</v>
      </c>
      <c r="I627" s="33">
        <v>2.8948288419910699E-2</v>
      </c>
      <c r="J627" s="33">
        <v>3.0026204883686902</v>
      </c>
      <c r="K627" s="33">
        <v>5.0371672830263803</v>
      </c>
      <c r="L627" s="33">
        <v>8.0397877713950407</v>
      </c>
      <c r="M627" s="33">
        <v>38.7327118242683</v>
      </c>
      <c r="N627" s="33">
        <v>2.0965949539029E-2</v>
      </c>
      <c r="O627" s="33">
        <v>5.4785606209004301E-2</v>
      </c>
      <c r="P627" s="33">
        <v>10.321712303821201</v>
      </c>
      <c r="Q627" s="33">
        <v>94.319739683655996</v>
      </c>
      <c r="R627" s="33">
        <v>1.1912978444864699</v>
      </c>
      <c r="S627" s="33">
        <v>0.36931094522522401</v>
      </c>
      <c r="T627" s="33">
        <v>74.829454150983693</v>
      </c>
      <c r="U627" s="33">
        <v>50.423738162022801</v>
      </c>
      <c r="V627" s="15">
        <v>0.59742552480407496</v>
      </c>
      <c r="W627" s="15"/>
      <c r="X627" s="15"/>
    </row>
    <row r="628" spans="1:24" ht="21.25" customHeight="1" x14ac:dyDescent="0.2">
      <c r="A628" s="47" t="s">
        <v>702</v>
      </c>
      <c r="B628" s="38" t="s">
        <v>151</v>
      </c>
      <c r="C628" s="39">
        <v>37</v>
      </c>
      <c r="D628" s="38" t="s">
        <v>59</v>
      </c>
      <c r="E628" s="40">
        <f t="shared" si="18"/>
        <v>44.968899687808111</v>
      </c>
      <c r="F628" s="41">
        <f t="shared" si="19"/>
        <v>0.95678509974059811</v>
      </c>
      <c r="G628" s="42">
        <v>47</v>
      </c>
      <c r="H628" s="43">
        <v>11.706631578947301</v>
      </c>
      <c r="I628" s="33">
        <v>9.2249228579247305E-2</v>
      </c>
      <c r="J628" s="33">
        <v>3.1568713101841102</v>
      </c>
      <c r="K628" s="33">
        <v>4.5844857101502603</v>
      </c>
      <c r="L628" s="33">
        <v>7.74135702033435</v>
      </c>
      <c r="M628" s="33">
        <v>33.714606716645697</v>
      </c>
      <c r="N628" s="33">
        <v>6.18000655912605E-2</v>
      </c>
      <c r="O628" s="33">
        <v>0.16148822884795799</v>
      </c>
      <c r="P628" s="33">
        <v>22.822744053931199</v>
      </c>
      <c r="Q628" s="33">
        <v>71.200237978555094</v>
      </c>
      <c r="R628" s="33">
        <v>-2.4700387619587798</v>
      </c>
      <c r="S628" s="33">
        <v>0.40054575415951899</v>
      </c>
      <c r="T628" s="33">
        <v>207.978105802161</v>
      </c>
      <c r="U628" s="33">
        <v>188.36876574480101</v>
      </c>
      <c r="V628" s="15">
        <v>0.52473759913989504</v>
      </c>
      <c r="W628" s="15"/>
      <c r="X628" s="15"/>
    </row>
    <row r="629" spans="1:24" ht="21.25" customHeight="1" x14ac:dyDescent="0.15">
      <c r="A629" s="44" t="s">
        <v>703</v>
      </c>
      <c r="B629" s="48" t="s">
        <v>239</v>
      </c>
      <c r="C629" s="49">
        <v>23</v>
      </c>
      <c r="D629" s="48" t="s">
        <v>74</v>
      </c>
      <c r="E629" s="40">
        <f t="shared" si="18"/>
        <v>44.73417841500175</v>
      </c>
      <c r="F629" s="41">
        <f t="shared" si="19"/>
        <v>1.0166858730682216</v>
      </c>
      <c r="G629" s="42">
        <v>44</v>
      </c>
      <c r="H629" s="43">
        <v>13.679152173913</v>
      </c>
      <c r="I629" s="33">
        <v>1.23913043478261E-2</v>
      </c>
      <c r="J629" s="33">
        <v>3.3688246390802399</v>
      </c>
      <c r="K629" s="33">
        <v>4.0916964715631696</v>
      </c>
      <c r="L629" s="33">
        <v>7.4605211106433904</v>
      </c>
      <c r="M629" s="33">
        <v>33.332156367424197</v>
      </c>
      <c r="N629" s="33">
        <v>8.5338782286315806E-3</v>
      </c>
      <c r="O629" s="33">
        <v>2.2299666952792899E-2</v>
      </c>
      <c r="P629" s="33">
        <v>28.2096878272692</v>
      </c>
      <c r="Q629" s="33">
        <v>119.461748821657</v>
      </c>
      <c r="R629" s="33">
        <v>-0.64179779899852796</v>
      </c>
      <c r="S629" s="33">
        <v>0.46517588100001001</v>
      </c>
      <c r="T629" s="33">
        <v>0</v>
      </c>
      <c r="U629" s="33">
        <v>0</v>
      </c>
      <c r="V629" s="15">
        <v>0</v>
      </c>
      <c r="W629" s="15"/>
      <c r="X629" s="15"/>
    </row>
    <row r="630" spans="1:24" ht="21.25" customHeight="1" x14ac:dyDescent="0.15">
      <c r="A630" s="37" t="s">
        <v>704</v>
      </c>
      <c r="B630" s="38" t="s">
        <v>119</v>
      </c>
      <c r="C630" s="39">
        <v>24</v>
      </c>
      <c r="D630" s="38" t="s">
        <v>59</v>
      </c>
      <c r="E630" s="40">
        <f t="shared" si="18"/>
        <v>44.602207069408053</v>
      </c>
      <c r="F630" s="41">
        <f t="shared" si="19"/>
        <v>0.96961319716104466</v>
      </c>
      <c r="G630" s="42">
        <v>46</v>
      </c>
      <c r="H630" s="43">
        <v>10.13275</v>
      </c>
      <c r="I630" s="33">
        <v>0.38956860096509499</v>
      </c>
      <c r="J630" s="33">
        <v>2.0578142154230199</v>
      </c>
      <c r="K630" s="33">
        <v>4.80636014785809</v>
      </c>
      <c r="L630" s="33">
        <v>6.8641743632811103</v>
      </c>
      <c r="M630" s="33">
        <v>39.682392117425898</v>
      </c>
      <c r="N630" s="33">
        <v>0.183653692959621</v>
      </c>
      <c r="O630" s="33">
        <v>0.68101531746718902</v>
      </c>
      <c r="P630" s="33">
        <v>14.032286429587</v>
      </c>
      <c r="Q630" s="33">
        <v>80.737150244671298</v>
      </c>
      <c r="R630" s="33">
        <v>-2.42922789667674</v>
      </c>
      <c r="S630" s="33">
        <v>0.25041272119010899</v>
      </c>
      <c r="T630" s="33">
        <v>53.4016863529095</v>
      </c>
      <c r="U630" s="33">
        <v>68.542554880819495</v>
      </c>
      <c r="V630" s="15">
        <v>0.43791888663733702</v>
      </c>
      <c r="W630" s="15"/>
      <c r="X630" s="15"/>
    </row>
    <row r="631" spans="1:24" ht="21.25" customHeight="1" x14ac:dyDescent="0.15">
      <c r="A631" s="37" t="s">
        <v>705</v>
      </c>
      <c r="B631" s="38" t="s">
        <v>151</v>
      </c>
      <c r="C631" s="39">
        <v>28</v>
      </c>
      <c r="D631" s="38" t="s">
        <v>74</v>
      </c>
      <c r="E631" s="40">
        <f t="shared" si="18"/>
        <v>44.47840707936524</v>
      </c>
      <c r="F631" s="41">
        <f t="shared" si="19"/>
        <v>0.94634908679500507</v>
      </c>
      <c r="G631" s="42">
        <v>47</v>
      </c>
      <c r="H631" s="43">
        <v>13.250249999999999</v>
      </c>
      <c r="I631" s="33">
        <v>9.3059105389382807E-2</v>
      </c>
      <c r="J631" s="33">
        <v>0.84426643304129001</v>
      </c>
      <c r="K631" s="33">
        <v>3.38823536833636</v>
      </c>
      <c r="L631" s="33">
        <v>4.2325018013776496</v>
      </c>
      <c r="M631" s="33">
        <v>40.048198726804998</v>
      </c>
      <c r="N631" s="33">
        <v>3.8185503121621001E-2</v>
      </c>
      <c r="O631" s="33">
        <v>0.201804172583779</v>
      </c>
      <c r="P631" s="33">
        <v>56.765969833311203</v>
      </c>
      <c r="Q631" s="33">
        <v>66.414519948004298</v>
      </c>
      <c r="R631" s="33">
        <v>-2.7403797935167198</v>
      </c>
      <c r="S631" s="33">
        <v>0.107121039126035</v>
      </c>
      <c r="T631" s="33">
        <v>0</v>
      </c>
      <c r="U631" s="33">
        <v>0</v>
      </c>
      <c r="V631" s="15">
        <v>0</v>
      </c>
      <c r="W631" s="15"/>
      <c r="X631" s="15"/>
    </row>
    <row r="632" spans="1:24" ht="21.25" customHeight="1" x14ac:dyDescent="0.15">
      <c r="A632" s="37" t="s">
        <v>706</v>
      </c>
      <c r="B632" s="38" t="s">
        <v>72</v>
      </c>
      <c r="C632" s="39">
        <v>22</v>
      </c>
      <c r="D632" s="38" t="s">
        <v>81</v>
      </c>
      <c r="E632" s="40">
        <f t="shared" si="18"/>
        <v>44.424387928346142</v>
      </c>
      <c r="F632" s="41">
        <f t="shared" si="19"/>
        <v>0.90662016180298255</v>
      </c>
      <c r="G632" s="42">
        <v>49</v>
      </c>
      <c r="H632" s="43">
        <v>9.3927758620689605</v>
      </c>
      <c r="I632" s="33">
        <v>4.2482901059780101E-2</v>
      </c>
      <c r="J632" s="33">
        <v>3.0070110837652702</v>
      </c>
      <c r="K632" s="33">
        <v>3.3020134222556998</v>
      </c>
      <c r="L632" s="33">
        <v>6.3090245060209602</v>
      </c>
      <c r="M632" s="33">
        <v>44.5957001938148</v>
      </c>
      <c r="N632" s="33">
        <v>3.2234610323436302E-2</v>
      </c>
      <c r="O632" s="33">
        <v>8.4231466082326803E-2</v>
      </c>
      <c r="P632" s="33">
        <v>15.155006906055901</v>
      </c>
      <c r="Q632" s="33">
        <v>55.7930516582704</v>
      </c>
      <c r="R632" s="33">
        <v>-0.113566452646506</v>
      </c>
      <c r="S632" s="33">
        <v>0.46815780081300101</v>
      </c>
      <c r="T632" s="33">
        <v>0</v>
      </c>
      <c r="U632" s="33">
        <v>0</v>
      </c>
      <c r="V632" s="15">
        <v>0</v>
      </c>
      <c r="W632" s="15"/>
      <c r="X632" s="15"/>
    </row>
    <row r="633" spans="1:24" ht="21.25" customHeight="1" x14ac:dyDescent="0.15">
      <c r="A633" s="44" t="s">
        <v>707</v>
      </c>
      <c r="B633" s="45" t="s">
        <v>135</v>
      </c>
      <c r="C633" s="46">
        <v>27</v>
      </c>
      <c r="D633" s="45" t="s">
        <v>59</v>
      </c>
      <c r="E633" s="40">
        <f t="shared" si="18"/>
        <v>44.344398268300665</v>
      </c>
      <c r="F633" s="41">
        <f t="shared" si="19"/>
        <v>0.90498771976123804</v>
      </c>
      <c r="G633" s="42">
        <v>49</v>
      </c>
      <c r="H633" s="43">
        <v>9.2407083333333304</v>
      </c>
      <c r="I633" s="33">
        <v>8.3299092179910703E-2</v>
      </c>
      <c r="J633" s="33">
        <v>2.4192928306610901</v>
      </c>
      <c r="K633" s="33">
        <v>4.8957094549412101</v>
      </c>
      <c r="L633" s="33">
        <v>7.31500228560229</v>
      </c>
      <c r="M633" s="33">
        <v>39.814508415896299</v>
      </c>
      <c r="N633" s="33">
        <v>6.1161430290398403E-2</v>
      </c>
      <c r="O633" s="33">
        <v>0.15981942667712901</v>
      </c>
      <c r="P633" s="33">
        <v>10.862491750956799</v>
      </c>
      <c r="Q633" s="33">
        <v>128.55696436392401</v>
      </c>
      <c r="R633" s="33">
        <v>-5.1557393616523797</v>
      </c>
      <c r="S633" s="33">
        <v>0.22021810827378699</v>
      </c>
      <c r="T633" s="33">
        <v>5.4209752751257501</v>
      </c>
      <c r="U633" s="33">
        <v>9.7987822449195008</v>
      </c>
      <c r="V633" s="15">
        <v>0.35618013414379501</v>
      </c>
      <c r="W633" s="15"/>
      <c r="X633" s="15"/>
    </row>
    <row r="634" spans="1:24" ht="21.25" customHeight="1" x14ac:dyDescent="0.15">
      <c r="A634" s="37" t="s">
        <v>708</v>
      </c>
      <c r="B634" s="38" t="s">
        <v>144</v>
      </c>
      <c r="C634" s="50"/>
      <c r="D634" s="38" t="s">
        <v>66</v>
      </c>
      <c r="E634" s="40">
        <f t="shared" si="18"/>
        <v>44.263352923764735</v>
      </c>
      <c r="F634" s="41">
        <f t="shared" si="19"/>
        <v>0.92215318591176532</v>
      </c>
      <c r="G634" s="42">
        <v>48</v>
      </c>
      <c r="H634" s="43">
        <v>7.7646190476190498</v>
      </c>
      <c r="I634" s="33">
        <v>5.4476190476190497E-2</v>
      </c>
      <c r="J634" s="33">
        <v>2.4967248485484999</v>
      </c>
      <c r="K634" s="33">
        <v>4.2195812038460598</v>
      </c>
      <c r="L634" s="33">
        <v>6.7163060523946099</v>
      </c>
      <c r="M634" s="33">
        <v>44.673549538301302</v>
      </c>
      <c r="N634" s="33">
        <v>3.9238577823361299E-2</v>
      </c>
      <c r="O634" s="33">
        <v>0.10253336100186</v>
      </c>
      <c r="P634" s="33">
        <v>7.8629663771334197</v>
      </c>
      <c r="Q634" s="33">
        <v>95.5828983634445</v>
      </c>
      <c r="R634" s="33">
        <v>-3.75300992059177</v>
      </c>
      <c r="S634" s="33">
        <v>0.25389275625963997</v>
      </c>
      <c r="T634" s="33">
        <v>0</v>
      </c>
      <c r="U634" s="33">
        <v>8.7916899047170105</v>
      </c>
      <c r="V634" s="15">
        <v>0</v>
      </c>
      <c r="W634" s="15"/>
      <c r="X634" s="15"/>
    </row>
    <row r="635" spans="1:24" ht="21.25" customHeight="1" x14ac:dyDescent="0.15">
      <c r="A635" s="44" t="s">
        <v>709</v>
      </c>
      <c r="B635" s="45" t="s">
        <v>68</v>
      </c>
      <c r="C635" s="46">
        <v>22</v>
      </c>
      <c r="D635" s="45" t="s">
        <v>81</v>
      </c>
      <c r="E635" s="40">
        <f t="shared" si="18"/>
        <v>43.159367079109309</v>
      </c>
      <c r="F635" s="41">
        <f t="shared" si="19"/>
        <v>0.91828440593849592</v>
      </c>
      <c r="G635" s="42">
        <v>47</v>
      </c>
      <c r="H635" s="43">
        <v>8.9622894736842103</v>
      </c>
      <c r="I635" s="33">
        <v>0.15070422235768299</v>
      </c>
      <c r="J635" s="33">
        <v>2.0846539379821101</v>
      </c>
      <c r="K635" s="33">
        <v>5.3125641119866298</v>
      </c>
      <c r="L635" s="33">
        <v>7.3972180499686804</v>
      </c>
      <c r="M635" s="33">
        <v>31.6040042219459</v>
      </c>
      <c r="N635" s="33">
        <v>9.8245150566964201E-2</v>
      </c>
      <c r="O635" s="33">
        <v>0.25672198251199801</v>
      </c>
      <c r="P635" s="33">
        <v>23.261334266030701</v>
      </c>
      <c r="Q635" s="33">
        <v>111.507258683955</v>
      </c>
      <c r="R635" s="33">
        <v>-2.0603205181675799</v>
      </c>
      <c r="S635" s="33">
        <v>0.26384663100765698</v>
      </c>
      <c r="T635" s="33">
        <v>2.55131657130093</v>
      </c>
      <c r="U635" s="33">
        <v>2.55131657130093</v>
      </c>
      <c r="V635" s="15">
        <v>0.5</v>
      </c>
      <c r="W635" s="15"/>
      <c r="X635" s="15"/>
    </row>
    <row r="636" spans="1:24" ht="21.25" customHeight="1" x14ac:dyDescent="0.15">
      <c r="A636" s="37" t="s">
        <v>710</v>
      </c>
      <c r="B636" s="38" t="s">
        <v>117</v>
      </c>
      <c r="C636" s="39">
        <v>25</v>
      </c>
      <c r="D636" s="38" t="s">
        <v>62</v>
      </c>
      <c r="E636" s="40">
        <f t="shared" si="18"/>
        <v>42.288132271383098</v>
      </c>
      <c r="F636" s="41">
        <f t="shared" si="19"/>
        <v>0.88100275565381458</v>
      </c>
      <c r="G636" s="42">
        <v>48</v>
      </c>
      <c r="H636" s="43">
        <v>9.8656851851851908</v>
      </c>
      <c r="I636" s="33">
        <v>1.17891258914122E-2</v>
      </c>
      <c r="J636" s="33">
        <v>3.0565124084836999</v>
      </c>
      <c r="K636" s="33">
        <v>2.9745565562449499</v>
      </c>
      <c r="L636" s="33">
        <v>6.03106896472862</v>
      </c>
      <c r="M636" s="33">
        <v>40.275327515389002</v>
      </c>
      <c r="N636" s="33">
        <v>8.3126281834607508E-3</v>
      </c>
      <c r="O636" s="33">
        <v>2.1721523910623899E-2</v>
      </c>
      <c r="P636" s="33">
        <v>20.069092858407</v>
      </c>
      <c r="Q636" s="33">
        <v>52.625113203745002</v>
      </c>
      <c r="R636" s="33">
        <v>-1.85468263882772</v>
      </c>
      <c r="S636" s="33">
        <v>0.381613164108981</v>
      </c>
      <c r="T636" s="33">
        <v>127.309184581498</v>
      </c>
      <c r="U636" s="33">
        <v>155.118261944604</v>
      </c>
      <c r="V636" s="15">
        <v>0.45076774990327101</v>
      </c>
      <c r="W636" s="15"/>
      <c r="X636" s="15"/>
    </row>
    <row r="637" spans="1:24" ht="21.25" customHeight="1" x14ac:dyDescent="0.15">
      <c r="A637" s="37" t="s">
        <v>711</v>
      </c>
      <c r="B637" s="38" t="s">
        <v>72</v>
      </c>
      <c r="C637" s="39">
        <v>29</v>
      </c>
      <c r="D637" s="38" t="s">
        <v>74</v>
      </c>
      <c r="E637" s="40">
        <f t="shared" si="18"/>
        <v>37.463144017063158</v>
      </c>
      <c r="F637" s="41">
        <f t="shared" si="19"/>
        <v>0.76455395953190119</v>
      </c>
      <c r="G637" s="42">
        <v>49</v>
      </c>
      <c r="H637" s="43">
        <v>9.4904999999999795</v>
      </c>
      <c r="I637" s="33">
        <v>4.3016846440992101E-2</v>
      </c>
      <c r="J637" s="33">
        <v>0.63626388684232904</v>
      </c>
      <c r="K637" s="33">
        <v>3.6638973829764301</v>
      </c>
      <c r="L637" s="33">
        <v>4.3001612698187497</v>
      </c>
      <c r="M637" s="33">
        <v>34.814852023095703</v>
      </c>
      <c r="N637" s="33">
        <v>1.7409661076143602E-2</v>
      </c>
      <c r="O637" s="33">
        <v>9.2007227440241895E-2</v>
      </c>
      <c r="P637" s="33">
        <v>34.856098705892698</v>
      </c>
      <c r="Q637" s="33">
        <v>39.133813758372902</v>
      </c>
      <c r="R637" s="33">
        <v>-0.62981698261113905</v>
      </c>
      <c r="S637" s="33">
        <v>9.9059130047452898E-2</v>
      </c>
      <c r="T637" s="33">
        <v>0</v>
      </c>
      <c r="U637" s="33">
        <v>0</v>
      </c>
      <c r="V637" s="15">
        <v>0</v>
      </c>
      <c r="W637" s="15"/>
      <c r="X637" s="15"/>
    </row>
    <row r="638" spans="1:24" ht="21.25" customHeight="1" x14ac:dyDescent="0.15">
      <c r="A638" s="37" t="s">
        <v>712</v>
      </c>
      <c r="B638" s="38" t="s">
        <v>58</v>
      </c>
      <c r="C638" s="39">
        <v>23</v>
      </c>
      <c r="D638" s="38" t="s">
        <v>66</v>
      </c>
      <c r="E638" s="40">
        <f t="shared" si="18"/>
        <v>34.820766340448593</v>
      </c>
      <c r="F638" s="41">
        <f t="shared" si="19"/>
        <v>0.72543263209267905</v>
      </c>
      <c r="G638" s="42">
        <v>48</v>
      </c>
      <c r="H638" s="43">
        <v>8.4971764705882293</v>
      </c>
      <c r="I638" s="33">
        <v>2.3567971418499901E-2</v>
      </c>
      <c r="J638" s="33">
        <v>1.6401856911622199</v>
      </c>
      <c r="K638" s="33">
        <v>3.8776275856394902</v>
      </c>
      <c r="L638" s="33">
        <v>5.5178132768017001</v>
      </c>
      <c r="M638" s="33">
        <v>33.209614287764403</v>
      </c>
      <c r="N638" s="33">
        <v>1.7455481460185902E-2</v>
      </c>
      <c r="O638" s="33">
        <v>4.5612488558465301E-2</v>
      </c>
      <c r="P638" s="33">
        <v>7.8564719452216796</v>
      </c>
      <c r="Q638" s="33">
        <v>60.758233436370702</v>
      </c>
      <c r="R638" s="33">
        <v>0.21871855190446801</v>
      </c>
      <c r="S638" s="33">
        <v>0.223713231229067</v>
      </c>
      <c r="T638" s="33">
        <v>0.224005251402738</v>
      </c>
      <c r="U638" s="33">
        <v>0.40469864960023</v>
      </c>
      <c r="V638" s="15">
        <v>0.35629690072764503</v>
      </c>
      <c r="W638" s="15"/>
      <c r="X638" s="15"/>
    </row>
    <row r="639" spans="1:24" ht="21.25" customHeight="1" x14ac:dyDescent="0.15">
      <c r="A639" s="37" t="s">
        <v>713</v>
      </c>
      <c r="B639" s="38" t="s">
        <v>60</v>
      </c>
      <c r="C639" s="39">
        <v>27</v>
      </c>
      <c r="D639" s="38" t="s">
        <v>74</v>
      </c>
      <c r="E639" s="40">
        <f t="shared" si="18"/>
        <v>33.58388890601104</v>
      </c>
      <c r="F639" s="41">
        <f t="shared" si="19"/>
        <v>0.65850762560805964</v>
      </c>
      <c r="G639" s="42">
        <v>51</v>
      </c>
      <c r="H639" s="43">
        <v>7.6792105263157904</v>
      </c>
      <c r="I639" s="33">
        <v>0</v>
      </c>
      <c r="J639" s="33">
        <v>1.3632699524010601</v>
      </c>
      <c r="K639" s="33">
        <v>3.08462941172662</v>
      </c>
      <c r="L639" s="33">
        <v>4.4478993641276903</v>
      </c>
      <c r="M639" s="33">
        <v>28.8857892485678</v>
      </c>
      <c r="N639" s="33">
        <v>0</v>
      </c>
      <c r="O639" s="33">
        <v>0</v>
      </c>
      <c r="P639" s="33">
        <v>28.986480946720501</v>
      </c>
      <c r="Q639" s="33">
        <v>48.874274648164302</v>
      </c>
      <c r="R639" s="33">
        <v>3.7160328369860398</v>
      </c>
      <c r="S639" s="33">
        <v>0.20084236750781301</v>
      </c>
      <c r="T639" s="33">
        <v>0</v>
      </c>
      <c r="U639" s="33">
        <v>0</v>
      </c>
      <c r="V639" s="15">
        <v>0</v>
      </c>
      <c r="W639" s="15"/>
      <c r="X639" s="15"/>
    </row>
    <row r="640" spans="1:24" ht="21.25" customHeight="1" x14ac:dyDescent="0.15">
      <c r="A640" s="37" t="s">
        <v>714</v>
      </c>
      <c r="B640" s="38" t="s">
        <v>119</v>
      </c>
      <c r="C640" s="39">
        <v>23</v>
      </c>
      <c r="D640" s="38" t="s">
        <v>66</v>
      </c>
      <c r="E640" s="40">
        <f t="shared" si="18"/>
        <v>32.306934996413148</v>
      </c>
      <c r="F640" s="41">
        <f t="shared" si="19"/>
        <v>0.70232467383506847</v>
      </c>
      <c r="G640" s="42">
        <v>46</v>
      </c>
      <c r="H640" s="43">
        <v>8.5730681818181793</v>
      </c>
      <c r="I640" s="33">
        <v>0</v>
      </c>
      <c r="J640" s="33">
        <v>1.45248188445872</v>
      </c>
      <c r="K640" s="33">
        <v>4.1310439209409697</v>
      </c>
      <c r="L640" s="33">
        <v>5.5835258053996704</v>
      </c>
      <c r="M640" s="33">
        <v>28.040822426320801</v>
      </c>
      <c r="N640" s="33">
        <v>0</v>
      </c>
      <c r="O640" s="33">
        <v>0</v>
      </c>
      <c r="P640" s="33">
        <v>7.6797318352683899</v>
      </c>
      <c r="Q640" s="33">
        <v>92.600469399899495</v>
      </c>
      <c r="R640" s="33">
        <v>-1.8876139678964301</v>
      </c>
      <c r="S640" s="33">
        <v>0.176750621334335</v>
      </c>
      <c r="T640" s="33">
        <v>3.2445244874147301</v>
      </c>
      <c r="U640" s="33">
        <v>3.2445244874147301</v>
      </c>
      <c r="V640" s="15">
        <v>0.5</v>
      </c>
      <c r="W640" s="15"/>
      <c r="X640" s="15"/>
    </row>
  </sheetData>
  <autoFilter ref="A2:X640" xr:uid="{00000000-0001-0000-01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640"/>
  <sheetViews>
    <sheetView showGridLines="0" workbookViewId="0">
      <pane ySplit="2" topLeftCell="A3" activePane="bottomLeft" state="frozen"/>
      <selection pane="bottomLeft" activeCell="A2" sqref="A2:W640"/>
    </sheetView>
  </sheetViews>
  <sheetFormatPr baseColWidth="10" defaultColWidth="8" defaultRowHeight="16.25" customHeight="1" x14ac:dyDescent="0.15"/>
  <cols>
    <col min="1" max="1" width="28.33203125" style="52" customWidth="1"/>
    <col min="2" max="23" width="8.33203125" style="52" customWidth="1"/>
    <col min="24" max="24" width="8" style="52" customWidth="1"/>
    <col min="25" max="16384" width="8" style="52"/>
  </cols>
  <sheetData>
    <row r="1" spans="1:23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22</v>
      </c>
    </row>
    <row r="2" spans="1:23" ht="28.25" customHeight="1" x14ac:dyDescent="0.15">
      <c r="A2" s="35" t="s">
        <v>57</v>
      </c>
      <c r="B2" s="5"/>
      <c r="C2" s="5"/>
      <c r="D2" s="5"/>
      <c r="E2" s="36"/>
      <c r="F2" s="36"/>
      <c r="G2" s="5"/>
      <c r="H2" s="5"/>
      <c r="I2" s="8">
        <v>1</v>
      </c>
      <c r="J2" s="8">
        <v>1</v>
      </c>
      <c r="K2" s="5"/>
      <c r="L2" s="8">
        <v>1</v>
      </c>
      <c r="M2" s="5"/>
      <c r="N2" s="8">
        <v>1</v>
      </c>
      <c r="O2" s="8">
        <v>1</v>
      </c>
      <c r="P2" s="5"/>
      <c r="Q2" s="8">
        <v>1</v>
      </c>
      <c r="R2" s="5"/>
      <c r="S2" s="5"/>
      <c r="T2" s="5"/>
      <c r="U2" s="5"/>
      <c r="V2" s="5"/>
      <c r="W2" s="5"/>
    </row>
    <row r="3" spans="1:23" ht="21.25" customHeight="1" x14ac:dyDescent="0.15">
      <c r="A3" s="37" t="s">
        <v>23</v>
      </c>
      <c r="B3" s="38" t="s">
        <v>58</v>
      </c>
      <c r="C3" s="39">
        <v>24</v>
      </c>
      <c r="D3" s="38" t="s">
        <v>59</v>
      </c>
      <c r="E3" s="40">
        <f t="shared" ref="E3:E66" si="0">(H3*G3*H$2)+(I3*I$2)+(J3*J$2)+(K3*K$2)+(L3*L$2)+(M3*M$2)+(N3*N$2)+(O3*O$2)+(P3*P$2)+(Q3*Q$2)+(R3*R$2)+(S3*S$2)+(T3*T$2)+(U3*U$2)+(V3*V$2)+(W3*W$2)</f>
        <v>16.661980848995164</v>
      </c>
      <c r="F3" s="41">
        <f t="shared" ref="F3:F66" si="1">E3/G3</f>
        <v>0.34712460102073256</v>
      </c>
      <c r="G3" s="42">
        <f>VLOOKUP(A3,Skaters!A1:G640,7,FALSE)</f>
        <v>48</v>
      </c>
      <c r="H3" s="43">
        <f>(VLOOKUP($A3,Skaters!$A1:$V640,8,FALSE)-AVERAGE(Skaters!H3:H640))/STDEV(Skaters!H3:H640)</f>
        <v>1.4889048299989713</v>
      </c>
      <c r="I3" s="33">
        <f>(VLOOKUP($A3,Skaters!$A1:$V640,10,FALSE)-AVERAGE(Skaters!J3:J640))/STDEV(Skaters!J3:J640)</f>
        <v>3.3099076912490126</v>
      </c>
      <c r="J3" s="33">
        <f>(VLOOKUP($A3,Skaters!$A1:$V640,11,FALSE)-AVERAGE(Skaters!K3:K640))/STDEV(Skaters!K3:K640)</f>
        <v>5.0672569426251455</v>
      </c>
      <c r="K3" s="33">
        <f>(VLOOKUP($A3,Skaters!$A1:$V640,12,FALSE)-AVERAGE(Skaters!L3:L640))/STDEV(Skaters!L3:L640)</f>
        <v>4.7414811888291588</v>
      </c>
      <c r="L3" s="33">
        <f>(VLOOKUP($A3,Skaters!$A1:$V640,13,FALSE)-AVERAGE(Skaters!M3:M640))/STDEV(Skaters!M3:M640)</f>
        <v>2.7173349778768605</v>
      </c>
      <c r="M3" s="33">
        <f>(VLOOKUP($A3,Skaters!$A1:$V640,14,FALSE)-AVERAGE(Skaters!N3:N640))/STDEV(Skaters!N3:N640)</f>
        <v>3.1082748604835748</v>
      </c>
      <c r="N3" s="33">
        <f>(VLOOKUP($A3,Skaters!$A1:$V640,15,FALSE)-AVERAGE(Skaters!O3:O640))/STDEV(Skaters!O3:O640)</f>
        <v>5.2365055293636509</v>
      </c>
      <c r="O3" s="33">
        <f>(VLOOKUP($A3,Skaters!$A1:$V640,16,FALSE)-AVERAGE(Skaters!P3:P640))/STDEV(Skaters!P3:P640)</f>
        <v>-0.73501669742765674</v>
      </c>
      <c r="P3" s="33">
        <f>(VLOOKUP($A3,Skaters!$A1:$V640,17,FALSE)-AVERAGE(Skaters!Q3:Q640))/STDEV(Skaters!Q3:Q640)</f>
        <v>-0.39502166798879479</v>
      </c>
      <c r="Q3" s="33">
        <f>(VLOOKUP($A3,Skaters!$A1:$V640,18,FALSE)-AVERAGE(Skaters!R3:R640))/STDEV(Skaters!R3:R640)</f>
        <v>1.0659924053081529</v>
      </c>
      <c r="R3" s="33">
        <f>(VLOOKUP($A3,Skaters!$A1:$V640,19,FALSE)-AVERAGE(Skaters!S3:S640))/STDEV(Skaters!S3:S640)</f>
        <v>3.1967438849210779</v>
      </c>
      <c r="S3" s="33">
        <f>(VLOOKUP($A3,Skaters!$A1:$V640,20,FALSE)-AVERAGE(Skaters!T3:T640))/STDEV(Skaters!T3:T640)</f>
        <v>1.5205030549591481</v>
      </c>
      <c r="T3" s="33">
        <f>(VLOOKUP($A3,Skaters!$A1:$V640,21,FALSE)-AVERAGE(Skaters!U3:U640))/STDEV(Skaters!U3:U640)</f>
        <v>1.6341393016483179</v>
      </c>
      <c r="U3" s="33">
        <f>(VLOOKUP($A3,Skaters!$A1:$V640,22,FALSE)-AVERAGE(Skaters!V3:V640))/STDEV(Skaters!V3:V640)</f>
        <v>0.97516836192062972</v>
      </c>
      <c r="V3" s="33">
        <f>IFERROR((VLOOKUP($A3,Skaters!A1:X640,23,FALSE)-AVERAGE(Skaters!W3:W640))/STDEV(Skaters!W3:W640),0)</f>
        <v>0</v>
      </c>
      <c r="W3" s="33">
        <f>IFERROR((VLOOKUP($A3,Skaters!A1:X640,24,FALSE)-AVERAGE(Skaters!X3:X640))/STDEV(Skaters!X3:X640),0)</f>
        <v>0</v>
      </c>
    </row>
    <row r="4" spans="1:23" ht="21.25" customHeight="1" x14ac:dyDescent="0.15">
      <c r="A4" s="37" t="s">
        <v>24</v>
      </c>
      <c r="B4" s="38" t="s">
        <v>58</v>
      </c>
      <c r="C4" s="39">
        <v>26</v>
      </c>
      <c r="D4" s="38" t="s">
        <v>61</v>
      </c>
      <c r="E4" s="40">
        <f t="shared" si="0"/>
        <v>14.113953054770235</v>
      </c>
      <c r="F4" s="41">
        <f t="shared" si="1"/>
        <v>0.29404068864104654</v>
      </c>
      <c r="G4" s="42">
        <f>VLOOKUP(A4,Skaters!A1:G640,7,FALSE)</f>
        <v>48</v>
      </c>
      <c r="H4" s="43">
        <f>(VLOOKUP($A4,Skaters!$A1:$V640,8,FALSE)-AVERAGE(Skaters!H3:H640))/STDEV(Skaters!H3:H640)</f>
        <v>1.5459612799437232</v>
      </c>
      <c r="I4" s="33">
        <f>(VLOOKUP($A4,Skaters!$A1:$V640,10,FALSE)-AVERAGE(Skaters!J3:J640))/STDEV(Skaters!J3:J640)</f>
        <v>3.997426174552519</v>
      </c>
      <c r="J4" s="33">
        <f>(VLOOKUP($A4,Skaters!$A1:$V640,11,FALSE)-AVERAGE(Skaters!K3:K640))/STDEV(Skaters!K3:K640)</f>
        <v>3.6958310190613286</v>
      </c>
      <c r="K4" s="33">
        <f>(VLOOKUP($A4,Skaters!$A1:$V640,12,FALSE)-AVERAGE(Skaters!L3:L640))/STDEV(Skaters!L3:L640)</f>
        <v>4.195352152844956</v>
      </c>
      <c r="L4" s="33">
        <f>(VLOOKUP($A4,Skaters!$A1:$V640,13,FALSE)-AVERAGE(Skaters!M3:M640))/STDEV(Skaters!M3:M640)</f>
        <v>2.1331421081584985</v>
      </c>
      <c r="M4" s="33">
        <f>(VLOOKUP($A4,Skaters!$A1:$V640,14,FALSE)-AVERAGE(Skaters!N3:N640))/STDEV(Skaters!N3:N640)</f>
        <v>6.4917472800829445</v>
      </c>
      <c r="N4" s="33">
        <f>(VLOOKUP($A4,Skaters!$A1:$V640,15,FALSE)-AVERAGE(Skaters!O3:O640))/STDEV(Skaters!O3:O640)</f>
        <v>4.787509516720041</v>
      </c>
      <c r="O4" s="33">
        <f>(VLOOKUP($A4,Skaters!$A1:$V640,16,FALSE)-AVERAGE(Skaters!P3:P640))/STDEV(Skaters!P3:P640)</f>
        <v>-1.0752522578191062</v>
      </c>
      <c r="P4" s="33">
        <f>(VLOOKUP($A4,Skaters!$A1:$V640,17,FALSE)-AVERAGE(Skaters!Q3:Q640))/STDEV(Skaters!Q3:Q640)</f>
        <v>-0.94899356127996815</v>
      </c>
      <c r="Q4" s="33">
        <f>(VLOOKUP($A4,Skaters!$A1:$V640,18,FALSE)-AVERAGE(Skaters!R3:R640))/STDEV(Skaters!R3:R640)</f>
        <v>0.57529649409695383</v>
      </c>
      <c r="R4" s="33">
        <f>(VLOOKUP($A4,Skaters!$A1:$V640,19,FALSE)-AVERAGE(Skaters!S3:S640))/STDEV(Skaters!S3:S640)</f>
        <v>3.8553125304819722</v>
      </c>
      <c r="S4" s="33">
        <f>(VLOOKUP($A4,Skaters!$A1:$V640,20,FALSE)-AVERAGE(Skaters!T3:T640))/STDEV(Skaters!T3:T640)</f>
        <v>3.2568779727919508</v>
      </c>
      <c r="T4" s="33">
        <f>(VLOOKUP($A4,Skaters!$A1:$V640,21,FALSE)-AVERAGE(Skaters!U3:U640))/STDEV(Skaters!U3:U640)</f>
        <v>2.8138247809306685</v>
      </c>
      <c r="U4" s="33">
        <f>(VLOOKUP($A4,Skaters!$A1:$V640,22,FALSE)-AVERAGE(Skaters!V3:V640))/STDEV(Skaters!V3:V640)</f>
        <v>1.1740037501360963</v>
      </c>
      <c r="V4" s="33">
        <f>IFERROR((VLOOKUP($A4,Skaters!A1:X640,23,FALSE)-AVERAGE(Skaters!W3:W640))/STDEV(Skaters!W3:W640),0)</f>
        <v>0</v>
      </c>
      <c r="W4" s="33">
        <f>IFERROR((VLOOKUP($A4,Skaters!A1:X640,24,FALSE)-AVERAGE(Skaters!X3:X640))/STDEV(Skaters!X3:X640),0)</f>
        <v>0</v>
      </c>
    </row>
    <row r="5" spans="1:23" ht="21.25" customHeight="1" x14ac:dyDescent="0.15">
      <c r="A5" s="44" t="s">
        <v>26</v>
      </c>
      <c r="B5" s="45" t="s">
        <v>60</v>
      </c>
      <c r="C5" s="46">
        <v>26</v>
      </c>
      <c r="D5" s="45" t="s">
        <v>59</v>
      </c>
      <c r="E5" s="40">
        <f t="shared" si="0"/>
        <v>16.850829561242062</v>
      </c>
      <c r="F5" s="41">
        <f t="shared" si="1"/>
        <v>0.3304084227694522</v>
      </c>
      <c r="G5" s="42">
        <f>VLOOKUP(A5,Skaters!A1:G640,7,FALSE)</f>
        <v>51</v>
      </c>
      <c r="H5" s="43">
        <f>(VLOOKUP($A5,Skaters!$A1:$V640,8,FALSE)-AVERAGE(Skaters!H3:H640))/STDEV(Skaters!H3:H640)</f>
        <v>1.3204419266409453</v>
      </c>
      <c r="I5" s="33">
        <f>(VLOOKUP($A5,Skaters!$A1:$V640,10,FALSE)-AVERAGE(Skaters!J3:J640))/STDEV(Skaters!J3:J640)</f>
        <v>2.1407316089221697</v>
      </c>
      <c r="J5" s="33">
        <f>(VLOOKUP($A5,Skaters!$A1:$V640,11,FALSE)-AVERAGE(Skaters!K3:K640))/STDEV(Skaters!K3:K640)</f>
        <v>4.8052974567091011</v>
      </c>
      <c r="K5" s="33">
        <f>(VLOOKUP($A5,Skaters!$A1:$V640,12,FALSE)-AVERAGE(Skaters!L3:L640))/STDEV(Skaters!L3:L640)</f>
        <v>4.0317078775317965</v>
      </c>
      <c r="L5" s="33">
        <f>(VLOOKUP($A5,Skaters!$A1:$V640,13,FALSE)-AVERAGE(Skaters!M3:M640))/STDEV(Skaters!M3:M640)</f>
        <v>4.2085477737785082</v>
      </c>
      <c r="M5" s="33">
        <f>(VLOOKUP($A5,Skaters!$A1:$V640,14,FALSE)-AVERAGE(Skaters!N3:N640))/STDEV(Skaters!N3:N640)</f>
        <v>2.3536369936280184</v>
      </c>
      <c r="N5" s="33">
        <f>(VLOOKUP($A5,Skaters!$A1:$V640,15,FALSE)-AVERAGE(Skaters!O3:O640))/STDEV(Skaters!O3:O640)</f>
        <v>3.3557207932180462</v>
      </c>
      <c r="O5" s="33">
        <f>(VLOOKUP($A5,Skaters!$A1:$V640,16,FALSE)-AVERAGE(Skaters!P3:P640))/STDEV(Skaters!P3:P640)</f>
        <v>-7.0318143369375224E-2</v>
      </c>
      <c r="P5" s="33">
        <f>(VLOOKUP($A5,Skaters!$A1:$V640,17,FALSE)-AVERAGE(Skaters!Q3:Q640))/STDEV(Skaters!Q3:Q640)</f>
        <v>-0.34208677711879165</v>
      </c>
      <c r="Q5" s="33">
        <f>(VLOOKUP($A5,Skaters!$A1:$V640,18,FALSE)-AVERAGE(Skaters!R3:R640))/STDEV(Skaters!R3:R640)</f>
        <v>2.4108500719836141</v>
      </c>
      <c r="R5" s="33">
        <f>(VLOOKUP($A5,Skaters!$A1:$V640,19,FALSE)-AVERAGE(Skaters!S3:S640))/STDEV(Skaters!S3:S640)</f>
        <v>2.3523399100163176</v>
      </c>
      <c r="S5" s="33">
        <f>(VLOOKUP($A5,Skaters!$A1:$V640,20,FALSE)-AVERAGE(Skaters!T3:T640))/STDEV(Skaters!T3:T640)</f>
        <v>1.4600842990024057</v>
      </c>
      <c r="T5" s="33">
        <f>(VLOOKUP($A5,Skaters!$A1:$V640,21,FALSE)-AVERAGE(Skaters!U3:U640))/STDEV(Skaters!U3:U640)</f>
        <v>2.0437010379543619</v>
      </c>
      <c r="U5" s="33">
        <f>(VLOOKUP($A5,Skaters!$A1:$V640,22,FALSE)-AVERAGE(Skaters!V3:V640))/STDEV(Skaters!V3:V640)</f>
        <v>0.76465667332233633</v>
      </c>
      <c r="V5" s="33">
        <f>IFERROR((VLOOKUP($A5,Skaters!A1:X640,23,FALSE)-AVERAGE(Skaters!W3:W640))/STDEV(Skaters!W3:W640),0)</f>
        <v>0</v>
      </c>
      <c r="W5" s="33">
        <f>IFERROR((VLOOKUP($A5,Skaters!A1:X640,24,FALSE)-AVERAGE(Skaters!X3:X640))/STDEV(Skaters!X3:X640),0)</f>
        <v>0</v>
      </c>
    </row>
    <row r="6" spans="1:23" ht="21.25" customHeight="1" x14ac:dyDescent="0.15">
      <c r="A6" s="44" t="s">
        <v>29</v>
      </c>
      <c r="B6" s="45" t="s">
        <v>60</v>
      </c>
      <c r="C6" s="46">
        <v>25</v>
      </c>
      <c r="D6" s="45" t="s">
        <v>62</v>
      </c>
      <c r="E6" s="40">
        <f t="shared" si="0"/>
        <v>14.561580555589183</v>
      </c>
      <c r="F6" s="41">
        <f t="shared" si="1"/>
        <v>0.28552118736449378</v>
      </c>
      <c r="G6" s="42">
        <f>VLOOKUP(A6,Skaters!A1:G640,7,FALSE)</f>
        <v>51</v>
      </c>
      <c r="H6" s="43">
        <f>(VLOOKUP($A6,Skaters!$A1:$V640,8,FALSE)-AVERAGE(Skaters!H3:H640))/STDEV(Skaters!H3:H640)</f>
        <v>0.96004154274639708</v>
      </c>
      <c r="I6" s="33">
        <f>(VLOOKUP($A6,Skaters!$A1:$V640,10,FALSE)-AVERAGE(Skaters!J3:J640))/STDEV(Skaters!J3:J640)</f>
        <v>3.4186769674422011</v>
      </c>
      <c r="J6" s="33">
        <f>(VLOOKUP($A6,Skaters!$A1:$V640,11,FALSE)-AVERAGE(Skaters!K3:K640))/STDEV(Skaters!K3:K640)</f>
        <v>2.9373791227659467</v>
      </c>
      <c r="K6" s="33">
        <f>(VLOOKUP($A6,Skaters!$A1:$V640,12,FALSE)-AVERAGE(Skaters!L3:L640))/STDEV(Skaters!L3:L640)</f>
        <v>3.4468656430406095</v>
      </c>
      <c r="L6" s="33">
        <f>(VLOOKUP($A6,Skaters!$A1:$V640,13,FALSE)-AVERAGE(Skaters!M3:M640))/STDEV(Skaters!M3:M640)</f>
        <v>2.4860018334486602</v>
      </c>
      <c r="M6" s="33">
        <f>(VLOOKUP($A6,Skaters!$A1:$V640,14,FALSE)-AVERAGE(Skaters!N3:N640))/STDEV(Skaters!N3:N640)</f>
        <v>4.0698943464770583</v>
      </c>
      <c r="N6" s="33">
        <f>(VLOOKUP($A6,Skaters!$A1:$V640,15,FALSE)-AVERAGE(Skaters!O3:O640))/STDEV(Skaters!O3:O640)</f>
        <v>3.5479637479342774</v>
      </c>
      <c r="O6" s="33">
        <f>(VLOOKUP($A6,Skaters!$A1:$V640,16,FALSE)-AVERAGE(Skaters!P3:P640))/STDEV(Skaters!P3:P640)</f>
        <v>-0.67169586001134551</v>
      </c>
      <c r="P6" s="33">
        <f>(VLOOKUP($A6,Skaters!$A1:$V640,17,FALSE)-AVERAGE(Skaters!Q3:Q640))/STDEV(Skaters!Q3:Q640)</f>
        <v>-0.55859236972318871</v>
      </c>
      <c r="Q6" s="33">
        <f>(VLOOKUP($A6,Skaters!$A1:$V640,18,FALSE)-AVERAGE(Skaters!R3:R640))/STDEV(Skaters!R3:R640)</f>
        <v>2.8432547440094442</v>
      </c>
      <c r="R6" s="33">
        <f>(VLOOKUP($A6,Skaters!$A1:$V640,19,FALSE)-AVERAGE(Skaters!S3:S640))/STDEV(Skaters!S3:S640)</f>
        <v>3.674560069849611</v>
      </c>
      <c r="S6" s="33">
        <f>(VLOOKUP($A6,Skaters!$A1:$V640,20,FALSE)-AVERAGE(Skaters!T3:T640))/STDEV(Skaters!T3:T640)</f>
        <v>0.10441202426568932</v>
      </c>
      <c r="T6" s="33">
        <f>(VLOOKUP($A6,Skaters!$A1:$V640,21,FALSE)-AVERAGE(Skaters!U3:U640))/STDEV(Skaters!U3:U640)</f>
        <v>5.0539243881620094E-2</v>
      </c>
      <c r="U6" s="33">
        <f>(VLOOKUP($A6,Skaters!$A1:$V640,22,FALSE)-AVERAGE(Skaters!V3:V640))/STDEV(Skaters!V3:V640)</f>
        <v>1.0569904405178916</v>
      </c>
      <c r="V6" s="33">
        <f>IFERROR((VLOOKUP($A6,Skaters!A1:X640,23,FALSE)-AVERAGE(Skaters!W3:W640))/STDEV(Skaters!W3:W640),0)</f>
        <v>0</v>
      </c>
      <c r="W6" s="33">
        <f>IFERROR((VLOOKUP($A6,Skaters!A1:X640,24,FALSE)-AVERAGE(Skaters!X3:X640))/STDEV(Skaters!X3:X640),0)</f>
        <v>0</v>
      </c>
    </row>
    <row r="7" spans="1:23" ht="21.25" customHeight="1" x14ac:dyDescent="0.15">
      <c r="A7" s="44" t="s">
        <v>25</v>
      </c>
      <c r="B7" s="48" t="s">
        <v>67</v>
      </c>
      <c r="C7" s="49">
        <v>33</v>
      </c>
      <c r="D7" s="48" t="s">
        <v>66</v>
      </c>
      <c r="E7" s="40">
        <f t="shared" si="0"/>
        <v>11.521943608393357</v>
      </c>
      <c r="F7" s="41">
        <f t="shared" si="1"/>
        <v>0.22592046290967369</v>
      </c>
      <c r="G7" s="42">
        <f>VLOOKUP(A7,Skaters!A1:G640,7,FALSE)</f>
        <v>51</v>
      </c>
      <c r="H7" s="43">
        <f>(VLOOKUP($A7,Skaters!$A1:$V640,8,FALSE)-AVERAGE(Skaters!H3:H640))/STDEV(Skaters!H3:H640)</f>
        <v>0.72865011223534137</v>
      </c>
      <c r="I7" s="33">
        <f>(VLOOKUP($A7,Skaters!$A1:$V640,10,FALSE)-AVERAGE(Skaters!J3:J640))/STDEV(Skaters!J3:J640)</f>
        <v>2.9323387466892976</v>
      </c>
      <c r="J7" s="33">
        <f>(VLOOKUP($A7,Skaters!$A1:$V640,11,FALSE)-AVERAGE(Skaters!K3:K640))/STDEV(Skaters!K3:K640)</f>
        <v>3.1151836350340831</v>
      </c>
      <c r="K7" s="33">
        <f>(VLOOKUP($A7,Skaters!$A1:$V640,12,FALSE)-AVERAGE(Skaters!L3:L640))/STDEV(Skaters!L3:L640)</f>
        <v>3.3327512314190901</v>
      </c>
      <c r="L7" s="33">
        <f>(VLOOKUP($A7,Skaters!$A1:$V640,13,FALSE)-AVERAGE(Skaters!M3:M640))/STDEV(Skaters!M3:M640)</f>
        <v>1.8296751592254361</v>
      </c>
      <c r="M7" s="33">
        <f>(VLOOKUP($A7,Skaters!$A1:$V640,14,FALSE)-AVERAGE(Skaters!N3:N640))/STDEV(Skaters!N3:N640)</f>
        <v>1.6657927298977337</v>
      </c>
      <c r="N7" s="33">
        <f>(VLOOKUP($A7,Skaters!$A1:$V640,15,FALSE)-AVERAGE(Skaters!O3:O640))/STDEV(Skaters!O3:O640)</f>
        <v>2.6885295297577851</v>
      </c>
      <c r="O7" s="33">
        <f>(VLOOKUP($A7,Skaters!$A1:$V640,16,FALSE)-AVERAGE(Skaters!P3:P640))/STDEV(Skaters!P3:P640)</f>
        <v>-0.86751046170872237</v>
      </c>
      <c r="P7" s="33">
        <f>(VLOOKUP($A7,Skaters!$A1:$V640,17,FALSE)-AVERAGE(Skaters!Q3:Q640))/STDEV(Skaters!Q3:Q640)</f>
        <v>0.27780524934830736</v>
      </c>
      <c r="Q7" s="33">
        <f>(VLOOKUP($A7,Skaters!$A1:$V640,18,FALSE)-AVERAGE(Skaters!R3:R640))/STDEV(Skaters!R3:R640)</f>
        <v>1.8237269993954768</v>
      </c>
      <c r="R7" s="33">
        <f>(VLOOKUP($A7,Skaters!$A1:$V640,19,FALSE)-AVERAGE(Skaters!S3:S640))/STDEV(Skaters!S3:S640)</f>
        <v>3.5771780321130899</v>
      </c>
      <c r="S7" s="33">
        <f>(VLOOKUP($A7,Skaters!$A1:$V640,20,FALSE)-AVERAGE(Skaters!T3:T640))/STDEV(Skaters!T3:T640)</f>
        <v>-0.51802167074718453</v>
      </c>
      <c r="T7" s="33">
        <f>(VLOOKUP($A7,Skaters!$A1:$V640,21,FALSE)-AVERAGE(Skaters!U3:U640))/STDEV(Skaters!U3:U640)</f>
        <v>-0.50083244459983201</v>
      </c>
      <c r="U7" s="33">
        <f>(VLOOKUP($A7,Skaters!$A1:$V640,22,FALSE)-AVERAGE(Skaters!V3:V640))/STDEV(Skaters!V3:V640)</f>
        <v>0.36244840618373192</v>
      </c>
      <c r="V7" s="33">
        <f>IFERROR((VLOOKUP($A7,Skaters!A1:X640,23,FALSE)-AVERAGE(Skaters!W3:W640))/STDEV(Skaters!W3:W640),0)</f>
        <v>0</v>
      </c>
      <c r="W7" s="33">
        <f>IFERROR((VLOOKUP($A7,Skaters!A1:X640,24,FALSE)-AVERAGE(Skaters!X3:X640))/STDEV(Skaters!X3:X640),0)</f>
        <v>0</v>
      </c>
    </row>
    <row r="8" spans="1:23" ht="21.25" customHeight="1" x14ac:dyDescent="0.15">
      <c r="A8" s="37" t="s">
        <v>69</v>
      </c>
      <c r="B8" s="38" t="s">
        <v>70</v>
      </c>
      <c r="C8" s="39">
        <v>28</v>
      </c>
      <c r="D8" s="38" t="s">
        <v>66</v>
      </c>
      <c r="E8" s="40">
        <f t="shared" si="0"/>
        <v>9.4715942487748048</v>
      </c>
      <c r="F8" s="41">
        <f t="shared" si="1"/>
        <v>0.20152328188882562</v>
      </c>
      <c r="G8" s="42">
        <f>VLOOKUP(A8,Skaters!A1:G640,7,FALSE)</f>
        <v>47</v>
      </c>
      <c r="H8" s="43">
        <f>(VLOOKUP($A8,Skaters!$A1:$V640,8,FALSE)-AVERAGE(Skaters!H3:H640))/STDEV(Skaters!H3:H640)</f>
        <v>0.92964142217957402</v>
      </c>
      <c r="I8" s="33">
        <f>(VLOOKUP($A8,Skaters!$A1:$V640,10,FALSE)-AVERAGE(Skaters!J3:J640))/STDEV(Skaters!J3:J640)</f>
        <v>1.7109412985092698</v>
      </c>
      <c r="J8" s="33">
        <f>(VLOOKUP($A8,Skaters!$A1:$V640,11,FALSE)-AVERAGE(Skaters!K3:K640))/STDEV(Skaters!K3:K640)</f>
        <v>3.3829597561154476</v>
      </c>
      <c r="K8" s="33">
        <f>(VLOOKUP($A8,Skaters!$A1:$V640,12,FALSE)-AVERAGE(Skaters!L3:L640))/STDEV(Skaters!L3:L640)</f>
        <v>2.9332526570970816</v>
      </c>
      <c r="L8" s="33">
        <f>(VLOOKUP($A8,Skaters!$A1:$V640,13,FALSE)-AVERAGE(Skaters!M3:M640))/STDEV(Skaters!M3:M640)</f>
        <v>1.1013254253661968</v>
      </c>
      <c r="M8" s="33">
        <f>(VLOOKUP($A8,Skaters!$A1:$V640,14,FALSE)-AVERAGE(Skaters!N3:N640))/STDEV(Skaters!N3:N640)</f>
        <v>1.0489222510004188</v>
      </c>
      <c r="N8" s="33">
        <f>(VLOOKUP($A8,Skaters!$A1:$V640,15,FALSE)-AVERAGE(Skaters!O3:O640))/STDEV(Skaters!O3:O640)</f>
        <v>2.7013807738492583</v>
      </c>
      <c r="O8" s="33">
        <f>(VLOOKUP($A8,Skaters!$A1:$V640,16,FALSE)-AVERAGE(Skaters!P3:P640))/STDEV(Skaters!P3:P640)</f>
        <v>-0.79814055575090581</v>
      </c>
      <c r="P8" s="33">
        <f>(VLOOKUP($A8,Skaters!$A1:$V640,17,FALSE)-AVERAGE(Skaters!Q3:Q640))/STDEV(Skaters!Q3:Q640)</f>
        <v>-8.8389788615483536E-2</v>
      </c>
      <c r="Q8" s="33">
        <f>(VLOOKUP($A8,Skaters!$A1:$V640,18,FALSE)-AVERAGE(Skaters!R3:R640))/STDEV(Skaters!R3:R640)</f>
        <v>1.3731275506855363</v>
      </c>
      <c r="R8" s="33">
        <f>(VLOOKUP($A8,Skaters!$A1:$V640,19,FALSE)-AVERAGE(Skaters!S3:S640))/STDEV(Skaters!S3:S640)</f>
        <v>1.4953041275903634</v>
      </c>
      <c r="S8" s="33">
        <f>(VLOOKUP($A8,Skaters!$A1:$V640,20,FALSE)-AVERAGE(Skaters!T3:T640))/STDEV(Skaters!T3:T640)</f>
        <v>-0.46031121541556247</v>
      </c>
      <c r="T8" s="33">
        <f>(VLOOKUP($A8,Skaters!$A1:$V640,21,FALSE)-AVERAGE(Skaters!U3:U640))/STDEV(Skaters!U3:U640)</f>
        <v>-0.44837972059702119</v>
      </c>
      <c r="U8" s="33">
        <f>(VLOOKUP($A8,Skaters!$A1:$V640,22,FALSE)-AVERAGE(Skaters!V3:V640))/STDEV(Skaters!V3:V640)</f>
        <v>0.62511131349907789</v>
      </c>
      <c r="V8" s="33">
        <f>IFERROR((VLOOKUP($A8,Skaters!A1:X640,23,FALSE)-AVERAGE(Skaters!W3:W640))/STDEV(Skaters!W3:W640),0)</f>
        <v>0</v>
      </c>
      <c r="W8" s="33">
        <f>IFERROR((VLOOKUP($A8,Skaters!A1:X640,24,FALSE)-AVERAGE(Skaters!X3:X640))/STDEV(Skaters!X3:X640),0)</f>
        <v>0</v>
      </c>
    </row>
    <row r="9" spans="1:23" ht="21.25" customHeight="1" x14ac:dyDescent="0.15">
      <c r="A9" s="44" t="s">
        <v>33</v>
      </c>
      <c r="B9" s="45" t="s">
        <v>63</v>
      </c>
      <c r="C9" s="46">
        <v>24</v>
      </c>
      <c r="D9" s="45" t="s">
        <v>59</v>
      </c>
      <c r="E9" s="40">
        <f t="shared" si="0"/>
        <v>14.379113182211748</v>
      </c>
      <c r="F9" s="41">
        <f t="shared" si="1"/>
        <v>0.29345128943289284</v>
      </c>
      <c r="G9" s="42">
        <f>VLOOKUP(A9,Skaters!A1:G640,7,FALSE)</f>
        <v>49</v>
      </c>
      <c r="H9" s="43">
        <f>(VLOOKUP($A9,Skaters!$A1:$V640,8,FALSE)-AVERAGE(Skaters!H3:H640))/STDEV(Skaters!H3:H640)</f>
        <v>0.9134180394250182</v>
      </c>
      <c r="I9" s="33">
        <f>(VLOOKUP($A9,Skaters!$A1:$V640,10,FALSE)-AVERAGE(Skaters!J3:J640))/STDEV(Skaters!J3:J640)</f>
        <v>4.4134676142543228</v>
      </c>
      <c r="J9" s="33">
        <f>(VLOOKUP($A9,Skaters!$A1:$V640,11,FALSE)-AVERAGE(Skaters!K3:K640))/STDEV(Skaters!K3:K640)</f>
        <v>1.2258188468465723</v>
      </c>
      <c r="K9" s="33">
        <f>(VLOOKUP($A9,Skaters!$A1:$V640,12,FALSE)-AVERAGE(Skaters!L3:L640))/STDEV(Skaters!L3:L640)</f>
        <v>2.8289564777609173</v>
      </c>
      <c r="L9" s="33">
        <f>(VLOOKUP($A9,Skaters!$A1:$V640,13,FALSE)-AVERAGE(Skaters!M3:M640))/STDEV(Skaters!M3:M640)</f>
        <v>3.5061227042248659</v>
      </c>
      <c r="M9" s="33">
        <f>(VLOOKUP($A9,Skaters!$A1:$V640,14,FALSE)-AVERAGE(Skaters!N3:N640))/STDEV(Skaters!N3:N640)</f>
        <v>4.376962732382589</v>
      </c>
      <c r="N9" s="33">
        <f>(VLOOKUP($A9,Skaters!$A1:$V640,15,FALSE)-AVERAGE(Skaters!O3:O640))/STDEV(Skaters!O3:O640)</f>
        <v>2.6501140226909921</v>
      </c>
      <c r="O9" s="33">
        <f>(VLOOKUP($A9,Skaters!$A1:$V640,16,FALSE)-AVERAGE(Skaters!P3:P640))/STDEV(Skaters!P3:P640)</f>
        <v>8.4940614417643209E-2</v>
      </c>
      <c r="P9" s="33">
        <f>(VLOOKUP($A9,Skaters!$A1:$V640,17,FALSE)-AVERAGE(Skaters!Q3:Q640))/STDEV(Skaters!Q3:Q640)</f>
        <v>-0.57596371212613828</v>
      </c>
      <c r="Q9" s="33">
        <f>(VLOOKUP($A9,Skaters!$A1:$V640,18,FALSE)-AVERAGE(Skaters!R3:R640))/STDEV(Skaters!R3:R640)</f>
        <v>2.4986493797773517</v>
      </c>
      <c r="R9" s="33">
        <f>(VLOOKUP($A9,Skaters!$A1:$V640,19,FALSE)-AVERAGE(Skaters!S3:S640))/STDEV(Skaters!S3:S640)</f>
        <v>5.0641653955959223</v>
      </c>
      <c r="S9" s="33">
        <f>(VLOOKUP($A9,Skaters!$A1:$V640,20,FALSE)-AVERAGE(Skaters!T3:T640))/STDEV(Skaters!T3:T640)</f>
        <v>2.402822972175215</v>
      </c>
      <c r="T9" s="33">
        <f>(VLOOKUP($A9,Skaters!$A1:$V640,21,FALSE)-AVERAGE(Skaters!U3:U640))/STDEV(Skaters!U3:U640)</f>
        <v>2.0801840173476465</v>
      </c>
      <c r="U9" s="33">
        <f>(VLOOKUP($A9,Skaters!$A1:$V640,22,FALSE)-AVERAGE(Skaters!V3:V640))/STDEV(Skaters!V3:V640)</f>
        <v>1.1602840157421503</v>
      </c>
      <c r="V9" s="33">
        <f>IFERROR((VLOOKUP($A9,Skaters!A1:X640,23,FALSE)-AVERAGE(Skaters!W3:W640))/STDEV(Skaters!W3:W640),0)</f>
        <v>0</v>
      </c>
      <c r="W9" s="33">
        <f>IFERROR((VLOOKUP($A9,Skaters!A1:X640,24,FALSE)-AVERAGE(Skaters!X3:X640))/STDEV(Skaters!X3:X640),0)</f>
        <v>0</v>
      </c>
    </row>
    <row r="10" spans="1:23" ht="21.25" customHeight="1" x14ac:dyDescent="0.2">
      <c r="A10" s="47" t="s">
        <v>64</v>
      </c>
      <c r="B10" s="38" t="s">
        <v>65</v>
      </c>
      <c r="C10" s="39">
        <v>36</v>
      </c>
      <c r="D10" s="38" t="s">
        <v>66</v>
      </c>
      <c r="E10" s="40">
        <f t="shared" si="0"/>
        <v>11.331044930936621</v>
      </c>
      <c r="F10" s="41">
        <f t="shared" si="1"/>
        <v>0.24632706371601348</v>
      </c>
      <c r="G10" s="42">
        <f>VLOOKUP(A10,Skaters!A1:G640,7,FALSE)</f>
        <v>46</v>
      </c>
      <c r="H10" s="43">
        <f>(VLOOKUP($A10,Skaters!$A1:$V640,8,FALSE)-AVERAGE(Skaters!H3:H640))/STDEV(Skaters!H3:H640)</f>
        <v>1.5323491836507295</v>
      </c>
      <c r="I10" s="33">
        <f>(VLOOKUP($A10,Skaters!$A1:$V640,10,FALSE)-AVERAGE(Skaters!J3:J640))/STDEV(Skaters!J3:J640)</f>
        <v>3.8066363357135109</v>
      </c>
      <c r="J10" s="33">
        <f>(VLOOKUP($A10,Skaters!$A1:$V640,11,FALSE)-AVERAGE(Skaters!K3:K640))/STDEV(Skaters!K3:K640)</f>
        <v>1.5419067539809896</v>
      </c>
      <c r="K10" s="33">
        <f>(VLOOKUP($A10,Skaters!$A1:$V640,12,FALSE)-AVERAGE(Skaters!L3:L640))/STDEV(Skaters!L3:L640)</f>
        <v>2.746087084860747</v>
      </c>
      <c r="L10" s="33">
        <f>(VLOOKUP($A10,Skaters!$A1:$V640,13,FALSE)-AVERAGE(Skaters!M3:M640))/STDEV(Skaters!M3:M640)</f>
        <v>3.8250538330076216</v>
      </c>
      <c r="M10" s="33">
        <f>(VLOOKUP($A10,Skaters!$A1:$V640,14,FALSE)-AVERAGE(Skaters!N3:N640))/STDEV(Skaters!N3:N640)</f>
        <v>3.2943982099559861</v>
      </c>
      <c r="N10" s="33">
        <f>(VLOOKUP($A10,Skaters!$A1:$V640,15,FALSE)-AVERAGE(Skaters!O3:O640))/STDEV(Skaters!O3:O640)</f>
        <v>2.0441134667303946</v>
      </c>
      <c r="O10" s="33">
        <f>(VLOOKUP($A10,Skaters!$A1:$V640,16,FALSE)-AVERAGE(Skaters!P3:P640))/STDEV(Skaters!P3:P640)</f>
        <v>-0.79681935628755673</v>
      </c>
      <c r="P10" s="33">
        <f>(VLOOKUP($A10,Skaters!$A1:$V640,17,FALSE)-AVERAGE(Skaters!Q3:Q640))/STDEV(Skaters!Q3:Q640)</f>
        <v>0.8103026265909623</v>
      </c>
      <c r="Q10" s="33">
        <f>(VLOOKUP($A10,Skaters!$A1:$V640,18,FALSE)-AVERAGE(Skaters!R3:R640))/STDEV(Skaters!R3:R640)</f>
        <v>0.91015389779166289</v>
      </c>
      <c r="R10" s="33">
        <f>(VLOOKUP($A10,Skaters!$A1:$V640,19,FALSE)-AVERAGE(Skaters!S3:S640))/STDEV(Skaters!S3:S640)</f>
        <v>3.1576092541481429</v>
      </c>
      <c r="S10" s="33">
        <f>(VLOOKUP($A10,Skaters!$A1:$V640,20,FALSE)-AVERAGE(Skaters!T3:T640))/STDEV(Skaters!T3:T640)</f>
        <v>-0.5767643517953136</v>
      </c>
      <c r="T10" s="33">
        <f>(VLOOKUP($A10,Skaters!$A1:$V640,21,FALSE)-AVERAGE(Skaters!U3:U640))/STDEV(Skaters!U3:U640)</f>
        <v>-0.63227647242079021</v>
      </c>
      <c r="U10" s="33">
        <f>(VLOOKUP($A10,Skaters!$A1:$V640,22,FALSE)-AVERAGE(Skaters!V3:V640))/STDEV(Skaters!V3:V640)</f>
        <v>1.089597695715353</v>
      </c>
      <c r="V10" s="33">
        <f>IFERROR((VLOOKUP($A10,Skaters!A1:X640,23,FALSE)-AVERAGE(Skaters!W3:W640))/STDEV(Skaters!W3:W640),0)</f>
        <v>0</v>
      </c>
      <c r="W10" s="33">
        <f>IFERROR((VLOOKUP($A10,Skaters!A1:X640,24,FALSE)-AVERAGE(Skaters!X3:X640))/STDEV(Skaters!X3:X640),0)</f>
        <v>0</v>
      </c>
    </row>
    <row r="11" spans="1:23" ht="21.25" customHeight="1" x14ac:dyDescent="0.15">
      <c r="A11" s="37" t="s">
        <v>75</v>
      </c>
      <c r="B11" s="38" t="s">
        <v>76</v>
      </c>
      <c r="C11" s="39">
        <v>24</v>
      </c>
      <c r="D11" s="38" t="s">
        <v>59</v>
      </c>
      <c r="E11" s="40">
        <f t="shared" si="0"/>
        <v>9.394589019490823</v>
      </c>
      <c r="F11" s="41">
        <f t="shared" si="1"/>
        <v>0.19172630652022088</v>
      </c>
      <c r="G11" s="42">
        <f>VLOOKUP(A11,Skaters!A1:G640,7,FALSE)</f>
        <v>49</v>
      </c>
      <c r="H11" s="43">
        <f>(VLOOKUP($A11,Skaters!$A1:$V640,8,FALSE)-AVERAGE(Skaters!H3:H640))/STDEV(Skaters!H3:H640)</f>
        <v>0.70101142499743707</v>
      </c>
      <c r="I11" s="33">
        <f>(VLOOKUP($A11,Skaters!$A1:$V640,10,FALSE)-AVERAGE(Skaters!J3:J640))/STDEV(Skaters!J3:J640)</f>
        <v>2.6842830041554611</v>
      </c>
      <c r="J11" s="33">
        <f>(VLOOKUP($A11,Skaters!$A1:$V640,11,FALSE)-AVERAGE(Skaters!K3:K640))/STDEV(Skaters!K3:K640)</f>
        <v>1.9710245699377766</v>
      </c>
      <c r="K11" s="33">
        <f>(VLOOKUP($A11,Skaters!$A1:$V640,12,FALSE)-AVERAGE(Skaters!L3:L640))/STDEV(Skaters!L3:L640)</f>
        <v>2.494604237598808</v>
      </c>
      <c r="L11" s="33">
        <f>(VLOOKUP($A11,Skaters!$A1:$V640,13,FALSE)-AVERAGE(Skaters!M3:M640))/STDEV(Skaters!M3:M640)</f>
        <v>1.8099398858098712</v>
      </c>
      <c r="M11" s="33">
        <f>(VLOOKUP($A11,Skaters!$A1:$V640,14,FALSE)-AVERAGE(Skaters!N3:N640))/STDEV(Skaters!N3:N640)</f>
        <v>3.0964207460371291</v>
      </c>
      <c r="N11" s="33">
        <f>(VLOOKUP($A11,Skaters!$A1:$V640,15,FALSE)-AVERAGE(Skaters!O3:O640))/STDEV(Skaters!O3:O640)</f>
        <v>2.2841117972987699</v>
      </c>
      <c r="O11" s="33">
        <f>(VLOOKUP($A11,Skaters!$A1:$V640,16,FALSE)-AVERAGE(Skaters!P3:P640))/STDEV(Skaters!P3:P640)</f>
        <v>-0.62102083380198614</v>
      </c>
      <c r="P11" s="33">
        <f>(VLOOKUP($A11,Skaters!$A1:$V640,17,FALSE)-AVERAGE(Skaters!Q3:Q640))/STDEV(Skaters!Q3:Q640)</f>
        <v>-0.72662318415301597</v>
      </c>
      <c r="Q11" s="33">
        <f>(VLOOKUP($A11,Skaters!$A1:$V640,18,FALSE)-AVERAGE(Skaters!R3:R640))/STDEV(Skaters!R3:R640)</f>
        <v>1.2662505960909285</v>
      </c>
      <c r="R11" s="33">
        <f>(VLOOKUP($A11,Skaters!$A1:$V640,19,FALSE)-AVERAGE(Skaters!S3:S640))/STDEV(Skaters!S3:S640)</f>
        <v>3.164666511153881</v>
      </c>
      <c r="S11" s="33">
        <f>(VLOOKUP($A11,Skaters!$A1:$V640,20,FALSE)-AVERAGE(Skaters!T3:T640))/STDEV(Skaters!T3:T640)</f>
        <v>1.8435303762515358</v>
      </c>
      <c r="T11" s="33">
        <f>(VLOOKUP($A11,Skaters!$A1:$V640,21,FALSE)-AVERAGE(Skaters!U3:U640))/STDEV(Skaters!U3:U640)</f>
        <v>1.890669597578752</v>
      </c>
      <c r="U11" s="33">
        <f>(VLOOKUP($A11,Skaters!$A1:$V640,22,FALSE)-AVERAGE(Skaters!V3:V640))/STDEV(Skaters!V3:V640)</f>
        <v>1.0140245054480861</v>
      </c>
      <c r="V11" s="33">
        <f>IFERROR((VLOOKUP($A11,Skaters!A1:X640,23,FALSE)-AVERAGE(Skaters!W3:W640))/STDEV(Skaters!W3:W640),0)</f>
        <v>0</v>
      </c>
      <c r="W11" s="33">
        <f>IFERROR((VLOOKUP($A11,Skaters!A1:X640,24,FALSE)-AVERAGE(Skaters!X3:X640))/STDEV(Skaters!X3:X640),0)</f>
        <v>0</v>
      </c>
    </row>
    <row r="12" spans="1:23" ht="21.25" customHeight="1" x14ac:dyDescent="0.15">
      <c r="A12" s="44" t="s">
        <v>30</v>
      </c>
      <c r="B12" s="45" t="s">
        <v>67</v>
      </c>
      <c r="C12" s="46">
        <v>25</v>
      </c>
      <c r="D12" s="45" t="s">
        <v>62</v>
      </c>
      <c r="E12" s="40">
        <f t="shared" si="0"/>
        <v>11.371305421883099</v>
      </c>
      <c r="F12" s="41">
        <f t="shared" si="1"/>
        <v>0.22296677297809997</v>
      </c>
      <c r="G12" s="42">
        <f>VLOOKUP(A12,Skaters!A1:G640,7,FALSE)</f>
        <v>51</v>
      </c>
      <c r="H12" s="43">
        <f>(VLOOKUP($A12,Skaters!$A1:$V640,8,FALSE)-AVERAGE(Skaters!H3:H640))/STDEV(Skaters!H3:H640)</f>
        <v>0.83244006100028467</v>
      </c>
      <c r="I12" s="33">
        <f>(VLOOKUP($A12,Skaters!$A1:$V640,10,FALSE)-AVERAGE(Skaters!J3:J640))/STDEV(Skaters!J3:J640)</f>
        <v>2.7473805435697969</v>
      </c>
      <c r="J12" s="33">
        <f>(VLOOKUP($A12,Skaters!$A1:$V640,11,FALSE)-AVERAGE(Skaters!K3:K640))/STDEV(Skaters!K3:K640)</f>
        <v>1.906718065721833</v>
      </c>
      <c r="K12" s="33">
        <f>(VLOOKUP($A12,Skaters!$A1:$V640,12,FALSE)-AVERAGE(Skaters!L3:L640))/STDEV(Skaters!L3:L640)</f>
        <v>2.4833629931739791</v>
      </c>
      <c r="L12" s="33">
        <f>(VLOOKUP($A12,Skaters!$A1:$V640,13,FALSE)-AVERAGE(Skaters!M3:M640))/STDEV(Skaters!M3:M640)</f>
        <v>3.760840216540422</v>
      </c>
      <c r="M12" s="33">
        <f>(VLOOKUP($A12,Skaters!$A1:$V640,14,FALSE)-AVERAGE(Skaters!N3:N640))/STDEV(Skaters!N3:N640)</f>
        <v>2.8953105726247714</v>
      </c>
      <c r="N12" s="33">
        <f>(VLOOKUP($A12,Skaters!$A1:$V640,15,FALSE)-AVERAGE(Skaters!O3:O640))/STDEV(Skaters!O3:O640)</f>
        <v>1.9860896552731953</v>
      </c>
      <c r="O12" s="33">
        <f>(VLOOKUP($A12,Skaters!$A1:$V640,16,FALSE)-AVERAGE(Skaters!P3:P640))/STDEV(Skaters!P3:P640)</f>
        <v>-0.94407855963627196</v>
      </c>
      <c r="P12" s="33">
        <f>(VLOOKUP($A12,Skaters!$A1:$V640,17,FALSE)-AVERAGE(Skaters!Q3:Q640))/STDEV(Skaters!Q3:Q640)</f>
        <v>-0.49864404734615497</v>
      </c>
      <c r="Q12" s="33">
        <f>(VLOOKUP($A12,Skaters!$A1:$V640,18,FALSE)-AVERAGE(Skaters!R3:R640))/STDEV(Skaters!R3:R640)</f>
        <v>1.9143555004141231</v>
      </c>
      <c r="R12" s="33">
        <f>(VLOOKUP($A12,Skaters!$A1:$V640,19,FALSE)-AVERAGE(Skaters!S3:S640))/STDEV(Skaters!S3:S640)</f>
        <v>3.3686817350696892</v>
      </c>
      <c r="S12" s="33">
        <f>(VLOOKUP($A12,Skaters!$A1:$V640,20,FALSE)-AVERAGE(Skaters!T3:T640))/STDEV(Skaters!T3:T640)</f>
        <v>-0.56331397662542615</v>
      </c>
      <c r="T12" s="33">
        <f>(VLOOKUP($A12,Skaters!$A1:$V640,21,FALSE)-AVERAGE(Skaters!U3:U640))/STDEV(Skaters!U3:U640)</f>
        <v>-0.56859681334190038</v>
      </c>
      <c r="U12" s="33">
        <f>(VLOOKUP($A12,Skaters!$A1:$V640,22,FALSE)-AVERAGE(Skaters!V3:V640))/STDEV(Skaters!V3:V640)</f>
        <v>0.1044157352000411</v>
      </c>
      <c r="V12" s="33">
        <f>IFERROR((VLOOKUP($A12,Skaters!A1:X640,23,FALSE)-AVERAGE(Skaters!W3:W640))/STDEV(Skaters!W3:W640),0)</f>
        <v>0</v>
      </c>
      <c r="W12" s="33">
        <f>IFERROR((VLOOKUP($A12,Skaters!A1:X640,24,FALSE)-AVERAGE(Skaters!X3:X640))/STDEV(Skaters!X3:X640),0)</f>
        <v>0</v>
      </c>
    </row>
    <row r="13" spans="1:23" ht="21.25" customHeight="1" x14ac:dyDescent="0.15">
      <c r="A13" s="37" t="s">
        <v>32</v>
      </c>
      <c r="B13" s="38" t="s">
        <v>68</v>
      </c>
      <c r="C13" s="39">
        <v>33</v>
      </c>
      <c r="D13" s="38" t="s">
        <v>62</v>
      </c>
      <c r="E13" s="40">
        <f t="shared" si="0"/>
        <v>7.2815332610372421</v>
      </c>
      <c r="F13" s="41">
        <f t="shared" si="1"/>
        <v>0.15492623959653706</v>
      </c>
      <c r="G13" s="42">
        <f>VLOOKUP(A13,Skaters!A1:G640,7,FALSE)</f>
        <v>47</v>
      </c>
      <c r="H13" s="43">
        <f>(VLOOKUP($A13,Skaters!$A1:$V640,8,FALSE)-AVERAGE(Skaters!H3:H640))/STDEV(Skaters!H3:H640)</f>
        <v>1.4744203548727886</v>
      </c>
      <c r="I13" s="33">
        <f>(VLOOKUP($A13,Skaters!$A1:$V640,10,FALSE)-AVERAGE(Skaters!J3:J640))/STDEV(Skaters!J3:J640)</f>
        <v>1.2078286209400202</v>
      </c>
      <c r="J13" s="33">
        <f>(VLOOKUP($A13,Skaters!$A1:$V640,11,FALSE)-AVERAGE(Skaters!K3:K640))/STDEV(Skaters!K3:K640)</f>
        <v>3.0395699223559087</v>
      </c>
      <c r="K13" s="33">
        <f>(VLOOKUP($A13,Skaters!$A1:$V640,12,FALSE)-AVERAGE(Skaters!L3:L640))/STDEV(Skaters!L3:L640)</f>
        <v>2.4821368448759982</v>
      </c>
      <c r="L13" s="33">
        <f>(VLOOKUP($A13,Skaters!$A1:$V640,13,FALSE)-AVERAGE(Skaters!M3:M640))/STDEV(Skaters!M3:M640)</f>
        <v>2.6659258832151669</v>
      </c>
      <c r="M13" s="33">
        <f>(VLOOKUP($A13,Skaters!$A1:$V640,14,FALSE)-AVERAGE(Skaters!N3:N640))/STDEV(Skaters!N3:N640)</f>
        <v>1.0159665522851977</v>
      </c>
      <c r="N13" s="33">
        <f>(VLOOKUP($A13,Skaters!$A1:$V640,15,FALSE)-AVERAGE(Skaters!O3:O640))/STDEV(Skaters!O3:O640)</f>
        <v>2.2329735468456775</v>
      </c>
      <c r="O13" s="33">
        <f>(VLOOKUP($A13,Skaters!$A1:$V640,16,FALSE)-AVERAGE(Skaters!P3:P640))/STDEV(Skaters!P3:P640)</f>
        <v>-1.0044850669460994</v>
      </c>
      <c r="P13" s="33">
        <f>(VLOOKUP($A13,Skaters!$A1:$V640,17,FALSE)-AVERAGE(Skaters!Q3:Q640))/STDEV(Skaters!Q3:Q640)</f>
        <v>-1.461974945358262</v>
      </c>
      <c r="Q13" s="33">
        <f>(VLOOKUP($A13,Skaters!$A1:$V640,18,FALSE)-AVERAGE(Skaters!R3:R640))/STDEV(Skaters!R3:R640)</f>
        <v>-0.86027964537343238</v>
      </c>
      <c r="R13" s="33">
        <f>(VLOOKUP($A13,Skaters!$A1:$V640,19,FALSE)-AVERAGE(Skaters!S3:S640))/STDEV(Skaters!S3:S640)</f>
        <v>0.99976763084406206</v>
      </c>
      <c r="S13" s="33">
        <f>(VLOOKUP($A13,Skaters!$A1:$V640,20,FALSE)-AVERAGE(Skaters!T3:T640))/STDEV(Skaters!T3:T640)</f>
        <v>-0.57415260723561312</v>
      </c>
      <c r="T13" s="33">
        <f>(VLOOKUP($A13,Skaters!$A1:$V640,21,FALSE)-AVERAGE(Skaters!U3:U640))/STDEV(Skaters!U3:U640)</f>
        <v>-0.60633395123763234</v>
      </c>
      <c r="U13" s="33">
        <f>(VLOOKUP($A13,Skaters!$A1:$V640,22,FALSE)-AVERAGE(Skaters!V3:V640))/STDEV(Skaters!V3:V640)</f>
        <v>0.30325393650038612</v>
      </c>
      <c r="V13" s="33">
        <f>IFERROR((VLOOKUP($A13,Skaters!A1:X640,23,FALSE)-AVERAGE(Skaters!W3:W640))/STDEV(Skaters!W3:W640),0)</f>
        <v>0</v>
      </c>
      <c r="W13" s="33">
        <f>IFERROR((VLOOKUP($A13,Skaters!A1:X640,24,FALSE)-AVERAGE(Skaters!X3:X640))/STDEV(Skaters!X3:X640),0)</f>
        <v>0</v>
      </c>
    </row>
    <row r="14" spans="1:23" ht="21.25" customHeight="1" x14ac:dyDescent="0.15">
      <c r="A14" s="37" t="s">
        <v>28</v>
      </c>
      <c r="B14" s="38" t="s">
        <v>92</v>
      </c>
      <c r="C14" s="39">
        <v>30</v>
      </c>
      <c r="D14" s="38" t="s">
        <v>66</v>
      </c>
      <c r="E14" s="40">
        <f t="shared" si="0"/>
        <v>6.4460432452931373</v>
      </c>
      <c r="F14" s="41">
        <f t="shared" si="1"/>
        <v>0.14013137489767691</v>
      </c>
      <c r="G14" s="42">
        <f>VLOOKUP(A14,Skaters!A1:G640,7,FALSE)</f>
        <v>46</v>
      </c>
      <c r="H14" s="43">
        <f>(VLOOKUP($A14,Skaters!$A1:$V640,8,FALSE)-AVERAGE(Skaters!H3:H640))/STDEV(Skaters!H3:H640)</f>
        <v>0.47450301024963631</v>
      </c>
      <c r="I14" s="33">
        <f>(VLOOKUP($A14,Skaters!$A1:$V640,10,FALSE)-AVERAGE(Skaters!J3:J640))/STDEV(Skaters!J3:J640)</f>
        <v>1.4230024486506969</v>
      </c>
      <c r="J14" s="33">
        <f>(VLOOKUP($A14,Skaters!$A1:$V640,11,FALSE)-AVERAGE(Skaters!K3:K640))/STDEV(Skaters!K3:K640)</f>
        <v>2.8554301772448785</v>
      </c>
      <c r="K14" s="33">
        <f>(VLOOKUP($A14,Skaters!$A1:$V640,12,FALSE)-AVERAGE(Skaters!L3:L640))/STDEV(Skaters!L3:L640)</f>
        <v>2.4660076582732207</v>
      </c>
      <c r="L14" s="33">
        <f>(VLOOKUP($A14,Skaters!$A1:$V640,13,FALSE)-AVERAGE(Skaters!M3:M640))/STDEV(Skaters!M3:M640)</f>
        <v>0.84114443307138131</v>
      </c>
      <c r="M14" s="33">
        <f>(VLOOKUP($A14,Skaters!$A1:$V640,14,FALSE)-AVERAGE(Skaters!N3:N640))/STDEV(Skaters!N3:N640)</f>
        <v>0.89267569656380297</v>
      </c>
      <c r="N14" s="33">
        <f>(VLOOKUP($A14,Skaters!$A1:$V640,15,FALSE)-AVERAGE(Skaters!O3:O640))/STDEV(Skaters!O3:O640)</f>
        <v>1.8796200513335466</v>
      </c>
      <c r="O14" s="33">
        <f>(VLOOKUP($A14,Skaters!$A1:$V640,16,FALSE)-AVERAGE(Skaters!P3:P640))/STDEV(Skaters!P3:P640)</f>
        <v>-1.1119749269208121</v>
      </c>
      <c r="P14" s="33">
        <f>(VLOOKUP($A14,Skaters!$A1:$V640,17,FALSE)-AVERAGE(Skaters!Q3:Q640))/STDEV(Skaters!Q3:Q640)</f>
        <v>-1.3458198870026838</v>
      </c>
      <c r="Q14" s="33">
        <f>(VLOOKUP($A14,Skaters!$A1:$V640,18,FALSE)-AVERAGE(Skaters!R3:R640))/STDEV(Skaters!R3:R640)</f>
        <v>0.55882106191344616</v>
      </c>
      <c r="R14" s="33">
        <f>(VLOOKUP($A14,Skaters!$A1:$V640,19,FALSE)-AVERAGE(Skaters!S3:S640))/STDEV(Skaters!S3:S640)</f>
        <v>1.6089765822098774</v>
      </c>
      <c r="S14" s="33">
        <f>(VLOOKUP($A14,Skaters!$A1:$V640,20,FALSE)-AVERAGE(Skaters!T3:T640))/STDEV(Skaters!T3:T640)</f>
        <v>-0.59333610292040573</v>
      </c>
      <c r="T14" s="33">
        <f>(VLOOKUP($A14,Skaters!$A1:$V640,21,FALSE)-AVERAGE(Skaters!U3:U640))/STDEV(Skaters!U3:U640)</f>
        <v>-0.64045645508566451</v>
      </c>
      <c r="U14" s="33">
        <f>(VLOOKUP($A14,Skaters!$A1:$V640,22,FALSE)-AVERAGE(Skaters!V3:V640))/STDEV(Skaters!V3:V640)</f>
        <v>-0.26804859060532044</v>
      </c>
      <c r="V14" s="33">
        <f>IFERROR((VLOOKUP($A14,Skaters!A1:X640,23,FALSE)-AVERAGE(Skaters!W3:W640))/STDEV(Skaters!W3:W640),0)</f>
        <v>0</v>
      </c>
      <c r="W14" s="33">
        <f>IFERROR((VLOOKUP($A14,Skaters!A1:X640,24,FALSE)-AVERAGE(Skaters!X3:X640))/STDEV(Skaters!X3:X640),0)</f>
        <v>0</v>
      </c>
    </row>
    <row r="15" spans="1:23" ht="21.25" customHeight="1" x14ac:dyDescent="0.2">
      <c r="A15" s="47" t="s">
        <v>27</v>
      </c>
      <c r="B15" s="38" t="s">
        <v>78</v>
      </c>
      <c r="C15" s="39">
        <v>28</v>
      </c>
      <c r="D15" s="38" t="s">
        <v>62</v>
      </c>
      <c r="E15" s="40">
        <f t="shared" si="0"/>
        <v>8.9261460556950514</v>
      </c>
      <c r="F15" s="41">
        <f t="shared" si="1"/>
        <v>0.1983588012376678</v>
      </c>
      <c r="G15" s="42">
        <f>VLOOKUP(A15,Skaters!A1:G640,7,FALSE)</f>
        <v>45</v>
      </c>
      <c r="H15" s="43">
        <f>(VLOOKUP($A15,Skaters!$A1:$V640,8,FALSE)-AVERAGE(Skaters!H3:H640))/STDEV(Skaters!H3:H640)</f>
        <v>0.79072528256998931</v>
      </c>
      <c r="I15" s="33">
        <f>(VLOOKUP($A15,Skaters!$A1:$V640,10,FALSE)-AVERAGE(Skaters!J3:J640))/STDEV(Skaters!J3:J640)</f>
        <v>1.8064314897716738</v>
      </c>
      <c r="J15" s="33">
        <f>(VLOOKUP($A15,Skaters!$A1:$V640,11,FALSE)-AVERAGE(Skaters!K3:K640))/STDEV(Skaters!K3:K640)</f>
        <v>2.5451683677772117</v>
      </c>
      <c r="K15" s="33">
        <f>(VLOOKUP($A15,Skaters!$A1:$V640,12,FALSE)-AVERAGE(Skaters!L3:L640))/STDEV(Skaters!L3:L640)</f>
        <v>2.4485506358598004</v>
      </c>
      <c r="L15" s="33">
        <f>(VLOOKUP($A15,Skaters!$A1:$V640,13,FALSE)-AVERAGE(Skaters!M3:M640))/STDEV(Skaters!M3:M640)</f>
        <v>1.7138539583459707</v>
      </c>
      <c r="M15" s="33">
        <f>(VLOOKUP($A15,Skaters!$A1:$V640,14,FALSE)-AVERAGE(Skaters!N3:N640))/STDEV(Skaters!N3:N640)</f>
        <v>0.7131151821496492</v>
      </c>
      <c r="N15" s="33">
        <f>(VLOOKUP($A15,Skaters!$A1:$V640,15,FALSE)-AVERAGE(Skaters!O3:O640))/STDEV(Skaters!O3:O640)</f>
        <v>2.215962068581391</v>
      </c>
      <c r="O15" s="33">
        <f>(VLOOKUP($A15,Skaters!$A1:$V640,16,FALSE)-AVERAGE(Skaters!P3:P640))/STDEV(Skaters!P3:P640)</f>
        <v>-0.72922164039442339</v>
      </c>
      <c r="P15" s="33">
        <f>(VLOOKUP($A15,Skaters!$A1:$V640,17,FALSE)-AVERAGE(Skaters!Q3:Q640))/STDEV(Skaters!Q3:Q640)</f>
        <v>-0.7012902944512055</v>
      </c>
      <c r="Q15" s="33">
        <f>(VLOOKUP($A15,Skaters!$A1:$V640,18,FALSE)-AVERAGE(Skaters!R3:R640))/STDEV(Skaters!R3:R640)</f>
        <v>1.373951811613227</v>
      </c>
      <c r="R15" s="33">
        <f>(VLOOKUP($A15,Skaters!$A1:$V640,19,FALSE)-AVERAGE(Skaters!S3:S640))/STDEV(Skaters!S3:S640)</f>
        <v>2.0632979311837629</v>
      </c>
      <c r="S15" s="33">
        <f>(VLOOKUP($A15,Skaters!$A1:$V640,20,FALSE)-AVERAGE(Skaters!T3:T640))/STDEV(Skaters!T3:T640)</f>
        <v>-0.59598363404164245</v>
      </c>
      <c r="T15" s="33">
        <f>(VLOOKUP($A15,Skaters!$A1:$V640,21,FALSE)-AVERAGE(Skaters!U3:U640))/STDEV(Skaters!U3:U640)</f>
        <v>-0.64636331545843051</v>
      </c>
      <c r="U15" s="33">
        <f>(VLOOKUP($A15,Skaters!$A1:$V640,22,FALSE)-AVERAGE(Skaters!V3:V640))/STDEV(Skaters!V3:V640)</f>
        <v>-1.1927436227759016</v>
      </c>
      <c r="V15" s="33">
        <f>IFERROR((VLOOKUP($A15,Skaters!A1:X640,23,FALSE)-AVERAGE(Skaters!W3:W640))/STDEV(Skaters!W3:W640),0)</f>
        <v>0</v>
      </c>
      <c r="W15" s="33">
        <f>IFERROR((VLOOKUP($A15,Skaters!A1:X640,24,FALSE)-AVERAGE(Skaters!X3:X640))/STDEV(Skaters!X3:X640),0)</f>
        <v>0</v>
      </c>
    </row>
    <row r="16" spans="1:23" ht="21.25" customHeight="1" x14ac:dyDescent="0.2">
      <c r="A16" s="47" t="s">
        <v>79</v>
      </c>
      <c r="B16" s="38" t="s">
        <v>80</v>
      </c>
      <c r="C16" s="39">
        <v>24</v>
      </c>
      <c r="D16" s="38" t="s">
        <v>81</v>
      </c>
      <c r="E16" s="40">
        <f t="shared" si="0"/>
        <v>7.9238509530659664</v>
      </c>
      <c r="F16" s="41">
        <f t="shared" si="1"/>
        <v>0.16171124394012176</v>
      </c>
      <c r="G16" s="42">
        <f>VLOOKUP(A16,Skaters!A1:G640,7,FALSE)</f>
        <v>49</v>
      </c>
      <c r="H16" s="43">
        <f>(VLOOKUP($A16,Skaters!$A1:$V640,8,FALSE)-AVERAGE(Skaters!H3:H640))/STDEV(Skaters!H3:H640)</f>
        <v>0.62763811550321846</v>
      </c>
      <c r="I16" s="33">
        <f>(VLOOKUP($A16,Skaters!$A1:$V640,10,FALSE)-AVERAGE(Skaters!J3:J640))/STDEV(Skaters!J3:J640)</f>
        <v>2.4275454207652007</v>
      </c>
      <c r="J16" s="33">
        <f>(VLOOKUP($A16,Skaters!$A1:$V640,11,FALSE)-AVERAGE(Skaters!K3:K640))/STDEV(Skaters!K3:K640)</f>
        <v>2.0675558831993666</v>
      </c>
      <c r="K16" s="33">
        <f>(VLOOKUP($A16,Skaters!$A1:$V640,12,FALSE)-AVERAGE(Skaters!L3:L640))/STDEV(Skaters!L3:L640)</f>
        <v>2.4360487429249291</v>
      </c>
      <c r="L16" s="33">
        <f>(VLOOKUP($A16,Skaters!$A1:$V640,13,FALSE)-AVERAGE(Skaters!M3:M640))/STDEV(Skaters!M3:M640)</f>
        <v>2.1294059106423737</v>
      </c>
      <c r="M16" s="33">
        <f>(VLOOKUP($A16,Skaters!$A1:$V640,14,FALSE)-AVERAGE(Skaters!N3:N640))/STDEV(Skaters!N3:N640)</f>
        <v>1.6299665741639087</v>
      </c>
      <c r="N16" s="33">
        <f>(VLOOKUP($A16,Skaters!$A1:$V640,15,FALSE)-AVERAGE(Skaters!O3:O640))/STDEV(Skaters!O3:O640)</f>
        <v>1.2185087979800238</v>
      </c>
      <c r="O16" s="33">
        <f>(VLOOKUP($A16,Skaters!$A1:$V640,16,FALSE)-AVERAGE(Skaters!P3:P640))/STDEV(Skaters!P3:P640)</f>
        <v>-0.78424752650762075</v>
      </c>
      <c r="P16" s="33">
        <f>(VLOOKUP($A16,Skaters!$A1:$V640,17,FALSE)-AVERAGE(Skaters!Q3:Q640))/STDEV(Skaters!Q3:Q640)</f>
        <v>-0.50636283094625445</v>
      </c>
      <c r="Q16" s="33">
        <f>(VLOOKUP($A16,Skaters!$A1:$V640,18,FALSE)-AVERAGE(Skaters!R3:R640))/STDEV(Skaters!R3:R640)</f>
        <v>0.86508246698662172</v>
      </c>
      <c r="R16" s="33">
        <f>(VLOOKUP($A16,Skaters!$A1:$V640,19,FALSE)-AVERAGE(Skaters!S3:S640))/STDEV(Skaters!S3:S640)</f>
        <v>2.9241230990310547</v>
      </c>
      <c r="S16" s="33">
        <f>(VLOOKUP($A16,Skaters!$A1:$V640,20,FALSE)-AVERAGE(Skaters!T3:T640))/STDEV(Skaters!T3:T640)</f>
        <v>-0.57313227631133745</v>
      </c>
      <c r="T16" s="33">
        <f>(VLOOKUP($A16,Skaters!$A1:$V640,21,FALSE)-AVERAGE(Skaters!U3:U640))/STDEV(Skaters!U3:U640)</f>
        <v>-0.58117736781956875</v>
      </c>
      <c r="U16" s="33">
        <f>(VLOOKUP($A16,Skaters!$A1:$V640,22,FALSE)-AVERAGE(Skaters!V3:V640))/STDEV(Skaters!V3:V640)</f>
        <v>-6.3235468112701185E-2</v>
      </c>
      <c r="V16" s="33">
        <f>IFERROR((VLOOKUP($A16,Skaters!A1:X640,23,FALSE)-AVERAGE(Skaters!W3:W640))/STDEV(Skaters!W3:W640),0)</f>
        <v>0</v>
      </c>
      <c r="W16" s="33">
        <f>IFERROR((VLOOKUP($A16,Skaters!A1:X640,24,FALSE)-AVERAGE(Skaters!X3:X640))/STDEV(Skaters!X3:X640),0)</f>
        <v>0</v>
      </c>
    </row>
    <row r="17" spans="1:23" ht="21.25" customHeight="1" x14ac:dyDescent="0.15">
      <c r="A17" s="44" t="s">
        <v>77</v>
      </c>
      <c r="B17" s="48" t="s">
        <v>60</v>
      </c>
      <c r="C17" s="49">
        <v>29</v>
      </c>
      <c r="D17" s="48" t="s">
        <v>61</v>
      </c>
      <c r="E17" s="40">
        <f t="shared" si="0"/>
        <v>10.32445478539608</v>
      </c>
      <c r="F17" s="41">
        <f t="shared" si="1"/>
        <v>0.20244028990972707</v>
      </c>
      <c r="G17" s="42">
        <f>VLOOKUP(A17,Skaters!A1:G640,7,FALSE)</f>
        <v>51</v>
      </c>
      <c r="H17" s="43">
        <f>(VLOOKUP($A17,Skaters!$A1:$V640,8,FALSE)-AVERAGE(Skaters!H3:H640))/STDEV(Skaters!H3:H640)</f>
        <v>0.74232602514831225</v>
      </c>
      <c r="I17" s="33">
        <f>(VLOOKUP($A17,Skaters!$A1:$V640,10,FALSE)-AVERAGE(Skaters!J3:J640))/STDEV(Skaters!J3:J640)</f>
        <v>2.2428705836737604</v>
      </c>
      <c r="J17" s="33">
        <f>(VLOOKUP($A17,Skaters!$A1:$V640,11,FALSE)-AVERAGE(Skaters!K3:K640))/STDEV(Skaters!K3:K640)</f>
        <v>2.1860333764175248</v>
      </c>
      <c r="K17" s="33">
        <f>(VLOOKUP($A17,Skaters!$A1:$V640,12,FALSE)-AVERAGE(Skaters!L3:L640))/STDEV(Skaters!L3:L640)</f>
        <v>2.4249039318883114</v>
      </c>
      <c r="L17" s="33">
        <f>(VLOOKUP($A17,Skaters!$A1:$V640,13,FALSE)-AVERAGE(Skaters!M3:M640))/STDEV(Skaters!M3:M640)</f>
        <v>1.7135776872971833</v>
      </c>
      <c r="M17" s="33">
        <f>(VLOOKUP($A17,Skaters!$A1:$V640,14,FALSE)-AVERAGE(Skaters!N3:N640))/STDEV(Skaters!N3:N640)</f>
        <v>2.7259793063575262</v>
      </c>
      <c r="N17" s="33">
        <f>(VLOOKUP($A17,Skaters!$A1:$V640,15,FALSE)-AVERAGE(Skaters!O3:O640))/STDEV(Skaters!O3:O640)</f>
        <v>2.0494891427133322</v>
      </c>
      <c r="O17" s="33">
        <f>(VLOOKUP($A17,Skaters!$A1:$V640,16,FALSE)-AVERAGE(Skaters!P3:P640))/STDEV(Skaters!P3:P640)</f>
        <v>-0.13605785016867247</v>
      </c>
      <c r="P17" s="33">
        <f>(VLOOKUP($A17,Skaters!$A1:$V640,17,FALSE)-AVERAGE(Skaters!Q3:Q640))/STDEV(Skaters!Q3:Q640)</f>
        <v>0.77959839616090598</v>
      </c>
      <c r="Q17" s="33">
        <f>(VLOOKUP($A17,Skaters!$A1:$V640,18,FALSE)-AVERAGE(Skaters!R3:R640))/STDEV(Skaters!R3:R640)</f>
        <v>2.2685418454629516</v>
      </c>
      <c r="R17" s="33">
        <f>(VLOOKUP($A17,Skaters!$A1:$V640,19,FALSE)-AVERAGE(Skaters!S3:S640))/STDEV(Skaters!S3:S640)</f>
        <v>2.458017520268498</v>
      </c>
      <c r="S17" s="33">
        <f>(VLOOKUP($A17,Skaters!$A1:$V640,20,FALSE)-AVERAGE(Skaters!T3:T640))/STDEV(Skaters!T3:T640)</f>
        <v>1.4656008352081522</v>
      </c>
      <c r="T17" s="33">
        <f>(VLOOKUP($A17,Skaters!$A1:$V640,21,FALSE)-AVERAGE(Skaters!U3:U640))/STDEV(Skaters!U3:U640)</f>
        <v>1.095267172465668</v>
      </c>
      <c r="U17" s="33">
        <f>(VLOOKUP($A17,Skaters!$A1:$V640,22,FALSE)-AVERAGE(Skaters!V3:V640))/STDEV(Skaters!V3:V640)</f>
        <v>1.2385877164519821</v>
      </c>
      <c r="V17" s="33">
        <f>IFERROR((VLOOKUP($A17,Skaters!A1:X640,23,FALSE)-AVERAGE(Skaters!W3:W640))/STDEV(Skaters!W3:W640),0)</f>
        <v>0</v>
      </c>
      <c r="W17" s="33">
        <f>IFERROR((VLOOKUP($A17,Skaters!A1:X640,24,FALSE)-AVERAGE(Skaters!X3:X640))/STDEV(Skaters!X3:X640),0)</f>
        <v>0</v>
      </c>
    </row>
    <row r="18" spans="1:23" ht="21.25" customHeight="1" x14ac:dyDescent="0.2">
      <c r="A18" s="47" t="s">
        <v>73</v>
      </c>
      <c r="B18" s="38" t="s">
        <v>60</v>
      </c>
      <c r="C18" s="39">
        <v>31</v>
      </c>
      <c r="D18" s="38" t="s">
        <v>59</v>
      </c>
      <c r="E18" s="40">
        <f t="shared" si="0"/>
        <v>10.030159800778321</v>
      </c>
      <c r="F18" s="41">
        <f t="shared" si="1"/>
        <v>0.19666980001526121</v>
      </c>
      <c r="G18" s="42">
        <f>VLOOKUP(A18,Skaters!A1:G640,7,FALSE)</f>
        <v>51</v>
      </c>
      <c r="H18" s="43">
        <f>(VLOOKUP($A18,Skaters!$A1:$V640,8,FALSE)-AVERAGE(Skaters!H3:H640))/STDEV(Skaters!H3:H640)</f>
        <v>0.47653194947850913</v>
      </c>
      <c r="I18" s="33">
        <f>(VLOOKUP($A18,Skaters!$A1:$V640,10,FALSE)-AVERAGE(Skaters!J3:J640))/STDEV(Skaters!J3:J640)</f>
        <v>1.5907483668242641</v>
      </c>
      <c r="J18" s="33">
        <f>(VLOOKUP($A18,Skaters!$A1:$V640,11,FALSE)-AVERAGE(Skaters!K3:K640))/STDEV(Skaters!K3:K640)</f>
        <v>2.5757798814205084</v>
      </c>
      <c r="K18" s="33">
        <f>(VLOOKUP($A18,Skaters!$A1:$V640,12,FALSE)-AVERAGE(Skaters!L3:L640))/STDEV(Skaters!L3:L640)</f>
        <v>2.3674726354327897</v>
      </c>
      <c r="L18" s="33">
        <f>(VLOOKUP($A18,Skaters!$A1:$V640,13,FALSE)-AVERAGE(Skaters!M3:M640))/STDEV(Skaters!M3:M640)</f>
        <v>2.1991587678335955</v>
      </c>
      <c r="M18" s="33">
        <f>(VLOOKUP($A18,Skaters!$A1:$V640,14,FALSE)-AVERAGE(Skaters!N3:N640))/STDEV(Skaters!N3:N640)</f>
        <v>2.3479631844642812</v>
      </c>
      <c r="N18" s="33">
        <f>(VLOOKUP($A18,Skaters!$A1:$V640,15,FALSE)-AVERAGE(Skaters!O3:O640))/STDEV(Skaters!O3:O640)</f>
        <v>2.651628332393098</v>
      </c>
      <c r="O18" s="33">
        <f>(VLOOKUP($A18,Skaters!$A1:$V640,16,FALSE)-AVERAGE(Skaters!P3:P640))/STDEV(Skaters!P3:P640)</f>
        <v>-0.91482375161619045</v>
      </c>
      <c r="P18" s="33">
        <f>(VLOOKUP($A18,Skaters!$A1:$V640,17,FALSE)-AVERAGE(Skaters!Q3:Q640))/STDEV(Skaters!Q3:Q640)</f>
        <v>-0.49732336639349217</v>
      </c>
      <c r="Q18" s="33">
        <f>(VLOOKUP($A18,Skaters!$A1:$V640,18,FALSE)-AVERAGE(Skaters!R3:R640))/STDEV(Skaters!R3:R640)</f>
        <v>1.9276682039230442</v>
      </c>
      <c r="R18" s="33">
        <f>(VLOOKUP($A18,Skaters!$A1:$V640,19,FALSE)-AVERAGE(Skaters!S3:S640))/STDEV(Skaters!S3:S640)</f>
        <v>1.7833023330775961</v>
      </c>
      <c r="S18" s="33">
        <f>(VLOOKUP($A18,Skaters!$A1:$V640,20,FALSE)-AVERAGE(Skaters!T3:T640))/STDEV(Skaters!T3:T640)</f>
        <v>2.7851529599991549</v>
      </c>
      <c r="T18" s="33">
        <f>(VLOOKUP($A18,Skaters!$A1:$V640,21,FALSE)-AVERAGE(Skaters!U3:U640))/STDEV(Skaters!U3:U640)</f>
        <v>2.461694782058748</v>
      </c>
      <c r="U18" s="33">
        <f>(VLOOKUP($A18,Skaters!$A1:$V640,22,FALSE)-AVERAGE(Skaters!V3:V640))/STDEV(Skaters!V3:V640)</f>
        <v>1.1486253264089563</v>
      </c>
      <c r="V18" s="33">
        <f>IFERROR((VLOOKUP($A18,Skaters!A1:X640,23,FALSE)-AVERAGE(Skaters!W3:W640))/STDEV(Skaters!W3:W640),0)</f>
        <v>0</v>
      </c>
      <c r="W18" s="33">
        <f>IFERROR((VLOOKUP($A18,Skaters!A1:X640,24,FALSE)-AVERAGE(Skaters!X3:X640))/STDEV(Skaters!X3:X640),0)</f>
        <v>0</v>
      </c>
    </row>
    <row r="19" spans="1:23" ht="21.25" customHeight="1" x14ac:dyDescent="0.15">
      <c r="A19" s="44" t="s">
        <v>71</v>
      </c>
      <c r="B19" s="48" t="s">
        <v>72</v>
      </c>
      <c r="C19" s="49">
        <v>25</v>
      </c>
      <c r="D19" s="48" t="s">
        <v>66</v>
      </c>
      <c r="E19" s="40">
        <f t="shared" si="0"/>
        <v>7.9576062580014906</v>
      </c>
      <c r="F19" s="41">
        <f t="shared" si="1"/>
        <v>0.16240012771431614</v>
      </c>
      <c r="G19" s="42">
        <f>VLOOKUP(A19,Skaters!A1:G640,7,FALSE)</f>
        <v>49</v>
      </c>
      <c r="H19" s="43">
        <f>(VLOOKUP($A19,Skaters!$A1:$V640,8,FALSE)-AVERAGE(Skaters!H3:H640))/STDEV(Skaters!H3:H640)</f>
        <v>1.219530787773432</v>
      </c>
      <c r="I19" s="33">
        <f>(VLOOKUP($A19,Skaters!$A1:$V640,10,FALSE)-AVERAGE(Skaters!J3:J640))/STDEV(Skaters!J3:J640)</f>
        <v>3.144504598194223</v>
      </c>
      <c r="J19" s="33">
        <f>(VLOOKUP($A19,Skaters!$A1:$V640,11,FALSE)-AVERAGE(Skaters!K3:K640))/STDEV(Skaters!K3:K640)</f>
        <v>1.391346350829332</v>
      </c>
      <c r="K19" s="33">
        <f>(VLOOKUP($A19,Skaters!$A1:$V640,12,FALSE)-AVERAGE(Skaters!L3:L640))/STDEV(Skaters!L3:L640)</f>
        <v>2.342732144369521</v>
      </c>
      <c r="L19" s="33">
        <f>(VLOOKUP($A19,Skaters!$A1:$V640,13,FALSE)-AVERAGE(Skaters!M3:M640))/STDEV(Skaters!M3:M640)</f>
        <v>2.9487689487420172</v>
      </c>
      <c r="M19" s="33">
        <f>(VLOOKUP($A19,Skaters!$A1:$V640,14,FALSE)-AVERAGE(Skaters!N3:N640))/STDEV(Skaters!N3:N640)</f>
        <v>2.1390162046342112</v>
      </c>
      <c r="N19" s="33">
        <f>(VLOOKUP($A19,Skaters!$A1:$V640,15,FALSE)-AVERAGE(Skaters!O3:O640))/STDEV(Skaters!O3:O640)</f>
        <v>1.663791402503215</v>
      </c>
      <c r="O19" s="33">
        <f>(VLOOKUP($A19,Skaters!$A1:$V640,16,FALSE)-AVERAGE(Skaters!P3:P640))/STDEV(Skaters!P3:P640)</f>
        <v>-0.92596532181041291</v>
      </c>
      <c r="P19" s="33">
        <f>(VLOOKUP($A19,Skaters!$A1:$V640,17,FALSE)-AVERAGE(Skaters!Q3:Q640))/STDEV(Skaters!Q3:Q640)</f>
        <v>-1.2391350551494302</v>
      </c>
      <c r="Q19" s="33">
        <f>(VLOOKUP($A19,Skaters!$A1:$V640,18,FALSE)-AVERAGE(Skaters!R3:R640))/STDEV(Skaters!R3:R640)</f>
        <v>-0.26483972045688414</v>
      </c>
      <c r="R19" s="33">
        <f>(VLOOKUP($A19,Skaters!$A1:$V640,19,FALSE)-AVERAGE(Skaters!S3:S640))/STDEV(Skaters!S3:S640)</f>
        <v>3.6607485730143168</v>
      </c>
      <c r="S19" s="33">
        <f>(VLOOKUP($A19,Skaters!$A1:$V640,20,FALSE)-AVERAGE(Skaters!T3:T640))/STDEV(Skaters!T3:T640)</f>
        <v>-0.58456889281559843</v>
      </c>
      <c r="T19" s="33">
        <f>(VLOOKUP($A19,Skaters!$A1:$V640,21,FALSE)-AVERAGE(Skaters!U3:U640))/STDEV(Skaters!U3:U640)</f>
        <v>-0.62145204422014388</v>
      </c>
      <c r="U19" s="33">
        <f>(VLOOKUP($A19,Skaters!$A1:$V640,22,FALSE)-AVERAGE(Skaters!V3:V640))/STDEV(Skaters!V3:V640)</f>
        <v>-1.1927436227759016</v>
      </c>
      <c r="V19" s="33">
        <f>IFERROR((VLOOKUP($A19,Skaters!A1:X640,23,FALSE)-AVERAGE(Skaters!W3:W640))/STDEV(Skaters!W3:W640),0)</f>
        <v>0</v>
      </c>
      <c r="W19" s="33">
        <f>IFERROR((VLOOKUP($A19,Skaters!A1:X640,24,FALSE)-AVERAGE(Skaters!X3:X640))/STDEV(Skaters!X3:X640),0)</f>
        <v>0</v>
      </c>
    </row>
    <row r="20" spans="1:23" ht="21.25" customHeight="1" x14ac:dyDescent="0.15">
      <c r="A20" s="44" t="s">
        <v>82</v>
      </c>
      <c r="B20" s="45" t="s">
        <v>83</v>
      </c>
      <c r="C20" s="46">
        <v>27</v>
      </c>
      <c r="D20" s="45" t="s">
        <v>81</v>
      </c>
      <c r="E20" s="40">
        <f t="shared" si="0"/>
        <v>9.2199362763074859</v>
      </c>
      <c r="F20" s="41">
        <f t="shared" si="1"/>
        <v>0.19208200575640597</v>
      </c>
      <c r="G20" s="42">
        <f>VLOOKUP(A20,Skaters!A1:G640,7,FALSE)</f>
        <v>48</v>
      </c>
      <c r="H20" s="43">
        <f>(VLOOKUP($A20,Skaters!$A1:$V640,8,FALSE)-AVERAGE(Skaters!H3:H640))/STDEV(Skaters!H3:H640)</f>
        <v>0.70792794635490963</v>
      </c>
      <c r="I20" s="33">
        <f>(VLOOKUP($A20,Skaters!$A1:$V640,10,FALSE)-AVERAGE(Skaters!J3:J640))/STDEV(Skaters!J3:J640)</f>
        <v>2.6407698055009283</v>
      </c>
      <c r="J20" s="33">
        <f>(VLOOKUP($A20,Skaters!$A1:$V640,11,FALSE)-AVERAGE(Skaters!K3:K640))/STDEV(Skaters!K3:K640)</f>
        <v>1.7284332003612073</v>
      </c>
      <c r="K20" s="33">
        <f>(VLOOKUP($A20,Skaters!$A1:$V640,12,FALSE)-AVERAGE(Skaters!L3:L640))/STDEV(Skaters!L3:L640)</f>
        <v>2.3211230918284631</v>
      </c>
      <c r="L20" s="33">
        <f>(VLOOKUP($A20,Skaters!$A1:$V640,13,FALSE)-AVERAGE(Skaters!M3:M640))/STDEV(Skaters!M3:M640)</f>
        <v>1.9751146543869569</v>
      </c>
      <c r="M20" s="33">
        <f>(VLOOKUP($A20,Skaters!$A1:$V640,14,FALSE)-AVERAGE(Skaters!N3:N640))/STDEV(Skaters!N3:N640)</f>
        <v>2.2496680993553766</v>
      </c>
      <c r="N20" s="33">
        <f>(VLOOKUP($A20,Skaters!$A1:$V640,15,FALSE)-AVERAGE(Skaters!O3:O640))/STDEV(Skaters!O3:O640)</f>
        <v>1.6155312438220466</v>
      </c>
      <c r="O20" s="33">
        <f>(VLOOKUP($A20,Skaters!$A1:$V640,16,FALSE)-AVERAGE(Skaters!P3:P640))/STDEV(Skaters!P3:P640)</f>
        <v>-0.24627474023459414</v>
      </c>
      <c r="P20" s="33">
        <f>(VLOOKUP($A20,Skaters!$A1:$V640,17,FALSE)-AVERAGE(Skaters!Q3:Q640))/STDEV(Skaters!Q3:Q640)</f>
        <v>-0.35728445229740174</v>
      </c>
      <c r="Q20" s="33">
        <f>(VLOOKUP($A20,Skaters!$A1:$V640,18,FALSE)-AVERAGE(Skaters!R3:R640))/STDEV(Skaters!R3:R640)</f>
        <v>1.5063621124709421</v>
      </c>
      <c r="R20" s="33">
        <f>(VLOOKUP($A20,Skaters!$A1:$V640,19,FALSE)-AVERAGE(Skaters!S3:S640))/STDEV(Skaters!S3:S640)</f>
        <v>2.5149263681996197</v>
      </c>
      <c r="S20" s="33">
        <f>(VLOOKUP($A20,Skaters!$A1:$V640,20,FALSE)-AVERAGE(Skaters!T3:T640))/STDEV(Skaters!T3:T640)</f>
        <v>-0.51087983546824411</v>
      </c>
      <c r="T20" s="33">
        <f>(VLOOKUP($A20,Skaters!$A1:$V640,21,FALSE)-AVERAGE(Skaters!U3:U640))/STDEV(Skaters!U3:U640)</f>
        <v>-0.51560490872353792</v>
      </c>
      <c r="U20" s="33">
        <f>(VLOOKUP($A20,Skaters!$A1:$V640,22,FALSE)-AVERAGE(Skaters!V3:V640))/STDEV(Skaters!V3:V640)</f>
        <v>0.55856281038214417</v>
      </c>
      <c r="V20" s="33">
        <f>IFERROR((VLOOKUP($A20,Skaters!A1:X640,23,FALSE)-AVERAGE(Skaters!W3:W640))/STDEV(Skaters!W3:W640),0)</f>
        <v>0</v>
      </c>
      <c r="W20" s="33">
        <f>IFERROR((VLOOKUP($A20,Skaters!A1:X640,24,FALSE)-AVERAGE(Skaters!X3:X640))/STDEV(Skaters!X3:X640),0)</f>
        <v>0</v>
      </c>
    </row>
    <row r="21" spans="1:23" ht="21.25" customHeight="1" x14ac:dyDescent="0.2">
      <c r="A21" s="47" t="s">
        <v>90</v>
      </c>
      <c r="B21" s="38" t="s">
        <v>83</v>
      </c>
      <c r="C21" s="39">
        <v>34</v>
      </c>
      <c r="D21" s="38" t="s">
        <v>59</v>
      </c>
      <c r="E21" s="40">
        <f t="shared" si="0"/>
        <v>8.3898359588252696</v>
      </c>
      <c r="F21" s="41">
        <f t="shared" si="1"/>
        <v>0.17478824914219313</v>
      </c>
      <c r="G21" s="42">
        <f>VLOOKUP(A21,Skaters!A1:G640,7,FALSE)</f>
        <v>48</v>
      </c>
      <c r="H21" s="43">
        <f>(VLOOKUP($A21,Skaters!$A1:$V640,8,FALSE)-AVERAGE(Skaters!H3:H640))/STDEV(Skaters!H3:H640)</f>
        <v>0.79488067502287585</v>
      </c>
      <c r="I21" s="33">
        <f>(VLOOKUP($A21,Skaters!$A1:$V640,10,FALSE)-AVERAGE(Skaters!J3:J640))/STDEV(Skaters!J3:J640)</f>
        <v>1.532660098833301</v>
      </c>
      <c r="J21" s="33">
        <f>(VLOOKUP($A21,Skaters!$A1:$V640,11,FALSE)-AVERAGE(Skaters!K3:K640))/STDEV(Skaters!K3:K640)</f>
        <v>2.5419582800850176</v>
      </c>
      <c r="K21" s="33">
        <f>(VLOOKUP($A21,Skaters!$A1:$V640,12,FALSE)-AVERAGE(Skaters!L3:L640))/STDEV(Skaters!L3:L640)</f>
        <v>2.3190672095251688</v>
      </c>
      <c r="L21" s="33">
        <f>(VLOOKUP($A21,Skaters!$A1:$V640,13,FALSE)-AVERAGE(Skaters!M3:M640))/STDEV(Skaters!M3:M640)</f>
        <v>1.3295003200037427</v>
      </c>
      <c r="M21" s="33">
        <f>(VLOOKUP($A21,Skaters!$A1:$V640,14,FALSE)-AVERAGE(Skaters!N3:N640))/STDEV(Skaters!N3:N640)</f>
        <v>0.65907210816066553</v>
      </c>
      <c r="N21" s="33">
        <f>(VLOOKUP($A21,Skaters!$A1:$V640,15,FALSE)-AVERAGE(Skaters!O3:O640))/STDEV(Skaters!O3:O640)</f>
        <v>2.0928794725186486</v>
      </c>
      <c r="O21" s="33">
        <f>(VLOOKUP($A21,Skaters!$A1:$V640,16,FALSE)-AVERAGE(Skaters!P3:P640))/STDEV(Skaters!P3:P640)</f>
        <v>-0.59129951951738491</v>
      </c>
      <c r="P21" s="33">
        <f>(VLOOKUP($A21,Skaters!$A1:$V640,17,FALSE)-AVERAGE(Skaters!Q3:Q640))/STDEV(Skaters!Q3:Q640)</f>
        <v>-0.84440807671614138</v>
      </c>
      <c r="Q21" s="33">
        <f>(VLOOKUP($A21,Skaters!$A1:$V640,18,FALSE)-AVERAGE(Skaters!R3:R640))/STDEV(Skaters!R3:R640)</f>
        <v>1.4841373069019446</v>
      </c>
      <c r="R21" s="33">
        <f>(VLOOKUP($A21,Skaters!$A1:$V640,19,FALSE)-AVERAGE(Skaters!S3:S640))/STDEV(Skaters!S3:S640)</f>
        <v>1.4645456674741388</v>
      </c>
      <c r="S21" s="33">
        <f>(VLOOKUP($A21,Skaters!$A1:$V640,20,FALSE)-AVERAGE(Skaters!T3:T640))/STDEV(Skaters!T3:T640)</f>
        <v>3.4512998175236809</v>
      </c>
      <c r="T21" s="33">
        <f>(VLOOKUP($A21,Skaters!$A1:$V640,21,FALSE)-AVERAGE(Skaters!U3:U640))/STDEV(Skaters!U3:U640)</f>
        <v>3.1703301987500918</v>
      </c>
      <c r="U21" s="33">
        <f>(VLOOKUP($A21,Skaters!$A1:$V640,22,FALSE)-AVERAGE(Skaters!V3:V640))/STDEV(Skaters!V3:V640)</f>
        <v>1.1211953689768122</v>
      </c>
      <c r="V21" s="33">
        <f>IFERROR((VLOOKUP($A21,Skaters!A1:X640,23,FALSE)-AVERAGE(Skaters!W3:W640))/STDEV(Skaters!W3:W640),0)</f>
        <v>0</v>
      </c>
      <c r="W21" s="33">
        <f>IFERROR((VLOOKUP($A21,Skaters!A1:X640,24,FALSE)-AVERAGE(Skaters!X3:X640))/STDEV(Skaters!X3:X640),0)</f>
        <v>0</v>
      </c>
    </row>
    <row r="22" spans="1:23" ht="21.25" customHeight="1" x14ac:dyDescent="0.2">
      <c r="A22" s="47" t="s">
        <v>36</v>
      </c>
      <c r="B22" s="38" t="s">
        <v>60</v>
      </c>
      <c r="C22" s="39">
        <v>23</v>
      </c>
      <c r="D22" s="38" t="s">
        <v>74</v>
      </c>
      <c r="E22" s="40">
        <f t="shared" si="0"/>
        <v>12.033914108752329</v>
      </c>
      <c r="F22" s="41">
        <f t="shared" si="1"/>
        <v>0.23595910017161428</v>
      </c>
      <c r="G22" s="42">
        <f>VLOOKUP(A22,Skaters!A1:G640,7,FALSE)</f>
        <v>51</v>
      </c>
      <c r="H22" s="43">
        <f>(VLOOKUP($A22,Skaters!$A1:$V640,8,FALSE)-AVERAGE(Skaters!H3:H640))/STDEV(Skaters!H3:H640)</f>
        <v>1.9712403138775292</v>
      </c>
      <c r="I22" s="33">
        <f>(VLOOKUP($A22,Skaters!$A1:$V640,10,FALSE)-AVERAGE(Skaters!J3:J640))/STDEV(Skaters!J3:J640)</f>
        <v>1.2488377969227948</v>
      </c>
      <c r="J22" s="33">
        <f>(VLOOKUP($A22,Skaters!$A1:$V640,11,FALSE)-AVERAGE(Skaters!K3:K640))/STDEV(Skaters!K3:K640)</f>
        <v>2.7149912803948739</v>
      </c>
      <c r="K22" s="33">
        <f>(VLOOKUP($A22,Skaters!$A1:$V640,12,FALSE)-AVERAGE(Skaters!L3:L640))/STDEV(Skaters!L3:L640)</f>
        <v>2.2962215509674162</v>
      </c>
      <c r="L22" s="33">
        <f>(VLOOKUP($A22,Skaters!$A1:$V640,13,FALSE)-AVERAGE(Skaters!M3:M640))/STDEV(Skaters!M3:M640)</f>
        <v>1.3817274186089328</v>
      </c>
      <c r="M22" s="33">
        <f>(VLOOKUP($A22,Skaters!$A1:$V640,14,FALSE)-AVERAGE(Skaters!N3:N640))/STDEV(Skaters!N3:N640)</f>
        <v>1.4953837698222847</v>
      </c>
      <c r="N22" s="33">
        <f>(VLOOKUP($A22,Skaters!$A1:$V640,15,FALSE)-AVERAGE(Skaters!O3:O640))/STDEV(Skaters!O3:O640)</f>
        <v>3.1890397434138875</v>
      </c>
      <c r="O22" s="33">
        <f>(VLOOKUP($A22,Skaters!$A1:$V640,16,FALSE)-AVERAGE(Skaters!P3:P640))/STDEV(Skaters!P3:P640)</f>
        <v>1.0874039203274426</v>
      </c>
      <c r="P22" s="33">
        <f>(VLOOKUP($A22,Skaters!$A1:$V640,17,FALSE)-AVERAGE(Skaters!Q3:Q640))/STDEV(Skaters!Q3:Q640)</f>
        <v>-7.41898608444862E-2</v>
      </c>
      <c r="Q22" s="33">
        <f>(VLOOKUP($A22,Skaters!$A1:$V640,18,FALSE)-AVERAGE(Skaters!R3:R640))/STDEV(Skaters!R3:R640)</f>
        <v>2.411913949084397</v>
      </c>
      <c r="R22" s="33">
        <f>(VLOOKUP($A22,Skaters!$A1:$V640,19,FALSE)-AVERAGE(Skaters!S3:S640))/STDEV(Skaters!S3:S640)</f>
        <v>1.429546168645514</v>
      </c>
      <c r="S22" s="33">
        <f>(VLOOKUP($A22,Skaters!$A1:$V640,20,FALSE)-AVERAGE(Skaters!T3:T640))/STDEV(Skaters!T3:T640)</f>
        <v>-0.59598363404164245</v>
      </c>
      <c r="T22" s="33">
        <f>(VLOOKUP($A22,Skaters!$A1:$V640,21,FALSE)-AVERAGE(Skaters!U3:U640))/STDEV(Skaters!U3:U640)</f>
        <v>-0.65095784258714562</v>
      </c>
      <c r="U22" s="33">
        <f>(VLOOKUP($A22,Skaters!$A1:$V640,22,FALSE)-AVERAGE(Skaters!V3:V640))/STDEV(Skaters!V3:V640)</f>
        <v>-1.1927436227759016</v>
      </c>
      <c r="V22" s="33">
        <f>IFERROR((VLOOKUP($A22,Skaters!A1:X640,23,FALSE)-AVERAGE(Skaters!W3:W640))/STDEV(Skaters!W3:W640),0)</f>
        <v>0</v>
      </c>
      <c r="W22" s="33">
        <f>IFERROR((VLOOKUP($A22,Skaters!A1:X640,24,FALSE)-AVERAGE(Skaters!X3:X640))/STDEV(Skaters!X3:X640),0)</f>
        <v>0</v>
      </c>
    </row>
    <row r="23" spans="1:23" ht="21.25" customHeight="1" x14ac:dyDescent="0.15">
      <c r="A23" s="44" t="s">
        <v>91</v>
      </c>
      <c r="B23" s="45" t="s">
        <v>72</v>
      </c>
      <c r="C23" s="46">
        <v>28</v>
      </c>
      <c r="D23" s="45" t="s">
        <v>59</v>
      </c>
      <c r="E23" s="40">
        <f t="shared" si="0"/>
        <v>6.6718879734927983</v>
      </c>
      <c r="F23" s="41">
        <f t="shared" si="1"/>
        <v>0.13616097905087343</v>
      </c>
      <c r="G23" s="42">
        <f>VLOOKUP(A23,Skaters!A1:G640,7,FALSE)</f>
        <v>49</v>
      </c>
      <c r="H23" s="43">
        <f>(VLOOKUP($A23,Skaters!$A1:$V640,8,FALSE)-AVERAGE(Skaters!H3:H640))/STDEV(Skaters!H3:H640)</f>
        <v>1.2611962115662354</v>
      </c>
      <c r="I23" s="33">
        <f>(VLOOKUP($A23,Skaters!$A1:$V640,10,FALSE)-AVERAGE(Skaters!J3:J640))/STDEV(Skaters!J3:J640)</f>
        <v>1.8143976983355512</v>
      </c>
      <c r="J23" s="33">
        <f>(VLOOKUP($A23,Skaters!$A1:$V640,11,FALSE)-AVERAGE(Skaters!K3:K640))/STDEV(Skaters!K3:K640)</f>
        <v>2.2567434597889706</v>
      </c>
      <c r="K23" s="33">
        <f>(VLOOKUP($A23,Skaters!$A1:$V640,12,FALSE)-AVERAGE(Skaters!L3:L640))/STDEV(Skaters!L3:L640)</f>
        <v>2.270087078881716</v>
      </c>
      <c r="L23" s="33">
        <f>(VLOOKUP($A23,Skaters!$A1:$V640,13,FALSE)-AVERAGE(Skaters!M3:M640))/STDEV(Skaters!M3:M640)</f>
        <v>1.0421368404381215</v>
      </c>
      <c r="M23" s="33">
        <f>(VLOOKUP($A23,Skaters!$A1:$V640,14,FALSE)-AVERAGE(Skaters!N3:N640))/STDEV(Skaters!N3:N640)</f>
        <v>1.8478203131716568</v>
      </c>
      <c r="N23" s="33">
        <f>(VLOOKUP($A23,Skaters!$A1:$V640,15,FALSE)-AVERAGE(Skaters!O3:O640))/STDEV(Skaters!O3:O640)</f>
        <v>1.9016593401219171</v>
      </c>
      <c r="O23" s="33">
        <f>(VLOOKUP($A23,Skaters!$A1:$V640,16,FALSE)-AVERAGE(Skaters!P3:P640))/STDEV(Skaters!P3:P640)</f>
        <v>3.4906929698457302E-2</v>
      </c>
      <c r="P23" s="33">
        <f>(VLOOKUP($A23,Skaters!$A1:$V640,17,FALSE)-AVERAGE(Skaters!Q3:Q640))/STDEV(Skaters!Q3:Q640)</f>
        <v>-0.97191172749423471</v>
      </c>
      <c r="Q23" s="33">
        <f>(VLOOKUP($A23,Skaters!$A1:$V640,18,FALSE)-AVERAGE(Skaters!R3:R640))/STDEV(Skaters!R3:R640)</f>
        <v>-0.37795629489021965</v>
      </c>
      <c r="R23" s="33">
        <f>(VLOOKUP($A23,Skaters!$A1:$V640,19,FALSE)-AVERAGE(Skaters!S3:S640))/STDEV(Skaters!S3:S640)</f>
        <v>2.2064224610179828</v>
      </c>
      <c r="S23" s="33">
        <f>(VLOOKUP($A23,Skaters!$A1:$V640,20,FALSE)-AVERAGE(Skaters!T3:T640))/STDEV(Skaters!T3:T640)</f>
        <v>2.1498274832152062</v>
      </c>
      <c r="T23" s="33">
        <f>(VLOOKUP($A23,Skaters!$A1:$V640,21,FALSE)-AVERAGE(Skaters!U3:U640))/STDEV(Skaters!U3:U640)</f>
        <v>2.4270192709159759</v>
      </c>
      <c r="U23" s="33">
        <f>(VLOOKUP($A23,Skaters!$A1:$V640,22,FALSE)-AVERAGE(Skaters!V3:V640))/STDEV(Skaters!V3:V640)</f>
        <v>0.93425028650206465</v>
      </c>
      <c r="V23" s="33">
        <f>IFERROR((VLOOKUP($A23,Skaters!A1:X640,23,FALSE)-AVERAGE(Skaters!W3:W640))/STDEV(Skaters!W3:W640),0)</f>
        <v>0</v>
      </c>
      <c r="W23" s="33">
        <f>IFERROR((VLOOKUP($A23,Skaters!A1:X640,24,FALSE)-AVERAGE(Skaters!X3:X640))/STDEV(Skaters!X3:X640),0)</f>
        <v>0</v>
      </c>
    </row>
    <row r="24" spans="1:23" ht="21.25" customHeight="1" x14ac:dyDescent="0.15">
      <c r="A24" s="44" t="s">
        <v>31</v>
      </c>
      <c r="B24" s="45" t="s">
        <v>70</v>
      </c>
      <c r="C24" s="46">
        <v>26</v>
      </c>
      <c r="D24" s="45" t="s">
        <v>59</v>
      </c>
      <c r="E24" s="40">
        <f t="shared" si="0"/>
        <v>9.0604329847818068</v>
      </c>
      <c r="F24" s="41">
        <f t="shared" si="1"/>
        <v>0.19277516988897461</v>
      </c>
      <c r="G24" s="42">
        <f>VLOOKUP(A24,Skaters!A1:G640,7,FALSE)</f>
        <v>47</v>
      </c>
      <c r="H24" s="43">
        <f>(VLOOKUP($A24,Skaters!$A1:$V640,8,FALSE)-AVERAGE(Skaters!H3:H640))/STDEV(Skaters!H3:H640)</f>
        <v>0.95628425432573183</v>
      </c>
      <c r="I24" s="33">
        <f>(VLOOKUP($A24,Skaters!$A1:$V640,10,FALSE)-AVERAGE(Skaters!J3:J640))/STDEV(Skaters!J3:J640)</f>
        <v>2.4697386273809561</v>
      </c>
      <c r="J24" s="33">
        <f>(VLOOKUP($A24,Skaters!$A1:$V640,11,FALSE)-AVERAGE(Skaters!K3:K640))/STDEV(Skaters!K3:K640)</f>
        <v>1.7585473307137935</v>
      </c>
      <c r="K24" s="33">
        <f>(VLOOKUP($A24,Skaters!$A1:$V640,12,FALSE)-AVERAGE(Skaters!L3:L640))/STDEV(Skaters!L3:L640)</f>
        <v>2.2605189174336764</v>
      </c>
      <c r="L24" s="33">
        <f>(VLOOKUP($A24,Skaters!$A1:$V640,13,FALSE)-AVERAGE(Skaters!M3:M640))/STDEV(Skaters!M3:M640)</f>
        <v>1.7609110136331647</v>
      </c>
      <c r="M24" s="33">
        <f>(VLOOKUP($A24,Skaters!$A1:$V640,14,FALSE)-AVERAGE(Skaters!N3:N640))/STDEV(Skaters!N3:N640)</f>
        <v>2.4193791679333581</v>
      </c>
      <c r="N24" s="33">
        <f>(VLOOKUP($A24,Skaters!$A1:$V640,15,FALSE)-AVERAGE(Skaters!O3:O640))/STDEV(Skaters!O3:O640)</f>
        <v>1.8354427201369858</v>
      </c>
      <c r="O24" s="33">
        <f>(VLOOKUP($A24,Skaters!$A1:$V640,16,FALSE)-AVERAGE(Skaters!P3:P640))/STDEV(Skaters!P3:P640)</f>
        <v>-0.28843148112632305</v>
      </c>
      <c r="P24" s="33">
        <f>(VLOOKUP($A24,Skaters!$A1:$V640,17,FALSE)-AVERAGE(Skaters!Q3:Q640))/STDEV(Skaters!Q3:Q640)</f>
        <v>-0.74688518509771262</v>
      </c>
      <c r="Q24" s="33">
        <f>(VLOOKUP($A24,Skaters!$A1:$V640,18,FALSE)-AVERAGE(Skaters!R3:R640))/STDEV(Skaters!R3:R640)</f>
        <v>1.5242247740432282</v>
      </c>
      <c r="R24" s="33">
        <f>(VLOOKUP($A24,Skaters!$A1:$V640,19,FALSE)-AVERAGE(Skaters!S3:S640))/STDEV(Skaters!S3:S640)</f>
        <v>2.1813786209939177</v>
      </c>
      <c r="S24" s="33">
        <f>(VLOOKUP($A24,Skaters!$A1:$V640,20,FALSE)-AVERAGE(Skaters!T3:T640))/STDEV(Skaters!T3:T640)</f>
        <v>3.2828124497928606</v>
      </c>
      <c r="T24" s="33">
        <f>(VLOOKUP($A24,Skaters!$A1:$V640,21,FALSE)-AVERAGE(Skaters!U3:U640))/STDEV(Skaters!U3:U640)</f>
        <v>2.8363588970615421</v>
      </c>
      <c r="U24" s="33">
        <f>(VLOOKUP($A24,Skaters!$A1:$V640,22,FALSE)-AVERAGE(Skaters!V3:V640))/STDEV(Skaters!V3:V640)</f>
        <v>1.1742482778951329</v>
      </c>
      <c r="V24" s="33">
        <f>IFERROR((VLOOKUP($A24,Skaters!A1:X640,23,FALSE)-AVERAGE(Skaters!W3:W640))/STDEV(Skaters!W3:W640),0)</f>
        <v>0</v>
      </c>
      <c r="W24" s="33">
        <f>IFERROR((VLOOKUP($A24,Skaters!A1:X640,24,FALSE)-AVERAGE(Skaters!X3:X640))/STDEV(Skaters!X3:X640),0)</f>
        <v>0</v>
      </c>
    </row>
    <row r="25" spans="1:23" ht="21.25" customHeight="1" x14ac:dyDescent="0.2">
      <c r="A25" s="47" t="s">
        <v>34</v>
      </c>
      <c r="B25" s="38" t="s">
        <v>63</v>
      </c>
      <c r="C25" s="39">
        <v>24</v>
      </c>
      <c r="D25" s="38" t="s">
        <v>62</v>
      </c>
      <c r="E25" s="40">
        <f t="shared" si="0"/>
        <v>8.2089115466067089</v>
      </c>
      <c r="F25" s="41">
        <f t="shared" si="1"/>
        <v>0.16752880707360629</v>
      </c>
      <c r="G25" s="42">
        <f>VLOOKUP(A25,Skaters!A1:G640,7,FALSE)</f>
        <v>49</v>
      </c>
      <c r="H25" s="43">
        <f>(VLOOKUP($A25,Skaters!$A1:$V640,8,FALSE)-AVERAGE(Skaters!H3:H640))/STDEV(Skaters!H3:H640)</f>
        <v>0.9437617478171153</v>
      </c>
      <c r="I25" s="33">
        <f>(VLOOKUP($A25,Skaters!$A1:$V640,10,FALSE)-AVERAGE(Skaters!J3:J640))/STDEV(Skaters!J3:J640)</f>
        <v>1.0475188952190133</v>
      </c>
      <c r="J25" s="33">
        <f>(VLOOKUP($A25,Skaters!$A1:$V640,11,FALSE)-AVERAGE(Skaters!K3:K640))/STDEV(Skaters!K3:K640)</f>
        <v>2.7027254235970841</v>
      </c>
      <c r="K25" s="33">
        <f>(VLOOKUP($A25,Skaters!$A1:$V640,12,FALSE)-AVERAGE(Skaters!L3:L640))/STDEV(Skaters!L3:L640)</f>
        <v>2.1947490910789251</v>
      </c>
      <c r="L25" s="33">
        <f>(VLOOKUP($A25,Skaters!$A1:$V640,13,FALSE)-AVERAGE(Skaters!M3:M640))/STDEV(Skaters!M3:M640)</f>
        <v>1.1166125853607183</v>
      </c>
      <c r="M25" s="33">
        <f>(VLOOKUP($A25,Skaters!$A1:$V640,14,FALSE)-AVERAGE(Skaters!N3:N640))/STDEV(Skaters!N3:N640)</f>
        <v>-1.5769902669934489E-2</v>
      </c>
      <c r="N25" s="33">
        <f>(VLOOKUP($A25,Skaters!$A1:$V640,15,FALSE)-AVERAGE(Skaters!O3:O640))/STDEV(Skaters!O3:O640)</f>
        <v>1.8658867978672069</v>
      </c>
      <c r="O25" s="33">
        <f>(VLOOKUP($A25,Skaters!$A1:$V640,16,FALSE)-AVERAGE(Skaters!P3:P640))/STDEV(Skaters!P3:P640)</f>
        <v>-0.34242734466339669</v>
      </c>
      <c r="P25" s="33">
        <f>(VLOOKUP($A25,Skaters!$A1:$V640,17,FALSE)-AVERAGE(Skaters!Q3:Q640))/STDEV(Skaters!Q3:Q640)</f>
        <v>-1.1561433843151916</v>
      </c>
      <c r="Q25" s="33">
        <f>(VLOOKUP($A25,Skaters!$A1:$V640,18,FALSE)-AVERAGE(Skaters!R3:R640))/STDEV(Skaters!R3:R640)</f>
        <v>1.818595189226083</v>
      </c>
      <c r="R25" s="33">
        <f>(VLOOKUP($A25,Skaters!$A1:$V640,19,FALSE)-AVERAGE(Skaters!S3:S640))/STDEV(Skaters!S3:S640)</f>
        <v>1.3747149855098657</v>
      </c>
      <c r="S25" s="33">
        <f>(VLOOKUP($A25,Skaters!$A1:$V640,20,FALSE)-AVERAGE(Skaters!T3:T640))/STDEV(Skaters!T3:T640)</f>
        <v>-0.54708036020743922</v>
      </c>
      <c r="T25" s="33">
        <f>(VLOOKUP($A25,Skaters!$A1:$V640,21,FALSE)-AVERAGE(Skaters!U3:U640))/STDEV(Skaters!U3:U640)</f>
        <v>-0.61333048135598989</v>
      </c>
      <c r="U25" s="33">
        <f>(VLOOKUP($A25,Skaters!$A1:$V640,22,FALSE)-AVERAGE(Skaters!V3:V640))/STDEV(Skaters!V3:V640)</f>
        <v>1.3413050712162726</v>
      </c>
      <c r="V25" s="33">
        <f>IFERROR((VLOOKUP($A25,Skaters!A1:X640,23,FALSE)-AVERAGE(Skaters!W3:W640))/STDEV(Skaters!W3:W640),0)</f>
        <v>0</v>
      </c>
      <c r="W25" s="33">
        <f>IFERROR((VLOOKUP($A25,Skaters!A1:X640,24,FALSE)-AVERAGE(Skaters!X3:X640))/STDEV(Skaters!X3:X640),0)</f>
        <v>0</v>
      </c>
    </row>
    <row r="26" spans="1:23" ht="21.25" customHeight="1" x14ac:dyDescent="0.15">
      <c r="A26" s="44" t="s">
        <v>84</v>
      </c>
      <c r="B26" s="48" t="s">
        <v>63</v>
      </c>
      <c r="C26" s="49">
        <v>25</v>
      </c>
      <c r="D26" s="48" t="s">
        <v>81</v>
      </c>
      <c r="E26" s="40">
        <f t="shared" si="0"/>
        <v>8.9763361077380992</v>
      </c>
      <c r="F26" s="41">
        <f t="shared" si="1"/>
        <v>0.1831905328109816</v>
      </c>
      <c r="G26" s="42">
        <f>VLOOKUP(A26,Skaters!A1:G640,7,FALSE)</f>
        <v>49</v>
      </c>
      <c r="H26" s="43">
        <f>(VLOOKUP($A26,Skaters!$A1:$V640,8,FALSE)-AVERAGE(Skaters!H3:H640))/STDEV(Skaters!H3:H640)</f>
        <v>0.48902635527740879</v>
      </c>
      <c r="I26" s="33">
        <f>(VLOOKUP($A26,Skaters!$A1:$V640,10,FALSE)-AVERAGE(Skaters!J3:J640))/STDEV(Skaters!J3:J640)</f>
        <v>2.1916966395524669</v>
      </c>
      <c r="J26" s="33">
        <f>(VLOOKUP($A26,Skaters!$A1:$V640,11,FALSE)-AVERAGE(Skaters!K3:K640))/STDEV(Skaters!K3:K640)</f>
        <v>1.6416398887867067</v>
      </c>
      <c r="K26" s="33">
        <f>(VLOOKUP($A26,Skaters!$A1:$V640,12,FALSE)-AVERAGE(Skaters!L3:L640))/STDEV(Skaters!L3:L640)</f>
        <v>2.057234817986942</v>
      </c>
      <c r="L26" s="33">
        <f>(VLOOKUP($A26,Skaters!$A1:$V640,13,FALSE)-AVERAGE(Skaters!M3:M640))/STDEV(Skaters!M3:M640)</f>
        <v>2.1109516362601317</v>
      </c>
      <c r="M26" s="33">
        <f>(VLOOKUP($A26,Skaters!$A1:$V640,14,FALSE)-AVERAGE(Skaters!N3:N640))/STDEV(Skaters!N3:N640)</f>
        <v>2.6266170986261086</v>
      </c>
      <c r="N26" s="33">
        <f>(VLOOKUP($A26,Skaters!$A1:$V640,15,FALSE)-AVERAGE(Skaters!O3:O640))/STDEV(Skaters!O3:O640)</f>
        <v>2.3519341559279194</v>
      </c>
      <c r="O26" s="33">
        <f>(VLOOKUP($A26,Skaters!$A1:$V640,16,FALSE)-AVERAGE(Skaters!P3:P640))/STDEV(Skaters!P3:P640)</f>
        <v>-1.0486440562752706</v>
      </c>
      <c r="P26" s="33">
        <f>(VLOOKUP($A26,Skaters!$A1:$V640,17,FALSE)-AVERAGE(Skaters!Q3:Q640))/STDEV(Skaters!Q3:Q640)</f>
        <v>-1.4990182746189469</v>
      </c>
      <c r="Q26" s="33">
        <f>(VLOOKUP($A26,Skaters!$A1:$V640,18,FALSE)-AVERAGE(Skaters!R3:R640))/STDEV(Skaters!R3:R640)</f>
        <v>1.7287578434861448</v>
      </c>
      <c r="R26" s="33">
        <f>(VLOOKUP($A26,Skaters!$A1:$V640,19,FALSE)-AVERAGE(Skaters!S3:S640))/STDEV(Skaters!S3:S640)</f>
        <v>2.6288597751108957</v>
      </c>
      <c r="S26" s="33">
        <f>(VLOOKUP($A26,Skaters!$A1:$V640,20,FALSE)-AVERAGE(Skaters!T3:T640))/STDEV(Skaters!T3:T640)</f>
        <v>-0.33723887582588086</v>
      </c>
      <c r="T26" s="33">
        <f>(VLOOKUP($A26,Skaters!$A1:$V640,21,FALSE)-AVERAGE(Skaters!U3:U640))/STDEV(Skaters!U3:U640)</f>
        <v>-0.41548517402323104</v>
      </c>
      <c r="U26" s="33">
        <f>(VLOOKUP($A26,Skaters!$A1:$V640,22,FALSE)-AVERAGE(Skaters!V3:V640))/STDEV(Skaters!V3:V640)</f>
        <v>1.1610992726865983</v>
      </c>
      <c r="V26" s="33">
        <f>IFERROR((VLOOKUP($A26,Skaters!A1:X640,23,FALSE)-AVERAGE(Skaters!W3:W640))/STDEV(Skaters!W3:W640),0)</f>
        <v>0</v>
      </c>
      <c r="W26" s="33">
        <f>IFERROR((VLOOKUP($A26,Skaters!A1:X640,24,FALSE)-AVERAGE(Skaters!X3:X640))/STDEV(Skaters!X3:X640),0)</f>
        <v>0</v>
      </c>
    </row>
    <row r="27" spans="1:23" ht="21.25" customHeight="1" x14ac:dyDescent="0.15">
      <c r="A27" s="44" t="s">
        <v>93</v>
      </c>
      <c r="B27" s="48" t="s">
        <v>94</v>
      </c>
      <c r="C27" s="49">
        <v>28</v>
      </c>
      <c r="D27" s="48" t="s">
        <v>81</v>
      </c>
      <c r="E27" s="40">
        <f t="shared" si="0"/>
        <v>6.9803572241867009</v>
      </c>
      <c r="F27" s="41">
        <f t="shared" si="1"/>
        <v>0.14245626988136123</v>
      </c>
      <c r="G27" s="42">
        <f>VLOOKUP(A27,Skaters!A1:G640,7,FALSE)</f>
        <v>49</v>
      </c>
      <c r="H27" s="43">
        <f>(VLOOKUP($A27,Skaters!$A1:$V640,8,FALSE)-AVERAGE(Skaters!H3:H640))/STDEV(Skaters!H3:H640)</f>
        <v>0.59010022280042973</v>
      </c>
      <c r="I27" s="33">
        <f>(VLOOKUP($A27,Skaters!$A1:$V640,10,FALSE)-AVERAGE(Skaters!J3:J640))/STDEV(Skaters!J3:J640)</f>
        <v>1.6889779052762159</v>
      </c>
      <c r="J27" s="33">
        <f>(VLOOKUP($A27,Skaters!$A1:$V640,11,FALSE)-AVERAGE(Skaters!K3:K640))/STDEV(Skaters!K3:K640)</f>
        <v>2.0090254563468233</v>
      </c>
      <c r="K27" s="33">
        <f>(VLOOKUP($A27,Skaters!$A1:$V640,12,FALSE)-AVERAGE(Skaters!L3:L640))/STDEV(Skaters!L3:L640)</f>
        <v>2.0552357935420544</v>
      </c>
      <c r="L27" s="33">
        <f>(VLOOKUP($A27,Skaters!$A1:$V640,13,FALSE)-AVERAGE(Skaters!M3:M640))/STDEV(Skaters!M3:M640)</f>
        <v>1.7343755273274439</v>
      </c>
      <c r="M27" s="33">
        <f>(VLOOKUP($A27,Skaters!$A1:$V640,14,FALSE)-AVERAGE(Skaters!N3:N640))/STDEV(Skaters!N3:N640)</f>
        <v>1.4191511538843793</v>
      </c>
      <c r="N27" s="33">
        <f>(VLOOKUP($A27,Skaters!$A1:$V640,15,FALSE)-AVERAGE(Skaters!O3:O640))/STDEV(Skaters!O3:O640)</f>
        <v>1.5894631882904491</v>
      </c>
      <c r="O27" s="33">
        <f>(VLOOKUP($A27,Skaters!$A1:$V640,16,FALSE)-AVERAGE(Skaters!P3:P640))/STDEV(Skaters!P3:P640)</f>
        <v>-1.1711977938139699</v>
      </c>
      <c r="P27" s="33">
        <f>(VLOOKUP($A27,Skaters!$A1:$V640,17,FALSE)-AVERAGE(Skaters!Q3:Q640))/STDEV(Skaters!Q3:Q640)</f>
        <v>-1.5676767055576146</v>
      </c>
      <c r="Q27" s="33">
        <f>(VLOOKUP($A27,Skaters!$A1:$V640,18,FALSE)-AVERAGE(Skaters!R3:R640))/STDEV(Skaters!R3:R640)</f>
        <v>1.1297129407597377</v>
      </c>
      <c r="R27" s="33">
        <f>(VLOOKUP($A27,Skaters!$A1:$V640,19,FALSE)-AVERAGE(Skaters!S3:S640))/STDEV(Skaters!S3:S640)</f>
        <v>2.2417664104087631</v>
      </c>
      <c r="S27" s="33">
        <f>(VLOOKUP($A27,Skaters!$A1:$V640,20,FALSE)-AVERAGE(Skaters!T3:T640))/STDEV(Skaters!T3:T640)</f>
        <v>-0.5915109230048462</v>
      </c>
      <c r="T27" s="33">
        <f>(VLOOKUP($A27,Skaters!$A1:$V640,21,FALSE)-AVERAGE(Skaters!U3:U640))/STDEV(Skaters!U3:U640)</f>
        <v>-0.64079292837411239</v>
      </c>
      <c r="U27" s="33">
        <f>(VLOOKUP($A27,Skaters!$A1:$V640,22,FALSE)-AVERAGE(Skaters!V3:V640))/STDEV(Skaters!V3:V640)</f>
        <v>-1.1927436227759016</v>
      </c>
      <c r="V27" s="33">
        <f>IFERROR((VLOOKUP($A27,Skaters!A1:X640,23,FALSE)-AVERAGE(Skaters!W3:W640))/STDEV(Skaters!W3:W640),0)</f>
        <v>0</v>
      </c>
      <c r="W27" s="33">
        <f>IFERROR((VLOOKUP($A27,Skaters!A1:X640,24,FALSE)-AVERAGE(Skaters!X3:X640))/STDEV(Skaters!X3:X640),0)</f>
        <v>0</v>
      </c>
    </row>
    <row r="28" spans="1:23" ht="21.25" customHeight="1" x14ac:dyDescent="0.2">
      <c r="A28" s="47" t="s">
        <v>103</v>
      </c>
      <c r="B28" s="38" t="s">
        <v>78</v>
      </c>
      <c r="C28" s="39">
        <v>31</v>
      </c>
      <c r="D28" s="38" t="s">
        <v>104</v>
      </c>
      <c r="E28" s="40">
        <f t="shared" si="0"/>
        <v>7.2185055518949861</v>
      </c>
      <c r="F28" s="41">
        <f t="shared" si="1"/>
        <v>0.16041123448655525</v>
      </c>
      <c r="G28" s="42">
        <f>VLOOKUP(A28,Skaters!A1:G640,7,FALSE)</f>
        <v>45</v>
      </c>
      <c r="H28" s="43">
        <f>(VLOOKUP($A28,Skaters!$A1:$V640,8,FALSE)-AVERAGE(Skaters!H3:H640))/STDEV(Skaters!H3:H640)</f>
        <v>0.55227678812394421</v>
      </c>
      <c r="I28" s="33">
        <f>(VLOOKUP($A28,Skaters!$A1:$V640,10,FALSE)-AVERAGE(Skaters!J3:J640))/STDEV(Skaters!J3:J640)</f>
        <v>2.0541859832191478</v>
      </c>
      <c r="J28" s="33">
        <f>(VLOOKUP($A28,Skaters!$A1:$V640,11,FALSE)-AVERAGE(Skaters!K3:K640))/STDEV(Skaters!K3:K640)</f>
        <v>1.7234324633032125</v>
      </c>
      <c r="K28" s="33">
        <f>(VLOOKUP($A28,Skaters!$A1:$V640,12,FALSE)-AVERAGE(Skaters!L3:L640))/STDEV(Skaters!L3:L640)</f>
        <v>2.0448769829485314</v>
      </c>
      <c r="L28" s="33">
        <f>(VLOOKUP($A28,Skaters!$A1:$V640,13,FALSE)-AVERAGE(Skaters!M3:M640))/STDEV(Skaters!M3:M640)</f>
        <v>1.2278831440054978</v>
      </c>
      <c r="M28" s="33">
        <f>(VLOOKUP($A28,Skaters!$A1:$V640,14,FALSE)-AVERAGE(Skaters!N3:N640))/STDEV(Skaters!N3:N640)</f>
        <v>3.2693294161288016</v>
      </c>
      <c r="N28" s="33">
        <f>(VLOOKUP($A28,Skaters!$A1:$V640,15,FALSE)-AVERAGE(Skaters!O3:O640))/STDEV(Skaters!O3:O640)</f>
        <v>1.6743968549879209</v>
      </c>
      <c r="O28" s="33">
        <f>(VLOOKUP($A28,Skaters!$A1:$V640,16,FALSE)-AVERAGE(Skaters!P3:P640))/STDEV(Skaters!P3:P640)</f>
        <v>-0.72396335446162963</v>
      </c>
      <c r="P28" s="33">
        <f>(VLOOKUP($A28,Skaters!$A1:$V640,17,FALSE)-AVERAGE(Skaters!Q3:Q640))/STDEV(Skaters!Q3:Q640)</f>
        <v>-7.9006131214304429E-2</v>
      </c>
      <c r="Q28" s="33">
        <f>(VLOOKUP($A28,Skaters!$A1:$V640,18,FALSE)-AVERAGE(Skaters!R3:R640))/STDEV(Skaters!R3:R640)</f>
        <v>1.2625704608408359</v>
      </c>
      <c r="R28" s="33">
        <f>(VLOOKUP($A28,Skaters!$A1:$V640,19,FALSE)-AVERAGE(Skaters!S3:S640))/STDEV(Skaters!S3:S640)</f>
        <v>2.3239614531104489</v>
      </c>
      <c r="S28" s="33">
        <f>(VLOOKUP($A28,Skaters!$A1:$V640,20,FALSE)-AVERAGE(Skaters!T3:T640))/STDEV(Skaters!T3:T640)</f>
        <v>2.0147450345284783</v>
      </c>
      <c r="T28" s="33">
        <f>(VLOOKUP($A28,Skaters!$A1:$V640,21,FALSE)-AVERAGE(Skaters!U3:U640))/STDEV(Skaters!U3:U640)</f>
        <v>1.6472560245737815</v>
      </c>
      <c r="U28" s="33">
        <f>(VLOOKUP($A28,Skaters!$A1:$V640,22,FALSE)-AVERAGE(Skaters!V3:V640))/STDEV(Skaters!V3:V640)</f>
        <v>1.1970648424801769</v>
      </c>
      <c r="V28" s="33">
        <f>IFERROR((VLOOKUP($A28,Skaters!A1:X640,23,FALSE)-AVERAGE(Skaters!W3:W640))/STDEV(Skaters!W3:W640),0)</f>
        <v>0</v>
      </c>
      <c r="W28" s="33">
        <f>IFERROR((VLOOKUP($A28,Skaters!A1:X640,24,FALSE)-AVERAGE(Skaters!X3:X640))/STDEV(Skaters!X3:X640),0)</f>
        <v>0</v>
      </c>
    </row>
    <row r="29" spans="1:23" ht="21.25" customHeight="1" x14ac:dyDescent="0.15">
      <c r="A29" s="44" t="s">
        <v>89</v>
      </c>
      <c r="B29" s="48" t="s">
        <v>63</v>
      </c>
      <c r="C29" s="49">
        <v>31</v>
      </c>
      <c r="D29" s="48" t="s">
        <v>59</v>
      </c>
      <c r="E29" s="40">
        <f t="shared" si="0"/>
        <v>8.8425887446619971</v>
      </c>
      <c r="F29" s="41">
        <f t="shared" si="1"/>
        <v>0.18046099478902033</v>
      </c>
      <c r="G29" s="42">
        <f>VLOOKUP(A29,Skaters!A1:G640,7,FALSE)</f>
        <v>49</v>
      </c>
      <c r="H29" s="43">
        <f>(VLOOKUP($A29,Skaters!$A1:$V640,8,FALSE)-AVERAGE(Skaters!H3:H640))/STDEV(Skaters!H3:H640)</f>
        <v>0.40803761107722641</v>
      </c>
      <c r="I29" s="33">
        <f>(VLOOKUP($A29,Skaters!$A1:$V640,10,FALSE)-AVERAGE(Skaters!J3:J640))/STDEV(Skaters!J3:J640)</f>
        <v>1.9087659289839869</v>
      </c>
      <c r="J29" s="33">
        <f>(VLOOKUP($A29,Skaters!$A1:$V640,11,FALSE)-AVERAGE(Skaters!K3:K640))/STDEV(Skaters!K3:K640)</f>
        <v>1.8210696773820445</v>
      </c>
      <c r="K29" s="33">
        <f>(VLOOKUP($A29,Skaters!$A1:$V640,12,FALSE)-AVERAGE(Skaters!L3:L640))/STDEV(Skaters!L3:L640)</f>
        <v>2.0388445253388898</v>
      </c>
      <c r="L29" s="33">
        <f>(VLOOKUP($A29,Skaters!$A1:$V640,13,FALSE)-AVERAGE(Skaters!M3:M640))/STDEV(Skaters!M3:M640)</f>
        <v>1.9177809123973626</v>
      </c>
      <c r="M29" s="33">
        <f>(VLOOKUP($A29,Skaters!$A1:$V640,14,FALSE)-AVERAGE(Skaters!N3:N640))/STDEV(Skaters!N3:N640)</f>
        <v>2.5924200510981525</v>
      </c>
      <c r="N29" s="33">
        <f>(VLOOKUP($A29,Skaters!$A1:$V640,15,FALSE)-AVERAGE(Skaters!O3:O640))/STDEV(Skaters!O3:O640)</f>
        <v>2.0900034016585773</v>
      </c>
      <c r="O29" s="33">
        <f>(VLOOKUP($A29,Skaters!$A1:$V640,16,FALSE)-AVERAGE(Skaters!P3:P640))/STDEV(Skaters!P3:P640)</f>
        <v>-0.38680204537123625</v>
      </c>
      <c r="P29" s="33">
        <f>(VLOOKUP($A29,Skaters!$A1:$V640,17,FALSE)-AVERAGE(Skaters!Q3:Q640))/STDEV(Skaters!Q3:Q640)</f>
        <v>-0.64827147462703805</v>
      </c>
      <c r="Q29" s="33">
        <f>(VLOOKUP($A29,Skaters!$A1:$V640,18,FALSE)-AVERAGE(Skaters!R3:R640))/STDEV(Skaters!R3:R640)</f>
        <v>1.4917708696112613</v>
      </c>
      <c r="R29" s="33">
        <f>(VLOOKUP($A29,Skaters!$A1:$V640,19,FALSE)-AVERAGE(Skaters!S3:S640))/STDEV(Skaters!S3:S640)</f>
        <v>2.3187365637174695</v>
      </c>
      <c r="S29" s="33">
        <f>(VLOOKUP($A29,Skaters!$A1:$V640,20,FALSE)-AVERAGE(Skaters!T3:T640))/STDEV(Skaters!T3:T640)</f>
        <v>2.8112712971063747</v>
      </c>
      <c r="T29" s="33">
        <f>(VLOOKUP($A29,Skaters!$A1:$V640,21,FALSE)-AVERAGE(Skaters!U3:U640))/STDEV(Skaters!U3:U640)</f>
        <v>2.2032202094711164</v>
      </c>
      <c r="U29" s="33">
        <f>(VLOOKUP($A29,Skaters!$A1:$V640,22,FALSE)-AVERAGE(Skaters!V3:V640))/STDEV(Skaters!V3:V640)</f>
        <v>1.2505246564123731</v>
      </c>
      <c r="V29" s="33">
        <f>IFERROR((VLOOKUP($A29,Skaters!A1:X640,23,FALSE)-AVERAGE(Skaters!W3:W640))/STDEV(Skaters!W3:W640),0)</f>
        <v>0</v>
      </c>
      <c r="W29" s="33">
        <f>IFERROR((VLOOKUP($A29,Skaters!A1:X640,24,FALSE)-AVERAGE(Skaters!X3:X640))/STDEV(Skaters!X3:X640),0)</f>
        <v>0</v>
      </c>
    </row>
    <row r="30" spans="1:23" ht="21.25" customHeight="1" x14ac:dyDescent="0.15">
      <c r="A30" s="44" t="s">
        <v>114</v>
      </c>
      <c r="B30" s="45" t="s">
        <v>115</v>
      </c>
      <c r="C30" s="46">
        <v>22</v>
      </c>
      <c r="D30" s="45" t="s">
        <v>66</v>
      </c>
      <c r="E30" s="40">
        <f t="shared" si="0"/>
        <v>6.2342395191969375</v>
      </c>
      <c r="F30" s="41">
        <f t="shared" si="1"/>
        <v>0.12468479038393875</v>
      </c>
      <c r="G30" s="42">
        <f>VLOOKUP(A30,Skaters!A1:G640,7,FALSE)</f>
        <v>50</v>
      </c>
      <c r="H30" s="43">
        <f>(VLOOKUP($A30,Skaters!$A1:$V640,8,FALSE)-AVERAGE(Skaters!H3:H640))/STDEV(Skaters!H3:H640)</f>
        <v>9.9902155227209619E-2</v>
      </c>
      <c r="I30" s="33">
        <f>(VLOOKUP($A30,Skaters!$A1:$V640,10,FALSE)-AVERAGE(Skaters!J3:J640))/STDEV(Skaters!J3:J640)</f>
        <v>1.6936436424819594</v>
      </c>
      <c r="J30" s="33">
        <f>(VLOOKUP($A30,Skaters!$A1:$V640,11,FALSE)-AVERAGE(Skaters!K3:K640))/STDEV(Skaters!K3:K640)</f>
        <v>1.9355712605601467</v>
      </c>
      <c r="K30" s="33">
        <f>(VLOOKUP($A30,Skaters!$A1:$V640,12,FALSE)-AVERAGE(Skaters!L3:L640))/STDEV(Skaters!L3:L640)</f>
        <v>2.011013495490455</v>
      </c>
      <c r="L30" s="33">
        <f>(VLOOKUP($A30,Skaters!$A1:$V640,13,FALSE)-AVERAGE(Skaters!M3:M640))/STDEV(Skaters!M3:M640)</f>
        <v>1.3393583835517724</v>
      </c>
      <c r="M30" s="33">
        <f>(VLOOKUP($A30,Skaters!$A1:$V640,14,FALSE)-AVERAGE(Skaters!N3:N640))/STDEV(Skaters!N3:N640)</f>
        <v>0.92468142683577381</v>
      </c>
      <c r="N30" s="33">
        <f>(VLOOKUP($A30,Skaters!$A1:$V640,15,FALSE)-AVERAGE(Skaters!O3:O640))/STDEV(Skaters!O3:O640)</f>
        <v>1.0277362845187055</v>
      </c>
      <c r="O30" s="33">
        <f>(VLOOKUP($A30,Skaters!$A1:$V640,16,FALSE)-AVERAGE(Skaters!P3:P640))/STDEV(Skaters!P3:P640)</f>
        <v>-0.92259939868842156</v>
      </c>
      <c r="P30" s="33">
        <f>(VLOOKUP($A30,Skaters!$A1:$V640,17,FALSE)-AVERAGE(Skaters!Q3:Q640))/STDEV(Skaters!Q3:Q640)</f>
        <v>-1.1197454029718343</v>
      </c>
      <c r="Q30" s="33">
        <f>(VLOOKUP($A30,Skaters!$A1:$V640,18,FALSE)-AVERAGE(Skaters!R3:R640))/STDEV(Skaters!R3:R640)</f>
        <v>1.1605293467727753</v>
      </c>
      <c r="R30" s="33">
        <f>(VLOOKUP($A30,Skaters!$A1:$V640,19,FALSE)-AVERAGE(Skaters!S3:S640))/STDEV(Skaters!S3:S640)</f>
        <v>1.9486211580533772</v>
      </c>
      <c r="S30" s="33">
        <f>(VLOOKUP($A30,Skaters!$A1:$V640,20,FALSE)-AVERAGE(Skaters!T3:T640))/STDEV(Skaters!T3:T640)</f>
        <v>-0.5874735902855468</v>
      </c>
      <c r="T30" s="33">
        <f>(VLOOKUP($A30,Skaters!$A1:$V640,21,FALSE)-AVERAGE(Skaters!U3:U640))/STDEV(Skaters!U3:U640)</f>
        <v>-0.64250903233502343</v>
      </c>
      <c r="U30" s="33">
        <f>(VLOOKUP($A30,Skaters!$A1:$V640,22,FALSE)-AVERAGE(Skaters!V3:V640))/STDEV(Skaters!V3:V640)</f>
        <v>1.0665644865692698</v>
      </c>
      <c r="V30" s="33">
        <f>IFERROR((VLOOKUP($A30,Skaters!A1:X640,23,FALSE)-AVERAGE(Skaters!W3:W640))/STDEV(Skaters!W3:W640),0)</f>
        <v>0</v>
      </c>
      <c r="W30" s="33">
        <f>IFERROR((VLOOKUP($A30,Skaters!A1:X640,24,FALSE)-AVERAGE(Skaters!X3:X640))/STDEV(Skaters!X3:X640),0)</f>
        <v>0</v>
      </c>
    </row>
    <row r="31" spans="1:23" ht="21.25" customHeight="1" x14ac:dyDescent="0.15">
      <c r="A31" s="37" t="s">
        <v>86</v>
      </c>
      <c r="B31" s="38" t="s">
        <v>87</v>
      </c>
      <c r="C31" s="39">
        <v>25</v>
      </c>
      <c r="D31" s="38" t="s">
        <v>59</v>
      </c>
      <c r="E31" s="40">
        <f t="shared" si="0"/>
        <v>7.5313829201325442</v>
      </c>
      <c r="F31" s="41">
        <f t="shared" si="1"/>
        <v>0.15690381083609467</v>
      </c>
      <c r="G31" s="42">
        <f>VLOOKUP(A31,Skaters!A1:G640,7,FALSE)</f>
        <v>48</v>
      </c>
      <c r="H31" s="43">
        <f>(VLOOKUP($A31,Skaters!$A1:$V640,8,FALSE)-AVERAGE(Skaters!H3:H640))/STDEV(Skaters!H3:H640)</f>
        <v>0.98446094242467019</v>
      </c>
      <c r="I31" s="33">
        <f>(VLOOKUP($A31,Skaters!$A1:$V640,10,FALSE)-AVERAGE(Skaters!J3:J640))/STDEV(Skaters!J3:J640)</f>
        <v>1.5475455703872429</v>
      </c>
      <c r="J31" s="33">
        <f>(VLOOKUP($A31,Skaters!$A1:$V640,11,FALSE)-AVERAGE(Skaters!K3:K640))/STDEV(Skaters!K3:K640)</f>
        <v>2.0395215603369135</v>
      </c>
      <c r="K31" s="33">
        <f>(VLOOKUP($A31,Skaters!$A1:$V640,12,FALSE)-AVERAGE(Skaters!L3:L640))/STDEV(Skaters!L3:L640)</f>
        <v>2.0086527954307889</v>
      </c>
      <c r="L31" s="33">
        <f>(VLOOKUP($A31,Skaters!$A1:$V640,13,FALSE)-AVERAGE(Skaters!M3:M640))/STDEV(Skaters!M3:M640)</f>
        <v>1.7867650254245953</v>
      </c>
      <c r="M31" s="33">
        <f>(VLOOKUP($A31,Skaters!$A1:$V640,14,FALSE)-AVERAGE(Skaters!N3:N640))/STDEV(Skaters!N3:N640)</f>
        <v>1.6644726011568907</v>
      </c>
      <c r="N31" s="33">
        <f>(VLOOKUP($A31,Skaters!$A1:$V640,15,FALSE)-AVERAGE(Skaters!O3:O640))/STDEV(Skaters!O3:O640)</f>
        <v>2.4203432659416895</v>
      </c>
      <c r="O31" s="33">
        <f>(VLOOKUP($A31,Skaters!$A1:$V640,16,FALSE)-AVERAGE(Skaters!P3:P640))/STDEV(Skaters!P3:P640)</f>
        <v>-0.244506074876565</v>
      </c>
      <c r="P31" s="33">
        <f>(VLOOKUP($A31,Skaters!$A1:$V640,17,FALSE)-AVERAGE(Skaters!Q3:Q640))/STDEV(Skaters!Q3:Q640)</f>
        <v>-0.55535296705862702</v>
      </c>
      <c r="Q31" s="33">
        <f>(VLOOKUP($A31,Skaters!$A1:$V640,18,FALSE)-AVERAGE(Skaters!R3:R640))/STDEV(Skaters!R3:R640)</f>
        <v>-1.8286427081331269E-2</v>
      </c>
      <c r="R31" s="33">
        <f>(VLOOKUP($A31,Skaters!$A1:$V640,19,FALSE)-AVERAGE(Skaters!S3:S640))/STDEV(Skaters!S3:S640)</f>
        <v>0.53932203659776234</v>
      </c>
      <c r="S31" s="33">
        <f>(VLOOKUP($A31,Skaters!$A1:$V640,20,FALSE)-AVERAGE(Skaters!T3:T640))/STDEV(Skaters!T3:T640)</f>
        <v>2.5755518080736977</v>
      </c>
      <c r="T31" s="33">
        <f>(VLOOKUP($A31,Skaters!$A1:$V640,21,FALSE)-AVERAGE(Skaters!U3:U640))/STDEV(Skaters!U3:U640)</f>
        <v>3.0653847548720021</v>
      </c>
      <c r="U31" s="33">
        <f>(VLOOKUP($A31,Skaters!$A1:$V640,22,FALSE)-AVERAGE(Skaters!V3:V640))/STDEV(Skaters!V3:V640)</f>
        <v>0.8859902566456781</v>
      </c>
      <c r="V31" s="33">
        <f>IFERROR((VLOOKUP($A31,Skaters!A1:X640,23,FALSE)-AVERAGE(Skaters!W3:W640))/STDEV(Skaters!W3:W640),0)</f>
        <v>0</v>
      </c>
      <c r="W31" s="33">
        <f>IFERROR((VLOOKUP($A31,Skaters!A1:X640,24,FALSE)-AVERAGE(Skaters!X3:X640))/STDEV(Skaters!X3:X640),0)</f>
        <v>0</v>
      </c>
    </row>
    <row r="32" spans="1:23" ht="21.25" customHeight="1" x14ac:dyDescent="0.15">
      <c r="A32" s="44" t="s">
        <v>111</v>
      </c>
      <c r="B32" s="45" t="s">
        <v>65</v>
      </c>
      <c r="C32" s="46">
        <v>29</v>
      </c>
      <c r="D32" s="45" t="s">
        <v>59</v>
      </c>
      <c r="E32" s="40">
        <f t="shared" si="0"/>
        <v>6.4112730591403206</v>
      </c>
      <c r="F32" s="41">
        <f t="shared" si="1"/>
        <v>0.13937550128565915</v>
      </c>
      <c r="G32" s="42">
        <f>VLOOKUP(A32,Skaters!A1:G640,7,FALSE)</f>
        <v>46</v>
      </c>
      <c r="H32" s="43">
        <f>(VLOOKUP($A32,Skaters!$A1:$V640,8,FALSE)-AVERAGE(Skaters!H3:H640))/STDEV(Skaters!H3:H640)</f>
        <v>1.4711054146809583</v>
      </c>
      <c r="I32" s="33">
        <f>(VLOOKUP($A32,Skaters!$A1:$V640,10,FALSE)-AVERAGE(Skaters!J3:J640))/STDEV(Skaters!J3:J640)</f>
        <v>1.4568887831837547</v>
      </c>
      <c r="J32" s="33">
        <f>(VLOOKUP($A32,Skaters!$A1:$V640,11,FALSE)-AVERAGE(Skaters!K3:K640))/STDEV(Skaters!K3:K640)</f>
        <v>2.0811117560867345</v>
      </c>
      <c r="K32" s="33">
        <f>(VLOOKUP($A32,Skaters!$A1:$V640,12,FALSE)-AVERAGE(Skaters!L3:L640))/STDEV(Skaters!L3:L640)</f>
        <v>1.9927158033713048</v>
      </c>
      <c r="L32" s="33">
        <f>(VLOOKUP($A32,Skaters!$A1:$V640,13,FALSE)-AVERAGE(Skaters!M3:M640))/STDEV(Skaters!M3:M640)</f>
        <v>1.1204674985545335</v>
      </c>
      <c r="M32" s="33">
        <f>(VLOOKUP($A32,Skaters!$A1:$V640,14,FALSE)-AVERAGE(Skaters!N3:N640))/STDEV(Skaters!N3:N640)</f>
        <v>0.83442171675996524</v>
      </c>
      <c r="N32" s="33">
        <f>(VLOOKUP($A32,Skaters!$A1:$V640,15,FALSE)-AVERAGE(Skaters!O3:O640))/STDEV(Skaters!O3:O640)</f>
        <v>1.4740269258018983</v>
      </c>
      <c r="O32" s="33">
        <f>(VLOOKUP($A32,Skaters!$A1:$V640,16,FALSE)-AVERAGE(Skaters!P3:P640))/STDEV(Skaters!P3:P640)</f>
        <v>-0.60103376794446295</v>
      </c>
      <c r="P32" s="33">
        <f>(VLOOKUP($A32,Skaters!$A1:$V640,17,FALSE)-AVERAGE(Skaters!Q3:Q640))/STDEV(Skaters!Q3:Q640)</f>
        <v>-1.0472039909534725</v>
      </c>
      <c r="Q32" s="33">
        <f>(VLOOKUP($A32,Skaters!$A1:$V640,18,FALSE)-AVERAGE(Skaters!R3:R640))/STDEV(Skaters!R3:R640)</f>
        <v>0.879811863457863</v>
      </c>
      <c r="R32" s="33">
        <f>(VLOOKUP($A32,Skaters!$A1:$V640,19,FALSE)-AVERAGE(Skaters!S3:S640))/STDEV(Skaters!S3:S640)</f>
        <v>1.1370221688977229</v>
      </c>
      <c r="S32" s="33">
        <f>(VLOOKUP($A32,Skaters!$A1:$V640,20,FALSE)-AVERAGE(Skaters!T3:T640))/STDEV(Skaters!T3:T640)</f>
        <v>2.1055029647915311</v>
      </c>
      <c r="T32" s="33">
        <f>(VLOOKUP($A32,Skaters!$A1:$V640,21,FALSE)-AVERAGE(Skaters!U3:U640))/STDEV(Skaters!U3:U640)</f>
        <v>3.0914587188035201</v>
      </c>
      <c r="U32" s="33">
        <f>(VLOOKUP($A32,Skaters!$A1:$V640,22,FALSE)-AVERAGE(Skaters!V3:V640))/STDEV(Skaters!V3:V640)</f>
        <v>0.70502199874554294</v>
      </c>
      <c r="V32" s="33">
        <f>IFERROR((VLOOKUP($A32,Skaters!A1:X640,23,FALSE)-AVERAGE(Skaters!W3:W640))/STDEV(Skaters!W3:W640),0)</f>
        <v>0</v>
      </c>
      <c r="W32" s="33">
        <f>IFERROR((VLOOKUP($A32,Skaters!A1:X640,24,FALSE)-AVERAGE(Skaters!X3:X640))/STDEV(Skaters!X3:X640),0)</f>
        <v>0</v>
      </c>
    </row>
    <row r="33" spans="1:23" ht="21.25" customHeight="1" x14ac:dyDescent="0.2">
      <c r="A33" s="47" t="s">
        <v>101</v>
      </c>
      <c r="B33" s="38" t="s">
        <v>102</v>
      </c>
      <c r="C33" s="39">
        <v>24</v>
      </c>
      <c r="D33" s="38" t="s">
        <v>59</v>
      </c>
      <c r="E33" s="40">
        <f t="shared" si="0"/>
        <v>6.3179580678462326</v>
      </c>
      <c r="F33" s="41">
        <f t="shared" si="1"/>
        <v>0.11699922347863394</v>
      </c>
      <c r="G33" s="42">
        <f>VLOOKUP(A33,Skaters!A1:G640,7,FALSE)</f>
        <v>54</v>
      </c>
      <c r="H33" s="43">
        <f>(VLOOKUP($A33,Skaters!$A1:$V640,8,FALSE)-AVERAGE(Skaters!H3:H640))/STDEV(Skaters!H3:H640)</f>
        <v>0.61068555270052449</v>
      </c>
      <c r="I33" s="33">
        <f>(VLOOKUP($A33,Skaters!$A1:$V640,10,FALSE)-AVERAGE(Skaters!J3:J640))/STDEV(Skaters!J3:J640)</f>
        <v>1.2767652226437349</v>
      </c>
      <c r="J33" s="33">
        <f>(VLOOKUP($A33,Skaters!$A1:$V640,11,FALSE)-AVERAGE(Skaters!K3:K640))/STDEV(Skaters!K3:K640)</f>
        <v>2.1883517945466986</v>
      </c>
      <c r="K33" s="33">
        <f>(VLOOKUP($A33,Skaters!$A1:$V640,12,FALSE)-AVERAGE(Skaters!L3:L640))/STDEV(Skaters!L3:L640)</f>
        <v>1.9765921689797761</v>
      </c>
      <c r="L33" s="33">
        <f>(VLOOKUP($A33,Skaters!$A1:$V640,13,FALSE)-AVERAGE(Skaters!M3:M640))/STDEV(Skaters!M3:M640)</f>
        <v>1.5577429357793369</v>
      </c>
      <c r="M33" s="33">
        <f>(VLOOKUP($A33,Skaters!$A1:$V640,14,FALSE)-AVERAGE(Skaters!N3:N640))/STDEV(Skaters!N3:N640)</f>
        <v>0.22309661763214861</v>
      </c>
      <c r="N33" s="33">
        <f>(VLOOKUP($A33,Skaters!$A1:$V640,15,FALSE)-AVERAGE(Skaters!O3:O640))/STDEV(Skaters!O3:O640)</f>
        <v>1.5087901528873615</v>
      </c>
      <c r="O33" s="33">
        <f>(VLOOKUP($A33,Skaters!$A1:$V640,16,FALSE)-AVERAGE(Skaters!P3:P640))/STDEV(Skaters!P3:P640)</f>
        <v>-0.79650612911795859</v>
      </c>
      <c r="P33" s="33">
        <f>(VLOOKUP($A33,Skaters!$A1:$V640,17,FALSE)-AVERAGE(Skaters!Q3:Q640))/STDEV(Skaters!Q3:Q640)</f>
        <v>-0.93674080637205648</v>
      </c>
      <c r="Q33" s="33">
        <f>(VLOOKUP($A33,Skaters!$A1:$V640,18,FALSE)-AVERAGE(Skaters!R3:R640))/STDEV(Skaters!R3:R640)</f>
        <v>0.5828140911070594</v>
      </c>
      <c r="R33" s="33">
        <f>(VLOOKUP($A33,Skaters!$A1:$V640,19,FALSE)-AVERAGE(Skaters!S3:S640))/STDEV(Skaters!S3:S640)</f>
        <v>1.0890285675829414</v>
      </c>
      <c r="S33" s="33">
        <f>(VLOOKUP($A33,Skaters!$A1:$V640,20,FALSE)-AVERAGE(Skaters!T3:T640))/STDEV(Skaters!T3:T640)</f>
        <v>0.71029133151019386</v>
      </c>
      <c r="T33" s="33">
        <f>(VLOOKUP($A33,Skaters!$A1:$V640,21,FALSE)-AVERAGE(Skaters!U3:U640))/STDEV(Skaters!U3:U640)</f>
        <v>1.1495381060177414</v>
      </c>
      <c r="U33" s="33">
        <f>(VLOOKUP($A33,Skaters!$A1:$V640,22,FALSE)-AVERAGE(Skaters!V3:V640))/STDEV(Skaters!V3:V640)</f>
        <v>0.71043293506697669</v>
      </c>
      <c r="V33" s="33">
        <f>IFERROR((VLOOKUP($A33,Skaters!A1:X640,23,FALSE)-AVERAGE(Skaters!W3:W640))/STDEV(Skaters!W3:W640),0)</f>
        <v>0</v>
      </c>
      <c r="W33" s="33">
        <f>IFERROR((VLOOKUP($A33,Skaters!A1:X640,24,FALSE)-AVERAGE(Skaters!X3:X640))/STDEV(Skaters!X3:X640),0)</f>
        <v>0</v>
      </c>
    </row>
    <row r="34" spans="1:23" ht="21.25" customHeight="1" x14ac:dyDescent="0.15">
      <c r="A34" s="37" t="s">
        <v>106</v>
      </c>
      <c r="B34" s="38" t="s">
        <v>83</v>
      </c>
      <c r="C34" s="39">
        <v>35</v>
      </c>
      <c r="D34" s="38" t="s">
        <v>59</v>
      </c>
      <c r="E34" s="40">
        <f t="shared" si="0"/>
        <v>6.0310969778670769</v>
      </c>
      <c r="F34" s="41">
        <f t="shared" si="1"/>
        <v>0.12564785370556411</v>
      </c>
      <c r="G34" s="42">
        <f>VLOOKUP(A34,Skaters!A1:G640,7,FALSE)</f>
        <v>48</v>
      </c>
      <c r="H34" s="43">
        <f>(VLOOKUP($A34,Skaters!$A1:$V640,8,FALSE)-AVERAGE(Skaters!H3:H640))/STDEV(Skaters!H3:H640)</f>
        <v>0.27952483479958734</v>
      </c>
      <c r="I34" s="33">
        <f>(VLOOKUP($A34,Skaters!$A1:$V640,10,FALSE)-AVERAGE(Skaters!J3:J640))/STDEV(Skaters!J3:J640)</f>
        <v>1.2254094148109895</v>
      </c>
      <c r="J34" s="33">
        <f>(VLOOKUP($A34,Skaters!$A1:$V640,11,FALSE)-AVERAGE(Skaters!K3:K640))/STDEV(Skaters!K3:K640)</f>
        <v>2.1524071103001483</v>
      </c>
      <c r="K34" s="33">
        <f>(VLOOKUP($A34,Skaters!$A1:$V640,12,FALSE)-AVERAGE(Skaters!L3:L640))/STDEV(Skaters!L3:L640)</f>
        <v>1.9299801179756457</v>
      </c>
      <c r="L34" s="33">
        <f>(VLOOKUP($A34,Skaters!$A1:$V640,13,FALSE)-AVERAGE(Skaters!M3:M640))/STDEV(Skaters!M3:M640)</f>
        <v>1.1134104174606752</v>
      </c>
      <c r="M34" s="33">
        <f>(VLOOKUP($A34,Skaters!$A1:$V640,14,FALSE)-AVERAGE(Skaters!N3:N640))/STDEV(Skaters!N3:N640)</f>
        <v>1.9603541399374274</v>
      </c>
      <c r="N34" s="33">
        <f>(VLOOKUP($A34,Skaters!$A1:$V640,15,FALSE)-AVERAGE(Skaters!O3:O640))/STDEV(Skaters!O3:O640)</f>
        <v>2.1001833725918844</v>
      </c>
      <c r="O34" s="33">
        <f>(VLOOKUP($A34,Skaters!$A1:$V640,16,FALSE)-AVERAGE(Skaters!P3:P640))/STDEV(Skaters!P3:P640)</f>
        <v>-0.70672807350419375</v>
      </c>
      <c r="P34" s="33">
        <f>(VLOOKUP($A34,Skaters!$A1:$V640,17,FALSE)-AVERAGE(Skaters!Q3:Q640))/STDEV(Skaters!Q3:Q640)</f>
        <v>-0.74927250871312856</v>
      </c>
      <c r="Q34" s="33">
        <f>(VLOOKUP($A34,Skaters!$A1:$V640,18,FALSE)-AVERAGE(Skaters!R3:R640))/STDEV(Skaters!R3:R640)</f>
        <v>0.14641473620757325</v>
      </c>
      <c r="R34" s="33">
        <f>(VLOOKUP($A34,Skaters!$A1:$V640,19,FALSE)-AVERAGE(Skaters!S3:S640))/STDEV(Skaters!S3:S640)</f>
        <v>1.1733017709178257</v>
      </c>
      <c r="S34" s="33">
        <f>(VLOOKUP($A34,Skaters!$A1:$V640,20,FALSE)-AVERAGE(Skaters!T3:T640))/STDEV(Skaters!T3:T640)</f>
        <v>1.6835803182664577</v>
      </c>
      <c r="T34" s="33">
        <f>(VLOOKUP($A34,Skaters!$A1:$V640,21,FALSE)-AVERAGE(Skaters!U3:U640))/STDEV(Skaters!U3:U640)</f>
        <v>2.10253566233391</v>
      </c>
      <c r="U34" s="33">
        <f>(VLOOKUP($A34,Skaters!$A1:$V640,22,FALSE)-AVERAGE(Skaters!V3:V640))/STDEV(Skaters!V3:V640)</f>
        <v>0.85298954873883781</v>
      </c>
      <c r="V34" s="33">
        <f>IFERROR((VLOOKUP($A34,Skaters!A1:X640,23,FALSE)-AVERAGE(Skaters!W3:W640))/STDEV(Skaters!W3:W640),0)</f>
        <v>0</v>
      </c>
      <c r="W34" s="33">
        <f>IFERROR((VLOOKUP($A34,Skaters!A1:X640,24,FALSE)-AVERAGE(Skaters!X3:X640))/STDEV(Skaters!X3:X640),0)</f>
        <v>0</v>
      </c>
    </row>
    <row r="35" spans="1:23" ht="21.25" customHeight="1" x14ac:dyDescent="0.15">
      <c r="A35" s="44" t="s">
        <v>98</v>
      </c>
      <c r="B35" s="45" t="s">
        <v>99</v>
      </c>
      <c r="C35" s="46">
        <v>23</v>
      </c>
      <c r="D35" s="45" t="s">
        <v>62</v>
      </c>
      <c r="E35" s="40">
        <f t="shared" si="0"/>
        <v>5.9960643133234166</v>
      </c>
      <c r="F35" s="41">
        <f t="shared" si="1"/>
        <v>0.1131332889306305</v>
      </c>
      <c r="G35" s="42">
        <f>VLOOKUP(A35,Skaters!A1:G640,7,FALSE)</f>
        <v>53</v>
      </c>
      <c r="H35" s="43">
        <f>(VLOOKUP($A35,Skaters!$A1:$V640,8,FALSE)-AVERAGE(Skaters!H3:H640))/STDEV(Skaters!H3:H640)</f>
        <v>0.68303136149937327</v>
      </c>
      <c r="I35" s="33">
        <f>(VLOOKUP($A35,Skaters!$A1:$V640,10,FALSE)-AVERAGE(Skaters!J3:J640))/STDEV(Skaters!J3:J640)</f>
        <v>1.7437159199879773</v>
      </c>
      <c r="J35" s="33">
        <f>(VLOOKUP($A35,Skaters!$A1:$V640,11,FALSE)-AVERAGE(Skaters!K3:K640))/STDEV(Skaters!K3:K640)</f>
        <v>1.7250679511756957</v>
      </c>
      <c r="K35" s="33">
        <f>(VLOOKUP($A35,Skaters!$A1:$V640,12,FALSE)-AVERAGE(Skaters!L3:L640))/STDEV(Skaters!L3:L640)</f>
        <v>1.9013687889334208</v>
      </c>
      <c r="L35" s="33">
        <f>(VLOOKUP($A35,Skaters!$A1:$V640,13,FALSE)-AVERAGE(Skaters!M3:M640))/STDEV(Skaters!M3:M640)</f>
        <v>1.363465849968533</v>
      </c>
      <c r="M35" s="33">
        <f>(VLOOKUP($A35,Skaters!$A1:$V640,14,FALSE)-AVERAGE(Skaters!N3:N640))/STDEV(Skaters!N3:N640)</f>
        <v>0.67030433522629018</v>
      </c>
      <c r="N35" s="33">
        <f>(VLOOKUP($A35,Skaters!$A1:$V640,15,FALSE)-AVERAGE(Skaters!O3:O640))/STDEV(Skaters!O3:O640)</f>
        <v>2.0029060017212323</v>
      </c>
      <c r="O35" s="33">
        <f>(VLOOKUP($A35,Skaters!$A1:$V640,16,FALSE)-AVERAGE(Skaters!P3:P640))/STDEV(Skaters!P3:P640)</f>
        <v>-0.24879289630186813</v>
      </c>
      <c r="P35" s="33">
        <f>(VLOOKUP($A35,Skaters!$A1:$V640,17,FALSE)-AVERAGE(Skaters!Q3:Q640))/STDEV(Skaters!Q3:Q640)</f>
        <v>1.7725277983917327</v>
      </c>
      <c r="Q35" s="33">
        <f>(VLOOKUP($A35,Skaters!$A1:$V640,18,FALSE)-AVERAGE(Skaters!R3:R640))/STDEV(Skaters!R3:R640)</f>
        <v>-0.59029851322815319</v>
      </c>
      <c r="R35" s="33">
        <f>(VLOOKUP($A35,Skaters!$A1:$V640,19,FALSE)-AVERAGE(Skaters!S3:S640))/STDEV(Skaters!S3:S640)</f>
        <v>1.203882820631043</v>
      </c>
      <c r="S35" s="33">
        <f>(VLOOKUP($A35,Skaters!$A1:$V640,20,FALSE)-AVERAGE(Skaters!T3:T640))/STDEV(Skaters!T3:T640)</f>
        <v>-0.49556575445774975</v>
      </c>
      <c r="T35" s="33">
        <f>(VLOOKUP($A35,Skaters!$A1:$V640,21,FALSE)-AVERAGE(Skaters!U3:U640))/STDEV(Skaters!U3:U640)</f>
        <v>-0.53736550936901062</v>
      </c>
      <c r="U35" s="33">
        <f>(VLOOKUP($A35,Skaters!$A1:$V640,22,FALSE)-AVERAGE(Skaters!V3:V640))/STDEV(Skaters!V3:V640)</f>
        <v>0.92435944921733038</v>
      </c>
      <c r="V35" s="33">
        <f>IFERROR((VLOOKUP($A35,Skaters!A1:X640,23,FALSE)-AVERAGE(Skaters!W3:W640))/STDEV(Skaters!W3:W640),0)</f>
        <v>0</v>
      </c>
      <c r="W35" s="33">
        <f>IFERROR((VLOOKUP($A35,Skaters!A1:X640,24,FALSE)-AVERAGE(Skaters!X3:X640))/STDEV(Skaters!X3:X640),0)</f>
        <v>0</v>
      </c>
    </row>
    <row r="36" spans="1:23" ht="21.25" customHeight="1" x14ac:dyDescent="0.2">
      <c r="A36" s="47" t="s">
        <v>88</v>
      </c>
      <c r="B36" s="38" t="s">
        <v>87</v>
      </c>
      <c r="C36" s="39">
        <v>33</v>
      </c>
      <c r="D36" s="38" t="s">
        <v>66</v>
      </c>
      <c r="E36" s="40">
        <f t="shared" si="0"/>
        <v>8.6929752955896635</v>
      </c>
      <c r="F36" s="41">
        <f t="shared" si="1"/>
        <v>0.19756762035431052</v>
      </c>
      <c r="G36" s="42">
        <f>VLOOKUP(A36,Skaters!A1:G640,7,FALSE)</f>
        <v>44</v>
      </c>
      <c r="H36" s="43">
        <f>(VLOOKUP($A36,Skaters!$A1:$V640,8,FALSE)-AVERAGE(Skaters!H3:H640))/STDEV(Skaters!H3:H640)</f>
        <v>0.32797438610518154</v>
      </c>
      <c r="I36" s="33">
        <f>(VLOOKUP($A36,Skaters!$A1:$V640,10,FALSE)-AVERAGE(Skaters!J3:J640))/STDEV(Skaters!J3:J640)</f>
        <v>2.4635174540070683</v>
      </c>
      <c r="J36" s="33">
        <f>(VLOOKUP($A36,Skaters!$A1:$V640,11,FALSE)-AVERAGE(Skaters!K3:K640))/STDEV(Skaters!K3:K640)</f>
        <v>1.185482534587841</v>
      </c>
      <c r="K36" s="33">
        <f>(VLOOKUP($A36,Skaters!$A1:$V640,12,FALSE)-AVERAGE(Skaters!L3:L640))/STDEV(Skaters!L3:L640)</f>
        <v>1.8956687268004959</v>
      </c>
      <c r="L36" s="33">
        <f>(VLOOKUP($A36,Skaters!$A1:$V640,13,FALSE)-AVERAGE(Skaters!M3:M640))/STDEV(Skaters!M3:M640)</f>
        <v>2.8053910755454861</v>
      </c>
      <c r="M36" s="33">
        <f>(VLOOKUP($A36,Skaters!$A1:$V640,14,FALSE)-AVERAGE(Skaters!N3:N640))/STDEV(Skaters!N3:N640)</f>
        <v>1.6621677142533371</v>
      </c>
      <c r="N36" s="33">
        <f>(VLOOKUP($A36,Skaters!$A1:$V640,15,FALSE)-AVERAGE(Skaters!O3:O640))/STDEV(Skaters!O3:O640)</f>
        <v>1.2821507461174049</v>
      </c>
      <c r="O36" s="33">
        <f>(VLOOKUP($A36,Skaters!$A1:$V640,16,FALSE)-AVERAGE(Skaters!P3:P640))/STDEV(Skaters!P3:P640)</f>
        <v>-0.49598450452855181</v>
      </c>
      <c r="P36" s="33">
        <f>(VLOOKUP($A36,Skaters!$A1:$V640,17,FALSE)-AVERAGE(Skaters!Q3:Q640))/STDEV(Skaters!Q3:Q640)</f>
        <v>-0.65964432764219949</v>
      </c>
      <c r="Q36" s="33">
        <f>(VLOOKUP($A36,Skaters!$A1:$V640,18,FALSE)-AVERAGE(Skaters!R3:R640))/STDEV(Skaters!R3:R640)</f>
        <v>1.4524179898604144</v>
      </c>
      <c r="R36" s="33">
        <f>(VLOOKUP($A36,Skaters!$A1:$V640,19,FALSE)-AVERAGE(Skaters!S3:S640))/STDEV(Skaters!S3:S640)</f>
        <v>2.6613570535039903</v>
      </c>
      <c r="S36" s="33">
        <f>(VLOOKUP($A36,Skaters!$A1:$V640,20,FALSE)-AVERAGE(Skaters!T3:T640))/STDEV(Skaters!T3:T640)</f>
        <v>-0.46791778580749793</v>
      </c>
      <c r="T36" s="33">
        <f>(VLOOKUP($A36,Skaters!$A1:$V640,21,FALSE)-AVERAGE(Skaters!U3:U640))/STDEV(Skaters!U3:U640)</f>
        <v>-0.50623234063121558</v>
      </c>
      <c r="U36" s="33">
        <f>(VLOOKUP($A36,Skaters!$A1:$V640,22,FALSE)-AVERAGE(Skaters!V3:V640))/STDEV(Skaters!V3:V640)</f>
        <v>0.92542846659814482</v>
      </c>
      <c r="V36" s="33">
        <f>IFERROR((VLOOKUP($A36,Skaters!A1:X640,23,FALSE)-AVERAGE(Skaters!W3:W640))/STDEV(Skaters!W3:W640),0)</f>
        <v>0</v>
      </c>
      <c r="W36" s="33">
        <f>IFERROR((VLOOKUP($A36,Skaters!A1:X640,24,FALSE)-AVERAGE(Skaters!X3:X640))/STDEV(Skaters!X3:X640),0)</f>
        <v>0</v>
      </c>
    </row>
    <row r="37" spans="1:23" ht="21.25" customHeight="1" x14ac:dyDescent="0.15">
      <c r="A37" s="44" t="s">
        <v>116</v>
      </c>
      <c r="B37" s="45" t="s">
        <v>117</v>
      </c>
      <c r="C37" s="46">
        <v>28</v>
      </c>
      <c r="D37" s="45" t="s">
        <v>61</v>
      </c>
      <c r="E37" s="40">
        <f t="shared" si="0"/>
        <v>5.5440732307783014</v>
      </c>
      <c r="F37" s="41">
        <f t="shared" si="1"/>
        <v>0.11550152564121462</v>
      </c>
      <c r="G37" s="42">
        <f>VLOOKUP(A37,Skaters!A1:G640,7,FALSE)</f>
        <v>48</v>
      </c>
      <c r="H37" s="43">
        <f>(VLOOKUP($A37,Skaters!$A1:$V640,8,FALSE)-AVERAGE(Skaters!H3:H640))/STDEV(Skaters!H3:H640)</f>
        <v>1.0924105351856455</v>
      </c>
      <c r="I37" s="33">
        <f>(VLOOKUP($A37,Skaters!$A1:$V640,10,FALSE)-AVERAGE(Skaters!J3:J640))/STDEV(Skaters!J3:J640)</f>
        <v>1.2791134319276973</v>
      </c>
      <c r="J37" s="33">
        <f>(VLOOKUP($A37,Skaters!$A1:$V640,11,FALSE)-AVERAGE(Skaters!K3:K640))/STDEV(Skaters!K3:K640)</f>
        <v>2.0137378671642603</v>
      </c>
      <c r="K37" s="33">
        <f>(VLOOKUP($A37,Skaters!$A1:$V640,12,FALSE)-AVERAGE(Skaters!L3:L640))/STDEV(Skaters!L3:L640)</f>
        <v>1.867397357951059</v>
      </c>
      <c r="L37" s="33">
        <f>(VLOOKUP($A37,Skaters!$A1:$V640,13,FALSE)-AVERAGE(Skaters!M3:M640))/STDEV(Skaters!M3:M640)</f>
        <v>0.80856907721207127</v>
      </c>
      <c r="M37" s="33">
        <f>(VLOOKUP($A37,Skaters!$A1:$V640,14,FALSE)-AVERAGE(Skaters!N3:N640))/STDEV(Skaters!N3:N640)</f>
        <v>1.1771915405654407</v>
      </c>
      <c r="N37" s="33">
        <f>(VLOOKUP($A37,Skaters!$A1:$V640,15,FALSE)-AVERAGE(Skaters!O3:O640))/STDEV(Skaters!O3:O640)</f>
        <v>1.967583072843917</v>
      </c>
      <c r="O37" s="33">
        <f>(VLOOKUP($A37,Skaters!$A1:$V640,16,FALSE)-AVERAGE(Skaters!P3:P640))/STDEV(Skaters!P3:P640)</f>
        <v>-0.2232049446735194</v>
      </c>
      <c r="P37" s="33">
        <f>(VLOOKUP($A37,Skaters!$A1:$V640,17,FALSE)-AVERAGE(Skaters!Q3:Q640))/STDEV(Skaters!Q3:Q640)</f>
        <v>1.0968678705839068</v>
      </c>
      <c r="Q37" s="33">
        <f>(VLOOKUP($A37,Skaters!$A1:$V640,18,FALSE)-AVERAGE(Skaters!R3:R640))/STDEV(Skaters!R3:R640)</f>
        <v>-0.30172527369612473</v>
      </c>
      <c r="R37" s="33">
        <f>(VLOOKUP($A37,Skaters!$A1:$V640,19,FALSE)-AVERAGE(Skaters!S3:S640))/STDEV(Skaters!S3:S640)</f>
        <v>1.0302945598649991</v>
      </c>
      <c r="S37" s="33">
        <f>(VLOOKUP($A37,Skaters!$A1:$V640,20,FALSE)-AVERAGE(Skaters!T3:T640))/STDEV(Skaters!T3:T640)</f>
        <v>1.9706557210527931</v>
      </c>
      <c r="T37" s="33">
        <f>(VLOOKUP($A37,Skaters!$A1:$V640,21,FALSE)-AVERAGE(Skaters!U3:U640))/STDEV(Skaters!U3:U640)</f>
        <v>1.4845389029649692</v>
      </c>
      <c r="U37" s="33">
        <f>(VLOOKUP($A37,Skaters!$A1:$V640,22,FALSE)-AVERAGE(Skaters!V3:V640))/STDEV(Skaters!V3:V640)</f>
        <v>1.2577997700899306</v>
      </c>
      <c r="V37" s="33">
        <f>IFERROR((VLOOKUP($A37,Skaters!A1:X640,23,FALSE)-AVERAGE(Skaters!W3:W640))/STDEV(Skaters!W3:W640),0)</f>
        <v>0</v>
      </c>
      <c r="W37" s="33">
        <f>IFERROR((VLOOKUP($A37,Skaters!A1:X640,24,FALSE)-AVERAGE(Skaters!X3:X640))/STDEV(Skaters!X3:X640),0)</f>
        <v>0</v>
      </c>
    </row>
    <row r="38" spans="1:23" ht="21.25" customHeight="1" x14ac:dyDescent="0.15">
      <c r="A38" s="44" t="s">
        <v>100</v>
      </c>
      <c r="B38" s="45" t="s">
        <v>65</v>
      </c>
      <c r="C38" s="46">
        <v>34</v>
      </c>
      <c r="D38" s="45" t="s">
        <v>59</v>
      </c>
      <c r="E38" s="40">
        <f t="shared" si="0"/>
        <v>7.2806449876816632</v>
      </c>
      <c r="F38" s="41">
        <f t="shared" si="1"/>
        <v>0.1582748910365579</v>
      </c>
      <c r="G38" s="42">
        <f>VLOOKUP(A38,Skaters!A1:G640,7,FALSE)</f>
        <v>46</v>
      </c>
      <c r="H38" s="43">
        <f>(VLOOKUP($A38,Skaters!$A1:$V640,8,FALSE)-AVERAGE(Skaters!H3:H640))/STDEV(Skaters!H3:H640)</f>
        <v>0.10821805446217996</v>
      </c>
      <c r="I38" s="33">
        <f>(VLOOKUP($A38,Skaters!$A1:$V640,10,FALSE)-AVERAGE(Skaters!J3:J640))/STDEV(Skaters!J3:J640)</f>
        <v>0.46801622744642857</v>
      </c>
      <c r="J38" s="33">
        <f>(VLOOKUP($A38,Skaters!$A1:$V640,11,FALSE)-AVERAGE(Skaters!K3:K640))/STDEV(Skaters!K3:K640)</f>
        <v>2.5632895347650613</v>
      </c>
      <c r="K38" s="33">
        <f>(VLOOKUP($A38,Skaters!$A1:$V640,12,FALSE)-AVERAGE(Skaters!L3:L640))/STDEV(Skaters!L3:L640)</f>
        <v>1.836888968631196</v>
      </c>
      <c r="L38" s="33">
        <f>(VLOOKUP($A38,Skaters!$A1:$V640,13,FALSE)-AVERAGE(Skaters!M3:M640))/STDEV(Skaters!M3:M640)</f>
        <v>0.29204559279568987</v>
      </c>
      <c r="M38" s="33">
        <f>(VLOOKUP($A38,Skaters!$A1:$V640,14,FALSE)-AVERAGE(Skaters!N3:N640))/STDEV(Skaters!N3:N640)</f>
        <v>1.7609388078471233</v>
      </c>
      <c r="N38" s="33">
        <f>(VLOOKUP($A38,Skaters!$A1:$V640,15,FALSE)-AVERAGE(Skaters!O3:O640))/STDEV(Skaters!O3:O640)</f>
        <v>4.0339834086047706</v>
      </c>
      <c r="O38" s="33">
        <f>(VLOOKUP($A38,Skaters!$A1:$V640,16,FALSE)-AVERAGE(Skaters!P3:P640))/STDEV(Skaters!P3:P640)</f>
        <v>-0.72465565457841252</v>
      </c>
      <c r="P38" s="33">
        <f>(VLOOKUP($A38,Skaters!$A1:$V640,17,FALSE)-AVERAGE(Skaters!Q3:Q640))/STDEV(Skaters!Q3:Q640)</f>
        <v>-0.94639836581840087</v>
      </c>
      <c r="Q38" s="33">
        <f>(VLOOKUP($A38,Skaters!$A1:$V640,18,FALSE)-AVERAGE(Skaters!R3:R640))/STDEV(Skaters!R3:R640)</f>
        <v>0.64796587864812483</v>
      </c>
      <c r="R38" s="33">
        <f>(VLOOKUP($A38,Skaters!$A1:$V640,19,FALSE)-AVERAGE(Skaters!S3:S640))/STDEV(Skaters!S3:S640)</f>
        <v>0.28667417601217715</v>
      </c>
      <c r="S38" s="33">
        <f>(VLOOKUP($A38,Skaters!$A1:$V640,20,FALSE)-AVERAGE(Skaters!T3:T640))/STDEV(Skaters!T3:T640)</f>
        <v>1.7521505537407331</v>
      </c>
      <c r="T38" s="33">
        <f>(VLOOKUP($A38,Skaters!$A1:$V640,21,FALSE)-AVERAGE(Skaters!U3:U640))/STDEV(Skaters!U3:U640)</f>
        <v>1.988315036018713</v>
      </c>
      <c r="U38" s="33">
        <f>(VLOOKUP($A38,Skaters!$A1:$V640,22,FALSE)-AVERAGE(Skaters!V3:V640))/STDEV(Skaters!V3:V640)</f>
        <v>-1.1927436227759016</v>
      </c>
      <c r="V38" s="33">
        <f>IFERROR((VLOOKUP($A38,Skaters!A1:X640,23,FALSE)-AVERAGE(Skaters!W3:W640))/STDEV(Skaters!W3:W640),0)</f>
        <v>0</v>
      </c>
      <c r="W38" s="33">
        <f>IFERROR((VLOOKUP($A38,Skaters!A1:X640,24,FALSE)-AVERAGE(Skaters!X3:X640))/STDEV(Skaters!X3:X640),0)</f>
        <v>0</v>
      </c>
    </row>
    <row r="39" spans="1:23" ht="21.25" customHeight="1" x14ac:dyDescent="0.15">
      <c r="A39" s="37" t="s">
        <v>110</v>
      </c>
      <c r="B39" s="38" t="s">
        <v>72</v>
      </c>
      <c r="C39" s="39">
        <v>35</v>
      </c>
      <c r="D39" s="38" t="s">
        <v>104</v>
      </c>
      <c r="E39" s="40">
        <f t="shared" si="0"/>
        <v>5.4246351445021848</v>
      </c>
      <c r="F39" s="41">
        <f t="shared" si="1"/>
        <v>0.11070683968371806</v>
      </c>
      <c r="G39" s="42">
        <f>VLOOKUP(A39,Skaters!A1:G640,7,FALSE)</f>
        <v>49</v>
      </c>
      <c r="H39" s="43">
        <f>(VLOOKUP($A39,Skaters!$A1:$V640,8,FALSE)-AVERAGE(Skaters!H3:H640))/STDEV(Skaters!H3:H640)</f>
        <v>0.68177844771434182</v>
      </c>
      <c r="I39" s="33">
        <f>(VLOOKUP($A39,Skaters!$A1:$V640,10,FALSE)-AVERAGE(Skaters!J3:J640))/STDEV(Skaters!J3:J640)</f>
        <v>0.71590657606550057</v>
      </c>
      <c r="J39" s="33">
        <f>(VLOOKUP($A39,Skaters!$A1:$V640,11,FALSE)-AVERAGE(Skaters!K3:K640))/STDEV(Skaters!K3:K640)</f>
        <v>2.3709269252105654</v>
      </c>
      <c r="K39" s="33">
        <f>(VLOOKUP($A39,Skaters!$A1:$V640,12,FALSE)-AVERAGE(Skaters!L3:L640))/STDEV(Skaters!L3:L640)</f>
        <v>1.8307975034660093</v>
      </c>
      <c r="L39" s="33">
        <f>(VLOOKUP($A39,Skaters!$A1:$V640,13,FALSE)-AVERAGE(Skaters!M3:M640))/STDEV(Skaters!M3:M640)</f>
        <v>1.1211243536413551</v>
      </c>
      <c r="M39" s="33">
        <f>(VLOOKUP($A39,Skaters!$A1:$V640,14,FALSE)-AVERAGE(Skaters!N3:N640))/STDEV(Skaters!N3:N640)</f>
        <v>1.0555461392829246</v>
      </c>
      <c r="N39" s="33">
        <f>(VLOOKUP($A39,Skaters!$A1:$V640,15,FALSE)-AVERAGE(Skaters!O3:O640))/STDEV(Skaters!O3:O640)</f>
        <v>2.094181765295708</v>
      </c>
      <c r="O39" s="33">
        <f>(VLOOKUP($A39,Skaters!$A1:$V640,16,FALSE)-AVERAGE(Skaters!P3:P640))/STDEV(Skaters!P3:P640)</f>
        <v>-0.40472375763468654</v>
      </c>
      <c r="P39" s="33">
        <f>(VLOOKUP($A39,Skaters!$A1:$V640,17,FALSE)-AVERAGE(Skaters!Q3:Q640))/STDEV(Skaters!Q3:Q640)</f>
        <v>7.5909825428546115E-2</v>
      </c>
      <c r="Q39" s="33">
        <f>(VLOOKUP($A39,Skaters!$A1:$V640,18,FALSE)-AVERAGE(Skaters!R3:R640))/STDEV(Skaters!R3:R640)</f>
        <v>-0.47278071807625799</v>
      </c>
      <c r="R39" s="33">
        <f>(VLOOKUP($A39,Skaters!$A1:$V640,19,FALSE)-AVERAGE(Skaters!S3:S640))/STDEV(Skaters!S3:S640)</f>
        <v>1.0053428161539468</v>
      </c>
      <c r="S39" s="33">
        <f>(VLOOKUP($A39,Skaters!$A1:$V640,20,FALSE)-AVERAGE(Skaters!T3:T640))/STDEV(Skaters!T3:T640)</f>
        <v>-0.11320380026014872</v>
      </c>
      <c r="T39" s="33">
        <f>(VLOOKUP($A39,Skaters!$A1:$V640,21,FALSE)-AVERAGE(Skaters!U3:U640))/STDEV(Skaters!U3:U640)</f>
        <v>0.13578825864273339</v>
      </c>
      <c r="U39" s="33">
        <f>(VLOOKUP($A39,Skaters!$A1:$V640,22,FALSE)-AVERAGE(Skaters!V3:V640))/STDEV(Skaters!V3:V640)</f>
        <v>0.53312803321906632</v>
      </c>
      <c r="V39" s="33">
        <f>IFERROR((VLOOKUP($A39,Skaters!A1:X640,23,FALSE)-AVERAGE(Skaters!W3:W640))/STDEV(Skaters!W3:W640),0)</f>
        <v>0</v>
      </c>
      <c r="W39" s="33">
        <f>IFERROR((VLOOKUP($A39,Skaters!A1:X640,24,FALSE)-AVERAGE(Skaters!X3:X640))/STDEV(Skaters!X3:X640),0)</f>
        <v>0</v>
      </c>
    </row>
    <row r="40" spans="1:23" ht="21.25" customHeight="1" x14ac:dyDescent="0.2">
      <c r="A40" s="47" t="s">
        <v>141</v>
      </c>
      <c r="B40" s="38" t="s">
        <v>87</v>
      </c>
      <c r="C40" s="39">
        <v>29</v>
      </c>
      <c r="D40" s="38" t="s">
        <v>62</v>
      </c>
      <c r="E40" s="40">
        <f t="shared" si="0"/>
        <v>5.7579803171866351</v>
      </c>
      <c r="F40" s="41">
        <f t="shared" si="1"/>
        <v>0.13086318902696897</v>
      </c>
      <c r="G40" s="42">
        <f>VLOOKUP(A40,Skaters!A1:G640,7,FALSE)</f>
        <v>44</v>
      </c>
      <c r="H40" s="43">
        <f>(VLOOKUP($A40,Skaters!$A1:$V640,8,FALSE)-AVERAGE(Skaters!H3:H640))/STDEV(Skaters!H3:H640)</f>
        <v>0.40267555658511134</v>
      </c>
      <c r="I40" s="33">
        <f>(VLOOKUP($A40,Skaters!$A1:$V640,10,FALSE)-AVERAGE(Skaters!J3:J640))/STDEV(Skaters!J3:J640)</f>
        <v>1.1640704503413772</v>
      </c>
      <c r="J40" s="33">
        <f>(VLOOKUP($A40,Skaters!$A1:$V640,11,FALSE)-AVERAGE(Skaters!K3:K640))/STDEV(Skaters!K3:K640)</f>
        <v>2.0252616043917326</v>
      </c>
      <c r="K40" s="33">
        <f>(VLOOKUP($A40,Skaters!$A1:$V640,12,FALSE)-AVERAGE(Skaters!L3:L640))/STDEV(Skaters!L3:L640)</f>
        <v>1.8211169295071947</v>
      </c>
      <c r="L40" s="33">
        <f>(VLOOKUP($A40,Skaters!$A1:$V640,13,FALSE)-AVERAGE(Skaters!M3:M640))/STDEV(Skaters!M3:M640)</f>
        <v>0.23195049432445955</v>
      </c>
      <c r="M40" s="33">
        <f>(VLOOKUP($A40,Skaters!$A1:$V640,14,FALSE)-AVERAGE(Skaters!N3:N640))/STDEV(Skaters!N3:N640)</f>
        <v>1.2912263224129272</v>
      </c>
      <c r="N40" s="33">
        <f>(VLOOKUP($A40,Skaters!$A1:$V640,15,FALSE)-AVERAGE(Skaters!O3:O640))/STDEV(Skaters!O3:O640)</f>
        <v>1.1180082301496652</v>
      </c>
      <c r="O40" s="33">
        <f>(VLOOKUP($A40,Skaters!$A1:$V640,16,FALSE)-AVERAGE(Skaters!P3:P640))/STDEV(Skaters!P3:P640)</f>
        <v>-0.31297629519580034</v>
      </c>
      <c r="P40" s="33">
        <f>(VLOOKUP($A40,Skaters!$A1:$V640,17,FALSE)-AVERAGE(Skaters!Q3:Q640))/STDEV(Skaters!Q3:Q640)</f>
        <v>-1.0293557997113949</v>
      </c>
      <c r="Q40" s="33">
        <f>(VLOOKUP($A40,Skaters!$A1:$V640,18,FALSE)-AVERAGE(Skaters!R3:R640))/STDEV(Skaters!R3:R640)</f>
        <v>1.5316658331752002</v>
      </c>
      <c r="R40" s="33">
        <f>(VLOOKUP($A40,Skaters!$A1:$V640,19,FALSE)-AVERAGE(Skaters!S3:S640))/STDEV(Skaters!S3:S640)</f>
        <v>1.3251769223620808</v>
      </c>
      <c r="S40" s="33">
        <f>(VLOOKUP($A40,Skaters!$A1:$V640,20,FALSE)-AVERAGE(Skaters!T3:T640))/STDEV(Skaters!T3:T640)</f>
        <v>-0.50443719777387075</v>
      </c>
      <c r="T40" s="33">
        <f>(VLOOKUP($A40,Skaters!$A1:$V640,21,FALSE)-AVERAGE(Skaters!U3:U640))/STDEV(Skaters!U3:U640)</f>
        <v>-0.47279071790153721</v>
      </c>
      <c r="U40" s="33">
        <f>(VLOOKUP($A40,Skaters!$A1:$V640,22,FALSE)-AVERAGE(Skaters!V3:V640))/STDEV(Skaters!V3:V640)</f>
        <v>0.3518333283220359</v>
      </c>
      <c r="V40" s="33">
        <f>IFERROR((VLOOKUP($A40,Skaters!A1:X640,23,FALSE)-AVERAGE(Skaters!W3:W640))/STDEV(Skaters!W3:W640),0)</f>
        <v>0</v>
      </c>
      <c r="W40" s="33">
        <f>IFERROR((VLOOKUP($A40,Skaters!A1:X640,24,FALSE)-AVERAGE(Skaters!X3:X640))/STDEV(Skaters!X3:X640),0)</f>
        <v>0</v>
      </c>
    </row>
    <row r="41" spans="1:23" ht="21.25" customHeight="1" x14ac:dyDescent="0.15">
      <c r="A41" s="44" t="s">
        <v>108</v>
      </c>
      <c r="B41" s="45" t="s">
        <v>83</v>
      </c>
      <c r="C41" s="46">
        <v>29</v>
      </c>
      <c r="D41" s="45" t="s">
        <v>81</v>
      </c>
      <c r="E41" s="40">
        <f t="shared" si="0"/>
        <v>7.5112080013498703</v>
      </c>
      <c r="F41" s="41">
        <f t="shared" si="1"/>
        <v>0.15648350002812231</v>
      </c>
      <c r="G41" s="42">
        <f>VLOOKUP(A41,Skaters!A1:G640,7,FALSE)</f>
        <v>48</v>
      </c>
      <c r="H41" s="43">
        <f>(VLOOKUP($A41,Skaters!$A1:$V640,8,FALSE)-AVERAGE(Skaters!H3:H640))/STDEV(Skaters!H3:H640)</f>
        <v>0.43093222526473463</v>
      </c>
      <c r="I41" s="33">
        <f>(VLOOKUP($A41,Skaters!$A1:$V640,10,FALSE)-AVERAGE(Skaters!J3:J640))/STDEV(Skaters!J3:J640)</f>
        <v>2.2492941184542041</v>
      </c>
      <c r="J41" s="33">
        <f>(VLOOKUP($A41,Skaters!$A1:$V640,11,FALSE)-AVERAGE(Skaters!K3:K640))/STDEV(Skaters!K3:K640)</f>
        <v>1.1766554449744664</v>
      </c>
      <c r="K41" s="33">
        <f>(VLOOKUP($A41,Skaters!$A1:$V640,12,FALSE)-AVERAGE(Skaters!L3:L640))/STDEV(Skaters!L3:L640)</f>
        <v>1.7903604932556043</v>
      </c>
      <c r="L41" s="33">
        <f>(VLOOKUP($A41,Skaters!$A1:$V640,13,FALSE)-AVERAGE(Skaters!M3:M640))/STDEV(Skaters!M3:M640)</f>
        <v>1.4844501555376615</v>
      </c>
      <c r="M41" s="33">
        <f>(VLOOKUP($A41,Skaters!$A1:$V640,14,FALSE)-AVERAGE(Skaters!N3:N640))/STDEV(Skaters!N3:N640)</f>
        <v>2.7978526363391216</v>
      </c>
      <c r="N41" s="33">
        <f>(VLOOKUP($A41,Skaters!$A1:$V640,15,FALSE)-AVERAGE(Skaters!O3:O640))/STDEV(Skaters!O3:O640)</f>
        <v>1.9430073985759468</v>
      </c>
      <c r="O41" s="33">
        <f>(VLOOKUP($A41,Skaters!$A1:$V640,16,FALSE)-AVERAGE(Skaters!P3:P640))/STDEV(Skaters!P3:P640)</f>
        <v>-0.62986469231201914</v>
      </c>
      <c r="P41" s="33">
        <f>(VLOOKUP($A41,Skaters!$A1:$V640,17,FALSE)-AVERAGE(Skaters!Q3:Q640))/STDEV(Skaters!Q3:Q640)</f>
        <v>-0.59984010127924781</v>
      </c>
      <c r="Q41" s="33">
        <f>(VLOOKUP($A41,Skaters!$A1:$V640,18,FALSE)-AVERAGE(Skaters!R3:R640))/STDEV(Skaters!R3:R640)</f>
        <v>1.2876655761196103</v>
      </c>
      <c r="R41" s="33">
        <f>(VLOOKUP($A41,Skaters!$A1:$V640,19,FALSE)-AVERAGE(Skaters!S3:S640))/STDEV(Skaters!S3:S640)</f>
        <v>2.1438453245061053</v>
      </c>
      <c r="S41" s="33">
        <f>(VLOOKUP($A41,Skaters!$A1:$V640,20,FALSE)-AVERAGE(Skaters!T3:T640))/STDEV(Skaters!T3:T640)</f>
        <v>-0.57015002626370137</v>
      </c>
      <c r="T41" s="33">
        <f>(VLOOKUP($A41,Skaters!$A1:$V640,21,FALSE)-AVERAGE(Skaters!U3:U640))/STDEV(Skaters!U3:U640)</f>
        <v>-0.6021587282726768</v>
      </c>
      <c r="U41" s="33">
        <f>(VLOOKUP($A41,Skaters!$A1:$V640,22,FALSE)-AVERAGE(Skaters!V3:V640))/STDEV(Skaters!V3:V640)</f>
        <v>0.3817249235104937</v>
      </c>
      <c r="V41" s="33">
        <f>IFERROR((VLOOKUP($A41,Skaters!A1:X640,23,FALSE)-AVERAGE(Skaters!W3:W640))/STDEV(Skaters!W3:W640),0)</f>
        <v>0</v>
      </c>
      <c r="W41" s="33">
        <f>IFERROR((VLOOKUP($A41,Skaters!A1:X640,24,FALSE)-AVERAGE(Skaters!X3:X640))/STDEV(Skaters!X3:X640),0)</f>
        <v>0</v>
      </c>
    </row>
    <row r="42" spans="1:23" ht="21.25" customHeight="1" x14ac:dyDescent="0.2">
      <c r="A42" s="47" t="s">
        <v>85</v>
      </c>
      <c r="B42" s="38" t="s">
        <v>67</v>
      </c>
      <c r="C42" s="39">
        <v>36</v>
      </c>
      <c r="D42" s="38" t="s">
        <v>59</v>
      </c>
      <c r="E42" s="40">
        <f t="shared" si="0"/>
        <v>9.7914301348292163</v>
      </c>
      <c r="F42" s="41">
        <f t="shared" si="1"/>
        <v>0.19198882617312188</v>
      </c>
      <c r="G42" s="42">
        <f>VLOOKUP(A42,Skaters!A1:G640,7,FALSE)</f>
        <v>51</v>
      </c>
      <c r="H42" s="43">
        <f>(VLOOKUP($A42,Skaters!$A1:$V640,8,FALSE)-AVERAGE(Skaters!H3:H640))/STDEV(Skaters!H3:H640)</f>
        <v>0.43981837220247044</v>
      </c>
      <c r="I42" s="33">
        <f>(VLOOKUP($A42,Skaters!$A1:$V640,10,FALSE)-AVERAGE(Skaters!J3:J640))/STDEV(Skaters!J3:J640)</f>
        <v>2.1693285480436462</v>
      </c>
      <c r="J42" s="33">
        <f>(VLOOKUP($A42,Skaters!$A1:$V640,11,FALSE)-AVERAGE(Skaters!K3:K640))/STDEV(Skaters!K3:K640)</f>
        <v>1.2300044276851965</v>
      </c>
      <c r="K42" s="33">
        <f>(VLOOKUP($A42,Skaters!$A1:$V640,12,FALSE)-AVERAGE(Skaters!L3:L640))/STDEV(Skaters!L3:L640)</f>
        <v>1.7868278370692616</v>
      </c>
      <c r="L42" s="33">
        <f>(VLOOKUP($A42,Skaters!$A1:$V640,13,FALSE)-AVERAGE(Skaters!M3:M640))/STDEV(Skaters!M3:M640)</f>
        <v>2.7179201874724557</v>
      </c>
      <c r="M42" s="33">
        <f>(VLOOKUP($A42,Skaters!$A1:$V640,14,FALSE)-AVERAGE(Skaters!N3:N640))/STDEV(Skaters!N3:N640)</f>
        <v>2.2985558377488355</v>
      </c>
      <c r="N42" s="33">
        <f>(VLOOKUP($A42,Skaters!$A1:$V640,15,FALSE)-AVERAGE(Skaters!O3:O640))/STDEV(Skaters!O3:O640)</f>
        <v>1.6359405680992374</v>
      </c>
      <c r="O42" s="33">
        <f>(VLOOKUP($A42,Skaters!$A1:$V640,16,FALSE)-AVERAGE(Skaters!P3:P640))/STDEV(Skaters!P3:P640)</f>
        <v>5.7750648632664485E-2</v>
      </c>
      <c r="P42" s="33">
        <f>(VLOOKUP($A42,Skaters!$A1:$V640,17,FALSE)-AVERAGE(Skaters!Q3:Q640))/STDEV(Skaters!Q3:Q640)</f>
        <v>-8.3670700281862173E-2</v>
      </c>
      <c r="Q42" s="33">
        <f>(VLOOKUP($A42,Skaters!$A1:$V640,18,FALSE)-AVERAGE(Skaters!R3:R640))/STDEV(Skaters!R3:R640)</f>
        <v>1.9804857548960155</v>
      </c>
      <c r="R42" s="33">
        <f>(VLOOKUP($A42,Skaters!$A1:$V640,19,FALSE)-AVERAGE(Skaters!S3:S640))/STDEV(Skaters!S3:S640)</f>
        <v>2.7170658643863295</v>
      </c>
      <c r="S42" s="33">
        <f>(VLOOKUP($A42,Skaters!$A1:$V640,20,FALSE)-AVERAGE(Skaters!T3:T640))/STDEV(Skaters!T3:T640)</f>
        <v>4.6639284609759688</v>
      </c>
      <c r="T42" s="33">
        <f>(VLOOKUP($A42,Skaters!$A1:$V640,21,FALSE)-AVERAGE(Skaters!U3:U640))/STDEV(Skaters!U3:U640)</f>
        <v>2.9516334885033695</v>
      </c>
      <c r="U42" s="33">
        <f>(VLOOKUP($A42,Skaters!$A1:$V640,22,FALSE)-AVERAGE(Skaters!V3:V640))/STDEV(Skaters!V3:V640)</f>
        <v>1.4635065625303363</v>
      </c>
      <c r="V42" s="33">
        <f>IFERROR((VLOOKUP($A42,Skaters!A1:X640,23,FALSE)-AVERAGE(Skaters!W3:W640))/STDEV(Skaters!W3:W640),0)</f>
        <v>0</v>
      </c>
      <c r="W42" s="33">
        <f>IFERROR((VLOOKUP($A42,Skaters!A1:X640,24,FALSE)-AVERAGE(Skaters!X3:X640))/STDEV(Skaters!X3:X640),0)</f>
        <v>0</v>
      </c>
    </row>
    <row r="43" spans="1:23" ht="21.25" customHeight="1" x14ac:dyDescent="0.2">
      <c r="A43" s="47" t="s">
        <v>138</v>
      </c>
      <c r="B43" s="38" t="s">
        <v>80</v>
      </c>
      <c r="C43" s="39">
        <v>34</v>
      </c>
      <c r="D43" s="38" t="s">
        <v>62</v>
      </c>
      <c r="E43" s="40">
        <f t="shared" si="0"/>
        <v>5.4801103684870256</v>
      </c>
      <c r="F43" s="41">
        <f t="shared" si="1"/>
        <v>0.11183898711198012</v>
      </c>
      <c r="G43" s="42">
        <f>VLOOKUP(A43,Skaters!A1:G640,7,FALSE)</f>
        <v>49</v>
      </c>
      <c r="H43" s="43">
        <f>(VLOOKUP($A43,Skaters!$A1:$V640,8,FALSE)-AVERAGE(Skaters!H3:H640))/STDEV(Skaters!H3:H640)</f>
        <v>0.53573335389699661</v>
      </c>
      <c r="I43" s="33">
        <f>(VLOOKUP($A43,Skaters!$A1:$V640,10,FALSE)-AVERAGE(Skaters!J3:J640))/STDEV(Skaters!J3:J640)</f>
        <v>1.2169017604460233</v>
      </c>
      <c r="J43" s="33">
        <f>(VLOOKUP($A43,Skaters!$A1:$V640,11,FALSE)-AVERAGE(Skaters!K3:K640))/STDEV(Skaters!K3:K640)</f>
        <v>1.8632437725506954</v>
      </c>
      <c r="K43" s="33">
        <f>(VLOOKUP($A43,Skaters!$A1:$V640,12,FALSE)-AVERAGE(Skaters!L3:L640))/STDEV(Skaters!L3:L640)</f>
        <v>1.7433806558886067</v>
      </c>
      <c r="L43" s="33">
        <f>(VLOOKUP($A43,Skaters!$A1:$V640,13,FALSE)-AVERAGE(Skaters!M3:M640))/STDEV(Skaters!M3:M640)</f>
        <v>0.57608241224071088</v>
      </c>
      <c r="M43" s="33">
        <f>(VLOOKUP($A43,Skaters!$A1:$V640,14,FALSE)-AVERAGE(Skaters!N3:N640))/STDEV(Skaters!N3:N640)</f>
        <v>1.2342460212492932</v>
      </c>
      <c r="N43" s="33">
        <f>(VLOOKUP($A43,Skaters!$A1:$V640,15,FALSE)-AVERAGE(Skaters!O3:O640))/STDEV(Skaters!O3:O640)</f>
        <v>1.5198146611481553</v>
      </c>
      <c r="O43" s="33">
        <f>(VLOOKUP($A43,Skaters!$A1:$V640,16,FALSE)-AVERAGE(Skaters!P3:P640))/STDEV(Skaters!P3:P640)</f>
        <v>-0.34653327998170108</v>
      </c>
      <c r="P43" s="33">
        <f>(VLOOKUP($A43,Skaters!$A1:$V640,17,FALSE)-AVERAGE(Skaters!Q3:Q640))/STDEV(Skaters!Q3:Q640)</f>
        <v>-1.2532663451405177</v>
      </c>
      <c r="Q43" s="33">
        <f>(VLOOKUP($A43,Skaters!$A1:$V640,18,FALSE)-AVERAGE(Skaters!R3:R640))/STDEV(Skaters!R3:R640)</f>
        <v>0.65060104208314118</v>
      </c>
      <c r="R43" s="33">
        <f>(VLOOKUP($A43,Skaters!$A1:$V640,19,FALSE)-AVERAGE(Skaters!S3:S640))/STDEV(Skaters!S3:S640)</f>
        <v>1.5856489391837663</v>
      </c>
      <c r="S43" s="33">
        <f>(VLOOKUP($A43,Skaters!$A1:$V640,20,FALSE)-AVERAGE(Skaters!T3:T640))/STDEV(Skaters!T3:T640)</f>
        <v>-0.46296179323481002</v>
      </c>
      <c r="T43" s="33">
        <f>(VLOOKUP($A43,Skaters!$A1:$V640,21,FALSE)-AVERAGE(Skaters!U3:U640))/STDEV(Skaters!U3:U640)</f>
        <v>-0.49609629189594767</v>
      </c>
      <c r="U43" s="33">
        <f>(VLOOKUP($A43,Skaters!$A1:$V640,22,FALSE)-AVERAGE(Skaters!V3:V640))/STDEV(Skaters!V3:V640)</f>
        <v>0.89306825208904184</v>
      </c>
      <c r="V43" s="33">
        <f>IFERROR((VLOOKUP($A43,Skaters!A1:X640,23,FALSE)-AVERAGE(Skaters!W3:W640))/STDEV(Skaters!W3:W640),0)</f>
        <v>0</v>
      </c>
      <c r="W43" s="33">
        <f>IFERROR((VLOOKUP($A43,Skaters!A1:X640,24,FALSE)-AVERAGE(Skaters!X3:X640))/STDEV(Skaters!X3:X640),0)</f>
        <v>0</v>
      </c>
    </row>
    <row r="44" spans="1:23" ht="21.25" customHeight="1" x14ac:dyDescent="0.15">
      <c r="A44" s="37" t="s">
        <v>136</v>
      </c>
      <c r="B44" s="38" t="s">
        <v>78</v>
      </c>
      <c r="C44" s="39">
        <v>25</v>
      </c>
      <c r="D44" s="38" t="s">
        <v>104</v>
      </c>
      <c r="E44" s="40">
        <f t="shared" si="0"/>
        <v>6.1580441911929649</v>
      </c>
      <c r="F44" s="41">
        <f t="shared" si="1"/>
        <v>0.13684542647095477</v>
      </c>
      <c r="G44" s="42">
        <f>VLOOKUP(A44,Skaters!A1:G640,7,FALSE)</f>
        <v>45</v>
      </c>
      <c r="H44" s="43">
        <f>(VLOOKUP($A44,Skaters!$A1:$V640,8,FALSE)-AVERAGE(Skaters!H3:H640))/STDEV(Skaters!H3:H640)</f>
        <v>0.82552495715869589</v>
      </c>
      <c r="I44" s="33">
        <f>(VLOOKUP($A44,Skaters!$A1:$V640,10,FALSE)-AVERAGE(Skaters!J3:J640))/STDEV(Skaters!J3:J640)</f>
        <v>2.1481726428659051</v>
      </c>
      <c r="J44" s="33">
        <f>(VLOOKUP($A44,Skaters!$A1:$V640,11,FALSE)-AVERAGE(Skaters!K3:K640))/STDEV(Skaters!K3:K640)</f>
        <v>1.1455448338962617</v>
      </c>
      <c r="K44" s="33">
        <f>(VLOOKUP($A44,Skaters!$A1:$V640,12,FALSE)-AVERAGE(Skaters!L3:L640))/STDEV(Skaters!L3:L640)</f>
        <v>1.7236329920262849</v>
      </c>
      <c r="L44" s="33">
        <f>(VLOOKUP($A44,Skaters!$A1:$V640,13,FALSE)-AVERAGE(Skaters!M3:M640))/STDEV(Skaters!M3:M640)</f>
        <v>0.8801526859065949</v>
      </c>
      <c r="M44" s="33">
        <f>(VLOOKUP($A44,Skaters!$A1:$V640,14,FALSE)-AVERAGE(Skaters!N3:N640))/STDEV(Skaters!N3:N640)</f>
        <v>1.6950675949778287</v>
      </c>
      <c r="N44" s="33">
        <f>(VLOOKUP($A44,Skaters!$A1:$V640,15,FALSE)-AVERAGE(Skaters!O3:O640))/STDEV(Skaters!O3:O640)</f>
        <v>1.3770153182371867</v>
      </c>
      <c r="O44" s="33">
        <f>(VLOOKUP($A44,Skaters!$A1:$V640,16,FALSE)-AVERAGE(Skaters!P3:P640))/STDEV(Skaters!P3:P640)</f>
        <v>-0.8815269109088314</v>
      </c>
      <c r="P44" s="33">
        <f>(VLOOKUP($A44,Skaters!$A1:$V640,17,FALSE)-AVERAGE(Skaters!Q3:Q640))/STDEV(Skaters!Q3:Q640)</f>
        <v>-0.97497040745734431</v>
      </c>
      <c r="Q44" s="33">
        <f>(VLOOKUP($A44,Skaters!$A1:$V640,18,FALSE)-AVERAGE(Skaters!R3:R640))/STDEV(Skaters!R3:R640)</f>
        <v>1.4886856211958479</v>
      </c>
      <c r="R44" s="33">
        <f>(VLOOKUP($A44,Skaters!$A1:$V640,19,FALSE)-AVERAGE(Skaters!S3:S640))/STDEV(Skaters!S3:S640)</f>
        <v>2.4228452044271074</v>
      </c>
      <c r="S44" s="33">
        <f>(VLOOKUP($A44,Skaters!$A1:$V640,20,FALSE)-AVERAGE(Skaters!T3:T640))/STDEV(Skaters!T3:T640)</f>
        <v>1.2307695124789844</v>
      </c>
      <c r="T44" s="33">
        <f>(VLOOKUP($A44,Skaters!$A1:$V640,21,FALSE)-AVERAGE(Skaters!U3:U640))/STDEV(Skaters!U3:U640)</f>
        <v>1.3345426380953362</v>
      </c>
      <c r="U44" s="33">
        <f>(VLOOKUP($A44,Skaters!$A1:$V640,22,FALSE)-AVERAGE(Skaters!V3:V640))/STDEV(Skaters!V3:V640)</f>
        <v>0.96788697108549016</v>
      </c>
      <c r="V44" s="33">
        <f>IFERROR((VLOOKUP($A44,Skaters!A1:X640,23,FALSE)-AVERAGE(Skaters!W3:W640))/STDEV(Skaters!W3:W640),0)</f>
        <v>0</v>
      </c>
      <c r="W44" s="33">
        <f>IFERROR((VLOOKUP($A44,Skaters!A1:X640,24,FALSE)-AVERAGE(Skaters!X3:X640))/STDEV(Skaters!X3:X640),0)</f>
        <v>0</v>
      </c>
    </row>
    <row r="45" spans="1:23" ht="21.25" customHeight="1" x14ac:dyDescent="0.15">
      <c r="A45" s="44" t="s">
        <v>97</v>
      </c>
      <c r="B45" s="45" t="s">
        <v>72</v>
      </c>
      <c r="C45" s="46">
        <v>25</v>
      </c>
      <c r="D45" s="45" t="s">
        <v>81</v>
      </c>
      <c r="E45" s="40">
        <f t="shared" si="0"/>
        <v>6.2798438688975473</v>
      </c>
      <c r="F45" s="41">
        <f t="shared" si="1"/>
        <v>0.1281600789570928</v>
      </c>
      <c r="G45" s="42">
        <f>VLOOKUP(A45,Skaters!A1:G640,7,FALSE)</f>
        <v>49</v>
      </c>
      <c r="H45" s="43">
        <f>(VLOOKUP($A45,Skaters!$A1:$V640,8,FALSE)-AVERAGE(Skaters!H3:H640))/STDEV(Skaters!H3:H640)</f>
        <v>0.42859590671079584</v>
      </c>
      <c r="I45" s="33">
        <f>(VLOOKUP($A45,Skaters!$A1:$V640,10,FALSE)-AVERAGE(Skaters!J3:J640))/STDEV(Skaters!J3:J640)</f>
        <v>2.0379364199574432</v>
      </c>
      <c r="J45" s="33">
        <f>(VLOOKUP($A45,Skaters!$A1:$V640,11,FALSE)-AVERAGE(Skaters!K3:K640))/STDEV(Skaters!K3:K640)</f>
        <v>1.1804715976719773</v>
      </c>
      <c r="K45" s="33">
        <f>(VLOOKUP($A45,Skaters!$A1:$V640,12,FALSE)-AVERAGE(Skaters!L3:L640))/STDEV(Skaters!L3:L640)</f>
        <v>1.6943719818704197</v>
      </c>
      <c r="L45" s="33">
        <f>(VLOOKUP($A45,Skaters!$A1:$V640,13,FALSE)-AVERAGE(Skaters!M3:M640))/STDEV(Skaters!M3:M640)</f>
        <v>2.7066539342950886</v>
      </c>
      <c r="M45" s="33">
        <f>(VLOOKUP($A45,Skaters!$A1:$V640,14,FALSE)-AVERAGE(Skaters!N3:N640))/STDEV(Skaters!N3:N640)</f>
        <v>0.82892671007677676</v>
      </c>
      <c r="N45" s="33">
        <f>(VLOOKUP($A45,Skaters!$A1:$V640,15,FALSE)-AVERAGE(Skaters!O3:O640))/STDEV(Skaters!O3:O640)</f>
        <v>0.77855334717314373</v>
      </c>
      <c r="O45" s="33">
        <f>(VLOOKUP($A45,Skaters!$A1:$V640,16,FALSE)-AVERAGE(Skaters!P3:P640))/STDEV(Skaters!P3:P640)</f>
        <v>-0.70552346088383922</v>
      </c>
      <c r="P45" s="33">
        <f>(VLOOKUP($A45,Skaters!$A1:$V640,17,FALSE)-AVERAGE(Skaters!Q3:Q640))/STDEV(Skaters!Q3:Q640)</f>
        <v>-0.98844089611997199</v>
      </c>
      <c r="Q45" s="33">
        <f>(VLOOKUP($A45,Skaters!$A1:$V640,18,FALSE)-AVERAGE(Skaters!R3:R640))/STDEV(Skaters!R3:R640)</f>
        <v>0.28175203068373267</v>
      </c>
      <c r="R45" s="33">
        <f>(VLOOKUP($A45,Skaters!$A1:$V640,19,FALSE)-AVERAGE(Skaters!S3:S640))/STDEV(Skaters!S3:S640)</f>
        <v>2.4508375527159028</v>
      </c>
      <c r="S45" s="33">
        <f>(VLOOKUP($A45,Skaters!$A1:$V640,20,FALSE)-AVERAGE(Skaters!T3:T640))/STDEV(Skaters!T3:T640)</f>
        <v>-0.58699176889324745</v>
      </c>
      <c r="T45" s="33">
        <f>(VLOOKUP($A45,Skaters!$A1:$V640,21,FALSE)-AVERAGE(Skaters!U3:U640))/STDEV(Skaters!U3:U640)</f>
        <v>-0.64101697156765769</v>
      </c>
      <c r="U45" s="33">
        <f>(VLOOKUP($A45,Skaters!$A1:$V640,22,FALSE)-AVERAGE(Skaters!V3:V640))/STDEV(Skaters!V3:V640)</f>
        <v>0.94935451757212463</v>
      </c>
      <c r="V45" s="33">
        <f>IFERROR((VLOOKUP($A45,Skaters!A1:X640,23,FALSE)-AVERAGE(Skaters!W3:W640))/STDEV(Skaters!W3:W640),0)</f>
        <v>0</v>
      </c>
      <c r="W45" s="33">
        <f>IFERROR((VLOOKUP($A45,Skaters!A1:X640,24,FALSE)-AVERAGE(Skaters!X3:X640))/STDEV(Skaters!X3:X640),0)</f>
        <v>0</v>
      </c>
    </row>
    <row r="46" spans="1:23" ht="21.25" customHeight="1" x14ac:dyDescent="0.15">
      <c r="A46" s="44" t="s">
        <v>133</v>
      </c>
      <c r="B46" s="45" t="s">
        <v>125</v>
      </c>
      <c r="C46" s="46">
        <v>26</v>
      </c>
      <c r="D46" s="45" t="s">
        <v>62</v>
      </c>
      <c r="E46" s="40">
        <f t="shared" si="0"/>
        <v>5.6947564803033703</v>
      </c>
      <c r="F46" s="41">
        <f t="shared" si="1"/>
        <v>0.12379905391963848</v>
      </c>
      <c r="G46" s="42">
        <f>VLOOKUP(A46,Skaters!A1:G640,7,FALSE)</f>
        <v>46</v>
      </c>
      <c r="H46" s="43">
        <f>(VLOOKUP($A46,Skaters!$A1:$V640,8,FALSE)-AVERAGE(Skaters!H3:H640))/STDEV(Skaters!H3:H640)</f>
        <v>0.66751789634192382</v>
      </c>
      <c r="I46" s="33">
        <f>(VLOOKUP($A46,Skaters!$A1:$V640,10,FALSE)-AVERAGE(Skaters!J3:J640))/STDEV(Skaters!J3:J640)</f>
        <v>1.5362536133974827</v>
      </c>
      <c r="J46" s="33">
        <f>(VLOOKUP($A46,Skaters!$A1:$V640,11,FALSE)-AVERAGE(Skaters!K3:K640))/STDEV(Skaters!K3:K640)</f>
        <v>1.544592809557132</v>
      </c>
      <c r="K46" s="33">
        <f>(VLOOKUP($A46,Skaters!$A1:$V640,12,FALSE)-AVERAGE(Skaters!L3:L640))/STDEV(Skaters!L3:L640)</f>
        <v>1.6907934375994063</v>
      </c>
      <c r="L46" s="33">
        <f>(VLOOKUP($A46,Skaters!$A1:$V640,13,FALSE)-AVERAGE(Skaters!M3:M640))/STDEV(Skaters!M3:M640)</f>
        <v>1.3171450844243293</v>
      </c>
      <c r="M46" s="33">
        <f>(VLOOKUP($A46,Skaters!$A1:$V640,14,FALSE)-AVERAGE(Skaters!N3:N640))/STDEV(Skaters!N3:N640)</f>
        <v>0.93886466881175556</v>
      </c>
      <c r="N46" s="33">
        <f>(VLOOKUP($A46,Skaters!$A1:$V640,15,FALSE)-AVERAGE(Skaters!O3:O640))/STDEV(Skaters!O3:O640)</f>
        <v>1.1439417632835798</v>
      </c>
      <c r="O46" s="33">
        <f>(VLOOKUP($A46,Skaters!$A1:$V640,16,FALSE)-AVERAGE(Skaters!P3:P640))/STDEV(Skaters!P3:P640)</f>
        <v>-0.77078180792991058</v>
      </c>
      <c r="P46" s="33">
        <f>(VLOOKUP($A46,Skaters!$A1:$V640,17,FALSE)-AVERAGE(Skaters!Q3:Q640))/STDEV(Skaters!Q3:Q640)</f>
        <v>-0.61906185220779009</v>
      </c>
      <c r="Q46" s="33">
        <f>(VLOOKUP($A46,Skaters!$A1:$V640,18,FALSE)-AVERAGE(Skaters!R3:R640))/STDEV(Skaters!R3:R640)</f>
        <v>0.92360501757075797</v>
      </c>
      <c r="R46" s="33">
        <f>(VLOOKUP($A46,Skaters!$A1:$V640,19,FALSE)-AVERAGE(Skaters!S3:S640))/STDEV(Skaters!S3:S640)</f>
        <v>1.2168424994818232</v>
      </c>
      <c r="S46" s="33">
        <f>(VLOOKUP($A46,Skaters!$A1:$V640,20,FALSE)-AVERAGE(Skaters!T3:T640))/STDEV(Skaters!T3:T640)</f>
        <v>-0.54185654274431594</v>
      </c>
      <c r="T46" s="33">
        <f>(VLOOKUP($A46,Skaters!$A1:$V640,21,FALSE)-AVERAGE(Skaters!U3:U640))/STDEV(Skaters!U3:U640)</f>
        <v>-0.46394505550785092</v>
      </c>
      <c r="U46" s="33">
        <f>(VLOOKUP($A46,Skaters!$A1:$V640,22,FALSE)-AVERAGE(Skaters!V3:V640))/STDEV(Skaters!V3:V640)</f>
        <v>-0.16348409184271948</v>
      </c>
      <c r="V46" s="33">
        <f>IFERROR((VLOOKUP($A46,Skaters!A1:X640,23,FALSE)-AVERAGE(Skaters!W3:W640))/STDEV(Skaters!W3:W640),0)</f>
        <v>0</v>
      </c>
      <c r="W46" s="33">
        <f>IFERROR((VLOOKUP($A46,Skaters!A1:X640,24,FALSE)-AVERAGE(Skaters!X3:X640))/STDEV(Skaters!X3:X640),0)</f>
        <v>0</v>
      </c>
    </row>
    <row r="47" spans="1:23" ht="21.25" customHeight="1" x14ac:dyDescent="0.2">
      <c r="A47" s="47" t="s">
        <v>105</v>
      </c>
      <c r="B47" s="38" t="s">
        <v>76</v>
      </c>
      <c r="C47" s="39">
        <v>27</v>
      </c>
      <c r="D47" s="38" t="s">
        <v>81</v>
      </c>
      <c r="E47" s="40">
        <f t="shared" si="0"/>
        <v>7.5184088137795309</v>
      </c>
      <c r="F47" s="41">
        <f t="shared" si="1"/>
        <v>0.15343691456692921</v>
      </c>
      <c r="G47" s="42">
        <f>VLOOKUP(A47,Skaters!A1:G640,7,FALSE)</f>
        <v>49</v>
      </c>
      <c r="H47" s="43">
        <f>(VLOOKUP($A47,Skaters!$A1:$V640,8,FALSE)-AVERAGE(Skaters!H3:H640))/STDEV(Skaters!H3:H640)</f>
        <v>0.55440452986946309</v>
      </c>
      <c r="I47" s="33">
        <f>(VLOOKUP($A47,Skaters!$A1:$V640,10,FALSE)-AVERAGE(Skaters!J3:J640))/STDEV(Skaters!J3:J640)</f>
        <v>1.0434668954096209</v>
      </c>
      <c r="J47" s="33">
        <f>(VLOOKUP($A47,Skaters!$A1:$V640,11,FALSE)-AVERAGE(Skaters!K3:K640))/STDEV(Skaters!K3:K640)</f>
        <v>1.8969656735282407</v>
      </c>
      <c r="K47" s="33">
        <f>(VLOOKUP($A47,Skaters!$A1:$V640,12,FALSE)-AVERAGE(Skaters!L3:L640))/STDEV(Skaters!L3:L640)</f>
        <v>1.6839361374584652</v>
      </c>
      <c r="L47" s="33">
        <f>(VLOOKUP($A47,Skaters!$A1:$V640,13,FALSE)-AVERAGE(Skaters!M3:M640))/STDEV(Skaters!M3:M640)</f>
        <v>1.5203289122901456</v>
      </c>
      <c r="M47" s="33">
        <f>(VLOOKUP($A47,Skaters!$A1:$V640,14,FALSE)-AVERAGE(Skaters!N3:N640))/STDEV(Skaters!N3:N640)</f>
        <v>2.2788402237065553</v>
      </c>
      <c r="N47" s="33">
        <f>(VLOOKUP($A47,Skaters!$A1:$V640,15,FALSE)-AVERAGE(Skaters!O3:O640))/STDEV(Skaters!O3:O640)</f>
        <v>2.2385462705745787</v>
      </c>
      <c r="O47" s="33">
        <f>(VLOOKUP($A47,Skaters!$A1:$V640,16,FALSE)-AVERAGE(Skaters!P3:P640))/STDEV(Skaters!P3:P640)</f>
        <v>-0.42857934442143514</v>
      </c>
      <c r="P47" s="33">
        <f>(VLOOKUP($A47,Skaters!$A1:$V640,17,FALSE)-AVERAGE(Skaters!Q3:Q640))/STDEV(Skaters!Q3:Q640)</f>
        <v>-1.3042918854482948</v>
      </c>
      <c r="Q47" s="33">
        <f>(VLOOKUP($A47,Skaters!$A1:$V640,18,FALSE)-AVERAGE(Skaters!R3:R640))/STDEV(Skaters!R3:R640)</f>
        <v>1.2476804063983808</v>
      </c>
      <c r="R47" s="33">
        <f>(VLOOKUP($A47,Skaters!$A1:$V640,19,FALSE)-AVERAGE(Skaters!S3:S640))/STDEV(Skaters!S3:S640)</f>
        <v>1.3677876972012351</v>
      </c>
      <c r="S47" s="33">
        <f>(VLOOKUP($A47,Skaters!$A1:$V640,20,FALSE)-AVERAGE(Skaters!T3:T640))/STDEV(Skaters!T3:T640)</f>
        <v>-0.49855645717681751</v>
      </c>
      <c r="T47" s="33">
        <f>(VLOOKUP($A47,Skaters!$A1:$V640,21,FALSE)-AVERAGE(Skaters!U3:U640))/STDEV(Skaters!U3:U640)</f>
        <v>-0.5319419113249898</v>
      </c>
      <c r="U47" s="33">
        <f>(VLOOKUP($A47,Skaters!$A1:$V640,22,FALSE)-AVERAGE(Skaters!V3:V640))/STDEV(Skaters!V3:V640)</f>
        <v>0.84075953700982364</v>
      </c>
      <c r="V47" s="33">
        <f>IFERROR((VLOOKUP($A47,Skaters!A1:X640,23,FALSE)-AVERAGE(Skaters!W3:W640))/STDEV(Skaters!W3:W640),0)</f>
        <v>0</v>
      </c>
      <c r="W47" s="33">
        <f>IFERROR((VLOOKUP($A47,Skaters!A1:X640,24,FALSE)-AVERAGE(Skaters!X3:X640))/STDEV(Skaters!X3:X640),0)</f>
        <v>0</v>
      </c>
    </row>
    <row r="48" spans="1:23" ht="21.25" customHeight="1" x14ac:dyDescent="0.15">
      <c r="A48" s="44" t="s">
        <v>140</v>
      </c>
      <c r="B48" s="48" t="s">
        <v>60</v>
      </c>
      <c r="C48" s="49">
        <v>26</v>
      </c>
      <c r="D48" s="48" t="s">
        <v>81</v>
      </c>
      <c r="E48" s="40">
        <f t="shared" si="0"/>
        <v>6.6011602448158495</v>
      </c>
      <c r="F48" s="41">
        <f t="shared" si="1"/>
        <v>0.12943451460423233</v>
      </c>
      <c r="G48" s="42">
        <f>VLOOKUP(A48,Skaters!A1:G640,7,FALSE)</f>
        <v>51</v>
      </c>
      <c r="H48" s="43">
        <f>(VLOOKUP($A48,Skaters!$A1:$V640,8,FALSE)-AVERAGE(Skaters!H3:H640))/STDEV(Skaters!H3:H640)</f>
        <v>-7.2687889446091097E-3</v>
      </c>
      <c r="I48" s="33">
        <f>(VLOOKUP($A48,Skaters!$A1:$V640,10,FALSE)-AVERAGE(Skaters!J3:J640))/STDEV(Skaters!J3:J640)</f>
        <v>1.9126931604754929</v>
      </c>
      <c r="J48" s="33">
        <f>(VLOOKUP($A48,Skaters!$A1:$V640,11,FALSE)-AVERAGE(Skaters!K3:K640))/STDEV(Skaters!K3:K640)</f>
        <v>1.2540043886213448</v>
      </c>
      <c r="K48" s="33">
        <f>(VLOOKUP($A48,Skaters!$A1:$V640,12,FALSE)-AVERAGE(Skaters!L3:L640))/STDEV(Skaters!L3:L640)</f>
        <v>1.6825083383438695</v>
      </c>
      <c r="L48" s="33">
        <f>(VLOOKUP($A48,Skaters!$A1:$V640,13,FALSE)-AVERAGE(Skaters!M3:M640))/STDEV(Skaters!M3:M640)</f>
        <v>0.51141485363505856</v>
      </c>
      <c r="M48" s="33">
        <f>(VLOOKUP($A48,Skaters!$A1:$V640,14,FALSE)-AVERAGE(Skaters!N3:N640))/STDEV(Skaters!N3:N640)</f>
        <v>1.4334101027733464</v>
      </c>
      <c r="N48" s="33">
        <f>(VLOOKUP($A48,Skaters!$A1:$V640,15,FALSE)-AVERAGE(Skaters!O3:O640))/STDEV(Skaters!O3:O640)</f>
        <v>1.7465541675575076</v>
      </c>
      <c r="O48" s="33">
        <f>(VLOOKUP($A48,Skaters!$A1:$V640,16,FALSE)-AVERAGE(Skaters!P3:P640))/STDEV(Skaters!P3:P640)</f>
        <v>-0.55806409546974078</v>
      </c>
      <c r="P48" s="33">
        <f>(VLOOKUP($A48,Skaters!$A1:$V640,17,FALSE)-AVERAGE(Skaters!Q3:Q640))/STDEV(Skaters!Q3:Q640)</f>
        <v>-0.73276369777653427</v>
      </c>
      <c r="Q48" s="33">
        <f>(VLOOKUP($A48,Skaters!$A1:$V640,18,FALSE)-AVERAGE(Skaters!R3:R640))/STDEV(Skaters!R3:R640)</f>
        <v>1.7345577699961867</v>
      </c>
      <c r="R48" s="33">
        <f>(VLOOKUP($A48,Skaters!$A1:$V640,19,FALSE)-AVERAGE(Skaters!S3:S640))/STDEV(Skaters!S3:S640)</f>
        <v>2.116401000936134</v>
      </c>
      <c r="S48" s="33">
        <f>(VLOOKUP($A48,Skaters!$A1:$V640,20,FALSE)-AVERAGE(Skaters!T3:T640))/STDEV(Skaters!T3:T640)</f>
        <v>-0.55085442279119823</v>
      </c>
      <c r="T48" s="33">
        <f>(VLOOKUP($A48,Skaters!$A1:$V640,21,FALSE)-AVERAGE(Skaters!U3:U640))/STDEV(Skaters!U3:U640)</f>
        <v>-0.58544990572654088</v>
      </c>
      <c r="U48" s="33">
        <f>(VLOOKUP($A48,Skaters!$A1:$V640,22,FALSE)-AVERAGE(Skaters!V3:V640))/STDEV(Skaters!V3:V640)</f>
        <v>0.65511497890982917</v>
      </c>
      <c r="V48" s="33">
        <f>IFERROR((VLOOKUP($A48,Skaters!A1:X640,23,FALSE)-AVERAGE(Skaters!W3:W640))/STDEV(Skaters!W3:W640),0)</f>
        <v>0</v>
      </c>
      <c r="W48" s="33">
        <f>IFERROR((VLOOKUP($A48,Skaters!A1:X640,24,FALSE)-AVERAGE(Skaters!X3:X640))/STDEV(Skaters!X3:X640),0)</f>
        <v>0</v>
      </c>
    </row>
    <row r="49" spans="1:23" ht="21.25" customHeight="1" x14ac:dyDescent="0.2">
      <c r="A49" s="47" t="s">
        <v>107</v>
      </c>
      <c r="B49" s="38" t="s">
        <v>94</v>
      </c>
      <c r="C49" s="39">
        <v>24</v>
      </c>
      <c r="D49" s="38" t="s">
        <v>81</v>
      </c>
      <c r="E49" s="40">
        <f t="shared" si="0"/>
        <v>7.0395655923493008</v>
      </c>
      <c r="F49" s="41">
        <f t="shared" si="1"/>
        <v>0.14366460392549593</v>
      </c>
      <c r="G49" s="42">
        <f>VLOOKUP(A49,Skaters!A1:G640,7,FALSE)</f>
        <v>49</v>
      </c>
      <c r="H49" s="43">
        <f>(VLOOKUP($A49,Skaters!$A1:$V640,8,FALSE)-AVERAGE(Skaters!H3:H640))/STDEV(Skaters!H3:H640)</f>
        <v>0.43992879521867057</v>
      </c>
      <c r="I49" s="33">
        <f>(VLOOKUP($A49,Skaters!$A1:$V640,10,FALSE)-AVERAGE(Skaters!J3:J640))/STDEV(Skaters!J3:J640)</f>
        <v>1.6650959853777467</v>
      </c>
      <c r="J49" s="33">
        <f>(VLOOKUP($A49,Skaters!$A1:$V640,11,FALSE)-AVERAGE(Skaters!K3:K640))/STDEV(Skaters!K3:K640)</f>
        <v>1.407628724141144</v>
      </c>
      <c r="K49" s="33">
        <f>(VLOOKUP($A49,Skaters!$A1:$V640,12,FALSE)-AVERAGE(Skaters!L3:L640))/STDEV(Skaters!L3:L640)</f>
        <v>1.6642687818251811</v>
      </c>
      <c r="L49" s="33">
        <f>(VLOOKUP($A49,Skaters!$A1:$V640,13,FALSE)-AVERAGE(Skaters!M3:M640))/STDEV(Skaters!M3:M640)</f>
        <v>1.982057592583252</v>
      </c>
      <c r="M49" s="33">
        <f>(VLOOKUP($A49,Skaters!$A1:$V640,14,FALSE)-AVERAGE(Skaters!N3:N640))/STDEV(Skaters!N3:N640)</f>
        <v>1.9606171471482925</v>
      </c>
      <c r="N49" s="33">
        <f>(VLOOKUP($A49,Skaters!$A1:$V640,15,FALSE)-AVERAGE(Skaters!O3:O640))/STDEV(Skaters!O3:O640)</f>
        <v>1.7259747788665578</v>
      </c>
      <c r="O49" s="33">
        <f>(VLOOKUP($A49,Skaters!$A1:$V640,16,FALSE)-AVERAGE(Skaters!P3:P640))/STDEV(Skaters!P3:P640)</f>
        <v>-0.92501292227882559</v>
      </c>
      <c r="P49" s="33">
        <f>(VLOOKUP($A49,Skaters!$A1:$V640,17,FALSE)-AVERAGE(Skaters!Q3:Q640))/STDEV(Skaters!Q3:Q640)</f>
        <v>0.82682173089599864</v>
      </c>
      <c r="Q49" s="33">
        <f>(VLOOKUP($A49,Skaters!$A1:$V640,18,FALSE)-AVERAGE(Skaters!R3:R640))/STDEV(Skaters!R3:R640)</f>
        <v>1.1838214336594257</v>
      </c>
      <c r="R49" s="33">
        <f>(VLOOKUP($A49,Skaters!$A1:$V640,19,FALSE)-AVERAGE(Skaters!S3:S640))/STDEV(Skaters!S3:S640)</f>
        <v>2.2143415937494266</v>
      </c>
      <c r="S49" s="33">
        <f>(VLOOKUP($A49,Skaters!$A1:$V640,20,FALSE)-AVERAGE(Skaters!T3:T640))/STDEV(Skaters!T3:T640)</f>
        <v>-0.55622961712917918</v>
      </c>
      <c r="T49" s="33">
        <f>(VLOOKUP($A49,Skaters!$A1:$V640,21,FALSE)-AVERAGE(Skaters!U3:U640))/STDEV(Skaters!U3:U640)</f>
        <v>-0.54418519193915627</v>
      </c>
      <c r="U49" s="33">
        <f>(VLOOKUP($A49,Skaters!$A1:$V640,22,FALSE)-AVERAGE(Skaters!V3:V640))/STDEV(Skaters!V3:V640)</f>
        <v>4.7458239886591133E-2</v>
      </c>
      <c r="V49" s="33">
        <f>IFERROR((VLOOKUP($A49,Skaters!A1:X640,23,FALSE)-AVERAGE(Skaters!W3:W640))/STDEV(Skaters!W3:W640),0)</f>
        <v>0</v>
      </c>
      <c r="W49" s="33">
        <f>IFERROR((VLOOKUP($A49,Skaters!A1:X640,24,FALSE)-AVERAGE(Skaters!X3:X640))/STDEV(Skaters!X3:X640),0)</f>
        <v>0</v>
      </c>
    </row>
    <row r="50" spans="1:23" ht="21.25" customHeight="1" x14ac:dyDescent="0.15">
      <c r="A50" s="44" t="s">
        <v>122</v>
      </c>
      <c r="B50" s="48" t="s">
        <v>94</v>
      </c>
      <c r="C50" s="49">
        <v>27</v>
      </c>
      <c r="D50" s="48" t="s">
        <v>104</v>
      </c>
      <c r="E50" s="40">
        <f t="shared" si="0"/>
        <v>6.9480814618151259</v>
      </c>
      <c r="F50" s="41">
        <f t="shared" si="1"/>
        <v>0.14179758085336991</v>
      </c>
      <c r="G50" s="42">
        <f>VLOOKUP(A50,Skaters!A1:G640,7,FALSE)</f>
        <v>49</v>
      </c>
      <c r="H50" s="43">
        <f>(VLOOKUP($A50,Skaters!$A1:$V640,8,FALSE)-AVERAGE(Skaters!H3:H640))/STDEV(Skaters!H3:H640)</f>
        <v>0.94158249519988757</v>
      </c>
      <c r="I50" s="33">
        <f>(VLOOKUP($A50,Skaters!$A1:$V640,10,FALSE)-AVERAGE(Skaters!J3:J640))/STDEV(Skaters!J3:J640)</f>
        <v>1.7612214159306809</v>
      </c>
      <c r="J50" s="33">
        <f>(VLOOKUP($A50,Skaters!$A1:$V640,11,FALSE)-AVERAGE(Skaters!K3:K640))/STDEV(Skaters!K3:K640)</f>
        <v>1.2923587057471955</v>
      </c>
      <c r="K50" s="33">
        <f>(VLOOKUP($A50,Skaters!$A1:$V640,12,FALSE)-AVERAGE(Skaters!L3:L640))/STDEV(Skaters!L3:L640)</f>
        <v>1.6362147652179309</v>
      </c>
      <c r="L50" s="33">
        <f>(VLOOKUP($A50,Skaters!$A1:$V640,13,FALSE)-AVERAGE(Skaters!M3:M640))/STDEV(Skaters!M3:M640)</f>
        <v>1.3343835913588784</v>
      </c>
      <c r="M50" s="33">
        <f>(VLOOKUP($A50,Skaters!$A1:$V640,14,FALSE)-AVERAGE(Skaters!N3:N640))/STDEV(Skaters!N3:N640)</f>
        <v>1.939805818344978</v>
      </c>
      <c r="N50" s="33">
        <f>(VLOOKUP($A50,Skaters!$A1:$V640,15,FALSE)-AVERAGE(Skaters!O3:O640))/STDEV(Skaters!O3:O640)</f>
        <v>1.8003223394872612</v>
      </c>
      <c r="O50" s="33">
        <f>(VLOOKUP($A50,Skaters!$A1:$V640,16,FALSE)-AVERAGE(Skaters!P3:P640))/STDEV(Skaters!P3:P640)</f>
        <v>-0.27149332065843512</v>
      </c>
      <c r="P50" s="33">
        <f>(VLOOKUP($A50,Skaters!$A1:$V640,17,FALSE)-AVERAGE(Skaters!Q3:Q640))/STDEV(Skaters!Q3:Q640)</f>
        <v>-0.42598423788892731</v>
      </c>
      <c r="Q50" s="33">
        <f>(VLOOKUP($A50,Skaters!$A1:$V640,18,FALSE)-AVERAGE(Skaters!R3:R640))/STDEV(Skaters!R3:R640)</f>
        <v>1.0312887299495452</v>
      </c>
      <c r="R50" s="33">
        <f>(VLOOKUP($A50,Skaters!$A1:$V640,19,FALSE)-AVERAGE(Skaters!S3:S640))/STDEV(Skaters!S3:S640)</f>
        <v>2.324727288049655</v>
      </c>
      <c r="S50" s="33">
        <f>(VLOOKUP($A50,Skaters!$A1:$V640,20,FALSE)-AVERAGE(Skaters!T3:T640))/STDEV(Skaters!T3:T640)</f>
        <v>2.5646164935657079</v>
      </c>
      <c r="T50" s="33">
        <f>(VLOOKUP($A50,Skaters!$A1:$V640,21,FALSE)-AVERAGE(Skaters!U3:U640))/STDEV(Skaters!U3:U640)</f>
        <v>2.6483306106817848</v>
      </c>
      <c r="U50" s="33">
        <f>(VLOOKUP($A50,Skaters!$A1:$V640,22,FALSE)-AVERAGE(Skaters!V3:V640))/STDEV(Skaters!V3:V640)</f>
        <v>1.0119108969518174</v>
      </c>
      <c r="V50" s="33">
        <f>IFERROR((VLOOKUP($A50,Skaters!A1:X640,23,FALSE)-AVERAGE(Skaters!W3:W640))/STDEV(Skaters!W3:W640),0)</f>
        <v>0</v>
      </c>
      <c r="W50" s="33">
        <f>IFERROR((VLOOKUP($A50,Skaters!A1:X640,24,FALSE)-AVERAGE(Skaters!X3:X640))/STDEV(Skaters!X3:X640),0)</f>
        <v>0</v>
      </c>
    </row>
    <row r="51" spans="1:23" ht="21.25" customHeight="1" x14ac:dyDescent="0.15">
      <c r="A51" s="44" t="s">
        <v>109</v>
      </c>
      <c r="B51" s="45" t="s">
        <v>76</v>
      </c>
      <c r="C51" s="46">
        <v>21</v>
      </c>
      <c r="D51" s="45" t="s">
        <v>81</v>
      </c>
      <c r="E51" s="40">
        <f t="shared" si="0"/>
        <v>7.4350522372816927</v>
      </c>
      <c r="F51" s="41">
        <f t="shared" si="1"/>
        <v>0.15173575994452435</v>
      </c>
      <c r="G51" s="42">
        <f>VLOOKUP(A51,Skaters!A1:G640,7,FALSE)</f>
        <v>49</v>
      </c>
      <c r="H51" s="43">
        <f>(VLOOKUP($A51,Skaters!$A1:$V640,8,FALSE)-AVERAGE(Skaters!H3:H640))/STDEV(Skaters!H3:H640)</f>
        <v>0.22780811828572861</v>
      </c>
      <c r="I51" s="33">
        <f>(VLOOKUP($A51,Skaters!$A1:$V640,10,FALSE)-AVERAGE(Skaters!J3:J640))/STDEV(Skaters!J3:J640)</f>
        <v>1.4513957558219657</v>
      </c>
      <c r="J51" s="33">
        <f>(VLOOKUP($A51,Skaters!$A1:$V640,11,FALSE)-AVERAGE(Skaters!K3:K640))/STDEV(Skaters!K3:K640)</f>
        <v>1.4495260291320853</v>
      </c>
      <c r="K51" s="33">
        <f>(VLOOKUP($A51,Skaters!$A1:$V640,12,FALSE)-AVERAGE(Skaters!L3:L640))/STDEV(Skaters!L3:L640)</f>
        <v>1.5912421563686034</v>
      </c>
      <c r="L51" s="33">
        <f>(VLOOKUP($A51,Skaters!$A1:$V640,13,FALSE)-AVERAGE(Skaters!M3:M640))/STDEV(Skaters!M3:M640)</f>
        <v>1.8801796935459492</v>
      </c>
      <c r="M51" s="33">
        <f>(VLOOKUP($A51,Skaters!$A1:$V640,14,FALSE)-AVERAGE(Skaters!N3:N640))/STDEV(Skaters!N3:N640)</f>
        <v>1.0405872538151866</v>
      </c>
      <c r="N51" s="33">
        <f>(VLOOKUP($A51,Skaters!$A1:$V640,15,FALSE)-AVERAGE(Skaters!O3:O640))/STDEV(Skaters!O3:O640)</f>
        <v>2.1307595639781085</v>
      </c>
      <c r="O51" s="33">
        <f>(VLOOKUP($A51,Skaters!$A1:$V640,16,FALSE)-AVERAGE(Skaters!P3:P640))/STDEV(Skaters!P3:P640)</f>
        <v>-1.003315265404817</v>
      </c>
      <c r="P51" s="33">
        <f>(VLOOKUP($A51,Skaters!$A1:$V640,17,FALSE)-AVERAGE(Skaters!Q3:Q640))/STDEV(Skaters!Q3:Q640)</f>
        <v>0.90289516122279889</v>
      </c>
      <c r="Q51" s="33">
        <f>(VLOOKUP($A51,Skaters!$A1:$V640,18,FALSE)-AVERAGE(Skaters!R3:R640))/STDEV(Skaters!R3:R640)</f>
        <v>1.5265064602084017</v>
      </c>
      <c r="R51" s="33">
        <f>(VLOOKUP($A51,Skaters!$A1:$V640,19,FALSE)-AVERAGE(Skaters!S3:S640))/STDEV(Skaters!S3:S640)</f>
        <v>1.8145158363070073</v>
      </c>
      <c r="S51" s="33">
        <f>(VLOOKUP($A51,Skaters!$A1:$V640,20,FALSE)-AVERAGE(Skaters!T3:T640))/STDEV(Skaters!T3:T640)</f>
        <v>-0.59134828730379896</v>
      </c>
      <c r="T51" s="33">
        <f>(VLOOKUP($A51,Skaters!$A1:$V640,21,FALSE)-AVERAGE(Skaters!U3:U640))/STDEV(Skaters!U3:U640)</f>
        <v>-0.62173909860517895</v>
      </c>
      <c r="U51" s="33">
        <f>(VLOOKUP($A51,Skaters!$A1:$V640,22,FALSE)-AVERAGE(Skaters!V3:V640))/STDEV(Skaters!V3:V640)</f>
        <v>-0.56122421663054578</v>
      </c>
      <c r="V51" s="33">
        <f>IFERROR((VLOOKUP($A51,Skaters!A1:X640,23,FALSE)-AVERAGE(Skaters!W3:W640))/STDEV(Skaters!W3:W640),0)</f>
        <v>0</v>
      </c>
      <c r="W51" s="33">
        <f>IFERROR((VLOOKUP($A51,Skaters!A1:X640,24,FALSE)-AVERAGE(Skaters!X3:X640))/STDEV(Skaters!X3:X640),0)</f>
        <v>0</v>
      </c>
    </row>
    <row r="52" spans="1:23" ht="21.25" customHeight="1" x14ac:dyDescent="0.15">
      <c r="A52" s="44" t="s">
        <v>126</v>
      </c>
      <c r="B52" s="45" t="s">
        <v>92</v>
      </c>
      <c r="C52" s="46">
        <v>28</v>
      </c>
      <c r="D52" s="45" t="s">
        <v>59</v>
      </c>
      <c r="E52" s="40">
        <f t="shared" si="0"/>
        <v>5.7922248293879024</v>
      </c>
      <c r="F52" s="41">
        <f t="shared" si="1"/>
        <v>0.12591793107365004</v>
      </c>
      <c r="G52" s="42">
        <f>VLOOKUP(A52,Skaters!A1:G640,7,FALSE)</f>
        <v>46</v>
      </c>
      <c r="H52" s="43">
        <f>(VLOOKUP($A52,Skaters!$A1:$V640,8,FALSE)-AVERAGE(Skaters!H3:H640))/STDEV(Skaters!H3:H640)</f>
        <v>0.63422680988284275</v>
      </c>
      <c r="I52" s="33">
        <f>(VLOOKUP($A52,Skaters!$A1:$V640,10,FALSE)-AVERAGE(Skaters!J3:J640))/STDEV(Skaters!J3:J640)</f>
        <v>1.838475978407299</v>
      </c>
      <c r="J52" s="33">
        <f>(VLOOKUP($A52,Skaters!$A1:$V640,11,FALSE)-AVERAGE(Skaters!K3:K640))/STDEV(Skaters!K3:K640)</f>
        <v>1.1623587295611515</v>
      </c>
      <c r="K52" s="33">
        <f>(VLOOKUP($A52,Skaters!$A1:$V640,12,FALSE)-AVERAGE(Skaters!L3:L640))/STDEV(Skaters!L3:L640)</f>
        <v>1.5900717039598611</v>
      </c>
      <c r="L52" s="33">
        <f>(VLOOKUP($A52,Skaters!$A1:$V640,13,FALSE)-AVERAGE(Skaters!M3:M640))/STDEV(Skaters!M3:M640)</f>
        <v>1.4074797165047424</v>
      </c>
      <c r="M52" s="33">
        <f>(VLOOKUP($A52,Skaters!$A1:$V640,14,FALSE)-AVERAGE(Skaters!N3:N640))/STDEV(Skaters!N3:N640)</f>
        <v>2.8481868702435671</v>
      </c>
      <c r="N52" s="33">
        <f>(VLOOKUP($A52,Skaters!$A1:$V640,15,FALSE)-AVERAGE(Skaters!O3:O640))/STDEV(Skaters!O3:O640)</f>
        <v>1.5723192524893324</v>
      </c>
      <c r="O52" s="33">
        <f>(VLOOKUP($A52,Skaters!$A1:$V640,16,FALSE)-AVERAGE(Skaters!P3:P640))/STDEV(Skaters!P3:P640)</f>
        <v>-0.24614803807666011</v>
      </c>
      <c r="P52" s="33">
        <f>(VLOOKUP($A52,Skaters!$A1:$V640,17,FALSE)-AVERAGE(Skaters!Q3:Q640))/STDEV(Skaters!Q3:Q640)</f>
        <v>-0.56528495852276028</v>
      </c>
      <c r="Q52" s="33">
        <f>(VLOOKUP($A52,Skaters!$A1:$V640,18,FALSE)-AVERAGE(Skaters!R3:R640))/STDEV(Skaters!R3:R640)</f>
        <v>5.7739190502038087E-2</v>
      </c>
      <c r="R52" s="33">
        <f>(VLOOKUP($A52,Skaters!$A1:$V640,19,FALSE)-AVERAGE(Skaters!S3:S640))/STDEV(Skaters!S3:S640)</f>
        <v>2.0387331924482996</v>
      </c>
      <c r="S52" s="33">
        <f>(VLOOKUP($A52,Skaters!$A1:$V640,20,FALSE)-AVERAGE(Skaters!T3:T640))/STDEV(Skaters!T3:T640)</f>
        <v>2.1503644249228686</v>
      </c>
      <c r="T52" s="33">
        <f>(VLOOKUP($A52,Skaters!$A1:$V640,21,FALSE)-AVERAGE(Skaters!U3:U640))/STDEV(Skaters!U3:U640)</f>
        <v>2.5464493134811419</v>
      </c>
      <c r="U52" s="33">
        <f>(VLOOKUP($A52,Skaters!$A1:$V640,22,FALSE)-AVERAGE(Skaters!V3:V640))/STDEV(Skaters!V3:V640)</f>
        <v>0.89301384631039549</v>
      </c>
      <c r="V52" s="33">
        <f>IFERROR((VLOOKUP($A52,Skaters!A1:X640,23,FALSE)-AVERAGE(Skaters!W3:W640))/STDEV(Skaters!W3:W640),0)</f>
        <v>0</v>
      </c>
      <c r="W52" s="33">
        <f>IFERROR((VLOOKUP($A52,Skaters!A1:X640,24,FALSE)-AVERAGE(Skaters!X3:X640))/STDEV(Skaters!X3:X640),0)</f>
        <v>0</v>
      </c>
    </row>
    <row r="53" spans="1:23" ht="21.25" customHeight="1" x14ac:dyDescent="0.2">
      <c r="A53" s="47" t="s">
        <v>123</v>
      </c>
      <c r="B53" s="38" t="s">
        <v>96</v>
      </c>
      <c r="C53" s="39">
        <v>27</v>
      </c>
      <c r="D53" s="38" t="s">
        <v>66</v>
      </c>
      <c r="E53" s="40">
        <f t="shared" si="0"/>
        <v>6.0237884422526164</v>
      </c>
      <c r="F53" s="41">
        <f t="shared" si="1"/>
        <v>0.13095192265766559</v>
      </c>
      <c r="G53" s="42">
        <f>VLOOKUP(A53,Skaters!A1:G640,7,FALSE)</f>
        <v>46</v>
      </c>
      <c r="H53" s="43">
        <f>(VLOOKUP($A53,Skaters!$A1:$V640,8,FALSE)-AVERAGE(Skaters!H3:H640))/STDEV(Skaters!H3:H640)</f>
        <v>0.4218837967282778</v>
      </c>
      <c r="I53" s="33">
        <f>(VLOOKUP($A53,Skaters!$A1:$V640,10,FALSE)-AVERAGE(Skaters!J3:J640))/STDEV(Skaters!J3:J640)</f>
        <v>2.142090417656898</v>
      </c>
      <c r="J53" s="33">
        <f>(VLOOKUP($A53,Skaters!$A1:$V640,11,FALSE)-AVERAGE(Skaters!K3:K640))/STDEV(Skaters!K3:K640)</f>
        <v>0.92291377661392038</v>
      </c>
      <c r="K53" s="33">
        <f>(VLOOKUP($A53,Skaters!$A1:$V640,12,FALSE)-AVERAGE(Skaters!L3:L640))/STDEV(Skaters!L3:L640)</f>
        <v>1.5801852065600892</v>
      </c>
      <c r="L53" s="33">
        <f>(VLOOKUP($A53,Skaters!$A1:$V640,13,FALSE)-AVERAGE(Skaters!M3:M640))/STDEV(Skaters!M3:M640)</f>
        <v>1.672924544879149</v>
      </c>
      <c r="M53" s="33">
        <f>(VLOOKUP($A53,Skaters!$A1:$V640,14,FALSE)-AVERAGE(Skaters!N3:N640))/STDEV(Skaters!N3:N640)</f>
        <v>1.3863585618750471</v>
      </c>
      <c r="N53" s="33">
        <f>(VLOOKUP($A53,Skaters!$A1:$V640,15,FALSE)-AVERAGE(Skaters!O3:O640))/STDEV(Skaters!O3:O640)</f>
        <v>1.4170592927390904</v>
      </c>
      <c r="O53" s="33">
        <f>(VLOOKUP($A53,Skaters!$A1:$V640,16,FALSE)-AVERAGE(Skaters!P3:P640))/STDEV(Skaters!P3:P640)</f>
        <v>-0.42114176211251053</v>
      </c>
      <c r="P53" s="33">
        <f>(VLOOKUP($A53,Skaters!$A1:$V640,17,FALSE)-AVERAGE(Skaters!Q3:Q640))/STDEV(Skaters!Q3:Q640)</f>
        <v>-0.24464988876186652</v>
      </c>
      <c r="Q53" s="33">
        <f>(VLOOKUP($A53,Skaters!$A1:$V640,18,FALSE)-AVERAGE(Skaters!R3:R640))/STDEV(Skaters!R3:R640)</f>
        <v>0.28994217247606885</v>
      </c>
      <c r="R53" s="33">
        <f>(VLOOKUP($A53,Skaters!$A1:$V640,19,FALSE)-AVERAGE(Skaters!S3:S640))/STDEV(Skaters!S3:S640)</f>
        <v>2.3200306847454328</v>
      </c>
      <c r="S53" s="33">
        <f>(VLOOKUP($A53,Skaters!$A1:$V640,20,FALSE)-AVERAGE(Skaters!T3:T640))/STDEV(Skaters!T3:T640)</f>
        <v>-0.5837465013477684</v>
      </c>
      <c r="T53" s="33">
        <f>(VLOOKUP($A53,Skaters!$A1:$V640,21,FALSE)-AVERAGE(Skaters!U3:U640))/STDEV(Skaters!U3:U640)</f>
        <v>-0.63622895807866364</v>
      </c>
      <c r="U53" s="33">
        <f>(VLOOKUP($A53,Skaters!$A1:$V640,22,FALSE)-AVERAGE(Skaters!V3:V640))/STDEV(Skaters!V3:V640)</f>
        <v>-1.1927436227759016</v>
      </c>
      <c r="V53" s="33">
        <f>IFERROR((VLOOKUP($A53,Skaters!A1:X640,23,FALSE)-AVERAGE(Skaters!W3:W640))/STDEV(Skaters!W3:W640),0)</f>
        <v>0</v>
      </c>
      <c r="W53" s="33">
        <f>IFERROR((VLOOKUP($A53,Skaters!A1:X640,24,FALSE)-AVERAGE(Skaters!X3:X640))/STDEV(Skaters!X3:X640),0)</f>
        <v>0</v>
      </c>
    </row>
    <row r="54" spans="1:23" ht="21.25" customHeight="1" x14ac:dyDescent="0.15">
      <c r="A54" s="44" t="s">
        <v>37</v>
      </c>
      <c r="B54" s="45" t="s">
        <v>65</v>
      </c>
      <c r="C54" s="46">
        <v>32</v>
      </c>
      <c r="D54" s="45" t="s">
        <v>74</v>
      </c>
      <c r="E54" s="40">
        <f t="shared" si="0"/>
        <v>7.036236558360911</v>
      </c>
      <c r="F54" s="41">
        <f t="shared" si="1"/>
        <v>0.15296166431219371</v>
      </c>
      <c r="G54" s="42">
        <f>VLOOKUP(A54,Skaters!A1:G640,7,FALSE)</f>
        <v>46</v>
      </c>
      <c r="H54" s="43">
        <f>(VLOOKUP($A54,Skaters!$A1:$V640,8,FALSE)-AVERAGE(Skaters!H3:H640))/STDEV(Skaters!H3:H640)</f>
        <v>1.8943442437942373</v>
      </c>
      <c r="I54" s="33">
        <f>(VLOOKUP($A54,Skaters!$A1:$V640,10,FALSE)-AVERAGE(Skaters!J3:J640))/STDEV(Skaters!J3:J640)</f>
        <v>0.15127607501388801</v>
      </c>
      <c r="J54" s="33">
        <f>(VLOOKUP($A54,Skaters!$A1:$V640,11,FALSE)-AVERAGE(Skaters!K3:K640))/STDEV(Skaters!K3:K640)</f>
        <v>2.3846830441620592</v>
      </c>
      <c r="K54" s="33">
        <f>(VLOOKUP($A54,Skaters!$A1:$V640,12,FALSE)-AVERAGE(Skaters!L3:L640))/STDEV(Skaters!L3:L640)</f>
        <v>1.576618925856218</v>
      </c>
      <c r="L54" s="33">
        <f>(VLOOKUP($A54,Skaters!$A1:$V640,13,FALSE)-AVERAGE(Skaters!M3:M640))/STDEV(Skaters!M3:M640)</f>
        <v>0.88191354036545455</v>
      </c>
      <c r="M54" s="33">
        <f>(VLOOKUP($A54,Skaters!$A1:$V640,14,FALSE)-AVERAGE(Skaters!N3:N640))/STDEV(Skaters!N3:N640)</f>
        <v>0.51902253371739249</v>
      </c>
      <c r="N54" s="33">
        <f>(VLOOKUP($A54,Skaters!$A1:$V640,15,FALSE)-AVERAGE(Skaters!O3:O640))/STDEV(Skaters!O3:O640)</f>
        <v>1.7296115800343137</v>
      </c>
      <c r="O54" s="33">
        <f>(VLOOKUP($A54,Skaters!$A1:$V640,16,FALSE)-AVERAGE(Skaters!P3:P640))/STDEV(Skaters!P3:P640)</f>
        <v>1.135169589522151</v>
      </c>
      <c r="P54" s="33">
        <f>(VLOOKUP($A54,Skaters!$A1:$V640,17,FALSE)-AVERAGE(Skaters!Q3:Q640))/STDEV(Skaters!Q3:Q640)</f>
        <v>-0.48401290881179304</v>
      </c>
      <c r="Q54" s="33">
        <f>(VLOOKUP($A54,Skaters!$A1:$V640,18,FALSE)-AVERAGE(Skaters!R3:R640))/STDEV(Skaters!R3:R640)</f>
        <v>0.75358272926304348</v>
      </c>
      <c r="R54" s="33">
        <f>(VLOOKUP($A54,Skaters!$A1:$V640,19,FALSE)-AVERAGE(Skaters!S3:S640))/STDEV(Skaters!S3:S640)</f>
        <v>1.430403961330951E-2</v>
      </c>
      <c r="S54" s="33">
        <f>(VLOOKUP($A54,Skaters!$A1:$V640,20,FALSE)-AVERAGE(Skaters!T3:T640))/STDEV(Skaters!T3:T640)</f>
        <v>-0.59598363404164245</v>
      </c>
      <c r="T54" s="33">
        <f>(VLOOKUP($A54,Skaters!$A1:$V640,21,FALSE)-AVERAGE(Skaters!U3:U640))/STDEV(Skaters!U3:U640)</f>
        <v>-0.64963449129699635</v>
      </c>
      <c r="U54" s="33">
        <f>(VLOOKUP($A54,Skaters!$A1:$V640,22,FALSE)-AVERAGE(Skaters!V3:V640))/STDEV(Skaters!V3:V640)</f>
        <v>-1.1927436227759016</v>
      </c>
      <c r="V54" s="33">
        <f>IFERROR((VLOOKUP($A54,Skaters!A1:X640,23,FALSE)-AVERAGE(Skaters!W3:W640))/STDEV(Skaters!W3:W640),0)</f>
        <v>0</v>
      </c>
      <c r="W54" s="33">
        <f>IFERROR((VLOOKUP($A54,Skaters!A1:X640,24,FALSE)-AVERAGE(Skaters!X3:X640))/STDEV(Skaters!X3:X640),0)</f>
        <v>0</v>
      </c>
    </row>
    <row r="55" spans="1:23" ht="21.25" customHeight="1" x14ac:dyDescent="0.15">
      <c r="A55" s="44" t="s">
        <v>129</v>
      </c>
      <c r="B55" s="48" t="s">
        <v>130</v>
      </c>
      <c r="C55" s="49">
        <v>34</v>
      </c>
      <c r="D55" s="48" t="s">
        <v>59</v>
      </c>
      <c r="E55" s="40">
        <f t="shared" si="0"/>
        <v>5.8094220452852019</v>
      </c>
      <c r="F55" s="41">
        <f t="shared" si="1"/>
        <v>0.12360472436777026</v>
      </c>
      <c r="G55" s="42">
        <f>VLOOKUP(A55,Skaters!A1:G640,7,FALSE)</f>
        <v>47</v>
      </c>
      <c r="H55" s="43">
        <f>(VLOOKUP($A55,Skaters!$A1:$V640,8,FALSE)-AVERAGE(Skaters!H3:H640))/STDEV(Skaters!H3:H640)</f>
        <v>1.1343570596892258</v>
      </c>
      <c r="I55" s="33">
        <f>(VLOOKUP($A55,Skaters!$A1:$V640,10,FALSE)-AVERAGE(Skaters!J3:J640))/STDEV(Skaters!J3:J640)</f>
        <v>0.79668235407960186</v>
      </c>
      <c r="J55" s="33">
        <f>(VLOOKUP($A55,Skaters!$A1:$V640,11,FALSE)-AVERAGE(Skaters!K3:K640))/STDEV(Skaters!K3:K640)</f>
        <v>1.8746109278609264</v>
      </c>
      <c r="K55" s="33">
        <f>(VLOOKUP($A55,Skaters!$A1:$V640,12,FALSE)-AVERAGE(Skaters!L3:L640))/STDEV(Skaters!L3:L640)</f>
        <v>1.5549246277702988</v>
      </c>
      <c r="L55" s="33">
        <f>(VLOOKUP($A55,Skaters!$A1:$V640,13,FALSE)-AVERAGE(Skaters!M3:M640))/STDEV(Skaters!M3:M640)</f>
        <v>0.78666697747791015</v>
      </c>
      <c r="M55" s="33">
        <f>(VLOOKUP($A55,Skaters!$A1:$V640,14,FALSE)-AVERAGE(Skaters!N3:N640))/STDEV(Skaters!N3:N640)</f>
        <v>1.1341252350675712</v>
      </c>
      <c r="N55" s="33">
        <f>(VLOOKUP($A55,Skaters!$A1:$V640,15,FALSE)-AVERAGE(Skaters!O3:O640))/STDEV(Skaters!O3:O640)</f>
        <v>2.2133280007188536</v>
      </c>
      <c r="O55" s="33">
        <f>(VLOOKUP($A55,Skaters!$A1:$V640,16,FALSE)-AVERAGE(Skaters!P3:P640))/STDEV(Skaters!P3:P640)</f>
        <v>0.16182703869042844</v>
      </c>
      <c r="P55" s="33">
        <f>(VLOOKUP($A55,Skaters!$A1:$V640,17,FALSE)-AVERAGE(Skaters!Q3:Q640))/STDEV(Skaters!Q3:Q640)</f>
        <v>-0.53999944952860157</v>
      </c>
      <c r="Q55" s="33">
        <f>(VLOOKUP($A55,Skaters!$A1:$V640,18,FALSE)-AVERAGE(Skaters!R3:R640))/STDEV(Skaters!R3:R640)</f>
        <v>-2.3693253542517931E-2</v>
      </c>
      <c r="R55" s="33">
        <f>(VLOOKUP($A55,Skaters!$A1:$V640,19,FALSE)-AVERAGE(Skaters!S3:S640))/STDEV(Skaters!S3:S640)</f>
        <v>0.62338982265621512</v>
      </c>
      <c r="S55" s="33">
        <f>(VLOOKUP($A55,Skaters!$A1:$V640,20,FALSE)-AVERAGE(Skaters!T3:T640))/STDEV(Skaters!T3:T640)</f>
        <v>3.4780373723487301</v>
      </c>
      <c r="T55" s="33">
        <f>(VLOOKUP($A55,Skaters!$A1:$V640,21,FALSE)-AVERAGE(Skaters!U3:U640))/STDEV(Skaters!U3:U640)</f>
        <v>2.7558401967865431</v>
      </c>
      <c r="U55" s="33">
        <f>(VLOOKUP($A55,Skaters!$A1:$V640,22,FALSE)-AVERAGE(Skaters!V3:V640))/STDEV(Skaters!V3:V640)</f>
        <v>1.2523878127301811</v>
      </c>
      <c r="V55" s="33">
        <f>IFERROR((VLOOKUP($A55,Skaters!A1:X640,23,FALSE)-AVERAGE(Skaters!W3:W640))/STDEV(Skaters!W3:W640),0)</f>
        <v>0</v>
      </c>
      <c r="W55" s="33">
        <f>IFERROR((VLOOKUP($A55,Skaters!A1:X640,24,FALSE)-AVERAGE(Skaters!X3:X640))/STDEV(Skaters!X3:X640),0)</f>
        <v>0</v>
      </c>
    </row>
    <row r="56" spans="1:23" ht="21.25" customHeight="1" x14ac:dyDescent="0.15">
      <c r="A56" s="44" t="s">
        <v>112</v>
      </c>
      <c r="B56" s="48" t="s">
        <v>68</v>
      </c>
      <c r="C56" s="49">
        <v>24</v>
      </c>
      <c r="D56" s="48" t="s">
        <v>81</v>
      </c>
      <c r="E56" s="40">
        <f t="shared" si="0"/>
        <v>5.5024375373366388</v>
      </c>
      <c r="F56" s="41">
        <f t="shared" si="1"/>
        <v>0.11707313909226891</v>
      </c>
      <c r="G56" s="42">
        <f>VLOOKUP(A56,Skaters!A1:G640,7,FALSE)</f>
        <v>47</v>
      </c>
      <c r="H56" s="43">
        <f>(VLOOKUP($A56,Skaters!$A1:$V640,8,FALSE)-AVERAGE(Skaters!H3:H640))/STDEV(Skaters!H3:H640)</f>
        <v>1.1042336608615622</v>
      </c>
      <c r="I56" s="33">
        <f>(VLOOKUP($A56,Skaters!$A1:$V640,10,FALSE)-AVERAGE(Skaters!J3:J640))/STDEV(Skaters!J3:J640)</f>
        <v>2.8006351252159507</v>
      </c>
      <c r="J56" s="33">
        <f>(VLOOKUP($A56,Skaters!$A1:$V640,11,FALSE)-AVERAGE(Skaters!K3:K640))/STDEV(Skaters!K3:K640)</f>
        <v>0.38547913572582171</v>
      </c>
      <c r="K56" s="33">
        <f>(VLOOKUP($A56,Skaters!$A1:$V640,12,FALSE)-AVERAGE(Skaters!L3:L640))/STDEV(Skaters!L3:L640)</f>
        <v>1.5473251173463185</v>
      </c>
      <c r="L56" s="33">
        <f>(VLOOKUP($A56,Skaters!$A1:$V640,13,FALSE)-AVERAGE(Skaters!M3:M640))/STDEV(Skaters!M3:M640)</f>
        <v>1.9083916009554309</v>
      </c>
      <c r="M56" s="33">
        <f>(VLOOKUP($A56,Skaters!$A1:$V640,14,FALSE)-AVERAGE(Skaters!N3:N640))/STDEV(Skaters!N3:N640)</f>
        <v>3.1653990239334737</v>
      </c>
      <c r="N56" s="33">
        <f>(VLOOKUP($A56,Skaters!$A1:$V640,15,FALSE)-AVERAGE(Skaters!O3:O640))/STDEV(Skaters!O3:O640)</f>
        <v>1.6189464418673374</v>
      </c>
      <c r="O56" s="33">
        <f>(VLOOKUP($A56,Skaters!$A1:$V640,16,FALSE)-AVERAGE(Skaters!P3:P640))/STDEV(Skaters!P3:P640)</f>
        <v>-0.55011638590260914</v>
      </c>
      <c r="P56" s="33">
        <f>(VLOOKUP($A56,Skaters!$A1:$V640,17,FALSE)-AVERAGE(Skaters!Q3:Q640))/STDEV(Skaters!Q3:Q640)</f>
        <v>0.19518382720413999</v>
      </c>
      <c r="Q56" s="33">
        <f>(VLOOKUP($A56,Skaters!$A1:$V640,18,FALSE)-AVERAGE(Skaters!R3:R640))/STDEV(Skaters!R3:R640)</f>
        <v>-0.66089838052529226</v>
      </c>
      <c r="R56" s="33">
        <f>(VLOOKUP($A56,Skaters!$A1:$V640,19,FALSE)-AVERAGE(Skaters!S3:S640))/STDEV(Skaters!S3:S640)</f>
        <v>2.4155569225537414</v>
      </c>
      <c r="S56" s="33">
        <f>(VLOOKUP($A56,Skaters!$A1:$V640,20,FALSE)-AVERAGE(Skaters!T3:T640))/STDEV(Skaters!T3:T640)</f>
        <v>-0.50250541285469597</v>
      </c>
      <c r="T56" s="33">
        <f>(VLOOKUP($A56,Skaters!$A1:$V640,21,FALSE)-AVERAGE(Skaters!U3:U640))/STDEV(Skaters!U3:U640)</f>
        <v>-0.47049057099763636</v>
      </c>
      <c r="U56" s="33">
        <f>(VLOOKUP($A56,Skaters!$A1:$V640,22,FALSE)-AVERAGE(Skaters!V3:V640))/STDEV(Skaters!V3:V640)</f>
        <v>0.35987692611618682</v>
      </c>
      <c r="V56" s="33">
        <f>IFERROR((VLOOKUP($A56,Skaters!A1:X640,23,FALSE)-AVERAGE(Skaters!W3:W640))/STDEV(Skaters!W3:W640),0)</f>
        <v>0</v>
      </c>
      <c r="W56" s="33">
        <f>IFERROR((VLOOKUP($A56,Skaters!A1:X640,24,FALSE)-AVERAGE(Skaters!X3:X640))/STDEV(Skaters!X3:X640),0)</f>
        <v>0</v>
      </c>
    </row>
    <row r="57" spans="1:23" ht="21.25" customHeight="1" x14ac:dyDescent="0.2">
      <c r="A57" s="47" t="s">
        <v>118</v>
      </c>
      <c r="B57" s="38" t="s">
        <v>119</v>
      </c>
      <c r="C57" s="39">
        <v>25</v>
      </c>
      <c r="D57" s="38" t="s">
        <v>81</v>
      </c>
      <c r="E57" s="40">
        <f t="shared" si="0"/>
        <v>5.5360495411813799</v>
      </c>
      <c r="F57" s="41">
        <f t="shared" si="1"/>
        <v>0.12034890306916043</v>
      </c>
      <c r="G57" s="42">
        <f>VLOOKUP(A57,Skaters!A1:G640,7,FALSE)</f>
        <v>46</v>
      </c>
      <c r="H57" s="43">
        <f>(VLOOKUP($A57,Skaters!$A1:$V640,8,FALSE)-AVERAGE(Skaters!H3:H640))/STDEV(Skaters!H3:H640)</f>
        <v>0.53702155992788203</v>
      </c>
      <c r="I57" s="33">
        <f>(VLOOKUP($A57,Skaters!$A1:$V640,10,FALSE)-AVERAGE(Skaters!J3:J640))/STDEV(Skaters!J3:J640)</f>
        <v>1.3806199156496817</v>
      </c>
      <c r="J57" s="33">
        <f>(VLOOKUP($A57,Skaters!$A1:$V640,11,FALSE)-AVERAGE(Skaters!K3:K640))/STDEV(Skaters!K3:K640)</f>
        <v>1.4184194155617849</v>
      </c>
      <c r="K57" s="33">
        <f>(VLOOKUP($A57,Skaters!$A1:$V640,12,FALSE)-AVERAGE(Skaters!L3:L640))/STDEV(Skaters!L3:L640)</f>
        <v>1.5386447711820148</v>
      </c>
      <c r="L57" s="33">
        <f>(VLOOKUP($A57,Skaters!$A1:$V640,13,FALSE)-AVERAGE(Skaters!M3:M640))/STDEV(Skaters!M3:M640)</f>
        <v>2.4195107296091742</v>
      </c>
      <c r="M57" s="33">
        <f>(VLOOKUP($A57,Skaters!$A1:$V640,14,FALSE)-AVERAGE(Skaters!N3:N640))/STDEV(Skaters!N3:N640)</f>
        <v>0.62402298426143588</v>
      </c>
      <c r="N57" s="33">
        <f>(VLOOKUP($A57,Skaters!$A1:$V640,15,FALSE)-AVERAGE(Skaters!O3:O640))/STDEV(Skaters!O3:O640)</f>
        <v>0.44960276880233557</v>
      </c>
      <c r="O57" s="33">
        <f>(VLOOKUP($A57,Skaters!$A1:$V640,16,FALSE)-AVERAGE(Skaters!P3:P640))/STDEV(Skaters!P3:P640)</f>
        <v>-0.22308577614210953</v>
      </c>
      <c r="P57" s="33">
        <f>(VLOOKUP($A57,Skaters!$A1:$V640,17,FALSE)-AVERAGE(Skaters!Q3:Q640))/STDEV(Skaters!Q3:Q640)</f>
        <v>0.96288539961120578</v>
      </c>
      <c r="Q57" s="33">
        <f>(VLOOKUP($A57,Skaters!$A1:$V640,18,FALSE)-AVERAGE(Skaters!R3:R640))/STDEV(Skaters!R3:R640)</f>
        <v>9.098248770051294E-2</v>
      </c>
      <c r="R57" s="33">
        <f>(VLOOKUP($A57,Skaters!$A1:$V640,19,FALSE)-AVERAGE(Skaters!S3:S640))/STDEV(Skaters!S3:S640)</f>
        <v>1.0564217286312469</v>
      </c>
      <c r="S57" s="33">
        <f>(VLOOKUP($A57,Skaters!$A1:$V640,20,FALSE)-AVERAGE(Skaters!T3:T640))/STDEV(Skaters!T3:T640)</f>
        <v>-0.54672997680174451</v>
      </c>
      <c r="T57" s="33">
        <f>(VLOOKUP($A57,Skaters!$A1:$V640,21,FALSE)-AVERAGE(Skaters!U3:U640))/STDEV(Skaters!U3:U640)</f>
        <v>-0.53442259623097799</v>
      </c>
      <c r="U57" s="33">
        <f>(VLOOKUP($A57,Skaters!$A1:$V640,22,FALSE)-AVERAGE(Skaters!V3:V640))/STDEV(Skaters!V3:V640)</f>
        <v>0.16297425670949076</v>
      </c>
      <c r="V57" s="33">
        <f>IFERROR((VLOOKUP($A57,Skaters!A1:X640,23,FALSE)-AVERAGE(Skaters!W3:W640))/STDEV(Skaters!W3:W640),0)</f>
        <v>0</v>
      </c>
      <c r="W57" s="33">
        <f>IFERROR((VLOOKUP($A57,Skaters!A1:X640,24,FALSE)-AVERAGE(Skaters!X3:X640))/STDEV(Skaters!X3:X640),0)</f>
        <v>0</v>
      </c>
    </row>
    <row r="58" spans="1:23" ht="21.25" customHeight="1" x14ac:dyDescent="0.15">
      <c r="A58" s="44" t="s">
        <v>128</v>
      </c>
      <c r="B58" s="48" t="s">
        <v>115</v>
      </c>
      <c r="C58" s="49">
        <v>25</v>
      </c>
      <c r="D58" s="48" t="s">
        <v>61</v>
      </c>
      <c r="E58" s="40">
        <f t="shared" si="0"/>
        <v>6.5867181409293183</v>
      </c>
      <c r="F58" s="41">
        <f t="shared" si="1"/>
        <v>0.13173436281858636</v>
      </c>
      <c r="G58" s="42">
        <f>VLOOKUP(A58,Skaters!A1:G640,7,FALSE)</f>
        <v>50</v>
      </c>
      <c r="H58" s="43">
        <f>(VLOOKUP($A58,Skaters!$A1:$V640,8,FALSE)-AVERAGE(Skaters!H3:H640))/STDEV(Skaters!H3:H640)</f>
        <v>0.12588894353499358</v>
      </c>
      <c r="I58" s="33">
        <f>(VLOOKUP($A58,Skaters!$A1:$V640,10,FALSE)-AVERAGE(Skaters!J3:J640))/STDEV(Skaters!J3:J640)</f>
        <v>1.8445980881522173</v>
      </c>
      <c r="J58" s="33">
        <f>(VLOOKUP($A58,Skaters!$A1:$V640,11,FALSE)-AVERAGE(Skaters!K3:K640))/STDEV(Skaters!K3:K640)</f>
        <v>1.0685241415183293</v>
      </c>
      <c r="K58" s="33">
        <f>(VLOOKUP($A58,Skaters!$A1:$V640,12,FALSE)-AVERAGE(Skaters!L3:L640))/STDEV(Skaters!L3:L640)</f>
        <v>1.533654953949851</v>
      </c>
      <c r="L58" s="33">
        <f>(VLOOKUP($A58,Skaters!$A1:$V640,13,FALSE)-AVERAGE(Skaters!M3:M640))/STDEV(Skaters!M3:M640)</f>
        <v>1.0978954774085883</v>
      </c>
      <c r="M58" s="33">
        <f>(VLOOKUP($A58,Skaters!$A1:$V640,14,FALSE)-AVERAGE(Skaters!N3:N640))/STDEV(Skaters!N3:N640)</f>
        <v>1.5287222896851886</v>
      </c>
      <c r="N58" s="33">
        <f>(VLOOKUP($A58,Skaters!$A1:$V640,15,FALSE)-AVERAGE(Skaters!O3:O640))/STDEV(Skaters!O3:O640)</f>
        <v>2.1966584963296727</v>
      </c>
      <c r="O58" s="33">
        <f>(VLOOKUP($A58,Skaters!$A1:$V640,16,FALSE)-AVERAGE(Skaters!P3:P640))/STDEV(Skaters!P3:P640)</f>
        <v>-0.4916843431963438</v>
      </c>
      <c r="P58" s="33">
        <f>(VLOOKUP($A58,Skaters!$A1:$V640,17,FALSE)-AVERAGE(Skaters!Q3:Q640))/STDEV(Skaters!Q3:Q640)</f>
        <v>-7.3781714087312211E-2</v>
      </c>
      <c r="Q58" s="33">
        <f>(VLOOKUP($A58,Skaters!$A1:$V640,18,FALSE)-AVERAGE(Skaters!R3:R640))/STDEV(Skaters!R3:R640)</f>
        <v>0.87072628071685465</v>
      </c>
      <c r="R58" s="33">
        <f>(VLOOKUP($A58,Skaters!$A1:$V640,19,FALSE)-AVERAGE(Skaters!S3:S640))/STDEV(Skaters!S3:S640)</f>
        <v>2.1076324872916343</v>
      </c>
      <c r="S58" s="33">
        <f>(VLOOKUP($A58,Skaters!$A1:$V640,20,FALSE)-AVERAGE(Skaters!T3:T640))/STDEV(Skaters!T3:T640)</f>
        <v>0.89414292508414572</v>
      </c>
      <c r="T58" s="33">
        <f>(VLOOKUP($A58,Skaters!$A1:$V640,21,FALSE)-AVERAGE(Skaters!U3:U640))/STDEV(Skaters!U3:U640)</f>
        <v>0.95488550891094148</v>
      </c>
      <c r="U58" s="33">
        <f>(VLOOKUP($A58,Skaters!$A1:$V640,22,FALSE)-AVERAGE(Skaters!V3:V640))/STDEV(Skaters!V3:V640)</f>
        <v>0.97719923002268272</v>
      </c>
      <c r="V58" s="33">
        <f>IFERROR((VLOOKUP($A58,Skaters!A1:X640,23,FALSE)-AVERAGE(Skaters!W3:W640))/STDEV(Skaters!W3:W640),0)</f>
        <v>0</v>
      </c>
      <c r="W58" s="33">
        <f>IFERROR((VLOOKUP($A58,Skaters!A1:X640,24,FALSE)-AVERAGE(Skaters!X3:X640))/STDEV(Skaters!X3:X640),0)</f>
        <v>0</v>
      </c>
    </row>
    <row r="59" spans="1:23" ht="21.25" customHeight="1" x14ac:dyDescent="0.15">
      <c r="A59" s="44" t="s">
        <v>113</v>
      </c>
      <c r="B59" s="45" t="s">
        <v>58</v>
      </c>
      <c r="C59" s="46">
        <v>28</v>
      </c>
      <c r="D59" s="45" t="s">
        <v>61</v>
      </c>
      <c r="E59" s="40">
        <f t="shared" si="0"/>
        <v>6.4419506476804838</v>
      </c>
      <c r="F59" s="41">
        <f t="shared" si="1"/>
        <v>0.13420730516001009</v>
      </c>
      <c r="G59" s="42">
        <f>VLOOKUP(A59,Skaters!A1:G640,7,FALSE)</f>
        <v>48</v>
      </c>
      <c r="H59" s="43">
        <f>(VLOOKUP($A59,Skaters!$A1:$V640,8,FALSE)-AVERAGE(Skaters!H3:H640))/STDEV(Skaters!H3:H640)</f>
        <v>0.97362647961162663</v>
      </c>
      <c r="I59" s="33">
        <f>(VLOOKUP($A59,Skaters!$A1:$V640,10,FALSE)-AVERAGE(Skaters!J3:J640))/STDEV(Skaters!J3:J640)</f>
        <v>0.71862575601643763</v>
      </c>
      <c r="J59" s="33">
        <f>(VLOOKUP($A59,Skaters!$A1:$V640,11,FALSE)-AVERAGE(Skaters!K3:K640))/STDEV(Skaters!K3:K640)</f>
        <v>1.8592080599347094</v>
      </c>
      <c r="K59" s="33">
        <f>(VLOOKUP($A59,Skaters!$A1:$V640,12,FALSE)-AVERAGE(Skaters!L3:L640))/STDEV(Skaters!L3:L640)</f>
        <v>1.508856296997517</v>
      </c>
      <c r="L59" s="33">
        <f>(VLOOKUP($A59,Skaters!$A1:$V640,13,FALSE)-AVERAGE(Skaters!M3:M640))/STDEV(Skaters!M3:M640)</f>
        <v>1.1012639178017296</v>
      </c>
      <c r="M59" s="33">
        <f>(VLOOKUP($A59,Skaters!$A1:$V640,14,FALSE)-AVERAGE(Skaters!N3:N640))/STDEV(Skaters!N3:N640)</f>
        <v>1.4734019965353706</v>
      </c>
      <c r="N59" s="33">
        <f>(VLOOKUP($A59,Skaters!$A1:$V640,15,FALSE)-AVERAGE(Skaters!O3:O640))/STDEV(Skaters!O3:O640)</f>
        <v>2.9409129480869889</v>
      </c>
      <c r="O59" s="33">
        <f>(VLOOKUP($A59,Skaters!$A1:$V640,16,FALSE)-AVERAGE(Skaters!P3:P640))/STDEV(Skaters!P3:P640)</f>
        <v>-0.3696357438752183</v>
      </c>
      <c r="P59" s="33">
        <f>(VLOOKUP($A59,Skaters!$A1:$V640,17,FALSE)-AVERAGE(Skaters!Q3:Q640))/STDEV(Skaters!Q3:Q640)</f>
        <v>-0.8790514668853171</v>
      </c>
      <c r="Q59" s="33">
        <f>(VLOOKUP($A59,Skaters!$A1:$V640,18,FALSE)-AVERAGE(Skaters!R3:R640))/STDEV(Skaters!R3:R640)</f>
        <v>0.19157570971583671</v>
      </c>
      <c r="R59" s="33">
        <f>(VLOOKUP($A59,Skaters!$A1:$V640,19,FALSE)-AVERAGE(Skaters!S3:S640))/STDEV(Skaters!S3:S640)</f>
        <v>0.71457493121864402</v>
      </c>
      <c r="S59" s="33">
        <f>(VLOOKUP($A59,Skaters!$A1:$V640,20,FALSE)-AVERAGE(Skaters!T3:T640))/STDEV(Skaters!T3:T640)</f>
        <v>0.18279445828536825</v>
      </c>
      <c r="T59" s="33">
        <f>(VLOOKUP($A59,Skaters!$A1:$V640,21,FALSE)-AVERAGE(Skaters!U3:U640))/STDEV(Skaters!U3:U640)</f>
        <v>0.3484006696862415</v>
      </c>
      <c r="U59" s="33">
        <f>(VLOOKUP($A59,Skaters!$A1:$V640,22,FALSE)-AVERAGE(Skaters!V3:V640))/STDEV(Skaters!V3:V640)</f>
        <v>0.78742949604125156</v>
      </c>
      <c r="V59" s="33">
        <f>IFERROR((VLOOKUP($A59,Skaters!A1:X640,23,FALSE)-AVERAGE(Skaters!W3:W640))/STDEV(Skaters!W3:W640),0)</f>
        <v>0</v>
      </c>
      <c r="W59" s="33">
        <f>IFERROR((VLOOKUP($A59,Skaters!A1:X640,24,FALSE)-AVERAGE(Skaters!X3:X640))/STDEV(Skaters!X3:X640),0)</f>
        <v>0</v>
      </c>
    </row>
    <row r="60" spans="1:23" ht="21.25" customHeight="1" x14ac:dyDescent="0.15">
      <c r="A60" s="44" t="s">
        <v>139</v>
      </c>
      <c r="B60" s="48" t="s">
        <v>115</v>
      </c>
      <c r="C60" s="49">
        <v>37</v>
      </c>
      <c r="D60" s="48" t="s">
        <v>104</v>
      </c>
      <c r="E60" s="40">
        <f t="shared" si="0"/>
        <v>6.3544073606450588</v>
      </c>
      <c r="F60" s="41">
        <f t="shared" si="1"/>
        <v>0.12708814721290118</v>
      </c>
      <c r="G60" s="42">
        <f>VLOOKUP(A60,Skaters!A1:G640,7,FALSE)</f>
        <v>50</v>
      </c>
      <c r="H60" s="43">
        <f>(VLOOKUP($A60,Skaters!$A1:$V640,8,FALSE)-AVERAGE(Skaters!H3:H640))/STDEV(Skaters!H3:H640)</f>
        <v>0.40764965415153687</v>
      </c>
      <c r="I60" s="33">
        <f>(VLOOKUP($A60,Skaters!$A1:$V640,10,FALSE)-AVERAGE(Skaters!J3:J640))/STDEV(Skaters!J3:J640)</f>
        <v>1.7907254949976921</v>
      </c>
      <c r="J60" s="33">
        <f>(VLOOKUP($A60,Skaters!$A1:$V640,11,FALSE)-AVERAGE(Skaters!K3:K640))/STDEV(Skaters!K3:K640)</f>
        <v>1.0508517887337121</v>
      </c>
      <c r="K60" s="33">
        <f>(VLOOKUP($A60,Skaters!$A1:$V640,12,FALSE)-AVERAGE(Skaters!L3:L640))/STDEV(Skaters!L3:L640)</f>
        <v>1.4974121995602758</v>
      </c>
      <c r="L60" s="33">
        <f>(VLOOKUP($A60,Skaters!$A1:$V640,13,FALSE)-AVERAGE(Skaters!M3:M640))/STDEV(Skaters!M3:M640)</f>
        <v>0.86670603673651969</v>
      </c>
      <c r="M60" s="33">
        <f>(VLOOKUP($A60,Skaters!$A1:$V640,14,FALSE)-AVERAGE(Skaters!N3:N640))/STDEV(Skaters!N3:N640)</f>
        <v>2.9799730631422343</v>
      </c>
      <c r="N60" s="33">
        <f>(VLOOKUP($A60,Skaters!$A1:$V640,15,FALSE)-AVERAGE(Skaters!O3:O640))/STDEV(Skaters!O3:O640)</f>
        <v>1.5952926653573909</v>
      </c>
      <c r="O60" s="33">
        <f>(VLOOKUP($A60,Skaters!$A1:$V640,16,FALSE)-AVERAGE(Skaters!P3:P640))/STDEV(Skaters!P3:P640)</f>
        <v>9.9975665808255731E-2</v>
      </c>
      <c r="P60" s="33">
        <f>(VLOOKUP($A60,Skaters!$A1:$V640,17,FALSE)-AVERAGE(Skaters!Q3:Q640))/STDEV(Skaters!Q3:Q640)</f>
        <v>0.11727309655538705</v>
      </c>
      <c r="Q60" s="33">
        <f>(VLOOKUP($A60,Skaters!$A1:$V640,18,FALSE)-AVERAGE(Skaters!R3:R640))/STDEV(Skaters!R3:R640)</f>
        <v>0.95085570901148841</v>
      </c>
      <c r="R60" s="33">
        <f>(VLOOKUP($A60,Skaters!$A1:$V640,19,FALSE)-AVERAGE(Skaters!S3:S640))/STDEV(Skaters!S3:S640)</f>
        <v>2.0508845550994059</v>
      </c>
      <c r="S60" s="33">
        <f>(VLOOKUP($A60,Skaters!$A1:$V640,20,FALSE)-AVERAGE(Skaters!T3:T640))/STDEV(Skaters!T3:T640)</f>
        <v>1.4405766543251333</v>
      </c>
      <c r="T60" s="33">
        <f>(VLOOKUP($A60,Skaters!$A1:$V640,21,FALSE)-AVERAGE(Skaters!U3:U640))/STDEV(Skaters!U3:U640)</f>
        <v>1.2746932060529184</v>
      </c>
      <c r="U60" s="33">
        <f>(VLOOKUP($A60,Skaters!$A1:$V640,22,FALSE)-AVERAGE(Skaters!V3:V640))/STDEV(Skaters!V3:V640)</f>
        <v>1.1196094718704708</v>
      </c>
      <c r="V60" s="33">
        <f>IFERROR((VLOOKUP($A60,Skaters!A1:X640,23,FALSE)-AVERAGE(Skaters!W3:W640))/STDEV(Skaters!W3:W640),0)</f>
        <v>0</v>
      </c>
      <c r="W60" s="33">
        <f>IFERROR((VLOOKUP($A60,Skaters!A1:X640,24,FALSE)-AVERAGE(Skaters!X3:X640))/STDEV(Skaters!X3:X640),0)</f>
        <v>0</v>
      </c>
    </row>
    <row r="61" spans="1:23" ht="21.25" customHeight="1" x14ac:dyDescent="0.15">
      <c r="A61" s="37" t="s">
        <v>131</v>
      </c>
      <c r="B61" s="38" t="s">
        <v>99</v>
      </c>
      <c r="C61" s="39">
        <v>22</v>
      </c>
      <c r="D61" s="38" t="s">
        <v>59</v>
      </c>
      <c r="E61" s="40">
        <f t="shared" si="0"/>
        <v>5.2625346584743689</v>
      </c>
      <c r="F61" s="41">
        <f t="shared" si="1"/>
        <v>9.9293106763667344E-2</v>
      </c>
      <c r="G61" s="42">
        <f>VLOOKUP(A61,Skaters!A1:G640,7,FALSE)</f>
        <v>53</v>
      </c>
      <c r="H61" s="43">
        <f>(VLOOKUP($A61,Skaters!$A1:$V640,8,FALSE)-AVERAGE(Skaters!H3:H640))/STDEV(Skaters!H3:H640)</f>
        <v>0.53516864671753583</v>
      </c>
      <c r="I61" s="33">
        <f>(VLOOKUP($A61,Skaters!$A1:$V640,10,FALSE)-AVERAGE(Skaters!J3:J640))/STDEV(Skaters!J3:J640)</f>
        <v>2.2941830824122613</v>
      </c>
      <c r="J61" s="33">
        <f>(VLOOKUP($A61,Skaters!$A1:$V640,11,FALSE)-AVERAGE(Skaters!K3:K640))/STDEV(Skaters!K3:K640)</f>
        <v>0.59623421834016299</v>
      </c>
      <c r="K61" s="33">
        <f>(VLOOKUP($A61,Skaters!$A1:$V640,12,FALSE)-AVERAGE(Skaters!L3:L640))/STDEV(Skaters!L3:L640)</f>
        <v>1.4446585306465145</v>
      </c>
      <c r="L61" s="33">
        <f>(VLOOKUP($A61,Skaters!$A1:$V640,13,FALSE)-AVERAGE(Skaters!M3:M640))/STDEV(Skaters!M3:M640)</f>
        <v>1.3773118728823688</v>
      </c>
      <c r="M61" s="33">
        <f>(VLOOKUP($A61,Skaters!$A1:$V640,14,FALSE)-AVERAGE(Skaters!N3:N640))/STDEV(Skaters!N3:N640)</f>
        <v>2.4922777762963428</v>
      </c>
      <c r="N61" s="33">
        <f>(VLOOKUP($A61,Skaters!$A1:$V640,15,FALSE)-AVERAGE(Skaters!O3:O640))/STDEV(Skaters!O3:O640)</f>
        <v>1.4860715680701813</v>
      </c>
      <c r="O61" s="33">
        <f>(VLOOKUP($A61,Skaters!$A1:$V640,16,FALSE)-AVERAGE(Skaters!P3:P640))/STDEV(Skaters!P3:P640)</f>
        <v>0.23051085262745041</v>
      </c>
      <c r="P61" s="33">
        <f>(VLOOKUP($A61,Skaters!$A1:$V640,17,FALSE)-AVERAGE(Skaters!Q3:Q640))/STDEV(Skaters!Q3:Q640)</f>
        <v>0.24982930130026582</v>
      </c>
      <c r="Q61" s="33">
        <f>(VLOOKUP($A61,Skaters!$A1:$V640,18,FALSE)-AVERAGE(Skaters!R3:R640))/STDEV(Skaters!R3:R640)</f>
        <v>-0.7217769358580548</v>
      </c>
      <c r="R61" s="33">
        <f>(VLOOKUP($A61,Skaters!$A1:$V640,19,FALSE)-AVERAGE(Skaters!S3:S640))/STDEV(Skaters!S3:S640)</f>
        <v>1.6462433271744998</v>
      </c>
      <c r="S61" s="33">
        <f>(VLOOKUP($A61,Skaters!$A1:$V640,20,FALSE)-AVERAGE(Skaters!T3:T640))/STDEV(Skaters!T3:T640)</f>
        <v>2.6806437268891972</v>
      </c>
      <c r="T61" s="33">
        <f>(VLOOKUP($A61,Skaters!$A1:$V640,21,FALSE)-AVERAGE(Skaters!U3:U640))/STDEV(Skaters!U3:U640)</f>
        <v>2.6510077640475784</v>
      </c>
      <c r="U61" s="33">
        <f>(VLOOKUP($A61,Skaters!$A1:$V640,22,FALSE)-AVERAGE(Skaters!V3:V640))/STDEV(Skaters!V3:V640)</f>
        <v>1.0503120656572773</v>
      </c>
      <c r="V61" s="33">
        <f>IFERROR((VLOOKUP($A61,Skaters!A1:X640,23,FALSE)-AVERAGE(Skaters!W3:W640))/STDEV(Skaters!W3:W640),0)</f>
        <v>0</v>
      </c>
      <c r="W61" s="33">
        <f>IFERROR((VLOOKUP($A61,Skaters!A1:X640,24,FALSE)-AVERAGE(Skaters!X3:X640))/STDEV(Skaters!X3:X640),0)</f>
        <v>0</v>
      </c>
    </row>
    <row r="62" spans="1:23" ht="21.25" customHeight="1" x14ac:dyDescent="0.2">
      <c r="A62" s="47" t="s">
        <v>124</v>
      </c>
      <c r="B62" s="38" t="s">
        <v>125</v>
      </c>
      <c r="C62" s="39">
        <v>30</v>
      </c>
      <c r="D62" s="38" t="s">
        <v>62</v>
      </c>
      <c r="E62" s="40">
        <f t="shared" si="0"/>
        <v>5.7774562884679455</v>
      </c>
      <c r="F62" s="41">
        <f t="shared" si="1"/>
        <v>0.1255968758362597</v>
      </c>
      <c r="G62" s="42">
        <f>VLOOKUP(A62,Skaters!A1:G640,7,FALSE)</f>
        <v>46</v>
      </c>
      <c r="H62" s="43">
        <f>(VLOOKUP($A62,Skaters!$A1:$V640,8,FALSE)-AVERAGE(Skaters!H3:H640))/STDEV(Skaters!H3:H640)</f>
        <v>0.22574985149607976</v>
      </c>
      <c r="I62" s="33">
        <f>(VLOOKUP($A62,Skaters!$A1:$V640,10,FALSE)-AVERAGE(Skaters!J3:J640))/STDEV(Skaters!J3:J640)</f>
        <v>1.2472747946004077</v>
      </c>
      <c r="J62" s="33">
        <f>(VLOOKUP($A62,Skaters!$A1:$V640,11,FALSE)-AVERAGE(Skaters!K3:K640))/STDEV(Skaters!K3:K640)</f>
        <v>1.366034345214985</v>
      </c>
      <c r="K62" s="33">
        <f>(VLOOKUP($A62,Skaters!$A1:$V640,12,FALSE)-AVERAGE(Skaters!L3:L640))/STDEV(Skaters!L3:L640)</f>
        <v>1.4434781828261674</v>
      </c>
      <c r="L62" s="33">
        <f>(VLOOKUP($A62,Skaters!$A1:$V640,13,FALSE)-AVERAGE(Skaters!M3:M640))/STDEV(Skaters!M3:M640)</f>
        <v>1.8728769562873739</v>
      </c>
      <c r="M62" s="33">
        <f>(VLOOKUP($A62,Skaters!$A1:$V640,14,FALSE)-AVERAGE(Skaters!N3:N640))/STDEV(Skaters!N3:N640)</f>
        <v>0.93800118279089906</v>
      </c>
      <c r="N62" s="33">
        <f>(VLOOKUP($A62,Skaters!$A1:$V640,15,FALSE)-AVERAGE(Skaters!O3:O640))/STDEV(Skaters!O3:O640)</f>
        <v>1.4307151009482522</v>
      </c>
      <c r="O62" s="33">
        <f>(VLOOKUP($A62,Skaters!$A1:$V640,16,FALSE)-AVERAGE(Skaters!P3:P640))/STDEV(Skaters!P3:P640)</f>
        <v>-0.23433545039935597</v>
      </c>
      <c r="P62" s="33">
        <f>(VLOOKUP($A62,Skaters!$A1:$V640,17,FALSE)-AVERAGE(Skaters!Q3:Q640))/STDEV(Skaters!Q3:Q640)</f>
        <v>-0.19402052750188115</v>
      </c>
      <c r="Q62" s="33">
        <f>(VLOOKUP($A62,Skaters!$A1:$V640,18,FALSE)-AVERAGE(Skaters!R3:R640))/STDEV(Skaters!R3:R640)</f>
        <v>9.4890541816282523E-2</v>
      </c>
      <c r="R62" s="33">
        <f>(VLOOKUP($A62,Skaters!$A1:$V640,19,FALSE)-AVERAGE(Skaters!S3:S640))/STDEV(Skaters!S3:S640)</f>
        <v>0.96722457552516705</v>
      </c>
      <c r="S62" s="33">
        <f>(VLOOKUP($A62,Skaters!$A1:$V640,20,FALSE)-AVERAGE(Skaters!T3:T640))/STDEV(Skaters!T3:T640)</f>
        <v>-0.59598362946664951</v>
      </c>
      <c r="T62" s="33">
        <f>(VLOOKUP($A62,Skaters!$A1:$V640,21,FALSE)-AVERAGE(Skaters!U3:U640))/STDEV(Skaters!U3:U640)</f>
        <v>-0.60338622740077075</v>
      </c>
      <c r="U62" s="33">
        <f>(VLOOKUP($A62,Skaters!$A1:$V640,22,FALSE)-AVERAGE(Skaters!V3:V640))/STDEV(Skaters!V3:V640)</f>
        <v>-1.1927431751088617</v>
      </c>
      <c r="V62" s="33">
        <f>IFERROR((VLOOKUP($A62,Skaters!A1:X640,23,FALSE)-AVERAGE(Skaters!W3:W640))/STDEV(Skaters!W3:W640),0)</f>
        <v>0</v>
      </c>
      <c r="W62" s="33">
        <f>IFERROR((VLOOKUP($A62,Skaters!A1:X640,24,FALSE)-AVERAGE(Skaters!X3:X640))/STDEV(Skaters!X3:X640),0)</f>
        <v>0</v>
      </c>
    </row>
    <row r="63" spans="1:23" ht="21.25" customHeight="1" x14ac:dyDescent="0.2">
      <c r="A63" s="47" t="s">
        <v>134</v>
      </c>
      <c r="B63" s="38" t="s">
        <v>135</v>
      </c>
      <c r="C63" s="39">
        <v>23</v>
      </c>
      <c r="D63" s="38" t="s">
        <v>81</v>
      </c>
      <c r="E63" s="40">
        <f t="shared" si="0"/>
        <v>3.1731526301084365</v>
      </c>
      <c r="F63" s="41">
        <f t="shared" si="1"/>
        <v>6.4758216940988503E-2</v>
      </c>
      <c r="G63" s="42">
        <f>VLOOKUP(A63,Skaters!A1:G640,7,FALSE)</f>
        <v>49</v>
      </c>
      <c r="H63" s="43">
        <f>(VLOOKUP($A63,Skaters!$A1:$V640,8,FALSE)-AVERAGE(Skaters!H3:H640))/STDEV(Skaters!H3:H640)</f>
        <v>1.020835224919044</v>
      </c>
      <c r="I63" s="33">
        <f>(VLOOKUP($A63,Skaters!$A1:$V640,10,FALSE)-AVERAGE(Skaters!J3:J640))/STDEV(Skaters!J3:J640)</f>
        <v>1.4756989176206852</v>
      </c>
      <c r="J63" s="33">
        <f>(VLOOKUP($A63,Skaters!$A1:$V640,11,FALSE)-AVERAGE(Skaters!K3:K640))/STDEV(Skaters!K3:K640)</f>
        <v>1.1902920706951123</v>
      </c>
      <c r="K63" s="33">
        <f>(VLOOKUP($A63,Skaters!$A1:$V640,12,FALSE)-AVERAGE(Skaters!L3:L640))/STDEV(Skaters!L3:L640)</f>
        <v>1.4388216827734837</v>
      </c>
      <c r="L63" s="33">
        <f>(VLOOKUP($A63,Skaters!$A1:$V640,13,FALSE)-AVERAGE(Skaters!M3:M640))/STDEV(Skaters!M3:M640)</f>
        <v>1.8955289830710313</v>
      </c>
      <c r="M63" s="33">
        <f>(VLOOKUP($A63,Skaters!$A1:$V640,14,FALSE)-AVERAGE(Skaters!N3:N640))/STDEV(Skaters!N3:N640)</f>
        <v>0.71924437643014572</v>
      </c>
      <c r="N63" s="33">
        <f>(VLOOKUP($A63,Skaters!$A1:$V640,15,FALSE)-AVERAGE(Skaters!O3:O640))/STDEV(Skaters!O3:O640)</f>
        <v>0.79201316848599923</v>
      </c>
      <c r="O63" s="33">
        <f>(VLOOKUP($A63,Skaters!$A1:$V640,16,FALSE)-AVERAGE(Skaters!P3:P640))/STDEV(Skaters!P3:P640)</f>
        <v>-0.44760772752759403</v>
      </c>
      <c r="P63" s="33">
        <f>(VLOOKUP($A63,Skaters!$A1:$V640,17,FALSE)-AVERAGE(Skaters!Q3:Q640))/STDEV(Skaters!Q3:Q640)</f>
        <v>-1.3300835273704246</v>
      </c>
      <c r="Q63" s="33">
        <f>(VLOOKUP($A63,Skaters!$A1:$V640,18,FALSE)-AVERAGE(Skaters!R3:R640))/STDEV(Skaters!R3:R640)</f>
        <v>-1.7327727822367975</v>
      </c>
      <c r="R63" s="33">
        <f>(VLOOKUP($A63,Skaters!$A1:$V640,19,FALSE)-AVERAGE(Skaters!S3:S640))/STDEV(Skaters!S3:S640)</f>
        <v>0.5078130888988609</v>
      </c>
      <c r="S63" s="33">
        <f>(VLOOKUP($A63,Skaters!$A1:$V640,20,FALSE)-AVERAGE(Skaters!T3:T640))/STDEV(Skaters!T3:T640)</f>
        <v>-0.43078840211778657</v>
      </c>
      <c r="T63" s="33">
        <f>(VLOOKUP($A63,Skaters!$A1:$V640,21,FALSE)-AVERAGE(Skaters!U3:U640))/STDEV(Skaters!U3:U640)</f>
        <v>-0.37743699355152915</v>
      </c>
      <c r="U63" s="33">
        <f>(VLOOKUP($A63,Skaters!$A1:$V640,22,FALSE)-AVERAGE(Skaters!V3:V640))/STDEV(Skaters!V3:V640)</f>
        <v>0.51657052685842264</v>
      </c>
      <c r="V63" s="33">
        <f>IFERROR((VLOOKUP($A63,Skaters!A1:X640,23,FALSE)-AVERAGE(Skaters!W3:W640))/STDEV(Skaters!W3:W640),0)</f>
        <v>0</v>
      </c>
      <c r="W63" s="33">
        <f>IFERROR((VLOOKUP($A63,Skaters!A1:X640,24,FALSE)-AVERAGE(Skaters!X3:X640))/STDEV(Skaters!X3:X640),0)</f>
        <v>0</v>
      </c>
    </row>
    <row r="64" spans="1:23" ht="21.25" customHeight="1" x14ac:dyDescent="0.2">
      <c r="A64" s="47" t="s">
        <v>137</v>
      </c>
      <c r="B64" s="38" t="s">
        <v>121</v>
      </c>
      <c r="C64" s="39">
        <v>26</v>
      </c>
      <c r="D64" s="38" t="s">
        <v>81</v>
      </c>
      <c r="E64" s="40">
        <f t="shared" si="0"/>
        <v>3.7266514725292916</v>
      </c>
      <c r="F64" s="41">
        <f t="shared" si="1"/>
        <v>7.6054111684271258E-2</v>
      </c>
      <c r="G64" s="42">
        <f>VLOOKUP(A64,Skaters!A1:G640,7,FALSE)</f>
        <v>49</v>
      </c>
      <c r="H64" s="43">
        <f>(VLOOKUP($A64,Skaters!$A1:$V640,8,FALSE)-AVERAGE(Skaters!H3:H640))/STDEV(Skaters!H3:H640)</f>
        <v>0.42180892193394265</v>
      </c>
      <c r="I64" s="33">
        <f>(VLOOKUP($A64,Skaters!$A1:$V640,10,FALSE)-AVERAGE(Skaters!J3:J640))/STDEV(Skaters!J3:J640)</f>
        <v>1.6486221136483017</v>
      </c>
      <c r="J64" s="33">
        <f>(VLOOKUP($A64,Skaters!$A1:$V640,11,FALSE)-AVERAGE(Skaters!K3:K640))/STDEV(Skaters!K3:K640)</f>
        <v>1.0502722885432763</v>
      </c>
      <c r="K64" s="33">
        <f>(VLOOKUP($A64,Skaters!$A1:$V640,12,FALSE)-AVERAGE(Skaters!L3:L640))/STDEV(Skaters!L3:L640)</f>
        <v>1.4308891060764211</v>
      </c>
      <c r="L64" s="33">
        <f>(VLOOKUP($A64,Skaters!$A1:$V640,13,FALSE)-AVERAGE(Skaters!M3:M640))/STDEV(Skaters!M3:M640)</f>
        <v>1.5804826821365499</v>
      </c>
      <c r="M64" s="33">
        <f>(VLOOKUP($A64,Skaters!$A1:$V640,14,FALSE)-AVERAGE(Skaters!N3:N640))/STDEV(Skaters!N3:N640)</f>
        <v>1.42786251530332</v>
      </c>
      <c r="N64" s="33">
        <f>(VLOOKUP($A64,Skaters!$A1:$V640,15,FALSE)-AVERAGE(Skaters!O3:O640))/STDEV(Skaters!O3:O640)</f>
        <v>1.1554379889934761</v>
      </c>
      <c r="O64" s="33">
        <f>(VLOOKUP($A64,Skaters!$A1:$V640,16,FALSE)-AVERAGE(Skaters!P3:P640))/STDEV(Skaters!P3:P640)</f>
        <v>-0.69164827449974198</v>
      </c>
      <c r="P64" s="33">
        <f>(VLOOKUP($A64,Skaters!$A1:$V640,17,FALSE)-AVERAGE(Skaters!Q3:Q640))/STDEV(Skaters!Q3:Q640)</f>
        <v>-0.83440979556511929</v>
      </c>
      <c r="Q64" s="33">
        <f>(VLOOKUP($A64,Skaters!$A1:$V640,18,FALSE)-AVERAGE(Skaters!R3:R640))/STDEV(Skaters!R3:R640)</f>
        <v>-1.0165153262925699</v>
      </c>
      <c r="R64" s="33">
        <f>(VLOOKUP($A64,Skaters!$A1:$V640,19,FALSE)-AVERAGE(Skaters!S3:S640))/STDEV(Skaters!S3:S640)</f>
        <v>1.0178058577073281</v>
      </c>
      <c r="S64" s="33">
        <f>(VLOOKUP($A64,Skaters!$A1:$V640,20,FALSE)-AVERAGE(Skaters!T3:T640))/STDEV(Skaters!T3:T640)</f>
        <v>-0.53226080212619509</v>
      </c>
      <c r="T64" s="33">
        <f>(VLOOKUP($A64,Skaters!$A1:$V640,21,FALSE)-AVERAGE(Skaters!U3:U640))/STDEV(Skaters!U3:U640)</f>
        <v>-0.55415716943686555</v>
      </c>
      <c r="U64" s="33">
        <f>(VLOOKUP($A64,Skaters!$A1:$V640,22,FALSE)-AVERAGE(Skaters!V3:V640))/STDEV(Skaters!V3:V640)</f>
        <v>0.60687539819898451</v>
      </c>
      <c r="V64" s="33">
        <f>IFERROR((VLOOKUP($A64,Skaters!A1:X640,23,FALSE)-AVERAGE(Skaters!W3:W640))/STDEV(Skaters!W3:W640),0)</f>
        <v>0</v>
      </c>
      <c r="W64" s="33">
        <f>IFERROR((VLOOKUP($A64,Skaters!A1:X640,24,FALSE)-AVERAGE(Skaters!X3:X640))/STDEV(Skaters!X3:X640),0)</f>
        <v>0</v>
      </c>
    </row>
    <row r="65" spans="1:23" ht="21.25" customHeight="1" x14ac:dyDescent="0.15">
      <c r="A65" s="44" t="s">
        <v>120</v>
      </c>
      <c r="B65" s="45" t="s">
        <v>121</v>
      </c>
      <c r="C65" s="46">
        <v>23</v>
      </c>
      <c r="D65" s="45" t="s">
        <v>81</v>
      </c>
      <c r="E65" s="40">
        <f t="shared" si="0"/>
        <v>4.1749848521628277</v>
      </c>
      <c r="F65" s="41">
        <f t="shared" si="1"/>
        <v>8.5203772493118932E-2</v>
      </c>
      <c r="G65" s="42">
        <f>VLOOKUP(A65,Skaters!A1:G640,7,FALSE)</f>
        <v>49</v>
      </c>
      <c r="H65" s="43">
        <f>(VLOOKUP($A65,Skaters!$A1:$V640,8,FALSE)-AVERAGE(Skaters!H3:H640))/STDEV(Skaters!H3:H640)</f>
        <v>0.5339128962509827</v>
      </c>
      <c r="I65" s="33">
        <f>(VLOOKUP($A65,Skaters!$A1:$V640,10,FALSE)-AVERAGE(Skaters!J3:J640))/STDEV(Skaters!J3:J640)</f>
        <v>1.4570599109978115</v>
      </c>
      <c r="J65" s="33">
        <f>(VLOOKUP($A65,Skaters!$A1:$V640,11,FALSE)-AVERAGE(Skaters!K3:K640))/STDEV(Skaters!K3:K640)</f>
        <v>1.1782215521507955</v>
      </c>
      <c r="K65" s="33">
        <f>(VLOOKUP($A65,Skaters!$A1:$V640,12,FALSE)-AVERAGE(Skaters!L3:L640))/STDEV(Skaters!L3:L640)</f>
        <v>1.4225203130231812</v>
      </c>
      <c r="L65" s="33">
        <f>(VLOOKUP($A65,Skaters!$A1:$V640,13,FALSE)-AVERAGE(Skaters!M3:M640))/STDEV(Skaters!M3:M640)</f>
        <v>1.6473292578025314</v>
      </c>
      <c r="M65" s="33">
        <f>(VLOOKUP($A65,Skaters!$A1:$V640,14,FALSE)-AVERAGE(Skaters!N3:N640))/STDEV(Skaters!N3:N640)</f>
        <v>2.1010725991141812</v>
      </c>
      <c r="N65" s="33">
        <f>(VLOOKUP($A65,Skaters!$A1:$V640,15,FALSE)-AVERAGE(Skaters!O3:O640))/STDEV(Skaters!O3:O640)</f>
        <v>2.2729180565853482</v>
      </c>
      <c r="O65" s="33">
        <f>(VLOOKUP($A65,Skaters!$A1:$V640,16,FALSE)-AVERAGE(Skaters!P3:P640))/STDEV(Skaters!P3:P640)</f>
        <v>-0.65710503821806376</v>
      </c>
      <c r="P65" s="33">
        <f>(VLOOKUP($A65,Skaters!$A1:$V640,17,FALSE)-AVERAGE(Skaters!Q3:Q640))/STDEV(Skaters!Q3:Q640)</f>
        <v>-0.57500253295156356</v>
      </c>
      <c r="Q65" s="33">
        <f>(VLOOKUP($A65,Skaters!$A1:$V640,18,FALSE)-AVERAGE(Skaters!R3:R640))/STDEV(Skaters!R3:R640)</f>
        <v>-1.7234388871555955</v>
      </c>
      <c r="R65" s="33">
        <f>(VLOOKUP($A65,Skaters!$A1:$V640,19,FALSE)-AVERAGE(Skaters!S3:S640))/STDEV(Skaters!S3:S640)</f>
        <v>0.87064566489944162</v>
      </c>
      <c r="S65" s="33">
        <f>(VLOOKUP($A65,Skaters!$A1:$V640,20,FALSE)-AVERAGE(Skaters!T3:T640))/STDEV(Skaters!T3:T640)</f>
        <v>-0.55682600256226311</v>
      </c>
      <c r="T65" s="33">
        <f>(VLOOKUP($A65,Skaters!$A1:$V640,21,FALSE)-AVERAGE(Skaters!U3:U640))/STDEV(Skaters!U3:U640)</f>
        <v>-0.5430871142679653</v>
      </c>
      <c r="U65" s="33">
        <f>(VLOOKUP($A65,Skaters!$A1:$V640,22,FALSE)-AVERAGE(Skaters!V3:V640))/STDEV(Skaters!V3:V640)</f>
        <v>2.5086852422225008E-2</v>
      </c>
      <c r="V65" s="33">
        <f>IFERROR((VLOOKUP($A65,Skaters!A1:X640,23,FALSE)-AVERAGE(Skaters!W3:W640))/STDEV(Skaters!W3:W640),0)</f>
        <v>0</v>
      </c>
      <c r="W65" s="33">
        <f>IFERROR((VLOOKUP($A65,Skaters!A1:X640,24,FALSE)-AVERAGE(Skaters!X3:X640))/STDEV(Skaters!X3:X640),0)</f>
        <v>0</v>
      </c>
    </row>
    <row r="66" spans="1:23" ht="21.25" customHeight="1" x14ac:dyDescent="0.15">
      <c r="A66" s="44" t="s">
        <v>165</v>
      </c>
      <c r="B66" s="45" t="s">
        <v>125</v>
      </c>
      <c r="C66" s="46">
        <v>23</v>
      </c>
      <c r="D66" s="45" t="s">
        <v>104</v>
      </c>
      <c r="E66" s="40">
        <f t="shared" si="0"/>
        <v>3.6295731891234224</v>
      </c>
      <c r="F66" s="41">
        <f t="shared" si="1"/>
        <v>7.8903764980943966E-2</v>
      </c>
      <c r="G66" s="42">
        <f>VLOOKUP(A66,Skaters!A1:G640,7,FALSE)</f>
        <v>46</v>
      </c>
      <c r="H66" s="43">
        <f>(VLOOKUP($A66,Skaters!$A1:$V640,8,FALSE)-AVERAGE(Skaters!H3:H640))/STDEV(Skaters!H3:H640)</f>
        <v>-2.0382577479253074E-2</v>
      </c>
      <c r="I66" s="33">
        <f>(VLOOKUP($A66,Skaters!$A1:$V640,10,FALSE)-AVERAGE(Skaters!J3:J640))/STDEV(Skaters!J3:J640)</f>
        <v>1.2637506491136414</v>
      </c>
      <c r="J66" s="33">
        <f>(VLOOKUP($A66,Skaters!$A1:$V640,11,FALSE)-AVERAGE(Skaters!K3:K640))/STDEV(Skaters!K3:K640)</f>
        <v>1.2936148237168108</v>
      </c>
      <c r="K66" s="33">
        <f>(VLOOKUP($A66,Skaters!$A1:$V640,12,FALSE)-AVERAGE(Skaters!L3:L640))/STDEV(Skaters!L3:L640)</f>
        <v>1.4054076665810187</v>
      </c>
      <c r="L66" s="33">
        <f>(VLOOKUP($A66,Skaters!$A1:$V640,13,FALSE)-AVERAGE(Skaters!M3:M640))/STDEV(Skaters!M3:M640)</f>
        <v>0.76231776890410152</v>
      </c>
      <c r="M66" s="33">
        <f>(VLOOKUP($A66,Skaters!$A1:$V640,14,FALSE)-AVERAGE(Skaters!N3:N640))/STDEV(Skaters!N3:N640)</f>
        <v>8.7473204506920782E-2</v>
      </c>
      <c r="N66" s="33">
        <f>(VLOOKUP($A66,Skaters!$A1:$V640,15,FALSE)-AVERAGE(Skaters!O3:O640))/STDEV(Skaters!O3:O640)</f>
        <v>0.66498298979060944</v>
      </c>
      <c r="O66" s="33">
        <f>(VLOOKUP($A66,Skaters!$A1:$V640,16,FALSE)-AVERAGE(Skaters!P3:P640))/STDEV(Skaters!P3:P640)</f>
        <v>-0.83932364883066846</v>
      </c>
      <c r="P66" s="33">
        <f>(VLOOKUP($A66,Skaters!$A1:$V640,17,FALSE)-AVERAGE(Skaters!Q3:Q640))/STDEV(Skaters!Q3:Q640)</f>
        <v>-1.5841827998025839</v>
      </c>
      <c r="Q66" s="33">
        <f>(VLOOKUP($A66,Skaters!$A1:$V640,18,FALSE)-AVERAGE(Skaters!R3:R640))/STDEV(Skaters!R3:R640)</f>
        <v>0.48423060642892773</v>
      </c>
      <c r="R66" s="33">
        <f>(VLOOKUP($A66,Skaters!$A1:$V640,19,FALSE)-AVERAGE(Skaters!S3:S640))/STDEV(Skaters!S3:S640)</f>
        <v>0.98145630578182075</v>
      </c>
      <c r="S66" s="33">
        <f>(VLOOKUP($A66,Skaters!$A1:$V640,20,FALSE)-AVERAGE(Skaters!T3:T640))/STDEV(Skaters!T3:T640)</f>
        <v>-0.56569167315581381</v>
      </c>
      <c r="T66" s="33">
        <f>(VLOOKUP($A66,Skaters!$A1:$V640,21,FALSE)-AVERAGE(Skaters!U3:U640))/STDEV(Skaters!U3:U640)</f>
        <v>-0.61668514224503446</v>
      </c>
      <c r="U66" s="33">
        <f>(VLOOKUP($A66,Skaters!$A1:$V640,22,FALSE)-AVERAGE(Skaters!V3:V640))/STDEV(Skaters!V3:V640)</f>
        <v>0.92415138014465226</v>
      </c>
      <c r="V66" s="33">
        <f>IFERROR((VLOOKUP($A66,Skaters!A1:X640,23,FALSE)-AVERAGE(Skaters!W3:W640))/STDEV(Skaters!W3:W640),0)</f>
        <v>0</v>
      </c>
      <c r="W66" s="33">
        <f>IFERROR((VLOOKUP($A66,Skaters!A1:X640,24,FALSE)-AVERAGE(Skaters!X3:X640))/STDEV(Skaters!X3:X640),0)</f>
        <v>0</v>
      </c>
    </row>
    <row r="67" spans="1:23" ht="21.25" customHeight="1" x14ac:dyDescent="0.15">
      <c r="A67" s="44" t="s">
        <v>169</v>
      </c>
      <c r="B67" s="48" t="s">
        <v>125</v>
      </c>
      <c r="C67" s="49">
        <v>30</v>
      </c>
      <c r="D67" s="48" t="s">
        <v>59</v>
      </c>
      <c r="E67" s="40">
        <f t="shared" ref="E67:E130" si="2">(H67*G67*H$2)+(I67*I$2)+(J67*J$2)+(K67*K$2)+(L67*L$2)+(M67*M$2)+(N67*N$2)+(O67*O$2)+(P67*P$2)+(Q67*Q$2)+(R67*R$2)+(S67*S$2)+(T67*T$2)+(U67*U$2)+(V67*V$2)+(W67*W$2)</f>
        <v>3.8746421492234573</v>
      </c>
      <c r="F67" s="41">
        <f t="shared" ref="F67:F130" si="3">E67/G67</f>
        <v>8.4231351070075164E-2</v>
      </c>
      <c r="G67" s="42">
        <f>VLOOKUP(A67,Skaters!A1:G640,7,FALSE)</f>
        <v>46</v>
      </c>
      <c r="H67" s="43">
        <f>(VLOOKUP($A67,Skaters!$A1:$V640,8,FALSE)-AVERAGE(Skaters!H3:H640))/STDEV(Skaters!H3:H640)</f>
        <v>0.97033309909188659</v>
      </c>
      <c r="I67" s="33">
        <f>(VLOOKUP($A67,Skaters!$A1:$V640,10,FALSE)-AVERAGE(Skaters!J3:J640))/STDEV(Skaters!J3:J640)</f>
        <v>0.79400619279801021</v>
      </c>
      <c r="J67" s="33">
        <f>(VLOOKUP($A67,Skaters!$A1:$V640,11,FALSE)-AVERAGE(Skaters!K3:K640))/STDEV(Skaters!K3:K640)</f>
        <v>1.559020001325284</v>
      </c>
      <c r="K67" s="33">
        <f>(VLOOKUP($A67,Skaters!$A1:$V640,12,FALSE)-AVERAGE(Skaters!L3:L640))/STDEV(Skaters!L3:L640)</f>
        <v>1.3543481027905768</v>
      </c>
      <c r="L67" s="33">
        <f>(VLOOKUP($A67,Skaters!$A1:$V640,13,FALSE)-AVERAGE(Skaters!M3:M640))/STDEV(Skaters!M3:M640)</f>
        <v>0.59192552490306727</v>
      </c>
      <c r="M67" s="33">
        <f>(VLOOKUP($A67,Skaters!$A1:$V640,14,FALSE)-AVERAGE(Skaters!N3:N640))/STDEV(Skaters!N3:N640)</f>
        <v>0.53135386233378956</v>
      </c>
      <c r="N67" s="33">
        <f>(VLOOKUP($A67,Skaters!$A1:$V640,15,FALSE)-AVERAGE(Skaters!O3:O640))/STDEV(Skaters!O3:O640)</f>
        <v>0.79052071510973188</v>
      </c>
      <c r="O67" s="33">
        <f>(VLOOKUP($A67,Skaters!$A1:$V640,16,FALSE)-AVERAGE(Skaters!P3:P640))/STDEV(Skaters!P3:P640)</f>
        <v>-0.3709682549913732</v>
      </c>
      <c r="P67" s="33">
        <f>(VLOOKUP($A67,Skaters!$A1:$V640,17,FALSE)-AVERAGE(Skaters!Q3:Q640))/STDEV(Skaters!Q3:Q640)</f>
        <v>-1.2614671312564729</v>
      </c>
      <c r="Q67" s="33">
        <f>(VLOOKUP($A67,Skaters!$A1:$V640,18,FALSE)-AVERAGE(Skaters!R3:R640))/STDEV(Skaters!R3:R640)</f>
        <v>0.51013797007873718</v>
      </c>
      <c r="R67" s="33">
        <f>(VLOOKUP($A67,Skaters!$A1:$V640,19,FALSE)-AVERAGE(Skaters!S3:S640))/STDEV(Skaters!S3:S640)</f>
        <v>0.57569426251594713</v>
      </c>
      <c r="S67" s="33">
        <f>(VLOOKUP($A67,Skaters!$A1:$V640,20,FALSE)-AVERAGE(Skaters!T3:T640))/STDEV(Skaters!T3:T640)</f>
        <v>3.8803749586849019</v>
      </c>
      <c r="T67" s="33">
        <f>(VLOOKUP($A67,Skaters!$A1:$V640,21,FALSE)-AVERAGE(Skaters!U3:U640))/STDEV(Skaters!U3:U640)</f>
        <v>2.8753490529088261</v>
      </c>
      <c r="U67" s="33">
        <f>(VLOOKUP($A67,Skaters!$A1:$V640,22,FALSE)-AVERAGE(Skaters!V3:V640))/STDEV(Skaters!V3:V640)</f>
        <v>1.3162578246318664</v>
      </c>
      <c r="V67" s="33">
        <f>IFERROR((VLOOKUP($A67,Skaters!A1:X640,23,FALSE)-AVERAGE(Skaters!W3:W640))/STDEV(Skaters!W3:W640),0)</f>
        <v>0</v>
      </c>
      <c r="W67" s="33">
        <f>IFERROR((VLOOKUP($A67,Skaters!A1:X640,24,FALSE)-AVERAGE(Skaters!X3:X640))/STDEV(Skaters!X3:X640),0)</f>
        <v>0</v>
      </c>
    </row>
    <row r="68" spans="1:23" ht="21.25" customHeight="1" x14ac:dyDescent="0.15">
      <c r="A68" s="44" t="s">
        <v>39</v>
      </c>
      <c r="B68" s="45" t="s">
        <v>92</v>
      </c>
      <c r="C68" s="46">
        <v>23</v>
      </c>
      <c r="D68" s="45" t="s">
        <v>74</v>
      </c>
      <c r="E68" s="40">
        <f t="shared" si="2"/>
        <v>7.3076730105898857</v>
      </c>
      <c r="F68" s="41">
        <f t="shared" si="3"/>
        <v>0.15886245675195404</v>
      </c>
      <c r="G68" s="42">
        <f>VLOOKUP(A68,Skaters!A1:G640,7,FALSE)</f>
        <v>46</v>
      </c>
      <c r="H68" s="43">
        <f>(VLOOKUP($A68,Skaters!$A1:$V640,8,FALSE)-AVERAGE(Skaters!H3:H640))/STDEV(Skaters!H3:H640)</f>
        <v>2.0288297913335409</v>
      </c>
      <c r="I68" s="33">
        <f>(VLOOKUP($A68,Skaters!$A1:$V640,10,FALSE)-AVERAGE(Skaters!J3:J640))/STDEV(Skaters!J3:J640)</f>
        <v>-0.45925200185630122</v>
      </c>
      <c r="J68" s="33">
        <f>(VLOOKUP($A68,Skaters!$A1:$V640,11,FALSE)-AVERAGE(Skaters!K3:K640))/STDEV(Skaters!K3:K640)</f>
        <v>2.4693331880194354</v>
      </c>
      <c r="K68" s="33">
        <f>(VLOOKUP($A68,Skaters!$A1:$V640,12,FALSE)-AVERAGE(Skaters!L3:L640))/STDEV(Skaters!L3:L640)</f>
        <v>1.3458498869822713</v>
      </c>
      <c r="L68" s="33">
        <f>(VLOOKUP($A68,Skaters!$A1:$V640,13,FALSE)-AVERAGE(Skaters!M3:M640))/STDEV(Skaters!M3:M640)</f>
        <v>0.14673537617201429</v>
      </c>
      <c r="M68" s="33">
        <f>(VLOOKUP($A68,Skaters!$A1:$V640,14,FALSE)-AVERAGE(Skaters!N3:N640))/STDEV(Skaters!N3:N640)</f>
        <v>-0.34756416008800028</v>
      </c>
      <c r="N68" s="33">
        <f>(VLOOKUP($A68,Skaters!$A1:$V640,15,FALSE)-AVERAGE(Skaters!O3:O640))/STDEV(Skaters!O3:O640)</f>
        <v>2.1585492172978653</v>
      </c>
      <c r="O68" s="33">
        <f>(VLOOKUP($A68,Skaters!$A1:$V640,16,FALSE)-AVERAGE(Skaters!P3:P640))/STDEV(Skaters!P3:P640)</f>
        <v>2.2789302130917166</v>
      </c>
      <c r="P68" s="33">
        <f>(VLOOKUP($A68,Skaters!$A1:$V640,17,FALSE)-AVERAGE(Skaters!Q3:Q640))/STDEV(Skaters!Q3:Q640)</f>
        <v>-0.96730740488178535</v>
      </c>
      <c r="Q68" s="33">
        <f>(VLOOKUP($A68,Skaters!$A1:$V640,18,FALSE)-AVERAGE(Skaters!R3:R640))/STDEV(Skaters!R3:R640)</f>
        <v>0.71337701786515473</v>
      </c>
      <c r="R68" s="33">
        <f>(VLOOKUP($A68,Skaters!$A1:$V640,19,FALSE)-AVERAGE(Skaters!S3:S640))/STDEV(Skaters!S3:S640)</f>
        <v>-0.33798570135596528</v>
      </c>
      <c r="S68" s="33">
        <f>(VLOOKUP($A68,Skaters!$A1:$V640,20,FALSE)-AVERAGE(Skaters!T3:T640))/STDEV(Skaters!T3:T640)</f>
        <v>-0.59598363404164245</v>
      </c>
      <c r="T68" s="33">
        <f>(VLOOKUP($A68,Skaters!$A1:$V640,21,FALSE)-AVERAGE(Skaters!U3:U640))/STDEV(Skaters!U3:U640)</f>
        <v>-0.64956245010782621</v>
      </c>
      <c r="U68" s="33">
        <f>(VLOOKUP($A68,Skaters!$A1:$V640,22,FALSE)-AVERAGE(Skaters!V3:V640))/STDEV(Skaters!V3:V640)</f>
        <v>-1.1927436227759016</v>
      </c>
      <c r="V68" s="33">
        <f>IFERROR((VLOOKUP($A68,Skaters!A1:X640,23,FALSE)-AVERAGE(Skaters!W3:W640))/STDEV(Skaters!W3:W640),0)</f>
        <v>0</v>
      </c>
      <c r="W68" s="33">
        <f>IFERROR((VLOOKUP($A68,Skaters!A1:X640,24,FALSE)-AVERAGE(Skaters!X3:X640))/STDEV(Skaters!X3:X640),0)</f>
        <v>0</v>
      </c>
    </row>
    <row r="69" spans="1:23" ht="21.25" customHeight="1" x14ac:dyDescent="0.15">
      <c r="A69" s="44" t="s">
        <v>185</v>
      </c>
      <c r="B69" s="48" t="s">
        <v>157</v>
      </c>
      <c r="C69" s="49">
        <v>19</v>
      </c>
      <c r="D69" s="48" t="s">
        <v>81</v>
      </c>
      <c r="E69" s="40">
        <f t="shared" si="2"/>
        <v>2.2661100063607704</v>
      </c>
      <c r="F69" s="41">
        <f t="shared" si="3"/>
        <v>4.9263261007842833E-2</v>
      </c>
      <c r="G69" s="42">
        <f>VLOOKUP(A69,Skaters!A1:G640,7,FALSE)</f>
        <v>46</v>
      </c>
      <c r="H69" s="43">
        <f>(VLOOKUP($A69,Skaters!$A1:$V640,8,FALSE)-AVERAGE(Skaters!H3:H640))/STDEV(Skaters!H3:H640)</f>
        <v>0.36001474509956494</v>
      </c>
      <c r="I69" s="33">
        <f>(VLOOKUP($A69,Skaters!$A1:$V640,10,FALSE)-AVERAGE(Skaters!J3:J640))/STDEV(Skaters!J3:J640)</f>
        <v>0.99686006327784316</v>
      </c>
      <c r="J69" s="33">
        <f>(VLOOKUP($A69,Skaters!$A1:$V640,11,FALSE)-AVERAGE(Skaters!K3:K640))/STDEV(Skaters!K3:K640)</f>
        <v>1.3597244267764641</v>
      </c>
      <c r="K69" s="33">
        <f>(VLOOKUP($A69,Skaters!$A1:$V640,12,FALSE)-AVERAGE(Skaters!L3:L640))/STDEV(Skaters!L3:L640)</f>
        <v>1.3229107019596058</v>
      </c>
      <c r="L69" s="33">
        <f>(VLOOKUP($A69,Skaters!$A1:$V640,13,FALSE)-AVERAGE(Skaters!M3:M640))/STDEV(Skaters!M3:M640)</f>
        <v>0.35501884218984014</v>
      </c>
      <c r="M69" s="33">
        <f>(VLOOKUP($A69,Skaters!$A1:$V640,14,FALSE)-AVERAGE(Skaters!N3:N640))/STDEV(Skaters!N3:N640)</f>
        <v>1.2832085234676052</v>
      </c>
      <c r="N69" s="33">
        <f>(VLOOKUP($A69,Skaters!$A1:$V640,15,FALSE)-AVERAGE(Skaters!O3:O640))/STDEV(Skaters!O3:O640)</f>
        <v>0.83852957355007973</v>
      </c>
      <c r="O69" s="33">
        <f>(VLOOKUP($A69,Skaters!$A1:$V640,16,FALSE)-AVERAGE(Skaters!P3:P640))/STDEV(Skaters!P3:P640)</f>
        <v>-0.77727490948075684</v>
      </c>
      <c r="P69" s="33">
        <f>(VLOOKUP($A69,Skaters!$A1:$V640,17,FALSE)-AVERAGE(Skaters!Q3:Q640))/STDEV(Skaters!Q3:Q640)</f>
        <v>-0.79060086783319683</v>
      </c>
      <c r="Q69" s="33">
        <f>(VLOOKUP($A69,Skaters!$A1:$V640,18,FALSE)-AVERAGE(Skaters!R3:R640))/STDEV(Skaters!R3:R640)</f>
        <v>-0.50674798995269954</v>
      </c>
      <c r="R69" s="33">
        <f>(VLOOKUP($A69,Skaters!$A1:$V640,19,FALSE)-AVERAGE(Skaters!S3:S640))/STDEV(Skaters!S3:S640)</f>
        <v>0.96215257636588669</v>
      </c>
      <c r="S69" s="33">
        <f>(VLOOKUP($A69,Skaters!$A1:$V640,20,FALSE)-AVERAGE(Skaters!T3:T640))/STDEV(Skaters!T3:T640)</f>
        <v>-0.52690082154247075</v>
      </c>
      <c r="T69" s="33">
        <f>(VLOOKUP($A69,Skaters!$A1:$V640,21,FALSE)-AVERAGE(Skaters!U3:U640))/STDEV(Skaters!U3:U640)</f>
        <v>-0.60670917126879753</v>
      </c>
      <c r="U69" s="33">
        <f>(VLOOKUP($A69,Skaters!$A1:$V640,22,FALSE)-AVERAGE(Skaters!V3:V640))/STDEV(Skaters!V3:V640)</f>
        <v>1.5325523514950183</v>
      </c>
      <c r="V69" s="33">
        <f>IFERROR((VLOOKUP($A69,Skaters!A1:X640,23,FALSE)-AVERAGE(Skaters!W3:W640))/STDEV(Skaters!W3:W640),0)</f>
        <v>0</v>
      </c>
      <c r="W69" s="33">
        <f>IFERROR((VLOOKUP($A69,Skaters!A1:X640,24,FALSE)-AVERAGE(Skaters!X3:X640))/STDEV(Skaters!X3:X640),0)</f>
        <v>0</v>
      </c>
    </row>
    <row r="70" spans="1:23" ht="21.25" customHeight="1" x14ac:dyDescent="0.15">
      <c r="A70" s="44" t="s">
        <v>95</v>
      </c>
      <c r="B70" s="45" t="s">
        <v>96</v>
      </c>
      <c r="C70" s="46">
        <v>31</v>
      </c>
      <c r="D70" s="45" t="s">
        <v>74</v>
      </c>
      <c r="E70" s="40">
        <f t="shared" si="2"/>
        <v>8.7402318493537603</v>
      </c>
      <c r="F70" s="41">
        <f t="shared" si="3"/>
        <v>0.19000504020334261</v>
      </c>
      <c r="G70" s="42">
        <f>VLOOKUP(A70,Skaters!A1:G640,7,FALSE)</f>
        <v>46</v>
      </c>
      <c r="H70" s="43">
        <f>(VLOOKUP($A70,Skaters!$A1:$V640,8,FALSE)-AVERAGE(Skaters!H3:H640))/STDEV(Skaters!H3:H640)</f>
        <v>1.9400316243150757</v>
      </c>
      <c r="I70" s="33">
        <f>(VLOOKUP($A70,Skaters!$A1:$V640,10,FALSE)-AVERAGE(Skaters!J3:J640))/STDEV(Skaters!J3:J640)</f>
        <v>0.41416609300466017</v>
      </c>
      <c r="J70" s="33">
        <f>(VLOOKUP($A70,Skaters!$A1:$V640,11,FALSE)-AVERAGE(Skaters!K3:K640))/STDEV(Skaters!K3:K640)</f>
        <v>1.7850166959902787</v>
      </c>
      <c r="K70" s="33">
        <f>(VLOOKUP($A70,Skaters!$A1:$V640,12,FALSE)-AVERAGE(Skaters!L3:L640))/STDEV(Skaters!L3:L640)</f>
        <v>1.3202532257422208</v>
      </c>
      <c r="L70" s="33">
        <f>(VLOOKUP($A70,Skaters!$A1:$V640,13,FALSE)-AVERAGE(Skaters!M3:M640))/STDEV(Skaters!M3:M640)</f>
        <v>1.9476881275802453</v>
      </c>
      <c r="M70" s="33">
        <f>(VLOOKUP($A70,Skaters!$A1:$V640,14,FALSE)-AVERAGE(Skaters!N3:N640))/STDEV(Skaters!N3:N640)</f>
        <v>1.2592209252401394</v>
      </c>
      <c r="N70" s="33">
        <f>(VLOOKUP($A70,Skaters!$A1:$V640,15,FALSE)-AVERAGE(Skaters!O3:O640))/STDEV(Skaters!O3:O640)</f>
        <v>2.308356742260969</v>
      </c>
      <c r="O70" s="33">
        <f>(VLOOKUP($A70,Skaters!$A1:$V640,16,FALSE)-AVERAGE(Skaters!P3:P640))/STDEV(Skaters!P3:P640)</f>
        <v>1.5803941367230123</v>
      </c>
      <c r="P70" s="33">
        <f>(VLOOKUP($A70,Skaters!$A1:$V640,17,FALSE)-AVERAGE(Skaters!Q3:Q640))/STDEV(Skaters!Q3:Q640)</f>
        <v>-0.8088550396920442</v>
      </c>
      <c r="Q70" s="33">
        <f>(VLOOKUP($A70,Skaters!$A1:$V640,18,FALSE)-AVERAGE(Skaters!R3:R640))/STDEV(Skaters!R3:R640)</f>
        <v>0.70461005379459563</v>
      </c>
      <c r="R70" s="33">
        <f>(VLOOKUP($A70,Skaters!$A1:$V640,19,FALSE)-AVERAGE(Skaters!S3:S640))/STDEV(Skaters!S3:S640)</f>
        <v>0.54846353572790441</v>
      </c>
      <c r="S70" s="33">
        <f>(VLOOKUP($A70,Skaters!$A1:$V640,20,FALSE)-AVERAGE(Skaters!T3:T640))/STDEV(Skaters!T3:T640)</f>
        <v>-0.59598363404164245</v>
      </c>
      <c r="T70" s="33">
        <f>(VLOOKUP($A70,Skaters!$A1:$V640,21,FALSE)-AVERAGE(Skaters!U3:U640))/STDEV(Skaters!U3:U640)</f>
        <v>-0.65095758782531254</v>
      </c>
      <c r="U70" s="33">
        <f>(VLOOKUP($A70,Skaters!$A1:$V640,22,FALSE)-AVERAGE(Skaters!V3:V640))/STDEV(Skaters!V3:V640)</f>
        <v>-1.1927436227759016</v>
      </c>
      <c r="V70" s="33">
        <f>IFERROR((VLOOKUP($A70,Skaters!A1:X640,23,FALSE)-AVERAGE(Skaters!W3:W640))/STDEV(Skaters!W3:W640),0)</f>
        <v>0</v>
      </c>
      <c r="W70" s="33">
        <f>IFERROR((VLOOKUP($A70,Skaters!A1:X640,24,FALSE)-AVERAGE(Skaters!X3:X640))/STDEV(Skaters!X3:X640),0)</f>
        <v>0</v>
      </c>
    </row>
    <row r="71" spans="1:23" ht="21.25" customHeight="1" x14ac:dyDescent="0.15">
      <c r="A71" s="37" t="s">
        <v>41</v>
      </c>
      <c r="B71" s="38" t="s">
        <v>83</v>
      </c>
      <c r="C71" s="39">
        <v>34</v>
      </c>
      <c r="D71" s="38" t="s">
        <v>74</v>
      </c>
      <c r="E71" s="40">
        <f t="shared" si="2"/>
        <v>7.6740707035590425</v>
      </c>
      <c r="F71" s="41">
        <f t="shared" si="3"/>
        <v>0.1598764729908134</v>
      </c>
      <c r="G71" s="42">
        <f>VLOOKUP(A71,Skaters!A1:G640,7,FALSE)</f>
        <v>48</v>
      </c>
      <c r="H71" s="43">
        <f>(VLOOKUP($A71,Skaters!$A1:$V640,8,FALSE)-AVERAGE(Skaters!H3:H640))/STDEV(Skaters!H3:H640)</f>
        <v>2.2710081944582079</v>
      </c>
      <c r="I71" s="33">
        <f>(VLOOKUP($A71,Skaters!$A1:$V640,10,FALSE)-AVERAGE(Skaters!J3:J640))/STDEV(Skaters!J3:J640)</f>
        <v>-0.35025641980783534</v>
      </c>
      <c r="J71" s="33">
        <f>(VLOOKUP($A71,Skaters!$A1:$V640,11,FALSE)-AVERAGE(Skaters!K3:K640))/STDEV(Skaters!K3:K640)</f>
        <v>2.340114049976509</v>
      </c>
      <c r="K71" s="33">
        <f>(VLOOKUP($A71,Skaters!$A1:$V640,12,FALSE)-AVERAGE(Skaters!L3:L640))/STDEV(Skaters!L3:L640)</f>
        <v>1.3149772320626198</v>
      </c>
      <c r="L71" s="33">
        <f>(VLOOKUP($A71,Skaters!$A1:$V640,13,FALSE)-AVERAGE(Skaters!M3:M640))/STDEV(Skaters!M3:M640)</f>
        <v>1.223734446007037</v>
      </c>
      <c r="M71" s="33">
        <f>(VLOOKUP($A71,Skaters!$A1:$V640,14,FALSE)-AVERAGE(Skaters!N3:N640))/STDEV(Skaters!N3:N640)</f>
        <v>8.0550476954333247E-2</v>
      </c>
      <c r="N71" s="33">
        <f>(VLOOKUP($A71,Skaters!$A1:$V640,15,FALSE)-AVERAGE(Skaters!O3:O640))/STDEV(Skaters!O3:O640)</f>
        <v>1.5341142318328278</v>
      </c>
      <c r="O71" s="33">
        <f>(VLOOKUP($A71,Skaters!$A1:$V640,16,FALSE)-AVERAGE(Skaters!P3:P640))/STDEV(Skaters!P3:P640)</f>
        <v>1.5118113947016689</v>
      </c>
      <c r="P71" s="33">
        <f>(VLOOKUP($A71,Skaters!$A1:$V640,17,FALSE)-AVERAGE(Skaters!Q3:Q640))/STDEV(Skaters!Q3:Q640)</f>
        <v>1.0144008634309125</v>
      </c>
      <c r="Q71" s="33">
        <f>(VLOOKUP($A71,Skaters!$A1:$V640,18,FALSE)-AVERAGE(Skaters!R3:R640))/STDEV(Skaters!R3:R640)</f>
        <v>1.4145530008488358</v>
      </c>
      <c r="R71" s="33">
        <f>(VLOOKUP($A71,Skaters!$A1:$V640,19,FALSE)-AVERAGE(Skaters!S3:S640))/STDEV(Skaters!S3:S640)</f>
        <v>-0.32027686440818254</v>
      </c>
      <c r="S71" s="33">
        <f>(VLOOKUP($A71,Skaters!$A1:$V640,20,FALSE)-AVERAGE(Skaters!T3:T640))/STDEV(Skaters!T3:T640)</f>
        <v>-0.59598363404164245</v>
      </c>
      <c r="T71" s="33">
        <f>(VLOOKUP($A71,Skaters!$A1:$V640,21,FALSE)-AVERAGE(Skaters!U3:U640))/STDEV(Skaters!U3:U640)</f>
        <v>-0.64937233412691997</v>
      </c>
      <c r="U71" s="33">
        <f>(VLOOKUP($A71,Skaters!$A1:$V640,22,FALSE)-AVERAGE(Skaters!V3:V640))/STDEV(Skaters!V3:V640)</f>
        <v>-1.1927436227759016</v>
      </c>
      <c r="V71" s="33">
        <f>IFERROR((VLOOKUP($A71,Skaters!A1:X640,23,FALSE)-AVERAGE(Skaters!W3:W640))/STDEV(Skaters!W3:W640),0)</f>
        <v>0</v>
      </c>
      <c r="W71" s="33">
        <f>IFERROR((VLOOKUP($A71,Skaters!A1:X640,24,FALSE)-AVERAGE(Skaters!X3:X640))/STDEV(Skaters!X3:X640),0)</f>
        <v>0</v>
      </c>
    </row>
    <row r="72" spans="1:23" ht="21.25" customHeight="1" x14ac:dyDescent="0.15">
      <c r="A72" s="44" t="s">
        <v>176</v>
      </c>
      <c r="B72" s="48" t="s">
        <v>92</v>
      </c>
      <c r="C72" s="49">
        <v>28</v>
      </c>
      <c r="D72" s="48" t="s">
        <v>104</v>
      </c>
      <c r="E72" s="40">
        <f t="shared" si="2"/>
        <v>3.552938562299758</v>
      </c>
      <c r="F72" s="41">
        <f t="shared" si="3"/>
        <v>7.7237794832603429E-2</v>
      </c>
      <c r="G72" s="42">
        <f>VLOOKUP(A72,Skaters!A1:G640,7,FALSE)</f>
        <v>46</v>
      </c>
      <c r="H72" s="43">
        <f>(VLOOKUP($A72,Skaters!$A1:$V640,8,FALSE)-AVERAGE(Skaters!H3:H640))/STDEV(Skaters!H3:H640)</f>
        <v>0.3850151386603462</v>
      </c>
      <c r="I72" s="33">
        <f>(VLOOKUP($A72,Skaters!$A1:$V640,10,FALSE)-AVERAGE(Skaters!J3:J640))/STDEV(Skaters!J3:J640)</f>
        <v>0.60774478390029774</v>
      </c>
      <c r="J72" s="33">
        <f>(VLOOKUP($A72,Skaters!$A1:$V640,11,FALSE)-AVERAGE(Skaters!K3:K640))/STDEV(Skaters!K3:K640)</f>
        <v>1.6045854937706436</v>
      </c>
      <c r="K72" s="33">
        <f>(VLOOKUP($A72,Skaters!$A1:$V640,12,FALSE)-AVERAGE(Skaters!L3:L640))/STDEV(Skaters!L3:L640)</f>
        <v>1.2964126502303956</v>
      </c>
      <c r="L72" s="33">
        <f>(VLOOKUP($A72,Skaters!$A1:$V640,13,FALSE)-AVERAGE(Skaters!M3:M640))/STDEV(Skaters!M3:M640)</f>
        <v>0.45515890851819701</v>
      </c>
      <c r="M72" s="33">
        <f>(VLOOKUP($A72,Skaters!$A1:$V640,14,FALSE)-AVERAGE(Skaters!N3:N640))/STDEV(Skaters!N3:N640)</f>
        <v>0.46307395195610634</v>
      </c>
      <c r="N72" s="33">
        <f>(VLOOKUP($A72,Skaters!$A1:$V640,15,FALSE)-AVERAGE(Skaters!O3:O640))/STDEV(Skaters!O3:O640)</f>
        <v>1.2433437042500959</v>
      </c>
      <c r="O72" s="33">
        <f>(VLOOKUP($A72,Skaters!$A1:$V640,16,FALSE)-AVERAGE(Skaters!P3:P640))/STDEV(Skaters!P3:P640)</f>
        <v>-0.91938671537244565</v>
      </c>
      <c r="P72" s="33">
        <f>(VLOOKUP($A72,Skaters!$A1:$V640,17,FALSE)-AVERAGE(Skaters!Q3:Q640))/STDEV(Skaters!Q3:Q640)</f>
        <v>-1.0253763822574342</v>
      </c>
      <c r="Q72" s="33">
        <f>(VLOOKUP($A72,Skaters!$A1:$V640,18,FALSE)-AVERAGE(Skaters!R3:R640))/STDEV(Skaters!R3:R640)</f>
        <v>0.5614923872329689</v>
      </c>
      <c r="R72" s="33">
        <f>(VLOOKUP($A72,Skaters!$A1:$V640,19,FALSE)-AVERAGE(Skaters!S3:S640))/STDEV(Skaters!S3:S640)</f>
        <v>0.76569212392133545</v>
      </c>
      <c r="S72" s="33">
        <f>(VLOOKUP($A72,Skaters!$A1:$V640,20,FALSE)-AVERAGE(Skaters!T3:T640))/STDEV(Skaters!T3:T640)</f>
        <v>1.4949192013706978</v>
      </c>
      <c r="T72" s="33">
        <f>(VLOOKUP($A72,Skaters!$A1:$V640,21,FALSE)-AVERAGE(Skaters!U3:U640))/STDEV(Skaters!U3:U640)</f>
        <v>2.1119678755096083</v>
      </c>
      <c r="U72" s="33">
        <f>(VLOOKUP($A72,Skaters!$A1:$V640,22,FALSE)-AVERAGE(Skaters!V3:V640))/STDEV(Skaters!V3:V640)</f>
        <v>0.75579546158276956</v>
      </c>
      <c r="V72" s="33">
        <f>IFERROR((VLOOKUP($A72,Skaters!A1:X640,23,FALSE)-AVERAGE(Skaters!W3:W640))/STDEV(Skaters!W3:W640),0)</f>
        <v>0</v>
      </c>
      <c r="W72" s="33">
        <f>IFERROR((VLOOKUP($A72,Skaters!A1:X640,24,FALSE)-AVERAGE(Skaters!X3:X640))/STDEV(Skaters!X3:X640),0)</f>
        <v>0</v>
      </c>
    </row>
    <row r="73" spans="1:23" ht="21.25" customHeight="1" x14ac:dyDescent="0.15">
      <c r="A73" s="44" t="s">
        <v>150</v>
      </c>
      <c r="B73" s="45" t="s">
        <v>151</v>
      </c>
      <c r="C73" s="46">
        <v>29</v>
      </c>
      <c r="D73" s="45" t="s">
        <v>59</v>
      </c>
      <c r="E73" s="40">
        <f t="shared" si="2"/>
        <v>3.6430642141341094</v>
      </c>
      <c r="F73" s="41">
        <f t="shared" si="3"/>
        <v>7.7512004556044886E-2</v>
      </c>
      <c r="G73" s="42">
        <f>VLOOKUP(A73,Skaters!A1:G640,7,FALSE)</f>
        <v>47</v>
      </c>
      <c r="H73" s="43">
        <f>(VLOOKUP($A73,Skaters!$A1:$V640,8,FALSE)-AVERAGE(Skaters!H3:H640))/STDEV(Skaters!H3:H640)</f>
        <v>0.98079315381022014</v>
      </c>
      <c r="I73" s="33">
        <f>(VLOOKUP($A73,Skaters!$A1:$V640,10,FALSE)-AVERAGE(Skaters!J3:J640))/STDEV(Skaters!J3:J640)</f>
        <v>1.1984213406129791</v>
      </c>
      <c r="J73" s="33">
        <f>(VLOOKUP($A73,Skaters!$A1:$V640,11,FALSE)-AVERAGE(Skaters!K3:K640))/STDEV(Skaters!K3:K640)</f>
        <v>1.1591035105468217</v>
      </c>
      <c r="K73" s="33">
        <f>(VLOOKUP($A73,Skaters!$A1:$V640,12,FALSE)-AVERAGE(Skaters!L3:L640))/STDEV(Skaters!L3:L640)</f>
        <v>1.2900344266425352</v>
      </c>
      <c r="L73" s="33">
        <f>(VLOOKUP($A73,Skaters!$A1:$V640,13,FALSE)-AVERAGE(Skaters!M3:M640))/STDEV(Skaters!M3:M640)</f>
        <v>1.3488162005028628</v>
      </c>
      <c r="M73" s="33">
        <f>(VLOOKUP($A73,Skaters!$A1:$V640,14,FALSE)-AVERAGE(Skaters!N3:N640))/STDEV(Skaters!N3:N640)</f>
        <v>0.5107077538100907</v>
      </c>
      <c r="N73" s="33">
        <f>(VLOOKUP($A73,Skaters!$A1:$V640,15,FALSE)-AVERAGE(Skaters!O3:O640))/STDEV(Skaters!O3:O640)</f>
        <v>0.667268559277722</v>
      </c>
      <c r="O73" s="33">
        <f>(VLOOKUP($A73,Skaters!$A1:$V640,16,FALSE)-AVERAGE(Skaters!P3:P640))/STDEV(Skaters!P3:P640)</f>
        <v>-0.37628986720918267</v>
      </c>
      <c r="P73" s="33">
        <f>(VLOOKUP($A73,Skaters!$A1:$V640,17,FALSE)-AVERAGE(Skaters!Q3:Q640))/STDEV(Skaters!Q3:Q640)</f>
        <v>-0.64174348844061346</v>
      </c>
      <c r="Q73" s="33">
        <f>(VLOOKUP($A73,Skaters!$A1:$V640,18,FALSE)-AVERAGE(Skaters!R3:R640))/STDEV(Skaters!R3:R640)</f>
        <v>-0.35425552959709333</v>
      </c>
      <c r="R73" s="33">
        <f>(VLOOKUP($A73,Skaters!$A1:$V640,19,FALSE)-AVERAGE(Skaters!S3:S640))/STDEV(Skaters!S3:S640)</f>
        <v>0.9972529014923297</v>
      </c>
      <c r="S73" s="33">
        <f>(VLOOKUP($A73,Skaters!$A1:$V640,20,FALSE)-AVERAGE(Skaters!T3:T640))/STDEV(Skaters!T3:T640)</f>
        <v>2.5192130144171245</v>
      </c>
      <c r="T73" s="33">
        <f>(VLOOKUP($A73,Skaters!$A1:$V640,21,FALSE)-AVERAGE(Skaters!U3:U640))/STDEV(Skaters!U3:U640)</f>
        <v>1.7946768186084121</v>
      </c>
      <c r="U73" s="33">
        <f>(VLOOKUP($A73,Skaters!$A1:$V640,22,FALSE)-AVERAGE(Skaters!V3:V640))/STDEV(Skaters!V3:V640)</f>
        <v>1.3199097164717839</v>
      </c>
      <c r="V73" s="33">
        <f>IFERROR((VLOOKUP($A73,Skaters!A1:X640,23,FALSE)-AVERAGE(Skaters!W3:W640))/STDEV(Skaters!W3:W640),0)</f>
        <v>0</v>
      </c>
      <c r="W73" s="33">
        <f>IFERROR((VLOOKUP($A73,Skaters!A1:X640,24,FALSE)-AVERAGE(Skaters!X3:X640))/STDEV(Skaters!X3:X640),0)</f>
        <v>0</v>
      </c>
    </row>
    <row r="74" spans="1:23" ht="21.25" customHeight="1" x14ac:dyDescent="0.2">
      <c r="A74" s="47" t="s">
        <v>40</v>
      </c>
      <c r="B74" s="38" t="s">
        <v>78</v>
      </c>
      <c r="C74" s="39">
        <v>31</v>
      </c>
      <c r="D74" s="38" t="s">
        <v>74</v>
      </c>
      <c r="E74" s="40">
        <f t="shared" si="2"/>
        <v>7.2889057181260757</v>
      </c>
      <c r="F74" s="41">
        <f t="shared" si="3"/>
        <v>0.1619756826250239</v>
      </c>
      <c r="G74" s="42">
        <f>VLOOKUP(A74,Skaters!A1:G640,7,FALSE)</f>
        <v>45</v>
      </c>
      <c r="H74" s="43">
        <f>(VLOOKUP($A74,Skaters!$A1:$V640,8,FALSE)-AVERAGE(Skaters!H3:H640))/STDEV(Skaters!H3:H640)</f>
        <v>1.9441723811677829</v>
      </c>
      <c r="I74" s="33">
        <f>(VLOOKUP($A74,Skaters!$A1:$V640,10,FALSE)-AVERAGE(Skaters!J3:J640))/STDEV(Skaters!J3:J640)</f>
        <v>-0.14450102323288402</v>
      </c>
      <c r="J74" s="33">
        <f>(VLOOKUP($A74,Skaters!$A1:$V640,11,FALSE)-AVERAGE(Skaters!K3:K640))/STDEV(Skaters!K3:K640)</f>
        <v>2.1409052916895388</v>
      </c>
      <c r="K74" s="33">
        <f>(VLOOKUP($A74,Skaters!$A1:$V640,12,FALSE)-AVERAGE(Skaters!L3:L640))/STDEV(Skaters!L3:L640)</f>
        <v>1.2849454880584044</v>
      </c>
      <c r="L74" s="33">
        <f>(VLOOKUP($A74,Skaters!$A1:$V640,13,FALSE)-AVERAGE(Skaters!M3:M640))/STDEV(Skaters!M3:M640)</f>
        <v>0.73993341180227334</v>
      </c>
      <c r="M74" s="33">
        <f>(VLOOKUP($A74,Skaters!$A1:$V640,14,FALSE)-AVERAGE(Skaters!N3:N640))/STDEV(Skaters!N3:N640)</f>
        <v>0.16322161437475527</v>
      </c>
      <c r="N74" s="33">
        <f>(VLOOKUP($A74,Skaters!$A1:$V640,15,FALSE)-AVERAGE(Skaters!O3:O640))/STDEV(Skaters!O3:O640)</f>
        <v>2.032960786369149</v>
      </c>
      <c r="O74" s="33">
        <f>(VLOOKUP($A74,Skaters!$A1:$V640,16,FALSE)-AVERAGE(Skaters!P3:P640))/STDEV(Skaters!P3:P640)</f>
        <v>1.1293269242504143</v>
      </c>
      <c r="P74" s="33">
        <f>(VLOOKUP($A74,Skaters!$A1:$V640,17,FALSE)-AVERAGE(Skaters!Q3:Q640))/STDEV(Skaters!Q3:Q640)</f>
        <v>-0.13180301263805994</v>
      </c>
      <c r="Q74" s="33">
        <f>(VLOOKUP($A74,Skaters!$A1:$V640,18,FALSE)-AVERAGE(Skaters!R3:R640))/STDEV(Skaters!R3:R640)</f>
        <v>1.3902803272475839</v>
      </c>
      <c r="R74" s="33">
        <f>(VLOOKUP($A74,Skaters!$A1:$V640,19,FALSE)-AVERAGE(Skaters!S3:S640))/STDEV(Skaters!S3:S640)</f>
        <v>1.0713807260160054E-2</v>
      </c>
      <c r="S74" s="33">
        <f>(VLOOKUP($A74,Skaters!$A1:$V640,20,FALSE)-AVERAGE(Skaters!T3:T640))/STDEV(Skaters!T3:T640)</f>
        <v>-0.59598363404164245</v>
      </c>
      <c r="T74" s="33">
        <f>(VLOOKUP($A74,Skaters!$A1:$V640,21,FALSE)-AVERAGE(Skaters!U3:U640))/STDEV(Skaters!U3:U640)</f>
        <v>-0.65095760913099054</v>
      </c>
      <c r="U74" s="33">
        <f>(VLOOKUP($A74,Skaters!$A1:$V640,22,FALSE)-AVERAGE(Skaters!V3:V640))/STDEV(Skaters!V3:V640)</f>
        <v>-1.1927436227759016</v>
      </c>
      <c r="V74" s="33">
        <f>IFERROR((VLOOKUP($A74,Skaters!A1:X640,23,FALSE)-AVERAGE(Skaters!W3:W640))/STDEV(Skaters!W3:W640),0)</f>
        <v>0</v>
      </c>
      <c r="W74" s="33">
        <f>IFERROR((VLOOKUP($A74,Skaters!A1:X640,24,FALSE)-AVERAGE(Skaters!X3:X640))/STDEV(Skaters!X3:X640),0)</f>
        <v>0</v>
      </c>
    </row>
    <row r="75" spans="1:23" ht="21.25" customHeight="1" x14ac:dyDescent="0.15">
      <c r="A75" s="44" t="s">
        <v>172</v>
      </c>
      <c r="B75" s="45" t="s">
        <v>119</v>
      </c>
      <c r="C75" s="46">
        <v>28</v>
      </c>
      <c r="D75" s="45" t="s">
        <v>61</v>
      </c>
      <c r="E75" s="40">
        <f t="shared" si="2"/>
        <v>3.3852665022597193</v>
      </c>
      <c r="F75" s="41">
        <f t="shared" si="3"/>
        <v>7.3592750049124328E-2</v>
      </c>
      <c r="G75" s="42">
        <f>VLOOKUP(A75,Skaters!A1:G640,7,FALSE)</f>
        <v>46</v>
      </c>
      <c r="H75" s="43">
        <f>(VLOOKUP($A75,Skaters!$A1:$V640,8,FALSE)-AVERAGE(Skaters!H3:H640))/STDEV(Skaters!H3:H640)</f>
        <v>0.59205845552977365</v>
      </c>
      <c r="I75" s="33">
        <f>(VLOOKUP($A75,Skaters!$A1:$V640,10,FALSE)-AVERAGE(Skaters!J3:J640))/STDEV(Skaters!J3:J640)</f>
        <v>2.018843742234961</v>
      </c>
      <c r="J75" s="33">
        <f>(VLOOKUP($A75,Skaters!$A1:$V640,11,FALSE)-AVERAGE(Skaters!K3:K640))/STDEV(Skaters!K3:K640)</f>
        <v>0.53373623508824841</v>
      </c>
      <c r="K75" s="33">
        <f>(VLOOKUP($A75,Skaters!$A1:$V640,12,FALSE)-AVERAGE(Skaters!L3:L640))/STDEV(Skaters!L3:L640)</f>
        <v>1.2769982639628426</v>
      </c>
      <c r="L75" s="33">
        <f>(VLOOKUP($A75,Skaters!$A1:$V640,13,FALSE)-AVERAGE(Skaters!M3:M640))/STDEV(Skaters!M3:M640)</f>
        <v>1.0495498417890869</v>
      </c>
      <c r="M75" s="33">
        <f>(VLOOKUP($A75,Skaters!$A1:$V640,14,FALSE)-AVERAGE(Skaters!N3:N640))/STDEV(Skaters!N3:N640)</f>
        <v>0.50286577267794275</v>
      </c>
      <c r="N75" s="33">
        <f>(VLOOKUP($A75,Skaters!$A1:$V640,15,FALSE)-AVERAGE(Skaters!O3:O640))/STDEV(Skaters!O3:O640)</f>
        <v>0.27517496993430496</v>
      </c>
      <c r="O75" s="33">
        <f>(VLOOKUP($A75,Skaters!$A1:$V640,16,FALSE)-AVERAGE(Skaters!P3:P640))/STDEV(Skaters!P3:P640)</f>
        <v>-0.34280763339725795</v>
      </c>
      <c r="P75" s="33">
        <f>(VLOOKUP($A75,Skaters!$A1:$V640,17,FALSE)-AVERAGE(Skaters!Q3:Q640))/STDEV(Skaters!Q3:Q640)</f>
        <v>-0.38423100795583692</v>
      </c>
      <c r="Q75" s="33">
        <f>(VLOOKUP($A75,Skaters!$A1:$V640,18,FALSE)-AVERAGE(Skaters!R3:R640))/STDEV(Skaters!R3:R640)</f>
        <v>-0.14923065338962502</v>
      </c>
      <c r="R75" s="33">
        <f>(VLOOKUP($A75,Skaters!$A1:$V640,19,FALSE)-AVERAGE(Skaters!S3:S640))/STDEV(Skaters!S3:S640)</f>
        <v>1.6018545376599047</v>
      </c>
      <c r="S75" s="33">
        <f>(VLOOKUP($A75,Skaters!$A1:$V640,20,FALSE)-AVERAGE(Skaters!T3:T640))/STDEV(Skaters!T3:T640)</f>
        <v>2.5829380740896069</v>
      </c>
      <c r="T75" s="33">
        <f>(VLOOKUP($A75,Skaters!$A1:$V640,21,FALSE)-AVERAGE(Skaters!U3:U640))/STDEV(Skaters!U3:U640)</f>
        <v>2.1721533230141308</v>
      </c>
      <c r="U75" s="33">
        <f>(VLOOKUP($A75,Skaters!$A1:$V640,22,FALSE)-AVERAGE(Skaters!V3:V640))/STDEV(Skaters!V3:V640)</f>
        <v>1.1875623174270225</v>
      </c>
      <c r="V75" s="33">
        <f>IFERROR((VLOOKUP($A75,Skaters!A1:X640,23,FALSE)-AVERAGE(Skaters!W3:W640))/STDEV(Skaters!W3:W640),0)</f>
        <v>0</v>
      </c>
      <c r="W75" s="33">
        <f>IFERROR((VLOOKUP($A75,Skaters!A1:X640,24,FALSE)-AVERAGE(Skaters!X3:X640))/STDEV(Skaters!X3:X640),0)</f>
        <v>0</v>
      </c>
    </row>
    <row r="76" spans="1:23" ht="21.25" customHeight="1" x14ac:dyDescent="0.2">
      <c r="A76" s="47" t="s">
        <v>158</v>
      </c>
      <c r="B76" s="38" t="s">
        <v>151</v>
      </c>
      <c r="C76" s="39">
        <v>33</v>
      </c>
      <c r="D76" s="38" t="s">
        <v>61</v>
      </c>
      <c r="E76" s="40">
        <f t="shared" si="2"/>
        <v>3.0324929880614029</v>
      </c>
      <c r="F76" s="41">
        <f t="shared" si="3"/>
        <v>6.4521127405561762E-2</v>
      </c>
      <c r="G76" s="42">
        <f>VLOOKUP(A76,Skaters!A1:G640,7,FALSE)</f>
        <v>47</v>
      </c>
      <c r="H76" s="43">
        <f>(VLOOKUP($A76,Skaters!$A1:$V640,8,FALSE)-AVERAGE(Skaters!H3:H640))/STDEV(Skaters!H3:H640)</f>
        <v>0.38541070005732964</v>
      </c>
      <c r="I76" s="33">
        <f>(VLOOKUP($A76,Skaters!$A1:$V640,10,FALSE)-AVERAGE(Skaters!J3:J640))/STDEV(Skaters!J3:J640)</f>
        <v>1.1449430260371727</v>
      </c>
      <c r="J76" s="33">
        <f>(VLOOKUP($A76,Skaters!$A1:$V640,11,FALSE)-AVERAGE(Skaters!K3:K640))/STDEV(Skaters!K3:K640)</f>
        <v>1.1776076914867377</v>
      </c>
      <c r="K76" s="33">
        <f>(VLOOKUP($A76,Skaters!$A1:$V640,12,FALSE)-AVERAGE(Skaters!L3:L640))/STDEV(Skaters!L3:L640)</f>
        <v>1.2768247186318795</v>
      </c>
      <c r="L76" s="33">
        <f>(VLOOKUP($A76,Skaters!$A1:$V640,13,FALSE)-AVERAGE(Skaters!M3:M640))/STDEV(Skaters!M3:M640)</f>
        <v>1.0165415479928526</v>
      </c>
      <c r="M76" s="33">
        <f>(VLOOKUP($A76,Skaters!$A1:$V640,14,FALSE)-AVERAGE(Skaters!N3:N640))/STDEV(Skaters!N3:N640)</f>
        <v>0.56335475084144304</v>
      </c>
      <c r="N76" s="33">
        <f>(VLOOKUP($A76,Skaters!$A1:$V640,15,FALSE)-AVERAGE(Skaters!O3:O640))/STDEV(Skaters!O3:O640)</f>
        <v>1.1517826016856123</v>
      </c>
      <c r="O76" s="33">
        <f>(VLOOKUP($A76,Skaters!$A1:$V640,16,FALSE)-AVERAGE(Skaters!P3:P640))/STDEV(Skaters!P3:P640)</f>
        <v>-1.1777113036155775</v>
      </c>
      <c r="P76" s="33">
        <f>(VLOOKUP($A76,Skaters!$A1:$V640,17,FALSE)-AVERAGE(Skaters!Q3:Q640))/STDEV(Skaters!Q3:Q640)</f>
        <v>-0.78465905221564847</v>
      </c>
      <c r="Q76" s="33">
        <f>(VLOOKUP($A76,Skaters!$A1:$V640,18,FALSE)-AVERAGE(Skaters!R3:R640))/STDEV(Skaters!R3:R640)</f>
        <v>-0.28067057552539526</v>
      </c>
      <c r="R76" s="33">
        <f>(VLOOKUP($A76,Skaters!$A1:$V640,19,FALSE)-AVERAGE(Skaters!S3:S640))/STDEV(Skaters!S3:S640)</f>
        <v>0.94959982040725399</v>
      </c>
      <c r="S76" s="33">
        <f>(VLOOKUP($A76,Skaters!$A1:$V640,20,FALSE)-AVERAGE(Skaters!T3:T640))/STDEV(Skaters!T3:T640)</f>
        <v>2.6230466882909593</v>
      </c>
      <c r="T76" s="33">
        <f>(VLOOKUP($A76,Skaters!$A1:$V640,21,FALSE)-AVERAGE(Skaters!U3:U640))/STDEV(Skaters!U3:U640)</f>
        <v>1.6656903320046668</v>
      </c>
      <c r="U76" s="33">
        <f>(VLOOKUP($A76,Skaters!$A1:$V640,22,FALSE)-AVERAGE(Skaters!V3:V640))/STDEV(Skaters!V3:V640)</f>
        <v>1.411847105860176</v>
      </c>
      <c r="V76" s="33">
        <f>IFERROR((VLOOKUP($A76,Skaters!A1:X640,23,FALSE)-AVERAGE(Skaters!W3:W640))/STDEV(Skaters!W3:W640),0)</f>
        <v>0</v>
      </c>
      <c r="W76" s="33">
        <f>IFERROR((VLOOKUP($A76,Skaters!A1:X640,24,FALSE)-AVERAGE(Skaters!X3:X640))/STDEV(Skaters!X3:X640),0)</f>
        <v>0</v>
      </c>
    </row>
    <row r="77" spans="1:23" ht="21.25" customHeight="1" x14ac:dyDescent="0.15">
      <c r="A77" s="44" t="s">
        <v>230</v>
      </c>
      <c r="B77" s="48" t="s">
        <v>125</v>
      </c>
      <c r="C77" s="49">
        <v>22</v>
      </c>
      <c r="D77" s="48" t="s">
        <v>104</v>
      </c>
      <c r="E77" s="40">
        <f t="shared" si="2"/>
        <v>2.0868702136865682</v>
      </c>
      <c r="F77" s="41">
        <f t="shared" si="3"/>
        <v>4.5366743775794964E-2</v>
      </c>
      <c r="G77" s="42">
        <f>VLOOKUP(A77,Skaters!A1:G640,7,FALSE)</f>
        <v>46</v>
      </c>
      <c r="H77" s="43">
        <f>(VLOOKUP($A77,Skaters!$A1:$V640,8,FALSE)-AVERAGE(Skaters!H3:H640))/STDEV(Skaters!H3:H640)</f>
        <v>0.68907799026093619</v>
      </c>
      <c r="I77" s="33">
        <f>(VLOOKUP($A77,Skaters!$A1:$V640,10,FALSE)-AVERAGE(Skaters!J3:J640))/STDEV(Skaters!J3:J640)</f>
        <v>-6.8620864412922589E-2</v>
      </c>
      <c r="J77" s="33">
        <f>(VLOOKUP($A77,Skaters!$A1:$V640,11,FALSE)-AVERAGE(Skaters!K3:K640))/STDEV(Skaters!K3:K640)</f>
        <v>2.0161693248709054</v>
      </c>
      <c r="K77" s="33">
        <f>(VLOOKUP($A77,Skaters!$A1:$V640,12,FALSE)-AVERAGE(Skaters!L3:L640))/STDEV(Skaters!L3:L640)</f>
        <v>1.2414873699086735</v>
      </c>
      <c r="L77" s="33">
        <f>(VLOOKUP($A77,Skaters!$A1:$V640,13,FALSE)-AVERAGE(Skaters!M3:M640))/STDEV(Skaters!M3:M640)</f>
        <v>-0.31926960054150816</v>
      </c>
      <c r="M77" s="33">
        <f>(VLOOKUP($A77,Skaters!$A1:$V640,14,FALSE)-AVERAGE(Skaters!N3:N640))/STDEV(Skaters!N3:N640)</f>
        <v>-0.43569584811214757</v>
      </c>
      <c r="N77" s="33">
        <f>(VLOOKUP($A77,Skaters!$A1:$V640,15,FALSE)-AVERAGE(Skaters!O3:O640))/STDEV(Skaters!O3:O640)</f>
        <v>0.41378082280072842</v>
      </c>
      <c r="O77" s="33">
        <f>(VLOOKUP($A77,Skaters!$A1:$V640,16,FALSE)-AVERAGE(Skaters!P3:P640))/STDEV(Skaters!P3:P640)</f>
        <v>-0.68685383941545364</v>
      </c>
      <c r="P77" s="33">
        <f>(VLOOKUP($A77,Skaters!$A1:$V640,17,FALSE)-AVERAGE(Skaters!Q3:Q640))/STDEV(Skaters!Q3:Q640)</f>
        <v>-1.3809904961764059</v>
      </c>
      <c r="Q77" s="33">
        <f>(VLOOKUP($A77,Skaters!$A1:$V640,18,FALSE)-AVERAGE(Skaters!R3:R640))/STDEV(Skaters!R3:R640)</f>
        <v>0.73166437038481913</v>
      </c>
      <c r="R77" s="33">
        <f>(VLOOKUP($A77,Skaters!$A1:$V640,19,FALSE)-AVERAGE(Skaters!S3:S640))/STDEV(Skaters!S3:S640)</f>
        <v>-0.16943707986468573</v>
      </c>
      <c r="S77" s="33">
        <f>(VLOOKUP($A77,Skaters!$A1:$V640,20,FALSE)-AVERAGE(Skaters!T3:T640))/STDEV(Skaters!T3:T640)</f>
        <v>1.5472925293278164</v>
      </c>
      <c r="T77" s="33">
        <f>(VLOOKUP($A77,Skaters!$A1:$V640,21,FALSE)-AVERAGE(Skaters!U3:U640))/STDEV(Skaters!U3:U640)</f>
        <v>2.0484039875502931</v>
      </c>
      <c r="U77" s="33">
        <f>(VLOOKUP($A77,Skaters!$A1:$V640,22,FALSE)-AVERAGE(Skaters!V3:V640))/STDEV(Skaters!V3:V640)</f>
        <v>0.80766809089041514</v>
      </c>
      <c r="V77" s="33">
        <f>IFERROR((VLOOKUP($A77,Skaters!A1:X640,23,FALSE)-AVERAGE(Skaters!W3:W640))/STDEV(Skaters!W3:W640),0)</f>
        <v>0</v>
      </c>
      <c r="W77" s="33">
        <f>IFERROR((VLOOKUP($A77,Skaters!A1:X640,24,FALSE)-AVERAGE(Skaters!X3:X640))/STDEV(Skaters!X3:X640),0)</f>
        <v>0</v>
      </c>
    </row>
    <row r="78" spans="1:23" ht="21.25" customHeight="1" x14ac:dyDescent="0.15">
      <c r="A78" s="44" t="s">
        <v>127</v>
      </c>
      <c r="B78" s="48" t="s">
        <v>99</v>
      </c>
      <c r="C78" s="49">
        <v>22</v>
      </c>
      <c r="D78" s="48" t="s">
        <v>66</v>
      </c>
      <c r="E78" s="40">
        <f t="shared" si="2"/>
        <v>4.5944403957749298</v>
      </c>
      <c r="F78" s="41">
        <f t="shared" si="3"/>
        <v>8.6687554637262826E-2</v>
      </c>
      <c r="G78" s="42">
        <f>VLOOKUP(A78,Skaters!A1:G640,7,FALSE)</f>
        <v>53</v>
      </c>
      <c r="H78" s="43">
        <f>(VLOOKUP($A78,Skaters!$A1:$V640,8,FALSE)-AVERAGE(Skaters!H3:H640))/STDEV(Skaters!H3:H640)</f>
        <v>0.40547368475752599</v>
      </c>
      <c r="I78" s="33">
        <f>(VLOOKUP($A78,Skaters!$A1:$V640,10,FALSE)-AVERAGE(Skaters!J3:J640))/STDEV(Skaters!J3:J640)</f>
        <v>1.731332323049759</v>
      </c>
      <c r="J78" s="33">
        <f>(VLOOKUP($A78,Skaters!$A1:$V640,11,FALSE)-AVERAGE(Skaters!K3:K640))/STDEV(Skaters!K3:K640)</f>
        <v>0.68442166518137226</v>
      </c>
      <c r="K78" s="33">
        <f>(VLOOKUP($A78,Skaters!$A1:$V640,12,FALSE)-AVERAGE(Skaters!L3:L640))/STDEV(Skaters!L3:L640)</f>
        <v>1.2383201492905078</v>
      </c>
      <c r="L78" s="33">
        <f>(VLOOKUP($A78,Skaters!$A1:$V640,13,FALSE)-AVERAGE(Skaters!M3:M640))/STDEV(Skaters!M3:M640)</f>
        <v>2.8051237683400618</v>
      </c>
      <c r="M78" s="33">
        <f>(VLOOKUP($A78,Skaters!$A1:$V640,14,FALSE)-AVERAGE(Skaters!N3:N640))/STDEV(Skaters!N3:N640)</f>
        <v>1.2037756303484777</v>
      </c>
      <c r="N78" s="33">
        <f>(VLOOKUP($A78,Skaters!$A1:$V640,15,FALSE)-AVERAGE(Skaters!O3:O640))/STDEV(Skaters!O3:O640)</f>
        <v>0.55363890389682813</v>
      </c>
      <c r="O78" s="33">
        <f>(VLOOKUP($A78,Skaters!$A1:$V640,16,FALSE)-AVERAGE(Skaters!P3:P640))/STDEV(Skaters!P3:P640)</f>
        <v>-0.38336576059910143</v>
      </c>
      <c r="P78" s="33">
        <f>(VLOOKUP($A78,Skaters!$A1:$V640,17,FALSE)-AVERAGE(Skaters!Q3:Q640))/STDEV(Skaters!Q3:Q640)</f>
        <v>4.7496157567415516</v>
      </c>
      <c r="Q78" s="33">
        <f>(VLOOKUP($A78,Skaters!$A1:$V640,18,FALSE)-AVERAGE(Skaters!R3:R640))/STDEV(Skaters!R3:R640)</f>
        <v>-0.79671050409398958</v>
      </c>
      <c r="R78" s="33">
        <f>(VLOOKUP($A78,Skaters!$A1:$V640,19,FALSE)-AVERAGE(Skaters!S3:S640))/STDEV(Skaters!S3:S640)</f>
        <v>1.1939312475157791</v>
      </c>
      <c r="S78" s="33">
        <f>(VLOOKUP($A78,Skaters!$A1:$V640,20,FALSE)-AVERAGE(Skaters!T3:T640))/STDEV(Skaters!T3:T640)</f>
        <v>0.36882810665053256</v>
      </c>
      <c r="T78" s="33">
        <f>(VLOOKUP($A78,Skaters!$A1:$V640,21,FALSE)-AVERAGE(Skaters!U3:U640))/STDEV(Skaters!U3:U640)</f>
        <v>0.41939288257960577</v>
      </c>
      <c r="U78" s="33">
        <f>(VLOOKUP($A78,Skaters!$A1:$V640,22,FALSE)-AVERAGE(Skaters!V3:V640))/STDEV(Skaters!V3:V640)</f>
        <v>0.94556838508522056</v>
      </c>
      <c r="V78" s="33">
        <f>IFERROR((VLOOKUP($A78,Skaters!A1:X640,23,FALSE)-AVERAGE(Skaters!W3:W640))/STDEV(Skaters!W3:W640),0)</f>
        <v>0</v>
      </c>
      <c r="W78" s="33">
        <f>IFERROR((VLOOKUP($A78,Skaters!A1:X640,24,FALSE)-AVERAGE(Skaters!X3:X640))/STDEV(Skaters!X3:X640),0)</f>
        <v>0</v>
      </c>
    </row>
    <row r="79" spans="1:23" ht="21.25" customHeight="1" x14ac:dyDescent="0.15">
      <c r="A79" s="44" t="s">
        <v>190</v>
      </c>
      <c r="B79" s="48" t="s">
        <v>157</v>
      </c>
      <c r="C79" s="49">
        <v>26</v>
      </c>
      <c r="D79" s="48" t="s">
        <v>81</v>
      </c>
      <c r="E79" s="40">
        <f t="shared" si="2"/>
        <v>2.9734411625239971</v>
      </c>
      <c r="F79" s="41">
        <f t="shared" si="3"/>
        <v>6.4640025272260801E-2</v>
      </c>
      <c r="G79" s="42">
        <f>VLOOKUP(A79,Skaters!A1:G640,7,FALSE)</f>
        <v>46</v>
      </c>
      <c r="H79" s="43">
        <f>(VLOOKUP($A79,Skaters!$A1:$V640,8,FALSE)-AVERAGE(Skaters!H3:H640))/STDEV(Skaters!H3:H640)</f>
        <v>0.70108719283703524</v>
      </c>
      <c r="I79" s="33">
        <f>(VLOOKUP($A79,Skaters!$A1:$V640,10,FALSE)-AVERAGE(Skaters!J3:J640))/STDEV(Skaters!J3:J640)</f>
        <v>2.0301795329814296</v>
      </c>
      <c r="J79" s="33">
        <f>(VLOOKUP($A79,Skaters!$A1:$V640,11,FALSE)-AVERAGE(Skaters!K3:K640))/STDEV(Skaters!K3:K640)</f>
        <v>0.42212761036154284</v>
      </c>
      <c r="K79" s="33">
        <f>(VLOOKUP($A79,Skaters!$A1:$V640,12,FALSE)-AVERAGE(Skaters!L3:L640))/STDEV(Skaters!L3:L640)</f>
        <v>1.2117825015119765</v>
      </c>
      <c r="L79" s="33">
        <f>(VLOOKUP($A79,Skaters!$A1:$V640,13,FALSE)-AVERAGE(Skaters!M3:M640))/STDEV(Skaters!M3:M640)</f>
        <v>0.56792100218018027</v>
      </c>
      <c r="M79" s="33">
        <f>(VLOOKUP($A79,Skaters!$A1:$V640,14,FALSE)-AVERAGE(Skaters!N3:N640))/STDEV(Skaters!N3:N640)</f>
        <v>0.83847553124529872</v>
      </c>
      <c r="N79" s="33">
        <f>(VLOOKUP($A79,Skaters!$A1:$V640,15,FALSE)-AVERAGE(Skaters!O3:O640))/STDEV(Skaters!O3:O640)</f>
        <v>0.6207371118423417</v>
      </c>
      <c r="O79" s="33">
        <f>(VLOOKUP($A79,Skaters!$A1:$V640,16,FALSE)-AVERAGE(Skaters!P3:P640))/STDEV(Skaters!P3:P640)</f>
        <v>-0.50234801153667386</v>
      </c>
      <c r="P79" s="33">
        <f>(VLOOKUP($A79,Skaters!$A1:$V640,17,FALSE)-AVERAGE(Skaters!Q3:Q640))/STDEV(Skaters!Q3:Q640)</f>
        <v>-0.47765120451659465</v>
      </c>
      <c r="Q79" s="33">
        <f>(VLOOKUP($A79,Skaters!$A1:$V640,18,FALSE)-AVERAGE(Skaters!R3:R640))/STDEV(Skaters!R3:R640)</f>
        <v>-0.16517608330482306</v>
      </c>
      <c r="R79" s="33">
        <f>(VLOOKUP($A79,Skaters!$A1:$V640,19,FALSE)-AVERAGE(Skaters!S3:S640))/STDEV(Skaters!S3:S640)</f>
        <v>1.9439600119661011</v>
      </c>
      <c r="S79" s="33">
        <f>(VLOOKUP($A79,Skaters!$A1:$V640,20,FALSE)-AVERAGE(Skaters!T3:T640))/STDEV(Skaters!T3:T640)</f>
        <v>-0.51732547031469722</v>
      </c>
      <c r="T79" s="33">
        <f>(VLOOKUP($A79,Skaters!$A1:$V640,21,FALSE)-AVERAGE(Skaters!U3:U640))/STDEV(Skaters!U3:U640)</f>
        <v>-0.59204473776415789</v>
      </c>
      <c r="U79" s="33">
        <f>(VLOOKUP($A79,Skaters!$A1:$V640,22,FALSE)-AVERAGE(Skaters!V3:V640))/STDEV(Skaters!V3:V640)</f>
        <v>1.3698300763862636</v>
      </c>
      <c r="V79" s="33">
        <f>IFERROR((VLOOKUP($A79,Skaters!A1:X640,23,FALSE)-AVERAGE(Skaters!W3:W640))/STDEV(Skaters!W3:W640),0)</f>
        <v>0</v>
      </c>
      <c r="W79" s="33">
        <f>IFERROR((VLOOKUP($A79,Skaters!A1:X640,24,FALSE)-AVERAGE(Skaters!X3:X640))/STDEV(Skaters!X3:X640),0)</f>
        <v>0</v>
      </c>
    </row>
    <row r="80" spans="1:23" ht="21.25" customHeight="1" x14ac:dyDescent="0.15">
      <c r="A80" s="44" t="s">
        <v>38</v>
      </c>
      <c r="B80" s="45" t="s">
        <v>117</v>
      </c>
      <c r="C80" s="46">
        <v>22</v>
      </c>
      <c r="D80" s="45" t="s">
        <v>74</v>
      </c>
      <c r="E80" s="40">
        <f t="shared" si="2"/>
        <v>3.9781236238544411</v>
      </c>
      <c r="F80" s="41">
        <f t="shared" si="3"/>
        <v>8.2877575496967518E-2</v>
      </c>
      <c r="G80" s="42">
        <f>VLOOKUP(A80,Skaters!A1:G640,7,FALSE)</f>
        <v>48</v>
      </c>
      <c r="H80" s="43">
        <f>(VLOOKUP($A80,Skaters!$A1:$V640,8,FALSE)-AVERAGE(Skaters!H3:H640))/STDEV(Skaters!H3:H640)</f>
        <v>2.0227671802933136</v>
      </c>
      <c r="I80" s="33">
        <f>(VLOOKUP($A80,Skaters!$A1:$V640,10,FALSE)-AVERAGE(Skaters!J3:J640))/STDEV(Skaters!J3:J640)</f>
        <v>-0.73539054056464337</v>
      </c>
      <c r="J80" s="33">
        <f>(VLOOKUP($A80,Skaters!$A1:$V640,11,FALSE)-AVERAGE(Skaters!K3:K640))/STDEV(Skaters!K3:K640)</f>
        <v>2.457480133392052</v>
      </c>
      <c r="K80" s="33">
        <f>(VLOOKUP($A80,Skaters!$A1:$V640,12,FALSE)-AVERAGE(Skaters!L3:L640))/STDEV(Skaters!L3:L640)</f>
        <v>1.2098054300767913</v>
      </c>
      <c r="L80" s="33">
        <f>(VLOOKUP($A80,Skaters!$A1:$V640,13,FALSE)-AVERAGE(Skaters!M3:M640))/STDEV(Skaters!M3:M640)</f>
        <v>0.32746932052915967</v>
      </c>
      <c r="M80" s="33">
        <f>(VLOOKUP($A80,Skaters!$A1:$V640,14,FALSE)-AVERAGE(Skaters!N3:N640))/STDEV(Skaters!N3:N640)</f>
        <v>-0.42948972020836984</v>
      </c>
      <c r="N80" s="33">
        <f>(VLOOKUP($A80,Skaters!$A1:$V640,15,FALSE)-AVERAGE(Skaters!O3:O640))/STDEV(Skaters!O3:O640)</f>
        <v>1.9531049521633326</v>
      </c>
      <c r="O80" s="33">
        <f>(VLOOKUP($A80,Skaters!$A1:$V640,16,FALSE)-AVERAGE(Skaters!P3:P640))/STDEV(Skaters!P3:P640)</f>
        <v>0.33517202768192889</v>
      </c>
      <c r="P80" s="33">
        <f>(VLOOKUP($A80,Skaters!$A1:$V640,17,FALSE)-AVERAGE(Skaters!Q3:Q640))/STDEV(Skaters!Q3:Q640)</f>
        <v>-1.0876964636948414</v>
      </c>
      <c r="Q80" s="33">
        <f>(VLOOKUP($A80,Skaters!$A1:$V640,18,FALSE)-AVERAGE(Skaters!R3:R640))/STDEV(Skaters!R3:R640)</f>
        <v>-0.3597122693473887</v>
      </c>
      <c r="R80" s="33">
        <f>(VLOOKUP($A80,Skaters!$A1:$V640,19,FALSE)-AVERAGE(Skaters!S3:S640))/STDEV(Skaters!S3:S640)</f>
        <v>-0.73608216150868999</v>
      </c>
      <c r="S80" s="33">
        <f>(VLOOKUP($A80,Skaters!$A1:$V640,20,FALSE)-AVERAGE(Skaters!T3:T640))/STDEV(Skaters!T3:T640)</f>
        <v>-0.59598363404164245</v>
      </c>
      <c r="T80" s="33">
        <f>(VLOOKUP($A80,Skaters!$A1:$V640,21,FALSE)-AVERAGE(Skaters!U3:U640))/STDEV(Skaters!U3:U640)</f>
        <v>-0.65095784258714562</v>
      </c>
      <c r="U80" s="33">
        <f>(VLOOKUP($A80,Skaters!$A1:$V640,22,FALSE)-AVERAGE(Skaters!V3:V640))/STDEV(Skaters!V3:V640)</f>
        <v>-1.1927436227759016</v>
      </c>
      <c r="V80" s="33">
        <f>IFERROR((VLOOKUP($A80,Skaters!A1:X640,23,FALSE)-AVERAGE(Skaters!W3:W640))/STDEV(Skaters!W3:W640),0)</f>
        <v>0</v>
      </c>
      <c r="W80" s="33">
        <f>IFERROR((VLOOKUP($A80,Skaters!A1:X640,24,FALSE)-AVERAGE(Skaters!X3:X640))/STDEV(Skaters!X3:X640),0)</f>
        <v>0</v>
      </c>
    </row>
    <row r="81" spans="1:23" ht="21.25" customHeight="1" x14ac:dyDescent="0.2">
      <c r="A81" s="47" t="s">
        <v>162</v>
      </c>
      <c r="B81" s="38" t="s">
        <v>125</v>
      </c>
      <c r="C81" s="39">
        <v>33</v>
      </c>
      <c r="D81" s="38" t="s">
        <v>81</v>
      </c>
      <c r="E81" s="40">
        <f t="shared" si="2"/>
        <v>3.7893973914354566</v>
      </c>
      <c r="F81" s="41">
        <f t="shared" si="3"/>
        <v>8.2378204161640364E-2</v>
      </c>
      <c r="G81" s="42">
        <f>VLOOKUP(A81,Skaters!A1:G640,7,FALSE)</f>
        <v>46</v>
      </c>
      <c r="H81" s="43">
        <f>(VLOOKUP($A81,Skaters!$A1:$V640,8,FALSE)-AVERAGE(Skaters!H3:H640))/STDEV(Skaters!H3:H640)</f>
        <v>-7.238169445173058E-2</v>
      </c>
      <c r="I81" s="33">
        <f>(VLOOKUP($A81,Skaters!$A1:$V640,10,FALSE)-AVERAGE(Skaters!J3:J640))/STDEV(Skaters!J3:J640)</f>
        <v>0.98355917445805785</v>
      </c>
      <c r="J81" s="33">
        <f>(VLOOKUP($A81,Skaters!$A1:$V640,11,FALSE)-AVERAGE(Skaters!K3:K640))/STDEV(Skaters!K3:K640)</f>
        <v>1.1890059780155489</v>
      </c>
      <c r="K81" s="33">
        <f>(VLOOKUP($A81,Skaters!$A1:$V640,12,FALSE)-AVERAGE(Skaters!L3:L640))/STDEV(Skaters!L3:L640)</f>
        <v>1.2088907863493863</v>
      </c>
      <c r="L81" s="33">
        <f>(VLOOKUP($A81,Skaters!$A1:$V640,13,FALSE)-AVERAGE(Skaters!M3:M640))/STDEV(Skaters!M3:M640)</f>
        <v>0.5681233275694707</v>
      </c>
      <c r="M81" s="33">
        <f>(VLOOKUP($A81,Skaters!$A1:$V640,14,FALSE)-AVERAGE(Skaters!N3:N640))/STDEV(Skaters!N3:N640)</f>
        <v>1.4994643811177237</v>
      </c>
      <c r="N81" s="33">
        <f>(VLOOKUP($A81,Skaters!$A1:$V640,15,FALSE)-AVERAGE(Skaters!O3:O640))/STDEV(Skaters!O3:O640)</f>
        <v>1.7903402765751497</v>
      </c>
      <c r="O81" s="33">
        <f>(VLOOKUP($A81,Skaters!$A1:$V640,16,FALSE)-AVERAGE(Skaters!P3:P640))/STDEV(Skaters!P3:P640)</f>
        <v>-0.91208438484696408</v>
      </c>
      <c r="P81" s="33">
        <f>(VLOOKUP($A81,Skaters!$A1:$V640,17,FALSE)-AVERAGE(Skaters!Q3:Q640))/STDEV(Skaters!Q3:Q640)</f>
        <v>-0.66572438796357414</v>
      </c>
      <c r="Q81" s="33">
        <f>(VLOOKUP($A81,Skaters!$A1:$V640,18,FALSE)-AVERAGE(Skaters!R3:R640))/STDEV(Skaters!R3:R640)</f>
        <v>0.17045301966419388</v>
      </c>
      <c r="R81" s="33">
        <f>(VLOOKUP($A81,Skaters!$A1:$V640,19,FALSE)-AVERAGE(Skaters!S3:S640))/STDEV(Skaters!S3:S640)</f>
        <v>0.73942882949472344</v>
      </c>
      <c r="S81" s="33">
        <f>(VLOOKUP($A81,Skaters!$A1:$V640,20,FALSE)-AVERAGE(Skaters!T3:T640))/STDEV(Skaters!T3:T640)</f>
        <v>-0.58795190519323182</v>
      </c>
      <c r="T81" s="33">
        <f>(VLOOKUP($A81,Skaters!$A1:$V640,21,FALSE)-AVERAGE(Skaters!U3:U640))/STDEV(Skaters!U3:U640)</f>
        <v>-0.61744046951824527</v>
      </c>
      <c r="U81" s="33">
        <f>(VLOOKUP($A81,Skaters!$A1:$V640,22,FALSE)-AVERAGE(Skaters!V3:V640))/STDEV(Skaters!V3:V640)</f>
        <v>-0.30450909165052781</v>
      </c>
      <c r="V81" s="33">
        <f>IFERROR((VLOOKUP($A81,Skaters!A1:X640,23,FALSE)-AVERAGE(Skaters!W3:W640))/STDEV(Skaters!W3:W640),0)</f>
        <v>0</v>
      </c>
      <c r="W81" s="33">
        <f>IFERROR((VLOOKUP($A81,Skaters!A1:X640,24,FALSE)-AVERAGE(Skaters!X3:X640))/STDEV(Skaters!X3:X640),0)</f>
        <v>0</v>
      </c>
    </row>
    <row r="82" spans="1:23" ht="21.25" customHeight="1" x14ac:dyDescent="0.2">
      <c r="A82" s="47" t="s">
        <v>161</v>
      </c>
      <c r="B82" s="38" t="s">
        <v>76</v>
      </c>
      <c r="C82" s="39">
        <v>28</v>
      </c>
      <c r="D82" s="38" t="s">
        <v>59</v>
      </c>
      <c r="E82" s="40">
        <f t="shared" si="2"/>
        <v>4.9827343038942722</v>
      </c>
      <c r="F82" s="41">
        <f t="shared" si="3"/>
        <v>0.10168845518151576</v>
      </c>
      <c r="G82" s="42">
        <f>VLOOKUP(A82,Skaters!A1:G640,7,FALSE)</f>
        <v>49</v>
      </c>
      <c r="H82" s="43">
        <f>(VLOOKUP($A82,Skaters!$A1:$V640,8,FALSE)-AVERAGE(Skaters!H3:H640))/STDEV(Skaters!H3:H640)</f>
        <v>0.26287226905366701</v>
      </c>
      <c r="I82" s="33">
        <f>(VLOOKUP($A82,Skaters!$A1:$V640,10,FALSE)-AVERAGE(Skaters!J3:J640))/STDEV(Skaters!J3:J640)</f>
        <v>0.8604060064660134</v>
      </c>
      <c r="J82" s="33">
        <f>(VLOOKUP($A82,Skaters!$A1:$V640,11,FALSE)-AVERAGE(Skaters!K3:K640))/STDEV(Skaters!K3:K640)</f>
        <v>1.2760803975735755</v>
      </c>
      <c r="K82" s="33">
        <f>(VLOOKUP($A82,Skaters!$A1:$V640,12,FALSE)-AVERAGE(Skaters!L3:L640))/STDEV(Skaters!L3:L640)</f>
        <v>1.2065532355727935</v>
      </c>
      <c r="L82" s="33">
        <f>(VLOOKUP($A82,Skaters!$A1:$V640,13,FALSE)-AVERAGE(Skaters!M3:M640))/STDEV(Skaters!M3:M640)</f>
        <v>0.5390824086842525</v>
      </c>
      <c r="M82" s="33">
        <f>(VLOOKUP($A82,Skaters!$A1:$V640,14,FALSE)-AVERAGE(Skaters!N3:N640))/STDEV(Skaters!N3:N640)</f>
        <v>1.7600013250106319</v>
      </c>
      <c r="N82" s="33">
        <f>(VLOOKUP($A82,Skaters!$A1:$V640,15,FALSE)-AVERAGE(Skaters!O3:O640))/STDEV(Skaters!O3:O640)</f>
        <v>1.6302681813663593</v>
      </c>
      <c r="O82" s="33">
        <f>(VLOOKUP($A82,Skaters!$A1:$V640,16,FALSE)-AVERAGE(Skaters!P3:P640))/STDEV(Skaters!P3:P640)</f>
        <v>-0.34375420308943655</v>
      </c>
      <c r="P82" s="33">
        <f>(VLOOKUP($A82,Skaters!$A1:$V640,17,FALSE)-AVERAGE(Skaters!Q3:Q640))/STDEV(Skaters!Q3:Q640)</f>
        <v>1.0687874595422509</v>
      </c>
      <c r="Q82" s="33">
        <f>(VLOOKUP($A82,Skaters!$A1:$V640,18,FALSE)-AVERAGE(Skaters!R3:R640))/STDEV(Skaters!R3:R640)</f>
        <v>1.0206515128935085</v>
      </c>
      <c r="R82" s="33">
        <f>(VLOOKUP($A82,Skaters!$A1:$V640,19,FALSE)-AVERAGE(Skaters!S3:S640))/STDEV(Skaters!S3:S640)</f>
        <v>1.1673153644073251</v>
      </c>
      <c r="S82" s="33">
        <f>(VLOOKUP($A82,Skaters!$A1:$V640,20,FALSE)-AVERAGE(Skaters!T3:T640))/STDEV(Skaters!T3:T640)</f>
        <v>2.5733850847217443</v>
      </c>
      <c r="T82" s="33">
        <f>(VLOOKUP($A82,Skaters!$A1:$V640,21,FALSE)-AVERAGE(Skaters!U3:U640))/STDEV(Skaters!U3:U640)</f>
        <v>2.1810295367874075</v>
      </c>
      <c r="U82" s="33">
        <f>(VLOOKUP($A82,Skaters!$A1:$V640,22,FALSE)-AVERAGE(Skaters!V3:V640))/STDEV(Skaters!V3:V640)</f>
        <v>1.1809139645713063</v>
      </c>
      <c r="V82" s="33">
        <f>IFERROR((VLOOKUP($A82,Skaters!A1:X640,23,FALSE)-AVERAGE(Skaters!W3:W640))/STDEV(Skaters!W3:W640),0)</f>
        <v>0</v>
      </c>
      <c r="W82" s="33">
        <f>IFERROR((VLOOKUP($A82,Skaters!A1:X640,24,FALSE)-AVERAGE(Skaters!X3:X640))/STDEV(Skaters!X3:X640),0)</f>
        <v>0</v>
      </c>
    </row>
    <row r="83" spans="1:23" ht="21.25" customHeight="1" x14ac:dyDescent="0.2">
      <c r="A83" s="47" t="s">
        <v>153</v>
      </c>
      <c r="B83" s="38" t="s">
        <v>76</v>
      </c>
      <c r="C83" s="39">
        <v>26</v>
      </c>
      <c r="D83" s="38" t="s">
        <v>74</v>
      </c>
      <c r="E83" s="40">
        <f t="shared" si="2"/>
        <v>5.9341010227258675</v>
      </c>
      <c r="F83" s="41">
        <f t="shared" si="3"/>
        <v>0.12110410250460954</v>
      </c>
      <c r="G83" s="42">
        <f>VLOOKUP(A83,Skaters!A1:G640,7,FALSE)</f>
        <v>49</v>
      </c>
      <c r="H83" s="43">
        <f>(VLOOKUP($A83,Skaters!$A1:$V640,8,FALSE)-AVERAGE(Skaters!H3:H640))/STDEV(Skaters!H3:H640)</f>
        <v>0.67270230165963785</v>
      </c>
      <c r="I83" s="33">
        <f>(VLOOKUP($A83,Skaters!$A1:$V640,10,FALSE)-AVERAGE(Skaters!J3:J640))/STDEV(Skaters!J3:J640)</f>
        <v>8.3665459751443544E-2</v>
      </c>
      <c r="J83" s="33">
        <f>(VLOOKUP($A83,Skaters!$A1:$V640,11,FALSE)-AVERAGE(Skaters!K3:K640))/STDEV(Skaters!K3:K640)</f>
        <v>1.8237185680722487</v>
      </c>
      <c r="K83" s="33">
        <f>(VLOOKUP($A83,Skaters!$A1:$V640,12,FALSE)-AVERAGE(Skaters!L3:L640))/STDEV(Skaters!L3:L640)</f>
        <v>1.1908312074121663</v>
      </c>
      <c r="L83" s="33">
        <f>(VLOOKUP($A83,Skaters!$A1:$V640,13,FALSE)-AVERAGE(Skaters!M3:M640))/STDEV(Skaters!M3:M640)</f>
        <v>0.52960629502078893</v>
      </c>
      <c r="M83" s="33">
        <f>(VLOOKUP($A83,Skaters!$A1:$V640,14,FALSE)-AVERAGE(Skaters!N3:N640))/STDEV(Skaters!N3:N640)</f>
        <v>-7.2627020762959987E-2</v>
      </c>
      <c r="N83" s="33">
        <f>(VLOOKUP($A83,Skaters!$A1:$V640,15,FALSE)-AVERAGE(Skaters!O3:O640))/STDEV(Skaters!O3:O640)</f>
        <v>1.9505518627499132</v>
      </c>
      <c r="O83" s="33">
        <f>(VLOOKUP($A83,Skaters!$A1:$V640,16,FALSE)-AVERAGE(Skaters!P3:P640))/STDEV(Skaters!P3:P640)</f>
        <v>0.38104848965631738</v>
      </c>
      <c r="P83" s="33">
        <f>(VLOOKUP($A83,Skaters!$A1:$V640,17,FALSE)-AVERAGE(Skaters!Q3:Q640))/STDEV(Skaters!Q3:Q640)</f>
        <v>-0.60997307729580352</v>
      </c>
      <c r="Q83" s="33">
        <f>(VLOOKUP($A83,Skaters!$A1:$V640,18,FALSE)-AVERAGE(Skaters!R3:R640))/STDEV(Skaters!R3:R640)</f>
        <v>1.1655103474751551</v>
      </c>
      <c r="R83" s="33">
        <f>(VLOOKUP($A83,Skaters!$A1:$V640,19,FALSE)-AVERAGE(Skaters!S3:S640))/STDEV(Skaters!S3:S640)</f>
        <v>0.3166968064287462</v>
      </c>
      <c r="S83" s="33">
        <f>(VLOOKUP($A83,Skaters!$A1:$V640,20,FALSE)-AVERAGE(Skaters!T3:T640))/STDEV(Skaters!T3:T640)</f>
        <v>-0.59598363404164245</v>
      </c>
      <c r="T83" s="33">
        <f>(VLOOKUP($A83,Skaters!$A1:$V640,21,FALSE)-AVERAGE(Skaters!U3:U640))/STDEV(Skaters!U3:U640)</f>
        <v>-0.65095784258714562</v>
      </c>
      <c r="U83" s="33">
        <f>(VLOOKUP($A83,Skaters!$A1:$V640,22,FALSE)-AVERAGE(Skaters!V3:V640))/STDEV(Skaters!V3:V640)</f>
        <v>-1.1927436227759016</v>
      </c>
      <c r="V83" s="33">
        <f>IFERROR((VLOOKUP($A83,Skaters!A1:X640,23,FALSE)-AVERAGE(Skaters!W3:W640))/STDEV(Skaters!W3:W640),0)</f>
        <v>0</v>
      </c>
      <c r="W83" s="33">
        <f>IFERROR((VLOOKUP($A83,Skaters!A1:X640,24,FALSE)-AVERAGE(Skaters!X3:X640))/STDEV(Skaters!X3:X640),0)</f>
        <v>0</v>
      </c>
    </row>
    <row r="84" spans="1:23" ht="21.25" customHeight="1" x14ac:dyDescent="0.15">
      <c r="A84" s="44" t="s">
        <v>189</v>
      </c>
      <c r="B84" s="48" t="s">
        <v>65</v>
      </c>
      <c r="C84" s="49">
        <v>35</v>
      </c>
      <c r="D84" s="48" t="s">
        <v>62</v>
      </c>
      <c r="E84" s="40">
        <f t="shared" si="2"/>
        <v>4.0641247337864028</v>
      </c>
      <c r="F84" s="41">
        <f t="shared" si="3"/>
        <v>8.8350537691008757E-2</v>
      </c>
      <c r="G84" s="42">
        <f>VLOOKUP(A84,Skaters!A1:G640,7,FALSE)</f>
        <v>46</v>
      </c>
      <c r="H84" s="43">
        <f>(VLOOKUP($A84,Skaters!$A1:$V640,8,FALSE)-AVERAGE(Skaters!H3:H640))/STDEV(Skaters!H3:H640)</f>
        <v>0.59767533857611255</v>
      </c>
      <c r="I84" s="33">
        <f>(VLOOKUP($A84,Skaters!$A1:$V640,10,FALSE)-AVERAGE(Skaters!J3:J640))/STDEV(Skaters!J3:J640)</f>
        <v>1.5349957449903835</v>
      </c>
      <c r="J84" s="33">
        <f>(VLOOKUP($A84,Skaters!$A1:$V640,11,FALSE)-AVERAGE(Skaters!K3:K640))/STDEV(Skaters!K3:K640)</f>
        <v>0.74228583612124543</v>
      </c>
      <c r="K84" s="33">
        <f>(VLOOKUP($A84,Skaters!$A1:$V640,12,FALSE)-AVERAGE(Skaters!L3:L640))/STDEV(Skaters!L3:L640)</f>
        <v>1.1834621193256358</v>
      </c>
      <c r="L84" s="33">
        <f>(VLOOKUP($A84,Skaters!$A1:$V640,13,FALSE)-AVERAGE(Skaters!M3:M640))/STDEV(Skaters!M3:M640)</f>
        <v>0.18250349417014655</v>
      </c>
      <c r="M84" s="33">
        <f>(VLOOKUP($A84,Skaters!$A1:$V640,14,FALSE)-AVERAGE(Skaters!N3:N640))/STDEV(Skaters!N3:N640)</f>
        <v>2.857991640460964</v>
      </c>
      <c r="N84" s="33">
        <f>(VLOOKUP($A84,Skaters!$A1:$V640,15,FALSE)-AVERAGE(Skaters!O3:O640))/STDEV(Skaters!O3:O640)</f>
        <v>1.2960700144178252</v>
      </c>
      <c r="O84" s="33">
        <f>(VLOOKUP($A84,Skaters!$A1:$V640,16,FALSE)-AVERAGE(Skaters!P3:P640))/STDEV(Skaters!P3:P640)</f>
        <v>-0.26260128397872357</v>
      </c>
      <c r="P84" s="33">
        <f>(VLOOKUP($A84,Skaters!$A1:$V640,17,FALSE)-AVERAGE(Skaters!Q3:Q640))/STDEV(Skaters!Q3:Q640)</f>
        <v>0.41196183142288523</v>
      </c>
      <c r="Q84" s="33">
        <f>(VLOOKUP($A84,Skaters!$A1:$V640,18,FALSE)-AVERAGE(Skaters!R3:R640))/STDEV(Skaters!R3:R640)</f>
        <v>0.57087092806552553</v>
      </c>
      <c r="R84" s="33">
        <f>(VLOOKUP($A84,Skaters!$A1:$V640,19,FALSE)-AVERAGE(Skaters!S3:S640))/STDEV(Skaters!S3:S640)</f>
        <v>1.2041876472167508</v>
      </c>
      <c r="S84" s="33">
        <f>(VLOOKUP($A84,Skaters!$A1:$V640,20,FALSE)-AVERAGE(Skaters!T3:T640))/STDEV(Skaters!T3:T640)</f>
        <v>0.14618878279117631</v>
      </c>
      <c r="T84" s="33">
        <f>(VLOOKUP($A84,Skaters!$A1:$V640,21,FALSE)-AVERAGE(Skaters!U3:U640))/STDEV(Skaters!U3:U640)</f>
        <v>0.20653810591139907</v>
      </c>
      <c r="U84" s="33">
        <f>(VLOOKUP($A84,Skaters!$A1:$V640,22,FALSE)-AVERAGE(Skaters!V3:V640))/STDEV(Skaters!V3:V640)</f>
        <v>0.90132075081986796</v>
      </c>
      <c r="V84" s="33">
        <f>IFERROR((VLOOKUP($A84,Skaters!A1:X640,23,FALSE)-AVERAGE(Skaters!W3:W640))/STDEV(Skaters!W3:W640),0)</f>
        <v>0</v>
      </c>
      <c r="W84" s="33">
        <f>IFERROR((VLOOKUP($A84,Skaters!A1:X640,24,FALSE)-AVERAGE(Skaters!X3:X640))/STDEV(Skaters!X3:X640),0)</f>
        <v>0</v>
      </c>
    </row>
    <row r="85" spans="1:23" ht="21.25" customHeight="1" x14ac:dyDescent="0.15">
      <c r="A85" s="44" t="s">
        <v>188</v>
      </c>
      <c r="B85" s="48" t="s">
        <v>147</v>
      </c>
      <c r="C85" s="49">
        <v>23</v>
      </c>
      <c r="D85" s="48" t="s">
        <v>81</v>
      </c>
      <c r="E85" s="40">
        <f t="shared" si="2"/>
        <v>2.5194200674066582</v>
      </c>
      <c r="F85" s="41">
        <f t="shared" si="3"/>
        <v>5.4770001465362136E-2</v>
      </c>
      <c r="G85" s="42">
        <f>VLOOKUP(A85,Skaters!A1:G640,7,FALSE)</f>
        <v>46</v>
      </c>
      <c r="H85" s="43">
        <f>(VLOOKUP($A85,Skaters!$A1:$V640,8,FALSE)-AVERAGE(Skaters!H3:H640))/STDEV(Skaters!H3:H640)</f>
        <v>0.18589192877378929</v>
      </c>
      <c r="I85" s="33">
        <f>(VLOOKUP($A85,Skaters!$A1:$V640,10,FALSE)-AVERAGE(Skaters!J3:J640))/STDEV(Skaters!J3:J640)</f>
        <v>0.6824707235195886</v>
      </c>
      <c r="J85" s="33">
        <f>(VLOOKUP($A85,Skaters!$A1:$V640,11,FALSE)-AVERAGE(Skaters!K3:K640))/STDEV(Skaters!K3:K640)</f>
        <v>1.3528783570387974</v>
      </c>
      <c r="K85" s="33">
        <f>(VLOOKUP($A85,Skaters!$A1:$V640,12,FALSE)-AVERAGE(Skaters!L3:L640))/STDEV(Skaters!L3:L640)</f>
        <v>1.1722208224581157</v>
      </c>
      <c r="L85" s="33">
        <f>(VLOOKUP($A85,Skaters!$A1:$V640,13,FALSE)-AVERAGE(Skaters!M3:M640))/STDEV(Skaters!M3:M640)</f>
        <v>0.95138137232741948</v>
      </c>
      <c r="M85" s="33">
        <f>(VLOOKUP($A85,Skaters!$A1:$V640,14,FALSE)-AVERAGE(Skaters!N3:N640))/STDEV(Skaters!N3:N640)</f>
        <v>0.11155223956255482</v>
      </c>
      <c r="N85" s="33">
        <f>(VLOOKUP($A85,Skaters!$A1:$V640,15,FALSE)-AVERAGE(Skaters!O3:O640))/STDEV(Skaters!O3:O640)</f>
        <v>0.3473509682770351</v>
      </c>
      <c r="O85" s="33">
        <f>(VLOOKUP($A85,Skaters!$A1:$V640,16,FALSE)-AVERAGE(Skaters!P3:P640))/STDEV(Skaters!P3:P640)</f>
        <v>-0.75332071060612771</v>
      </c>
      <c r="P85" s="33">
        <f>(VLOOKUP($A85,Skaters!$A1:$V640,17,FALSE)-AVERAGE(Skaters!Q3:Q640))/STDEV(Skaters!Q3:Q640)</f>
        <v>-1.1208191373714207</v>
      </c>
      <c r="Q85" s="33">
        <f>(VLOOKUP($A85,Skaters!$A1:$V640,18,FALSE)-AVERAGE(Skaters!R3:R640))/STDEV(Skaters!R3:R640)</f>
        <v>-6.1340643150054323E-2</v>
      </c>
      <c r="R85" s="33">
        <f>(VLOOKUP($A85,Skaters!$A1:$V640,19,FALSE)-AVERAGE(Skaters!S3:S640))/STDEV(Skaters!S3:S640)</f>
        <v>0.54746136158084879</v>
      </c>
      <c r="S85" s="33">
        <f>(VLOOKUP($A85,Skaters!$A1:$V640,20,FALSE)-AVERAGE(Skaters!T3:T640))/STDEV(Skaters!T3:T640)</f>
        <v>-0.58743382350543516</v>
      </c>
      <c r="T85" s="33">
        <f>(VLOOKUP($A85,Skaters!$A1:$V640,21,FALSE)-AVERAGE(Skaters!U3:U640))/STDEV(Skaters!U3:U640)</f>
        <v>-0.61812247953204769</v>
      </c>
      <c r="U85" s="33">
        <f>(VLOOKUP($A85,Skaters!$A1:$V640,22,FALSE)-AVERAGE(Skaters!V3:V640))/STDEV(Skaters!V3:V640)</f>
        <v>-0.24430862251882643</v>
      </c>
      <c r="V85" s="33">
        <f>IFERROR((VLOOKUP($A85,Skaters!A1:X640,23,FALSE)-AVERAGE(Skaters!W3:W640))/STDEV(Skaters!W3:W640),0)</f>
        <v>0</v>
      </c>
      <c r="W85" s="33">
        <f>IFERROR((VLOOKUP($A85,Skaters!A1:X640,24,FALSE)-AVERAGE(Skaters!X3:X640))/STDEV(Skaters!X3:X640),0)</f>
        <v>0</v>
      </c>
    </row>
    <row r="86" spans="1:23" ht="21.25" customHeight="1" x14ac:dyDescent="0.15">
      <c r="A86" s="44" t="s">
        <v>132</v>
      </c>
      <c r="B86" s="45" t="s">
        <v>70</v>
      </c>
      <c r="C86" s="46">
        <v>25</v>
      </c>
      <c r="D86" s="45" t="s">
        <v>74</v>
      </c>
      <c r="E86" s="40">
        <f t="shared" si="2"/>
        <v>7.8952597734022705</v>
      </c>
      <c r="F86" s="41">
        <f t="shared" si="3"/>
        <v>0.16798425049792065</v>
      </c>
      <c r="G86" s="42">
        <f>VLOOKUP(A86,Skaters!A1:G640,7,FALSE)</f>
        <v>47</v>
      </c>
      <c r="H86" s="43">
        <f>(VLOOKUP($A86,Skaters!$A1:$V640,8,FALSE)-AVERAGE(Skaters!H3:H640))/STDEV(Skaters!H3:H640)</f>
        <v>2.3323495588375618</v>
      </c>
      <c r="I86" s="33">
        <f>(VLOOKUP($A86,Skaters!$A1:$V640,10,FALSE)-AVERAGE(Skaters!J3:J640))/STDEV(Skaters!J3:J640)</f>
        <v>0.40347841919819621</v>
      </c>
      <c r="J86" s="33">
        <f>(VLOOKUP($A86,Skaters!$A1:$V640,11,FALSE)-AVERAGE(Skaters!K3:K640))/STDEV(Skaters!K3:K640)</f>
        <v>1.5515823079219135</v>
      </c>
      <c r="K86" s="33">
        <f>(VLOOKUP($A86,Skaters!$A1:$V640,12,FALSE)-AVERAGE(Skaters!L3:L640))/STDEV(Skaters!L3:L640)</f>
        <v>1.1678378463988399</v>
      </c>
      <c r="L86" s="33">
        <f>(VLOOKUP($A86,Skaters!$A1:$V640,13,FALSE)-AVERAGE(Skaters!M3:M640))/STDEV(Skaters!M3:M640)</f>
        <v>1.6164704082840193</v>
      </c>
      <c r="M86" s="33">
        <f>(VLOOKUP($A86,Skaters!$A1:$V640,14,FALSE)-AVERAGE(Skaters!N3:N640))/STDEV(Skaters!N3:N640)</f>
        <v>1.1887250076307863</v>
      </c>
      <c r="N86" s="33">
        <f>(VLOOKUP($A86,Skaters!$A1:$V640,15,FALSE)-AVERAGE(Skaters!O3:O640))/STDEV(Skaters!O3:O640)</f>
        <v>1.8182567835962629</v>
      </c>
      <c r="O86" s="33">
        <f>(VLOOKUP($A86,Skaters!$A1:$V640,16,FALSE)-AVERAGE(Skaters!P3:P640))/STDEV(Skaters!P3:P640)</f>
        <v>0.79676076049707834</v>
      </c>
      <c r="P86" s="33">
        <f>(VLOOKUP($A86,Skaters!$A1:$V640,17,FALSE)-AVERAGE(Skaters!Q3:Q640))/STDEV(Skaters!Q3:Q640)</f>
        <v>-0.39142946594649303</v>
      </c>
      <c r="Q86" s="33">
        <f>(VLOOKUP($A86,Skaters!$A1:$V640,18,FALSE)-AVERAGE(Skaters!R3:R640))/STDEV(Skaters!R3:R640)</f>
        <v>1.7087110939047996</v>
      </c>
      <c r="R86" s="33">
        <f>(VLOOKUP($A86,Skaters!$A1:$V640,19,FALSE)-AVERAGE(Skaters!S3:S640))/STDEV(Skaters!S3:S640)</f>
        <v>0.31314797279585832</v>
      </c>
      <c r="S86" s="33">
        <f>(VLOOKUP($A86,Skaters!$A1:$V640,20,FALSE)-AVERAGE(Skaters!T3:T640))/STDEV(Skaters!T3:T640)</f>
        <v>-0.59598363404164245</v>
      </c>
      <c r="T86" s="33">
        <f>(VLOOKUP($A86,Skaters!$A1:$V640,21,FALSE)-AVERAGE(Skaters!U3:U640))/STDEV(Skaters!U3:U640)</f>
        <v>-0.65095784258714562</v>
      </c>
      <c r="U86" s="33">
        <f>(VLOOKUP($A86,Skaters!$A1:$V640,22,FALSE)-AVERAGE(Skaters!V3:V640))/STDEV(Skaters!V3:V640)</f>
        <v>-1.1927436227759016</v>
      </c>
      <c r="V86" s="33">
        <f>IFERROR((VLOOKUP($A86,Skaters!A1:X640,23,FALSE)-AVERAGE(Skaters!W3:W640))/STDEV(Skaters!W3:W640),0)</f>
        <v>0</v>
      </c>
      <c r="W86" s="33">
        <f>IFERROR((VLOOKUP($A86,Skaters!A1:X640,24,FALSE)-AVERAGE(Skaters!X3:X640))/STDEV(Skaters!X3:X640),0)</f>
        <v>0</v>
      </c>
    </row>
    <row r="87" spans="1:23" ht="21.25" customHeight="1" x14ac:dyDescent="0.15">
      <c r="A87" s="44" t="s">
        <v>163</v>
      </c>
      <c r="B87" s="48" t="s">
        <v>58</v>
      </c>
      <c r="C87" s="49">
        <v>29</v>
      </c>
      <c r="D87" s="48" t="s">
        <v>81</v>
      </c>
      <c r="E87" s="40">
        <f t="shared" si="2"/>
        <v>4.2845806941663263</v>
      </c>
      <c r="F87" s="41">
        <f t="shared" si="3"/>
        <v>8.9262097795131792E-2</v>
      </c>
      <c r="G87" s="42">
        <f>VLOOKUP(A87,Skaters!A1:G640,7,FALSE)</f>
        <v>48</v>
      </c>
      <c r="H87" s="43">
        <f>(VLOOKUP($A87,Skaters!$A1:$V640,8,FALSE)-AVERAGE(Skaters!H3:H640))/STDEV(Skaters!H3:H640)</f>
        <v>0.6082014735277923</v>
      </c>
      <c r="I87" s="33">
        <f>(VLOOKUP($A87,Skaters!$A1:$V640,10,FALSE)-AVERAGE(Skaters!J3:J640))/STDEV(Skaters!J3:J640)</f>
        <v>1.7619038731555778</v>
      </c>
      <c r="J87" s="33">
        <f>(VLOOKUP($A87,Skaters!$A1:$V640,11,FALSE)-AVERAGE(Skaters!K3:K640))/STDEV(Skaters!K3:K640)</f>
        <v>0.53340285555087819</v>
      </c>
      <c r="K87" s="33">
        <f>(VLOOKUP($A87,Skaters!$A1:$V640,12,FALSE)-AVERAGE(Skaters!L3:L640))/STDEV(Skaters!L3:L640)</f>
        <v>1.1571678126030949</v>
      </c>
      <c r="L87" s="33">
        <f>(VLOOKUP($A87,Skaters!$A1:$V640,13,FALSE)-AVERAGE(Skaters!M3:M640))/STDEV(Skaters!M3:M640)</f>
        <v>1.0936654725497978</v>
      </c>
      <c r="M87" s="33">
        <f>(VLOOKUP($A87,Skaters!$A1:$V640,14,FALSE)-AVERAGE(Skaters!N3:N640))/STDEV(Skaters!N3:N640)</f>
        <v>1.963229515130867</v>
      </c>
      <c r="N87" s="33">
        <f>(VLOOKUP($A87,Skaters!$A1:$V640,15,FALSE)-AVERAGE(Skaters!O3:O640))/STDEV(Skaters!O3:O640)</f>
        <v>1.0397121741386406</v>
      </c>
      <c r="O87" s="33">
        <f>(VLOOKUP($A87,Skaters!$A1:$V640,16,FALSE)-AVERAGE(Skaters!P3:P640))/STDEV(Skaters!P3:P640)</f>
        <v>-0.76067266893238228</v>
      </c>
      <c r="P87" s="33">
        <f>(VLOOKUP($A87,Skaters!$A1:$V640,17,FALSE)-AVERAGE(Skaters!Q3:Q640))/STDEV(Skaters!Q3:Q640)</f>
        <v>1.0504588766369866E-2</v>
      </c>
      <c r="Q87" s="33">
        <f>(VLOOKUP($A87,Skaters!$A1:$V640,18,FALSE)-AVERAGE(Skaters!R3:R640))/STDEV(Skaters!R3:R640)</f>
        <v>0.61656898770381396</v>
      </c>
      <c r="R87" s="33">
        <f>(VLOOKUP($A87,Skaters!$A1:$V640,19,FALSE)-AVERAGE(Skaters!S3:S640))/STDEV(Skaters!S3:S640)</f>
        <v>1.7139229825558371</v>
      </c>
      <c r="S87" s="33">
        <f>(VLOOKUP($A87,Skaters!$A1:$V640,20,FALSE)-AVERAGE(Skaters!T3:T640))/STDEV(Skaters!T3:T640)</f>
        <v>-0.33111945741852378</v>
      </c>
      <c r="T87" s="33">
        <f>(VLOOKUP($A87,Skaters!$A1:$V640,21,FALSE)-AVERAGE(Skaters!U3:U640))/STDEV(Skaters!U3:U640)</f>
        <v>-0.2922771039325352</v>
      </c>
      <c r="U87" s="33">
        <f>(VLOOKUP($A87,Skaters!$A1:$V640,22,FALSE)-AVERAGE(Skaters!V3:V640))/STDEV(Skaters!V3:V640)</f>
        <v>0.72940192304027907</v>
      </c>
      <c r="V87" s="33">
        <f>IFERROR((VLOOKUP($A87,Skaters!A1:X640,23,FALSE)-AVERAGE(Skaters!W3:W640))/STDEV(Skaters!W3:W640),0)</f>
        <v>0</v>
      </c>
      <c r="W87" s="33">
        <f>IFERROR((VLOOKUP($A87,Skaters!A1:X640,24,FALSE)-AVERAGE(Skaters!X3:X640))/STDEV(Skaters!X3:X640),0)</f>
        <v>0</v>
      </c>
    </row>
    <row r="88" spans="1:23" ht="21.25" customHeight="1" x14ac:dyDescent="0.2">
      <c r="A88" s="47" t="s">
        <v>187</v>
      </c>
      <c r="B88" s="38" t="s">
        <v>78</v>
      </c>
      <c r="C88" s="39">
        <v>30</v>
      </c>
      <c r="D88" s="38" t="s">
        <v>66</v>
      </c>
      <c r="E88" s="40">
        <f t="shared" si="2"/>
        <v>4.7030546018644195</v>
      </c>
      <c r="F88" s="41">
        <f t="shared" si="3"/>
        <v>0.10451232448587598</v>
      </c>
      <c r="G88" s="42">
        <f>VLOOKUP(A88,Skaters!A1:G640,7,FALSE)</f>
        <v>45</v>
      </c>
      <c r="H88" s="43">
        <f>(VLOOKUP($A88,Skaters!$A1:$V640,8,FALSE)-AVERAGE(Skaters!H3:H640))/STDEV(Skaters!H3:H640)</f>
        <v>0.39967607163783797</v>
      </c>
      <c r="I88" s="33">
        <f>(VLOOKUP($A88,Skaters!$A1:$V640,10,FALSE)-AVERAGE(Skaters!J3:J640))/STDEV(Skaters!J3:J640)</f>
        <v>1.1396991756925416</v>
      </c>
      <c r="J88" s="33">
        <f>(VLOOKUP($A88,Skaters!$A1:$V640,11,FALSE)-AVERAGE(Skaters!K3:K640))/STDEV(Skaters!K3:K640)</f>
        <v>0.99175703258412684</v>
      </c>
      <c r="K88" s="33">
        <f>(VLOOKUP($A88,Skaters!$A1:$V640,12,FALSE)-AVERAGE(Skaters!L3:L640))/STDEV(Skaters!L3:L640)</f>
        <v>1.1569981386219699</v>
      </c>
      <c r="L88" s="33">
        <f>(VLOOKUP($A88,Skaters!$A1:$V640,13,FALSE)-AVERAGE(Skaters!M3:M640))/STDEV(Skaters!M3:M640)</f>
        <v>0.37579435770214703</v>
      </c>
      <c r="M88" s="33">
        <f>(VLOOKUP($A88,Skaters!$A1:$V640,14,FALSE)-AVERAGE(Skaters!N3:N640))/STDEV(Skaters!N3:N640)</f>
        <v>0.97991162977218482</v>
      </c>
      <c r="N88" s="33">
        <f>(VLOOKUP($A88,Skaters!$A1:$V640,15,FALSE)-AVERAGE(Skaters!O3:O640))/STDEV(Skaters!O3:O640)</f>
        <v>1.1292273820955119</v>
      </c>
      <c r="O88" s="33">
        <f>(VLOOKUP($A88,Skaters!$A1:$V640,16,FALSE)-AVERAGE(Skaters!P3:P640))/STDEV(Skaters!P3:P640)</f>
        <v>-0.22313765755343773</v>
      </c>
      <c r="P88" s="33">
        <f>(VLOOKUP($A88,Skaters!$A1:$V640,17,FALSE)-AVERAGE(Skaters!Q3:Q640))/STDEV(Skaters!Q3:Q640)</f>
        <v>0.42275701710793451</v>
      </c>
      <c r="Q88" s="33">
        <f>(VLOOKUP($A88,Skaters!$A1:$V640,18,FALSE)-AVERAGE(Skaters!R3:R640))/STDEV(Skaters!R3:R640)</f>
        <v>1.2897143113435303</v>
      </c>
      <c r="R88" s="33">
        <f>(VLOOKUP($A88,Skaters!$A1:$V640,19,FALSE)-AVERAGE(Skaters!S3:S640))/STDEV(Skaters!S3:S640)</f>
        <v>1.3618261203121294</v>
      </c>
      <c r="S88" s="33">
        <f>(VLOOKUP($A88,Skaters!$A1:$V640,20,FALSE)-AVERAGE(Skaters!T3:T640))/STDEV(Skaters!T3:T640)</f>
        <v>-0.58918490287840997</v>
      </c>
      <c r="T88" s="33">
        <f>(VLOOKUP($A88,Skaters!$A1:$V640,21,FALSE)-AVERAGE(Skaters!U3:U640))/STDEV(Skaters!U3:U640)</f>
        <v>-0.5961614252342291</v>
      </c>
      <c r="U88" s="33">
        <f>(VLOOKUP($A88,Skaters!$A1:$V640,22,FALSE)-AVERAGE(Skaters!V3:V640))/STDEV(Skaters!V3:V640)</f>
        <v>-0.6827450259134894</v>
      </c>
      <c r="V88" s="33">
        <f>IFERROR((VLOOKUP($A88,Skaters!A1:X640,23,FALSE)-AVERAGE(Skaters!W3:W640))/STDEV(Skaters!W3:W640),0)</f>
        <v>0</v>
      </c>
      <c r="W88" s="33">
        <f>IFERROR((VLOOKUP($A88,Skaters!A1:X640,24,FALSE)-AVERAGE(Skaters!X3:X640))/STDEV(Skaters!X3:X640),0)</f>
        <v>0</v>
      </c>
    </row>
    <row r="89" spans="1:23" ht="21.25" customHeight="1" x14ac:dyDescent="0.15">
      <c r="A89" s="44" t="s">
        <v>156</v>
      </c>
      <c r="B89" s="48" t="s">
        <v>157</v>
      </c>
      <c r="C89" s="49">
        <v>25</v>
      </c>
      <c r="D89" s="48" t="s">
        <v>59</v>
      </c>
      <c r="E89" s="40">
        <f t="shared" si="2"/>
        <v>3.0208863962923411</v>
      </c>
      <c r="F89" s="41">
        <f t="shared" si="3"/>
        <v>6.5671443397659596E-2</v>
      </c>
      <c r="G89" s="42">
        <f>VLOOKUP(A89,Skaters!A1:G640,7,FALSE)</f>
        <v>46</v>
      </c>
      <c r="H89" s="43">
        <f>(VLOOKUP($A89,Skaters!$A1:$V640,8,FALSE)-AVERAGE(Skaters!H3:H640))/STDEV(Skaters!H3:H640)</f>
        <v>0.81119497263813223</v>
      </c>
      <c r="I89" s="33">
        <f>(VLOOKUP($A89,Skaters!$A1:$V640,10,FALSE)-AVERAGE(Skaters!J3:J640))/STDEV(Skaters!J3:J640)</f>
        <v>1.309474180876663</v>
      </c>
      <c r="J89" s="33">
        <f>(VLOOKUP($A89,Skaters!$A1:$V640,11,FALSE)-AVERAGE(Skaters!K3:K640))/STDEV(Skaters!K3:K640)</f>
        <v>0.86513837956901884</v>
      </c>
      <c r="K89" s="33">
        <f>(VLOOKUP($A89,Skaters!$A1:$V640,12,FALSE)-AVERAGE(Skaters!L3:L640))/STDEV(Skaters!L3:L640)</f>
        <v>1.1560642001812598</v>
      </c>
      <c r="L89" s="33">
        <f>(VLOOKUP($A89,Skaters!$A1:$V640,13,FALSE)-AVERAGE(Skaters!M3:M640))/STDEV(Skaters!M3:M640)</f>
        <v>1.5573255081755144</v>
      </c>
      <c r="M89" s="33">
        <f>(VLOOKUP($A89,Skaters!$A1:$V640,14,FALSE)-AVERAGE(Skaters!N3:N640))/STDEV(Skaters!N3:N640)</f>
        <v>0.68987883000205397</v>
      </c>
      <c r="N89" s="33">
        <f>(VLOOKUP($A89,Skaters!$A1:$V640,15,FALSE)-AVERAGE(Skaters!O3:O640))/STDEV(Skaters!O3:O640)</f>
        <v>0.62369037114832604</v>
      </c>
      <c r="O89" s="33">
        <f>(VLOOKUP($A89,Skaters!$A1:$V640,16,FALSE)-AVERAGE(Skaters!P3:P640))/STDEV(Skaters!P3:P640)</f>
        <v>-0.60557623511270187</v>
      </c>
      <c r="P89" s="33">
        <f>(VLOOKUP($A89,Skaters!$A1:$V640,17,FALSE)-AVERAGE(Skaters!Q3:Q640))/STDEV(Skaters!Q3:Q640)</f>
        <v>-0.75494678531078074</v>
      </c>
      <c r="Q89" s="33">
        <f>(VLOOKUP($A89,Skaters!$A1:$V640,18,FALSE)-AVERAGE(Skaters!R3:R640))/STDEV(Skaters!R3:R640)</f>
        <v>-0.7291658083644792</v>
      </c>
      <c r="R89" s="33">
        <f>(VLOOKUP($A89,Skaters!$A1:$V640,19,FALSE)-AVERAGE(Skaters!S3:S640))/STDEV(Skaters!S3:S640)</f>
        <v>1.2591825599586242</v>
      </c>
      <c r="S89" s="33">
        <f>(VLOOKUP($A89,Skaters!$A1:$V640,20,FALSE)-AVERAGE(Skaters!T3:T640))/STDEV(Skaters!T3:T640)</f>
        <v>2.3552113100311383</v>
      </c>
      <c r="T89" s="33">
        <f>(VLOOKUP($A89,Skaters!$A1:$V640,21,FALSE)-AVERAGE(Skaters!U3:U640))/STDEV(Skaters!U3:U640)</f>
        <v>2.3230955663461264</v>
      </c>
      <c r="U89" s="33">
        <f>(VLOOKUP($A89,Skaters!$A1:$V640,22,FALSE)-AVERAGE(Skaters!V3:V640))/STDEV(Skaters!V3:V640)</f>
        <v>1.050298589229804</v>
      </c>
      <c r="V89" s="33">
        <f>IFERROR((VLOOKUP($A89,Skaters!A1:X640,23,FALSE)-AVERAGE(Skaters!W3:W640))/STDEV(Skaters!W3:W640),0)</f>
        <v>0</v>
      </c>
      <c r="W89" s="33">
        <f>IFERROR((VLOOKUP($A89,Skaters!A1:X640,24,FALSE)-AVERAGE(Skaters!X3:X640))/STDEV(Skaters!X3:X640),0)</f>
        <v>0</v>
      </c>
    </row>
    <row r="90" spans="1:23" ht="21.25" customHeight="1" x14ac:dyDescent="0.15">
      <c r="A90" s="44" t="s">
        <v>191</v>
      </c>
      <c r="B90" s="48" t="s">
        <v>99</v>
      </c>
      <c r="C90" s="49">
        <v>27</v>
      </c>
      <c r="D90" s="48" t="s">
        <v>81</v>
      </c>
      <c r="E90" s="40">
        <f t="shared" si="2"/>
        <v>1.9449680124715358</v>
      </c>
      <c r="F90" s="41">
        <f t="shared" si="3"/>
        <v>3.6697509669274264E-2</v>
      </c>
      <c r="G90" s="42">
        <f>VLOOKUP(A90,Skaters!A1:G640,7,FALSE)</f>
        <v>53</v>
      </c>
      <c r="H90" s="43">
        <f>(VLOOKUP($A90,Skaters!$A1:$V640,8,FALSE)-AVERAGE(Skaters!H3:H640))/STDEV(Skaters!H3:H640)</f>
        <v>0.78363682233651299</v>
      </c>
      <c r="I90" s="33">
        <f>(VLOOKUP($A90,Skaters!$A1:$V640,10,FALSE)-AVERAGE(Skaters!J3:J640))/STDEV(Skaters!J3:J640)</f>
        <v>1.182441607823403</v>
      </c>
      <c r="J90" s="33">
        <f>(VLOOKUP($A90,Skaters!$A1:$V640,11,FALSE)-AVERAGE(Skaters!K3:K640))/STDEV(Skaters!K3:K640)</f>
        <v>0.92962118816646511</v>
      </c>
      <c r="K90" s="33">
        <f>(VLOOKUP($A90,Skaters!$A1:$V640,12,FALSE)-AVERAGE(Skaters!L3:L640))/STDEV(Skaters!L3:L640)</f>
        <v>1.1376514649210063</v>
      </c>
      <c r="L90" s="33">
        <f>(VLOOKUP($A90,Skaters!$A1:$V640,13,FALSE)-AVERAGE(Skaters!M3:M640))/STDEV(Skaters!M3:M640)</f>
        <v>0.79904179435687572</v>
      </c>
      <c r="M90" s="33">
        <f>(VLOOKUP($A90,Skaters!$A1:$V640,14,FALSE)-AVERAGE(Skaters!N3:N640))/STDEV(Skaters!N3:N640)</f>
        <v>7.6754553368070202E-2</v>
      </c>
      <c r="N90" s="33">
        <f>(VLOOKUP($A90,Skaters!$A1:$V640,15,FALSE)-AVERAGE(Skaters!O3:O640))/STDEV(Skaters!O3:O640)</f>
        <v>0.40726075400406025</v>
      </c>
      <c r="O90" s="33">
        <f>(VLOOKUP($A90,Skaters!$A1:$V640,16,FALSE)-AVERAGE(Skaters!P3:P640))/STDEV(Skaters!P3:P640)</f>
        <v>-0.32159642035438307</v>
      </c>
      <c r="P90" s="33">
        <f>(VLOOKUP($A90,Skaters!$A1:$V640,17,FALSE)-AVERAGE(Skaters!Q3:Q640))/STDEV(Skaters!Q3:Q640)</f>
        <v>-1.0931765832619424</v>
      </c>
      <c r="Q90" s="33">
        <f>(VLOOKUP($A90,Skaters!$A1:$V640,18,FALSE)-AVERAGE(Skaters!R3:R640))/STDEV(Skaters!R3:R640)</f>
        <v>-1.0518009115248852</v>
      </c>
      <c r="R90" s="33">
        <f>(VLOOKUP($A90,Skaters!$A1:$V640,19,FALSE)-AVERAGE(Skaters!S3:S640))/STDEV(Skaters!S3:S640)</f>
        <v>0.75283758853130234</v>
      </c>
      <c r="S90" s="33">
        <f>(VLOOKUP($A90,Skaters!$A1:$V640,20,FALSE)-AVERAGE(Skaters!T3:T640))/STDEV(Skaters!T3:T640)</f>
        <v>-0.37613822182921453</v>
      </c>
      <c r="T90" s="33">
        <f>(VLOOKUP($A90,Skaters!$A1:$V640,21,FALSE)-AVERAGE(Skaters!U3:U640))/STDEV(Skaters!U3:U640)</f>
        <v>-0.35245917420453599</v>
      </c>
      <c r="U90" s="33">
        <f>(VLOOKUP($A90,Skaters!$A1:$V640,22,FALSE)-AVERAGE(Skaters!V3:V640))/STDEV(Skaters!V3:V640)</f>
        <v>0.72658056643095725</v>
      </c>
      <c r="V90" s="33">
        <f>IFERROR((VLOOKUP($A90,Skaters!A1:X640,23,FALSE)-AVERAGE(Skaters!W3:W640))/STDEV(Skaters!W3:W640),0)</f>
        <v>0</v>
      </c>
      <c r="W90" s="33">
        <f>IFERROR((VLOOKUP($A90,Skaters!A1:X640,24,FALSE)-AVERAGE(Skaters!X3:X640))/STDEV(Skaters!X3:X640),0)</f>
        <v>0</v>
      </c>
    </row>
    <row r="91" spans="1:23" ht="21.25" customHeight="1" x14ac:dyDescent="0.2">
      <c r="A91" s="47" t="s">
        <v>201</v>
      </c>
      <c r="B91" s="38" t="s">
        <v>121</v>
      </c>
      <c r="C91" s="39">
        <v>32</v>
      </c>
      <c r="D91" s="38" t="s">
        <v>81</v>
      </c>
      <c r="E91" s="40">
        <f t="shared" si="2"/>
        <v>1.158867430239209</v>
      </c>
      <c r="F91" s="41">
        <f t="shared" si="3"/>
        <v>2.3650355719167532E-2</v>
      </c>
      <c r="G91" s="42">
        <f>VLOOKUP(A91,Skaters!A1:G640,7,FALSE)</f>
        <v>49</v>
      </c>
      <c r="H91" s="43">
        <f>(VLOOKUP($A91,Skaters!$A1:$V640,8,FALSE)-AVERAGE(Skaters!H3:H640))/STDEV(Skaters!H3:H640)</f>
        <v>-0.15132252758115736</v>
      </c>
      <c r="I91" s="33">
        <f>(VLOOKUP($A91,Skaters!$A1:$V640,10,FALSE)-AVERAGE(Skaters!J3:J640))/STDEV(Skaters!J3:J640)</f>
        <v>-0.33800931587851579</v>
      </c>
      <c r="J91" s="33">
        <f>(VLOOKUP($A91,Skaters!$A1:$V640,11,FALSE)-AVERAGE(Skaters!K3:K640))/STDEV(Skaters!K3:K640)</f>
        <v>2.0330203135231812</v>
      </c>
      <c r="K91" s="33">
        <f>(VLOOKUP($A91,Skaters!$A1:$V640,12,FALSE)-AVERAGE(Skaters!L3:L640))/STDEV(Skaters!L3:L640)</f>
        <v>1.1267152386301469</v>
      </c>
      <c r="L91" s="33">
        <f>(VLOOKUP($A91,Skaters!$A1:$V640,13,FALSE)-AVERAGE(Skaters!M3:M640))/STDEV(Skaters!M3:M640)</f>
        <v>5.6990325172532989E-2</v>
      </c>
      <c r="M91" s="33">
        <f>(VLOOKUP($A91,Skaters!$A1:$V640,14,FALSE)-AVERAGE(Skaters!N3:N640))/STDEV(Skaters!N3:N640)</f>
        <v>-5.1381825632688762E-2</v>
      </c>
      <c r="N91" s="33">
        <f>(VLOOKUP($A91,Skaters!$A1:$V640,15,FALSE)-AVERAGE(Skaters!O3:O640))/STDEV(Skaters!O3:O640)</f>
        <v>1.3084412220337462</v>
      </c>
      <c r="O91" s="33">
        <f>(VLOOKUP($A91,Skaters!$A1:$V640,16,FALSE)-AVERAGE(Skaters!P3:P640))/STDEV(Skaters!P3:P640)</f>
        <v>-0.78275014675659604</v>
      </c>
      <c r="P91" s="33">
        <f>(VLOOKUP($A91,Skaters!$A1:$V640,17,FALSE)-AVERAGE(Skaters!Q3:Q640))/STDEV(Skaters!Q3:Q640)</f>
        <v>-1.2867843860769566</v>
      </c>
      <c r="Q91" s="33">
        <f>(VLOOKUP($A91,Skaters!$A1:$V640,18,FALSE)-AVERAGE(Skaters!R3:R640))/STDEV(Skaters!R3:R640)</f>
        <v>-1.1188249678551396</v>
      </c>
      <c r="R91" s="33">
        <f>(VLOOKUP($A91,Skaters!$A1:$V640,19,FALSE)-AVERAGE(Skaters!S3:S640))/STDEV(Skaters!S3:S640)</f>
        <v>-0.50834627544999433</v>
      </c>
      <c r="S91" s="33">
        <f>(VLOOKUP($A91,Skaters!$A1:$V640,20,FALSE)-AVERAGE(Skaters!T3:T640))/STDEV(Skaters!T3:T640)</f>
        <v>-0.54770251550262805</v>
      </c>
      <c r="T91" s="33">
        <f>(VLOOKUP($A91,Skaters!$A1:$V640,21,FALSE)-AVERAGE(Skaters!U3:U640))/STDEV(Skaters!U3:U640)</f>
        <v>-0.54618174853438239</v>
      </c>
      <c r="U91" s="33">
        <f>(VLOOKUP($A91,Skaters!$A1:$V640,22,FALSE)-AVERAGE(Skaters!V3:V640))/STDEV(Skaters!V3:V640)</f>
        <v>1.0385106972791862</v>
      </c>
      <c r="V91" s="33">
        <f>IFERROR((VLOOKUP($A91,Skaters!A1:X640,23,FALSE)-AVERAGE(Skaters!W3:W640))/STDEV(Skaters!W3:W640),0)</f>
        <v>0</v>
      </c>
      <c r="W91" s="33">
        <f>IFERROR((VLOOKUP($A91,Skaters!A1:X640,24,FALSE)-AVERAGE(Skaters!X3:X640))/STDEV(Skaters!X3:X640),0)</f>
        <v>0</v>
      </c>
    </row>
    <row r="92" spans="1:23" ht="21.25" customHeight="1" x14ac:dyDescent="0.15">
      <c r="A92" s="44" t="s">
        <v>168</v>
      </c>
      <c r="B92" s="45" t="s">
        <v>96</v>
      </c>
      <c r="C92" s="46">
        <v>30</v>
      </c>
      <c r="D92" s="45" t="s">
        <v>104</v>
      </c>
      <c r="E92" s="40">
        <f t="shared" si="2"/>
        <v>3.9183283293215201</v>
      </c>
      <c r="F92" s="41">
        <f t="shared" si="3"/>
        <v>8.5181050637424344E-2</v>
      </c>
      <c r="G92" s="42">
        <f>VLOOKUP(A92,Skaters!A1:G640,7,FALSE)</f>
        <v>46</v>
      </c>
      <c r="H92" s="43">
        <f>(VLOOKUP($A92,Skaters!$A1:$V640,8,FALSE)-AVERAGE(Skaters!H3:H640))/STDEV(Skaters!H3:H640)</f>
        <v>0.59092282584017286</v>
      </c>
      <c r="I92" s="33">
        <f>(VLOOKUP($A92,Skaters!$A1:$V640,10,FALSE)-AVERAGE(Skaters!J3:J640))/STDEV(Skaters!J3:J640)</f>
        <v>1.1793260499993381</v>
      </c>
      <c r="J92" s="33">
        <f>(VLOOKUP($A92,Skaters!$A1:$V640,11,FALSE)-AVERAGE(Skaters!K3:K640))/STDEV(Skaters!K3:K640)</f>
        <v>0.91153356901503457</v>
      </c>
      <c r="K92" s="33">
        <f>(VLOOKUP($A92,Skaters!$A1:$V640,12,FALSE)-AVERAGE(Skaters!L3:L640))/STDEV(Skaters!L3:L640)</f>
        <v>1.1247766637145009</v>
      </c>
      <c r="L92" s="33">
        <f>(VLOOKUP($A92,Skaters!$A1:$V640,13,FALSE)-AVERAGE(Skaters!M3:M640))/STDEV(Skaters!M3:M640)</f>
        <v>0.98617037635528682</v>
      </c>
      <c r="M92" s="33">
        <f>(VLOOKUP($A92,Skaters!$A1:$V640,14,FALSE)-AVERAGE(Skaters!N3:N640))/STDEV(Skaters!N3:N640)</f>
        <v>1.4138520775050512</v>
      </c>
      <c r="N92" s="33">
        <f>(VLOOKUP($A92,Skaters!$A1:$V640,15,FALSE)-AVERAGE(Skaters!O3:O640))/STDEV(Skaters!O3:O640)</f>
        <v>1.1574723308005501</v>
      </c>
      <c r="O92" s="33">
        <f>(VLOOKUP($A92,Skaters!$A1:$V640,16,FALSE)-AVERAGE(Skaters!P3:P640))/STDEV(Skaters!P3:P640)</f>
        <v>-0.75140426534424132</v>
      </c>
      <c r="P92" s="33">
        <f>(VLOOKUP($A92,Skaters!$A1:$V640,17,FALSE)-AVERAGE(Skaters!Q3:Q640))/STDEV(Skaters!Q3:Q640)</f>
        <v>-1.1178233122453947</v>
      </c>
      <c r="Q92" s="33">
        <f>(VLOOKUP($A92,Skaters!$A1:$V640,18,FALSE)-AVERAGE(Skaters!R3:R640))/STDEV(Skaters!R3:R640)</f>
        <v>0.4352302684955513</v>
      </c>
      <c r="R92" s="33">
        <f>(VLOOKUP($A92,Skaters!$A1:$V640,19,FALSE)-AVERAGE(Skaters!S3:S640))/STDEV(Skaters!S3:S640)</f>
        <v>1.3329494210274395</v>
      </c>
      <c r="S92" s="33">
        <f>(VLOOKUP($A92,Skaters!$A1:$V640,20,FALSE)-AVERAGE(Skaters!T3:T640))/STDEV(Skaters!T3:T640)</f>
        <v>0.83707161316185497</v>
      </c>
      <c r="T92" s="33">
        <f>(VLOOKUP($A92,Skaters!$A1:$V640,21,FALSE)-AVERAGE(Skaters!U3:U640))/STDEV(Skaters!U3:U640)</f>
        <v>0.54554222402412389</v>
      </c>
      <c r="U92" s="33">
        <f>(VLOOKUP($A92,Skaters!$A1:$V640,22,FALSE)-AVERAGE(Skaters!V3:V640))/STDEV(Skaters!V3:V640)</f>
        <v>1.2540528284838552</v>
      </c>
      <c r="V92" s="33">
        <f>IFERROR((VLOOKUP($A92,Skaters!A1:X640,23,FALSE)-AVERAGE(Skaters!W3:W640))/STDEV(Skaters!W3:W640),0)</f>
        <v>0</v>
      </c>
      <c r="W92" s="33">
        <f>IFERROR((VLOOKUP($A92,Skaters!A1:X640,24,FALSE)-AVERAGE(Skaters!X3:X640))/STDEV(Skaters!X3:X640),0)</f>
        <v>0</v>
      </c>
    </row>
    <row r="93" spans="1:23" ht="21.25" customHeight="1" x14ac:dyDescent="0.15">
      <c r="A93" s="44" t="s">
        <v>171</v>
      </c>
      <c r="B93" s="48" t="s">
        <v>135</v>
      </c>
      <c r="C93" s="49">
        <v>34</v>
      </c>
      <c r="D93" s="48" t="s">
        <v>62</v>
      </c>
      <c r="E93" s="40">
        <f t="shared" si="2"/>
        <v>1.3545239426360753</v>
      </c>
      <c r="F93" s="41">
        <f t="shared" si="3"/>
        <v>2.764334576808317E-2</v>
      </c>
      <c r="G93" s="42">
        <f>VLOOKUP(A93,Skaters!A1:G640,7,FALSE)</f>
        <v>49</v>
      </c>
      <c r="H93" s="43">
        <f>(VLOOKUP($A93,Skaters!$A1:$V640,8,FALSE)-AVERAGE(Skaters!H3:H640))/STDEV(Skaters!H3:H640)</f>
        <v>0.34394213542586533</v>
      </c>
      <c r="I93" s="33">
        <f>(VLOOKUP($A93,Skaters!$A1:$V640,10,FALSE)-AVERAGE(Skaters!J3:J640))/STDEV(Skaters!J3:J640)</f>
        <v>0.83302408688130691</v>
      </c>
      <c r="J93" s="33">
        <f>(VLOOKUP($A93,Skaters!$A1:$V640,11,FALSE)-AVERAGE(Skaters!K3:K640))/STDEV(Skaters!K3:K640)</f>
        <v>1.1646979614253472</v>
      </c>
      <c r="K93" s="33">
        <f>(VLOOKUP($A93,Skaters!$A1:$V640,12,FALSE)-AVERAGE(Skaters!L3:L640))/STDEV(Skaters!L3:L640)</f>
        <v>1.1234550757819177</v>
      </c>
      <c r="L93" s="33">
        <f>(VLOOKUP($A93,Skaters!$A1:$V640,13,FALSE)-AVERAGE(Skaters!M3:M640))/STDEV(Skaters!M3:M640)</f>
        <v>0.84479440913244352</v>
      </c>
      <c r="M93" s="33">
        <f>(VLOOKUP($A93,Skaters!$A1:$V640,14,FALSE)-AVERAGE(Skaters!N3:N640))/STDEV(Skaters!N3:N640)</f>
        <v>1.2846552090382255</v>
      </c>
      <c r="N93" s="33">
        <f>(VLOOKUP($A93,Skaters!$A1:$V640,15,FALSE)-AVERAGE(Skaters!O3:O640))/STDEV(Skaters!O3:O640)</f>
        <v>1.4564419018185748</v>
      </c>
      <c r="O93" s="33">
        <f>(VLOOKUP($A93,Skaters!$A1:$V640,16,FALSE)-AVERAGE(Skaters!P3:P640))/STDEV(Skaters!P3:P640)</f>
        <v>-0.98749904919325238</v>
      </c>
      <c r="P93" s="33">
        <f>(VLOOKUP($A93,Skaters!$A1:$V640,17,FALSE)-AVERAGE(Skaters!Q3:Q640))/STDEV(Skaters!Q3:Q640)</f>
        <v>-1.5900193883850768</v>
      </c>
      <c r="Q93" s="33">
        <f>(VLOOKUP($A93,Skaters!$A1:$V640,18,FALSE)-AVERAGE(Skaters!R3:R640))/STDEV(Skaters!R3:R640)</f>
        <v>-1.9569353674283456</v>
      </c>
      <c r="R93" s="33">
        <f>(VLOOKUP($A93,Skaters!$A1:$V640,19,FALSE)-AVERAGE(Skaters!S3:S640))/STDEV(Skaters!S3:S640)</f>
        <v>9.6971972144147975E-2</v>
      </c>
      <c r="S93" s="33">
        <f>(VLOOKUP($A93,Skaters!$A1:$V640,20,FALSE)-AVERAGE(Skaters!T3:T640))/STDEV(Skaters!T3:T640)</f>
        <v>-0.58479969055502201</v>
      </c>
      <c r="T93" s="33">
        <f>(VLOOKUP($A93,Skaters!$A1:$V640,21,FALSE)-AVERAGE(Skaters!U3:U640))/STDEV(Skaters!U3:U640)</f>
        <v>-0.61310111849688431</v>
      </c>
      <c r="U93" s="33">
        <f>(VLOOKUP($A93,Skaters!$A1:$V640,22,FALSE)-AVERAGE(Skaters!V3:V640))/STDEV(Skaters!V3:V640)</f>
        <v>-0.14726752547548372</v>
      </c>
      <c r="V93" s="33">
        <f>IFERROR((VLOOKUP($A93,Skaters!A1:X640,23,FALSE)-AVERAGE(Skaters!W3:W640))/STDEV(Skaters!W3:W640),0)</f>
        <v>0</v>
      </c>
      <c r="W93" s="33">
        <f>IFERROR((VLOOKUP($A93,Skaters!A1:X640,24,FALSE)-AVERAGE(Skaters!X3:X640))/STDEV(Skaters!X3:X640),0)</f>
        <v>0</v>
      </c>
    </row>
    <row r="94" spans="1:23" ht="21.25" customHeight="1" x14ac:dyDescent="0.2">
      <c r="A94" s="47" t="s">
        <v>233</v>
      </c>
      <c r="B94" s="38" t="s">
        <v>70</v>
      </c>
      <c r="C94" s="39">
        <v>26</v>
      </c>
      <c r="D94" s="38" t="s">
        <v>61</v>
      </c>
      <c r="E94" s="40">
        <f t="shared" si="2"/>
        <v>3.0653527534375566</v>
      </c>
      <c r="F94" s="41">
        <f t="shared" si="3"/>
        <v>6.5220271349735251E-2</v>
      </c>
      <c r="G94" s="42">
        <f>VLOOKUP(A94,Skaters!A1:G640,7,FALSE)</f>
        <v>47</v>
      </c>
      <c r="H94" s="43">
        <f>(VLOOKUP($A94,Skaters!$A1:$V640,8,FALSE)-AVERAGE(Skaters!H3:H640))/STDEV(Skaters!H3:H640)</f>
        <v>9.7801369308777766E-2</v>
      </c>
      <c r="I94" s="33">
        <f>(VLOOKUP($A94,Skaters!$A1:$V640,10,FALSE)-AVERAGE(Skaters!J3:J640))/STDEV(Skaters!J3:J640)</f>
        <v>1.2785782594359991</v>
      </c>
      <c r="J94" s="33">
        <f>(VLOOKUP($A94,Skaters!$A1:$V640,11,FALSE)-AVERAGE(Skaters!K3:K640))/STDEV(Skaters!K3:K640)</f>
        <v>0.82427446028495055</v>
      </c>
      <c r="K94" s="33">
        <f>(VLOOKUP($A94,Skaters!$A1:$V640,12,FALSE)-AVERAGE(Skaters!L3:L640))/STDEV(Skaters!L3:L640)</f>
        <v>1.115870329319383</v>
      </c>
      <c r="L94" s="33">
        <f>(VLOOKUP($A94,Skaters!$A1:$V640,13,FALSE)-AVERAGE(Skaters!M3:M640))/STDEV(Skaters!M3:M640)</f>
        <v>0.31561779497714249</v>
      </c>
      <c r="M94" s="33">
        <f>(VLOOKUP($A94,Skaters!$A1:$V640,14,FALSE)-AVERAGE(Skaters!N3:N640))/STDEV(Skaters!N3:N640)</f>
        <v>-0.21455405918621243</v>
      </c>
      <c r="N94" s="33">
        <f>(VLOOKUP($A94,Skaters!$A1:$V640,15,FALSE)-AVERAGE(Skaters!O3:O640))/STDEV(Skaters!O3:O640)</f>
        <v>-7.4100498003898368E-2</v>
      </c>
      <c r="O94" s="33">
        <f>(VLOOKUP($A94,Skaters!$A1:$V640,16,FALSE)-AVERAGE(Skaters!P3:P640))/STDEV(Skaters!P3:P640)</f>
        <v>-1.0403767350462472</v>
      </c>
      <c r="P94" s="33">
        <f>(VLOOKUP($A94,Skaters!$A1:$V640,17,FALSE)-AVERAGE(Skaters!Q3:Q640))/STDEV(Skaters!Q3:Q640)</f>
        <v>-0.83785150635799921</v>
      </c>
      <c r="Q94" s="33">
        <f>(VLOOKUP($A94,Skaters!$A1:$V640,18,FALSE)-AVERAGE(Skaters!R3:R640))/STDEV(Skaters!R3:R640)</f>
        <v>1.7613594717896095</v>
      </c>
      <c r="R94" s="33">
        <f>(VLOOKUP($A94,Skaters!$A1:$V640,19,FALSE)-AVERAGE(Skaters!S3:S640))/STDEV(Skaters!S3:S640)</f>
        <v>1.1043785909392241</v>
      </c>
      <c r="S94" s="33">
        <f>(VLOOKUP($A94,Skaters!$A1:$V640,20,FALSE)-AVERAGE(Skaters!T3:T640))/STDEV(Skaters!T3:T640)</f>
        <v>-0.47017093503969609</v>
      </c>
      <c r="T94" s="33">
        <f>(VLOOKUP($A94,Skaters!$A1:$V640,21,FALSE)-AVERAGE(Skaters!U3:U640))/STDEV(Skaters!U3:U640)</f>
        <v>-0.54552692496101363</v>
      </c>
      <c r="U94" s="33">
        <f>(VLOOKUP($A94,Skaters!$A1:$V640,22,FALSE)-AVERAGE(Skaters!V3:V640))/STDEV(Skaters!V3:V640)</f>
        <v>1.2501113803173138</v>
      </c>
      <c r="V94" s="33">
        <f>IFERROR((VLOOKUP($A94,Skaters!A1:X640,23,FALSE)-AVERAGE(Skaters!W3:W640))/STDEV(Skaters!W3:W640),0)</f>
        <v>0</v>
      </c>
      <c r="W94" s="33">
        <f>IFERROR((VLOOKUP($A94,Skaters!A1:X640,24,FALSE)-AVERAGE(Skaters!X3:X640))/STDEV(Skaters!X3:X640),0)</f>
        <v>0</v>
      </c>
    </row>
    <row r="95" spans="1:23" ht="21.25" customHeight="1" x14ac:dyDescent="0.15">
      <c r="A95" s="44" t="s">
        <v>148</v>
      </c>
      <c r="B95" s="45" t="s">
        <v>80</v>
      </c>
      <c r="C95" s="46">
        <v>25</v>
      </c>
      <c r="D95" s="45" t="s">
        <v>81</v>
      </c>
      <c r="E95" s="40">
        <f t="shared" si="2"/>
        <v>4.3401815896197897</v>
      </c>
      <c r="F95" s="41">
        <f t="shared" si="3"/>
        <v>8.8575134482036522E-2</v>
      </c>
      <c r="G95" s="42">
        <f>VLOOKUP(A95,Skaters!A1:G640,7,FALSE)</f>
        <v>49</v>
      </c>
      <c r="H95" s="43">
        <f>(VLOOKUP($A95,Skaters!$A1:$V640,8,FALSE)-AVERAGE(Skaters!H3:H640))/STDEV(Skaters!H3:H640)</f>
        <v>1.968204239604518E-2</v>
      </c>
      <c r="I95" s="33">
        <f>(VLOOKUP($A95,Skaters!$A1:$V640,10,FALSE)-AVERAGE(Skaters!J3:J640))/STDEV(Skaters!J3:J640)</f>
        <v>1.1574975043274658</v>
      </c>
      <c r="J95" s="33">
        <f>(VLOOKUP($A95,Skaters!$A1:$V640,11,FALSE)-AVERAGE(Skaters!K3:K640))/STDEV(Skaters!K3:K640)</f>
        <v>0.90261662965447642</v>
      </c>
      <c r="K95" s="33">
        <f>(VLOOKUP($A95,Skaters!$A1:$V640,12,FALSE)-AVERAGE(Skaters!L3:L640))/STDEV(Skaters!L3:L640)</f>
        <v>1.1089822195940824</v>
      </c>
      <c r="L95" s="33">
        <f>(VLOOKUP($A95,Skaters!$A1:$V640,13,FALSE)-AVERAGE(Skaters!M3:M640))/STDEV(Skaters!M3:M640)</f>
        <v>1.8152229126301114</v>
      </c>
      <c r="M95" s="33">
        <f>(VLOOKUP($A95,Skaters!$A1:$V640,14,FALSE)-AVERAGE(Skaters!N3:N640))/STDEV(Skaters!N3:N640)</f>
        <v>0.91955554750889767</v>
      </c>
      <c r="N95" s="33">
        <f>(VLOOKUP($A95,Skaters!$A1:$V640,15,FALSE)-AVERAGE(Skaters!O3:O640))/STDEV(Skaters!O3:O640)</f>
        <v>0.94199319181934715</v>
      </c>
      <c r="O95" s="33">
        <f>(VLOOKUP($A95,Skaters!$A1:$V640,16,FALSE)-AVERAGE(Skaters!P3:P640))/STDEV(Skaters!P3:P640)</f>
        <v>-1.0002566482885105</v>
      </c>
      <c r="P95" s="33">
        <f>(VLOOKUP($A95,Skaters!$A1:$V640,17,FALSE)-AVERAGE(Skaters!Q3:Q640))/STDEV(Skaters!Q3:Q640)</f>
        <v>-0.99914320212414465</v>
      </c>
      <c r="Q95" s="33">
        <f>(VLOOKUP($A95,Skaters!$A1:$V640,18,FALSE)-AVERAGE(Skaters!R3:R640))/STDEV(Skaters!R3:R640)</f>
        <v>0.52310799947689879</v>
      </c>
      <c r="R95" s="33">
        <f>(VLOOKUP($A95,Skaters!$A1:$V640,19,FALSE)-AVERAGE(Skaters!S3:S640))/STDEV(Skaters!S3:S640)</f>
        <v>1.5199722546185792</v>
      </c>
      <c r="S95" s="33">
        <f>(VLOOKUP($A95,Skaters!$A1:$V640,20,FALSE)-AVERAGE(Skaters!T3:T640))/STDEV(Skaters!T3:T640)</f>
        <v>-0.56883821678605329</v>
      </c>
      <c r="T95" s="33">
        <f>(VLOOKUP($A95,Skaters!$A1:$V640,21,FALSE)-AVERAGE(Skaters!U3:U640))/STDEV(Skaters!U3:U640)</f>
        <v>-0.57779012695711773</v>
      </c>
      <c r="U95" s="33">
        <f>(VLOOKUP($A95,Skaters!$A1:$V640,22,FALSE)-AVERAGE(Skaters!V3:V640))/STDEV(Skaters!V3:V640)</f>
        <v>4.43056169076479E-2</v>
      </c>
      <c r="V95" s="33">
        <f>IFERROR((VLOOKUP($A95,Skaters!A1:X640,23,FALSE)-AVERAGE(Skaters!W3:W640))/STDEV(Skaters!W3:W640),0)</f>
        <v>0</v>
      </c>
      <c r="W95" s="33">
        <f>IFERROR((VLOOKUP($A95,Skaters!A1:X640,24,FALSE)-AVERAGE(Skaters!X3:X640))/STDEV(Skaters!X3:X640),0)</f>
        <v>0</v>
      </c>
    </row>
    <row r="96" spans="1:23" ht="21.25" customHeight="1" x14ac:dyDescent="0.15">
      <c r="A96" s="44" t="s">
        <v>159</v>
      </c>
      <c r="B96" s="48" t="s">
        <v>144</v>
      </c>
      <c r="C96" s="49">
        <v>29</v>
      </c>
      <c r="D96" s="48" t="s">
        <v>81</v>
      </c>
      <c r="E96" s="40">
        <f t="shared" si="2"/>
        <v>2.7439511481818442</v>
      </c>
      <c r="F96" s="41">
        <f t="shared" si="3"/>
        <v>5.7165648920455087E-2</v>
      </c>
      <c r="G96" s="42">
        <f>VLOOKUP(A96,Skaters!A1:G640,7,FALSE)</f>
        <v>48</v>
      </c>
      <c r="H96" s="43">
        <f>(VLOOKUP($A96,Skaters!$A1:$V640,8,FALSE)-AVERAGE(Skaters!H3:H640))/STDEV(Skaters!H3:H640)</f>
        <v>0.23176844497847821</v>
      </c>
      <c r="I96" s="33">
        <f>(VLOOKUP($A96,Skaters!$A1:$V640,10,FALSE)-AVERAGE(Skaters!J3:J640))/STDEV(Skaters!J3:J640)</f>
        <v>1.7058032665177425</v>
      </c>
      <c r="J96" s="33">
        <f>(VLOOKUP($A96,Skaters!$A1:$V640,11,FALSE)-AVERAGE(Skaters!K3:K640))/STDEV(Skaters!K3:K640)</f>
        <v>0.49651898390514215</v>
      </c>
      <c r="K96" s="33">
        <f>(VLOOKUP($A96,Skaters!$A1:$V640,12,FALSE)-AVERAGE(Skaters!L3:L640))/STDEV(Skaters!L3:L640)</f>
        <v>1.1077535914173133</v>
      </c>
      <c r="L96" s="33">
        <f>(VLOOKUP($A96,Skaters!$A1:$V640,13,FALSE)-AVERAGE(Skaters!M3:M640))/STDEV(Skaters!M3:M640)</f>
        <v>1.4768232313949627</v>
      </c>
      <c r="M96" s="33">
        <f>(VLOOKUP($A96,Skaters!$A1:$V640,14,FALSE)-AVERAGE(Skaters!N3:N640))/STDEV(Skaters!N3:N640)</f>
        <v>1.8994898264388431</v>
      </c>
      <c r="N96" s="33">
        <f>(VLOOKUP($A96,Skaters!$A1:$V640,15,FALSE)-AVERAGE(Skaters!O3:O640))/STDEV(Skaters!O3:O640)</f>
        <v>0.8777083310538627</v>
      </c>
      <c r="O96" s="33">
        <f>(VLOOKUP($A96,Skaters!$A1:$V640,16,FALSE)-AVERAGE(Skaters!P3:P640))/STDEV(Skaters!P3:P640)</f>
        <v>-0.92214839024134354</v>
      </c>
      <c r="P96" s="33">
        <f>(VLOOKUP($A96,Skaters!$A1:$V640,17,FALSE)-AVERAGE(Skaters!Q3:Q640))/STDEV(Skaters!Q3:Q640)</f>
        <v>0.11454591263435072</v>
      </c>
      <c r="Q96" s="33">
        <f>(VLOOKUP($A96,Skaters!$A1:$V640,18,FALSE)-AVERAGE(Skaters!R3:R640))/STDEV(Skaters!R3:R640)</f>
        <v>-0.89075427444852184</v>
      </c>
      <c r="R96" s="33">
        <f>(VLOOKUP($A96,Skaters!$A1:$V640,19,FALSE)-AVERAGE(Skaters!S3:S640))/STDEV(Skaters!S3:S640)</f>
        <v>0.89121109388299347</v>
      </c>
      <c r="S96" s="33">
        <f>(VLOOKUP($A96,Skaters!$A1:$V640,20,FALSE)-AVERAGE(Skaters!T3:T640))/STDEV(Skaters!T3:T640)</f>
        <v>-0.52708718735884719</v>
      </c>
      <c r="T96" s="33">
        <f>(VLOOKUP($A96,Skaters!$A1:$V640,21,FALSE)-AVERAGE(Skaters!U3:U640))/STDEV(Skaters!U3:U640)</f>
        <v>-0.51940264922880852</v>
      </c>
      <c r="U96" s="33">
        <f>(VLOOKUP($A96,Skaters!$A1:$V640,22,FALSE)-AVERAGE(Skaters!V3:V640))/STDEV(Skaters!V3:V640)</f>
        <v>0.37089095185079335</v>
      </c>
      <c r="V96" s="33">
        <f>IFERROR((VLOOKUP($A96,Skaters!A1:X640,23,FALSE)-AVERAGE(Skaters!W3:W640))/STDEV(Skaters!W3:W640),0)</f>
        <v>0</v>
      </c>
      <c r="W96" s="33">
        <f>IFERROR((VLOOKUP($A96,Skaters!A1:X640,24,FALSE)-AVERAGE(Skaters!X3:X640))/STDEV(Skaters!X3:X640),0)</f>
        <v>0</v>
      </c>
    </row>
    <row r="97" spans="1:23" ht="21.25" customHeight="1" x14ac:dyDescent="0.2">
      <c r="A97" s="47" t="s">
        <v>142</v>
      </c>
      <c r="B97" s="38" t="s">
        <v>83</v>
      </c>
      <c r="C97" s="39">
        <v>28</v>
      </c>
      <c r="D97" s="38" t="s">
        <v>104</v>
      </c>
      <c r="E97" s="40">
        <f t="shared" si="2"/>
        <v>5.8947890484026528</v>
      </c>
      <c r="F97" s="41">
        <f t="shared" si="3"/>
        <v>0.12280810517505526</v>
      </c>
      <c r="G97" s="42">
        <f>VLOOKUP(A97,Skaters!A1:G640,7,FALSE)</f>
        <v>48</v>
      </c>
      <c r="H97" s="43">
        <f>(VLOOKUP($A97,Skaters!$A1:$V640,8,FALSE)-AVERAGE(Skaters!H3:H640))/STDEV(Skaters!H3:H640)</f>
        <v>0.45559006084261988</v>
      </c>
      <c r="I97" s="33">
        <f>(VLOOKUP($A97,Skaters!$A1:$V640,10,FALSE)-AVERAGE(Skaters!J3:J640))/STDEV(Skaters!J3:J640)</f>
        <v>1.7054832557575659</v>
      </c>
      <c r="J97" s="33">
        <f>(VLOOKUP($A97,Skaters!$A1:$V640,11,FALSE)-AVERAGE(Skaters!K3:K640))/STDEV(Skaters!K3:K640)</f>
        <v>0.49108041689479048</v>
      </c>
      <c r="K97" s="33">
        <f>(VLOOKUP($A97,Skaters!$A1:$V640,12,FALSE)-AVERAGE(Skaters!L3:L640))/STDEV(Skaters!L3:L640)</f>
        <v>1.104169551108702</v>
      </c>
      <c r="L97" s="33">
        <f>(VLOOKUP($A97,Skaters!$A1:$V640,13,FALSE)-AVERAGE(Skaters!M3:M640))/STDEV(Skaters!M3:M640)</f>
        <v>2.0728286692101472</v>
      </c>
      <c r="M97" s="33">
        <f>(VLOOKUP($A97,Skaters!$A1:$V640,14,FALSE)-AVERAGE(Skaters!N3:N640))/STDEV(Skaters!N3:N640)</f>
        <v>2.5605002076860446</v>
      </c>
      <c r="N97" s="33">
        <f>(VLOOKUP($A97,Skaters!$A1:$V640,15,FALSE)-AVERAGE(Skaters!O3:O640))/STDEV(Skaters!O3:O640)</f>
        <v>0.74242570620337434</v>
      </c>
      <c r="O97" s="33">
        <f>(VLOOKUP($A97,Skaters!$A1:$V640,16,FALSE)-AVERAGE(Skaters!P3:P640))/STDEV(Skaters!P3:P640)</f>
        <v>-0.5148522332582155</v>
      </c>
      <c r="P97" s="33">
        <f>(VLOOKUP($A97,Skaters!$A1:$V640,17,FALSE)-AVERAGE(Skaters!Q3:Q640))/STDEV(Skaters!Q3:Q640)</f>
        <v>-0.36746578570873406</v>
      </c>
      <c r="Q97" s="33">
        <f>(VLOOKUP($A97,Skaters!$A1:$V640,18,FALSE)-AVERAGE(Skaters!R3:R640))/STDEV(Skaters!R3:R640)</f>
        <v>1.3978232335949905</v>
      </c>
      <c r="R97" s="33">
        <f>(VLOOKUP($A97,Skaters!$A1:$V640,19,FALSE)-AVERAGE(Skaters!S3:S640))/STDEV(Skaters!S3:S640)</f>
        <v>1.628365285314693</v>
      </c>
      <c r="S97" s="33">
        <f>(VLOOKUP($A97,Skaters!$A1:$V640,20,FALSE)-AVERAGE(Skaters!T3:T640))/STDEV(Skaters!T3:T640)</f>
        <v>0.72110401373539124</v>
      </c>
      <c r="T97" s="33">
        <f>(VLOOKUP($A97,Skaters!$A1:$V640,21,FALSE)-AVERAGE(Skaters!U3:U640))/STDEV(Skaters!U3:U640)</f>
        <v>1.0188040411920851</v>
      </c>
      <c r="U97" s="33">
        <f>(VLOOKUP($A97,Skaters!$A1:$V640,22,FALSE)-AVERAGE(Skaters!V3:V640))/STDEV(Skaters!V3:V640)</f>
        <v>0.80054776084338308</v>
      </c>
      <c r="V97" s="33">
        <f>IFERROR((VLOOKUP($A97,Skaters!A1:X640,23,FALSE)-AVERAGE(Skaters!W3:W640))/STDEV(Skaters!W3:W640),0)</f>
        <v>0</v>
      </c>
      <c r="W97" s="33">
        <f>IFERROR((VLOOKUP($A97,Skaters!A1:X640,24,FALSE)-AVERAGE(Skaters!X3:X640))/STDEV(Skaters!X3:X640),0)</f>
        <v>0</v>
      </c>
    </row>
    <row r="98" spans="1:23" ht="21.25" customHeight="1" x14ac:dyDescent="0.15">
      <c r="A98" s="37" t="s">
        <v>182</v>
      </c>
      <c r="B98" s="38" t="s">
        <v>70</v>
      </c>
      <c r="C98" s="39">
        <v>26</v>
      </c>
      <c r="D98" s="38" t="s">
        <v>104</v>
      </c>
      <c r="E98" s="40">
        <f t="shared" si="2"/>
        <v>4.403324903263159</v>
      </c>
      <c r="F98" s="41">
        <f t="shared" si="3"/>
        <v>9.3687763899216153E-2</v>
      </c>
      <c r="G98" s="42">
        <f>VLOOKUP(A98,Skaters!A1:G640,7,FALSE)</f>
        <v>47</v>
      </c>
      <c r="H98" s="43">
        <f>(VLOOKUP($A98,Skaters!$A1:$V640,8,FALSE)-AVERAGE(Skaters!H3:H640))/STDEV(Skaters!H3:H640)</f>
        <v>0.41829423841040347</v>
      </c>
      <c r="I98" s="33">
        <f>(VLOOKUP($A98,Skaters!$A1:$V640,10,FALSE)-AVERAGE(Skaters!J3:J640))/STDEV(Skaters!J3:J640)</f>
        <v>1.4303295215441019</v>
      </c>
      <c r="J98" s="33">
        <f>(VLOOKUP($A98,Skaters!$A1:$V640,11,FALSE)-AVERAGE(Skaters!K3:K640))/STDEV(Skaters!K3:K640)</f>
        <v>0.66181342123613141</v>
      </c>
      <c r="K98" s="33">
        <f>(VLOOKUP($A98,Skaters!$A1:$V640,12,FALSE)-AVERAGE(Skaters!L3:L640))/STDEV(Skaters!L3:L640)</f>
        <v>1.0839068936530498</v>
      </c>
      <c r="L98" s="33">
        <f>(VLOOKUP($A98,Skaters!$A1:$V640,13,FALSE)-AVERAGE(Skaters!M3:M640))/STDEV(Skaters!M3:M640)</f>
        <v>0.49767910006833388</v>
      </c>
      <c r="M98" s="33">
        <f>(VLOOKUP($A98,Skaters!$A1:$V640,14,FALSE)-AVERAGE(Skaters!N3:N640))/STDEV(Skaters!N3:N640)</f>
        <v>2.0540051577345415</v>
      </c>
      <c r="N98" s="33">
        <f>(VLOOKUP($A98,Skaters!$A1:$V640,15,FALSE)-AVERAGE(Skaters!O3:O640))/STDEV(Skaters!O3:O640)</f>
        <v>1.4892405683260665</v>
      </c>
      <c r="O98" s="33">
        <f>(VLOOKUP($A98,Skaters!$A1:$V640,16,FALSE)-AVERAGE(Skaters!P3:P640))/STDEV(Skaters!P3:P640)</f>
        <v>-0.6908315566991704</v>
      </c>
      <c r="P98" s="33">
        <f>(VLOOKUP($A98,Skaters!$A1:$V640,17,FALSE)-AVERAGE(Skaters!Q3:Q640))/STDEV(Skaters!Q3:Q640)</f>
        <v>-0.9352852093543409</v>
      </c>
      <c r="Q98" s="33">
        <f>(VLOOKUP($A98,Skaters!$A1:$V640,18,FALSE)-AVERAGE(Skaters!R3:R640))/STDEV(Skaters!R3:R640)</f>
        <v>1.0150938487876957</v>
      </c>
      <c r="R98" s="33">
        <f>(VLOOKUP($A98,Skaters!$A1:$V640,19,FALSE)-AVERAGE(Skaters!S3:S640))/STDEV(Skaters!S3:S640)</f>
        <v>1.2415860721898153</v>
      </c>
      <c r="S98" s="33">
        <f>(VLOOKUP($A98,Skaters!$A1:$V640,20,FALSE)-AVERAGE(Skaters!T3:T640))/STDEV(Skaters!T3:T640)</f>
        <v>2.1123638764868596E-2</v>
      </c>
      <c r="T98" s="33">
        <f>(VLOOKUP($A98,Skaters!$A1:$V640,21,FALSE)-AVERAGE(Skaters!U3:U640))/STDEV(Skaters!U3:U640)</f>
        <v>0.24222197077093371</v>
      </c>
      <c r="U98" s="33">
        <f>(VLOOKUP($A98,Skaters!$A1:$V640,22,FALSE)-AVERAGE(Skaters!V3:V640))/STDEV(Skaters!V3:V640)</f>
        <v>0.65819982641343666</v>
      </c>
      <c r="V98" s="33">
        <f>IFERROR((VLOOKUP($A98,Skaters!A1:X640,23,FALSE)-AVERAGE(Skaters!W3:W640))/STDEV(Skaters!W3:W640),0)</f>
        <v>0</v>
      </c>
      <c r="W98" s="33">
        <f>IFERROR((VLOOKUP($A98,Skaters!A1:X640,24,FALSE)-AVERAGE(Skaters!X3:X640))/STDEV(Skaters!X3:X640),0)</f>
        <v>0</v>
      </c>
    </row>
    <row r="99" spans="1:23" ht="21.25" customHeight="1" x14ac:dyDescent="0.15">
      <c r="A99" s="44" t="s">
        <v>155</v>
      </c>
      <c r="B99" s="48" t="s">
        <v>72</v>
      </c>
      <c r="C99" s="49">
        <v>23</v>
      </c>
      <c r="D99" s="48" t="s">
        <v>59</v>
      </c>
      <c r="E99" s="40">
        <f t="shared" si="2"/>
        <v>4.3995570050491422</v>
      </c>
      <c r="F99" s="41">
        <f t="shared" si="3"/>
        <v>8.9786877654064123E-2</v>
      </c>
      <c r="G99" s="42">
        <f>VLOOKUP(A99,Skaters!A1:G640,7,FALSE)</f>
        <v>49</v>
      </c>
      <c r="H99" s="43">
        <f>(VLOOKUP($A99,Skaters!$A1:$V640,8,FALSE)-AVERAGE(Skaters!H3:H640))/STDEV(Skaters!H3:H640)</f>
        <v>0.41307081807799295</v>
      </c>
      <c r="I99" s="33">
        <f>(VLOOKUP($A99,Skaters!$A1:$V640,10,FALSE)-AVERAGE(Skaters!J3:J640))/STDEV(Skaters!J3:J640)</f>
        <v>1.4751813662200262</v>
      </c>
      <c r="J99" s="33">
        <f>(VLOOKUP($A99,Skaters!$A1:$V640,11,FALSE)-AVERAGE(Skaters!K3:K640))/STDEV(Skaters!K3:K640)</f>
        <v>0.62181174978217757</v>
      </c>
      <c r="K99" s="33">
        <f>(VLOOKUP($A99,Skaters!$A1:$V640,12,FALSE)-AVERAGE(Skaters!L3:L640))/STDEV(Skaters!L3:L640)</f>
        <v>1.0795224511287416</v>
      </c>
      <c r="L99" s="33">
        <f>(VLOOKUP($A99,Skaters!$A1:$V640,13,FALSE)-AVERAGE(Skaters!M3:M640))/STDEV(Skaters!M3:M640)</f>
        <v>1.2250728918726115</v>
      </c>
      <c r="M99" s="33">
        <f>(VLOOKUP($A99,Skaters!$A1:$V640,14,FALSE)-AVERAGE(Skaters!N3:N640))/STDEV(Skaters!N3:N640)</f>
        <v>1.93374505681566</v>
      </c>
      <c r="N99" s="33">
        <f>(VLOOKUP($A99,Skaters!$A1:$V640,15,FALSE)-AVERAGE(Skaters!O3:O640))/STDEV(Skaters!O3:O640)</f>
        <v>1.2591668722954041</v>
      </c>
      <c r="O99" s="33">
        <f>(VLOOKUP($A99,Skaters!$A1:$V640,16,FALSE)-AVERAGE(Skaters!P3:P640))/STDEV(Skaters!P3:P640)</f>
        <v>-0.17494396141866095</v>
      </c>
      <c r="P99" s="33">
        <f>(VLOOKUP($A99,Skaters!$A1:$V640,17,FALSE)-AVERAGE(Skaters!Q3:Q640))/STDEV(Skaters!Q3:Q640)</f>
        <v>4.9698624700527792E-2</v>
      </c>
      <c r="Q99" s="33">
        <f>(VLOOKUP($A99,Skaters!$A1:$V640,18,FALSE)-AVERAGE(Skaters!R3:R640))/STDEV(Skaters!R3:R640)</f>
        <v>-6.7319137024159257E-3</v>
      </c>
      <c r="R99" s="33">
        <f>(VLOOKUP($A99,Skaters!$A1:$V640,19,FALSE)-AVERAGE(Skaters!S3:S640))/STDEV(Skaters!S3:S640)</f>
        <v>1.8355265807968997</v>
      </c>
      <c r="S99" s="33">
        <f>(VLOOKUP($A99,Skaters!$A1:$V640,20,FALSE)-AVERAGE(Skaters!T3:T640))/STDEV(Skaters!T3:T640)</f>
        <v>1.4670389320128749</v>
      </c>
      <c r="T99" s="33">
        <f>(VLOOKUP($A99,Skaters!$A1:$V640,21,FALSE)-AVERAGE(Skaters!U3:U640))/STDEV(Skaters!U3:U640)</f>
        <v>2.195129476263622</v>
      </c>
      <c r="U99" s="33">
        <f>(VLOOKUP($A99,Skaters!$A1:$V640,22,FALSE)-AVERAGE(Skaters!V3:V640))/STDEV(Skaters!V3:V640)</f>
        <v>0.70947801931469423</v>
      </c>
      <c r="V99" s="33">
        <f>IFERROR((VLOOKUP($A99,Skaters!A1:X640,23,FALSE)-AVERAGE(Skaters!W3:W640))/STDEV(Skaters!W3:W640),0)</f>
        <v>0</v>
      </c>
      <c r="W99" s="33">
        <f>IFERROR((VLOOKUP($A99,Skaters!A1:X640,24,FALSE)-AVERAGE(Skaters!X3:X640))/STDEV(Skaters!X3:X640),0)</f>
        <v>0</v>
      </c>
    </row>
    <row r="100" spans="1:23" ht="21.25" customHeight="1" x14ac:dyDescent="0.2">
      <c r="A100" s="47" t="s">
        <v>245</v>
      </c>
      <c r="B100" s="38" t="s">
        <v>87</v>
      </c>
      <c r="C100" s="39">
        <v>27</v>
      </c>
      <c r="D100" s="38" t="s">
        <v>61</v>
      </c>
      <c r="E100" s="40">
        <f t="shared" si="2"/>
        <v>2.7833107899130898</v>
      </c>
      <c r="F100" s="41">
        <f t="shared" si="3"/>
        <v>6.3257063407115677E-2</v>
      </c>
      <c r="G100" s="42">
        <f>VLOOKUP(A100,Skaters!A1:G640,7,FALSE)</f>
        <v>44</v>
      </c>
      <c r="H100" s="43">
        <f>(VLOOKUP($A100,Skaters!$A1:$V640,8,FALSE)-AVERAGE(Skaters!H3:H640))/STDEV(Skaters!H3:H640)</f>
        <v>0.69498711383218892</v>
      </c>
      <c r="I100" s="33">
        <f>(VLOOKUP($A100,Skaters!$A1:$V640,10,FALSE)-AVERAGE(Skaters!J3:J640))/STDEV(Skaters!J3:J640)</f>
        <v>0.70838065480549239</v>
      </c>
      <c r="J100" s="33">
        <f>(VLOOKUP($A100,Skaters!$A1:$V640,11,FALSE)-AVERAGE(Skaters!K3:K640))/STDEV(Skaters!K3:K640)</f>
        <v>1.1812345501095551</v>
      </c>
      <c r="K100" s="33">
        <f>(VLOOKUP($A100,Skaters!$A1:$V640,12,FALSE)-AVERAGE(Skaters!L3:L640))/STDEV(Skaters!L3:L640)</f>
        <v>1.0758712713484218</v>
      </c>
      <c r="L100" s="33">
        <f>(VLOOKUP($A100,Skaters!$A1:$V640,13,FALSE)-AVERAGE(Skaters!M3:M640))/STDEV(Skaters!M3:M640)</f>
        <v>-0.35517153163444504</v>
      </c>
      <c r="M100" s="33">
        <f>(VLOOKUP($A100,Skaters!$A1:$V640,14,FALSE)-AVERAGE(Skaters!N3:N640))/STDEV(Skaters!N3:N640)</f>
        <v>0.14879177948718217</v>
      </c>
      <c r="N100" s="33">
        <f>(VLOOKUP($A100,Skaters!$A1:$V640,15,FALSE)-AVERAGE(Skaters!O3:O640))/STDEV(Skaters!O3:O640)</f>
        <v>0.36590725057459239</v>
      </c>
      <c r="O100" s="33">
        <f>(VLOOKUP($A100,Skaters!$A1:$V640,16,FALSE)-AVERAGE(Skaters!P3:P640))/STDEV(Skaters!P3:P640)</f>
        <v>-0.34133257491450381</v>
      </c>
      <c r="P100" s="33">
        <f>(VLOOKUP($A100,Skaters!$A1:$V640,17,FALSE)-AVERAGE(Skaters!Q3:Q640))/STDEV(Skaters!Q3:Q640)</f>
        <v>-0.55097835286305852</v>
      </c>
      <c r="Q100" s="33">
        <f>(VLOOKUP($A100,Skaters!$A1:$V640,18,FALSE)-AVERAGE(Skaters!R3:R640))/STDEV(Skaters!R3:R640)</f>
        <v>1.2242924409723985</v>
      </c>
      <c r="R100" s="33">
        <f>(VLOOKUP($A100,Skaters!$A1:$V640,19,FALSE)-AVERAGE(Skaters!S3:S640))/STDEV(Skaters!S3:S640)</f>
        <v>0.85660556158975887</v>
      </c>
      <c r="S100" s="33">
        <f>(VLOOKUP($A100,Skaters!$A1:$V640,20,FALSE)-AVERAGE(Skaters!T3:T640))/STDEV(Skaters!T3:T640)</f>
        <v>1.9858055666582661</v>
      </c>
      <c r="T100" s="33">
        <f>(VLOOKUP($A100,Skaters!$A1:$V640,21,FALSE)-AVERAGE(Skaters!U3:U640))/STDEV(Skaters!U3:U640)</f>
        <v>2.3133659696399809</v>
      </c>
      <c r="U100" s="33">
        <f>(VLOOKUP($A100,Skaters!$A1:$V640,22,FALSE)-AVERAGE(Skaters!V3:V640))/STDEV(Skaters!V3:V640)</f>
        <v>0.90814437968213679</v>
      </c>
      <c r="V100" s="33">
        <f>IFERROR((VLOOKUP($A100,Skaters!A1:X640,23,FALSE)-AVERAGE(Skaters!W3:W640))/STDEV(Skaters!W3:W640),0)</f>
        <v>0</v>
      </c>
      <c r="W100" s="33">
        <f>IFERROR((VLOOKUP($A100,Skaters!A1:X640,24,FALSE)-AVERAGE(Skaters!X3:X640))/STDEV(Skaters!X3:X640),0)</f>
        <v>0</v>
      </c>
    </row>
    <row r="101" spans="1:23" ht="21.25" customHeight="1" x14ac:dyDescent="0.2">
      <c r="A101" s="47" t="s">
        <v>222</v>
      </c>
      <c r="B101" s="38" t="s">
        <v>78</v>
      </c>
      <c r="C101" s="39">
        <v>32</v>
      </c>
      <c r="D101" s="38" t="s">
        <v>81</v>
      </c>
      <c r="E101" s="40">
        <f t="shared" si="2"/>
        <v>2.891948282108554</v>
      </c>
      <c r="F101" s="41">
        <f t="shared" si="3"/>
        <v>6.4265517380190096E-2</v>
      </c>
      <c r="G101" s="42">
        <f>VLOOKUP(A101,Skaters!A1:G640,7,FALSE)</f>
        <v>45</v>
      </c>
      <c r="H101" s="43">
        <f>(VLOOKUP($A101,Skaters!$A1:$V640,8,FALSE)-AVERAGE(Skaters!H3:H640))/STDEV(Skaters!H3:H640)</f>
        <v>0.83253146792967125</v>
      </c>
      <c r="I101" s="33">
        <f>(VLOOKUP($A101,Skaters!$A1:$V640,10,FALSE)-AVERAGE(Skaters!J3:J640))/STDEV(Skaters!J3:J640)</f>
        <v>1.1746983200408947</v>
      </c>
      <c r="J101" s="33">
        <f>(VLOOKUP($A101,Skaters!$A1:$V640,11,FALSE)-AVERAGE(Skaters!K3:K640))/STDEV(Skaters!K3:K640)</f>
        <v>0.83372368021259413</v>
      </c>
      <c r="K101" s="33">
        <f>(VLOOKUP($A101,Skaters!$A1:$V640,12,FALSE)-AVERAGE(Skaters!L3:L640))/STDEV(Skaters!L3:L640)</f>
        <v>1.0734766341758746</v>
      </c>
      <c r="L101" s="33">
        <f>(VLOOKUP($A101,Skaters!$A1:$V640,13,FALSE)-AVERAGE(Skaters!M3:M640))/STDEV(Skaters!M3:M640)</f>
        <v>0.29103357937683727</v>
      </c>
      <c r="M101" s="33">
        <f>(VLOOKUP($A101,Skaters!$A1:$V640,14,FALSE)-AVERAGE(Skaters!N3:N640))/STDEV(Skaters!N3:N640)</f>
        <v>0.66720510772379971</v>
      </c>
      <c r="N101" s="33">
        <f>(VLOOKUP($A101,Skaters!$A1:$V640,15,FALSE)-AVERAGE(Skaters!O3:O640))/STDEV(Skaters!O3:O640)</f>
        <v>0.57623516908652495</v>
      </c>
      <c r="O101" s="33">
        <f>(VLOOKUP($A101,Skaters!$A1:$V640,16,FALSE)-AVERAGE(Skaters!P3:P640))/STDEV(Skaters!P3:P640)</f>
        <v>-0.95758599800534128</v>
      </c>
      <c r="P101" s="33">
        <f>(VLOOKUP($A101,Skaters!$A1:$V640,17,FALSE)-AVERAGE(Skaters!Q3:Q640))/STDEV(Skaters!Q3:Q640)</f>
        <v>-0.15618590247098688</v>
      </c>
      <c r="Q101" s="33">
        <f>(VLOOKUP($A101,Skaters!$A1:$V640,18,FALSE)-AVERAGE(Skaters!R3:R640))/STDEV(Skaters!R3:R640)</f>
        <v>0.97384353139704471</v>
      </c>
      <c r="R101" s="33">
        <f>(VLOOKUP($A101,Skaters!$A1:$V640,19,FALSE)-AVERAGE(Skaters!S3:S640))/STDEV(Skaters!S3:S640)</f>
        <v>1.3986488640828649</v>
      </c>
      <c r="S101" s="33">
        <f>(VLOOKUP($A101,Skaters!$A1:$V640,20,FALSE)-AVERAGE(Skaters!T3:T640))/STDEV(Skaters!T3:T640)</f>
        <v>-0.58090015286067676</v>
      </c>
      <c r="T101" s="33">
        <f>(VLOOKUP($A101,Skaters!$A1:$V640,21,FALSE)-AVERAGE(Skaters!U3:U640))/STDEV(Skaters!U3:U640)</f>
        <v>-0.59786559538555839</v>
      </c>
      <c r="U101" s="33">
        <f>(VLOOKUP($A101,Skaters!$A1:$V640,22,FALSE)-AVERAGE(Skaters!V3:V640))/STDEV(Skaters!V3:V640)</f>
        <v>-0.17802867843118739</v>
      </c>
      <c r="V101" s="33">
        <f>IFERROR((VLOOKUP($A101,Skaters!A1:X640,23,FALSE)-AVERAGE(Skaters!W3:W640))/STDEV(Skaters!W3:W640),0)</f>
        <v>0</v>
      </c>
      <c r="W101" s="33">
        <f>IFERROR((VLOOKUP($A101,Skaters!A1:X640,24,FALSE)-AVERAGE(Skaters!X3:X640))/STDEV(Skaters!X3:X640),0)</f>
        <v>0</v>
      </c>
    </row>
    <row r="102" spans="1:23" ht="21.25" customHeight="1" x14ac:dyDescent="0.15">
      <c r="A102" s="44" t="s">
        <v>143</v>
      </c>
      <c r="B102" s="45" t="s">
        <v>144</v>
      </c>
      <c r="C102" s="46">
        <v>32</v>
      </c>
      <c r="D102" s="45" t="s">
        <v>81</v>
      </c>
      <c r="E102" s="40">
        <f t="shared" si="2"/>
        <v>2.8568042567661331</v>
      </c>
      <c r="F102" s="41">
        <f t="shared" si="3"/>
        <v>5.9516755349294438E-2</v>
      </c>
      <c r="G102" s="42">
        <f>VLOOKUP(A102,Skaters!A1:G640,7,FALSE)</f>
        <v>48</v>
      </c>
      <c r="H102" s="43">
        <f>(VLOOKUP($A102,Skaters!$A1:$V640,8,FALSE)-AVERAGE(Skaters!H3:H640))/STDEV(Skaters!H3:H640)</f>
        <v>0.46461950400020435</v>
      </c>
      <c r="I102" s="33">
        <f>(VLOOKUP($A102,Skaters!$A1:$V640,10,FALSE)-AVERAGE(Skaters!J3:J640))/STDEV(Skaters!J3:J640)</f>
        <v>1.6067396233198774</v>
      </c>
      <c r="J102" s="33">
        <f>(VLOOKUP($A102,Skaters!$A1:$V640,11,FALSE)-AVERAGE(Skaters!K3:K640))/STDEV(Skaters!K3:K640)</f>
        <v>0.5127245306931304</v>
      </c>
      <c r="K102" s="33">
        <f>(VLOOKUP($A102,Skaters!$A1:$V640,12,FALSE)-AVERAGE(Skaters!L3:L640))/STDEV(Skaters!L3:L640)</f>
        <v>1.0718695203165451</v>
      </c>
      <c r="L102" s="33">
        <f>(VLOOKUP($A102,Skaters!$A1:$V640,13,FALSE)-AVERAGE(Skaters!M3:M640))/STDEV(Skaters!M3:M640)</f>
        <v>1.5315998924072594</v>
      </c>
      <c r="M102" s="33">
        <f>(VLOOKUP($A102,Skaters!$A1:$V640,14,FALSE)-AVERAGE(Skaters!N3:N640))/STDEV(Skaters!N3:N640)</f>
        <v>2.026674884017591</v>
      </c>
      <c r="N102" s="33">
        <f>(VLOOKUP($A102,Skaters!$A1:$V640,15,FALSE)-AVERAGE(Skaters!O3:O640))/STDEV(Skaters!O3:O640)</f>
        <v>1.6685480284013963</v>
      </c>
      <c r="O102" s="33">
        <f>(VLOOKUP($A102,Skaters!$A1:$V640,16,FALSE)-AVERAGE(Skaters!P3:P640))/STDEV(Skaters!P3:P640)</f>
        <v>-0.8184325882126432</v>
      </c>
      <c r="P102" s="33">
        <f>(VLOOKUP($A102,Skaters!$A1:$V640,17,FALSE)-AVERAGE(Skaters!Q3:Q640))/STDEV(Skaters!Q3:Q640)</f>
        <v>-0.91850127516929791</v>
      </c>
      <c r="Q102" s="33">
        <f>(VLOOKUP($A102,Skaters!$A1:$V640,18,FALSE)-AVERAGE(Skaters!R3:R640))/STDEV(Skaters!R3:R640)</f>
        <v>-1.6443752298428871</v>
      </c>
      <c r="R102" s="33">
        <f>(VLOOKUP($A102,Skaters!$A1:$V640,19,FALSE)-AVERAGE(Skaters!S3:S640))/STDEV(Skaters!S3:S640)</f>
        <v>0.82046345628845452</v>
      </c>
      <c r="S102" s="33">
        <f>(VLOOKUP($A102,Skaters!$A1:$V640,20,FALSE)-AVERAGE(Skaters!T3:T640))/STDEV(Skaters!T3:T640)</f>
        <v>-0.55768366519392443</v>
      </c>
      <c r="T102" s="33">
        <f>(VLOOKUP($A102,Skaters!$A1:$V640,21,FALSE)-AVERAGE(Skaters!U3:U640))/STDEV(Skaters!U3:U640)</f>
        <v>-0.61439926868723826</v>
      </c>
      <c r="U102" s="33">
        <f>(VLOOKUP($A102,Skaters!$A1:$V640,22,FALSE)-AVERAGE(Skaters!V3:V640))/STDEV(Skaters!V3:V640)</f>
        <v>1.109326745402615</v>
      </c>
      <c r="V102" s="33">
        <f>IFERROR((VLOOKUP($A102,Skaters!A1:X640,23,FALSE)-AVERAGE(Skaters!W3:W640))/STDEV(Skaters!W3:W640),0)</f>
        <v>0</v>
      </c>
      <c r="W102" s="33">
        <f>IFERROR((VLOOKUP($A102,Skaters!A1:X640,24,FALSE)-AVERAGE(Skaters!X3:X640))/STDEV(Skaters!X3:X640),0)</f>
        <v>0</v>
      </c>
    </row>
    <row r="103" spans="1:23" ht="21.25" customHeight="1" x14ac:dyDescent="0.15">
      <c r="A103" s="44" t="s">
        <v>173</v>
      </c>
      <c r="B103" s="48" t="s">
        <v>102</v>
      </c>
      <c r="C103" s="49">
        <v>30</v>
      </c>
      <c r="D103" s="48" t="s">
        <v>59</v>
      </c>
      <c r="E103" s="40">
        <f t="shared" si="2"/>
        <v>4.0083204514518114</v>
      </c>
      <c r="F103" s="41">
        <f t="shared" si="3"/>
        <v>7.422815650836688E-2</v>
      </c>
      <c r="G103" s="42">
        <f>VLOOKUP(A103,Skaters!A1:G640,7,FALSE)</f>
        <v>54</v>
      </c>
      <c r="H103" s="43">
        <f>(VLOOKUP($A103,Skaters!$A1:$V640,8,FALSE)-AVERAGE(Skaters!H3:H640))/STDEV(Skaters!H3:H640)</f>
        <v>0.1460708197212422</v>
      </c>
      <c r="I103" s="33">
        <f>(VLOOKUP($A103,Skaters!$A1:$V640,10,FALSE)-AVERAGE(Skaters!J3:J640))/STDEV(Skaters!J3:J640)</f>
        <v>1.9905618095018514</v>
      </c>
      <c r="J103" s="33">
        <f>(VLOOKUP($A103,Skaters!$A1:$V640,11,FALSE)-AVERAGE(Skaters!K3:K640))/STDEV(Skaters!K3:K640)</f>
        <v>0.22234425526878818</v>
      </c>
      <c r="K103" s="33">
        <f>(VLOOKUP($A103,Skaters!$A1:$V640,12,FALSE)-AVERAGE(Skaters!L3:L640))/STDEV(Skaters!L3:L640)</f>
        <v>1.0671529195773861</v>
      </c>
      <c r="L103" s="33">
        <f>(VLOOKUP($A103,Skaters!$A1:$V640,13,FALSE)-AVERAGE(Skaters!M3:M640))/STDEV(Skaters!M3:M640)</f>
        <v>1.1701927496555784</v>
      </c>
      <c r="M103" s="33">
        <f>(VLOOKUP($A103,Skaters!$A1:$V640,14,FALSE)-AVERAGE(Skaters!N3:N640))/STDEV(Skaters!N3:N640)</f>
        <v>2.0169172147282537</v>
      </c>
      <c r="N103" s="33">
        <f>(VLOOKUP($A103,Skaters!$A1:$V640,15,FALSE)-AVERAGE(Skaters!O3:O640))/STDEV(Skaters!O3:O640)</f>
        <v>0.70713989700329882</v>
      </c>
      <c r="O103" s="33">
        <f>(VLOOKUP($A103,Skaters!$A1:$V640,16,FALSE)-AVERAGE(Skaters!P3:P640))/STDEV(Skaters!P3:P640)</f>
        <v>-0.20731595425348284</v>
      </c>
      <c r="P103" s="33">
        <f>(VLOOKUP($A103,Skaters!$A1:$V640,17,FALSE)-AVERAGE(Skaters!Q3:Q640))/STDEV(Skaters!Q3:Q640)</f>
        <v>-0.76754208965060078</v>
      </c>
      <c r="Q103" s="33">
        <f>(VLOOKUP($A103,Skaters!$A1:$V640,18,FALSE)-AVERAGE(Skaters!R3:R640))/STDEV(Skaters!R3:R640)</f>
        <v>0.12539769427577799</v>
      </c>
      <c r="R103" s="33">
        <f>(VLOOKUP($A103,Skaters!$A1:$V640,19,FALSE)-AVERAGE(Skaters!S3:S640))/STDEV(Skaters!S3:S640)</f>
        <v>1.7308250456762757</v>
      </c>
      <c r="S103" s="33">
        <f>(VLOOKUP($A103,Skaters!$A1:$V640,20,FALSE)-AVERAGE(Skaters!T3:T640))/STDEV(Skaters!T3:T640)</f>
        <v>2.3974464178696397</v>
      </c>
      <c r="T103" s="33">
        <f>(VLOOKUP($A103,Skaters!$A1:$V640,21,FALSE)-AVERAGE(Skaters!U3:U640))/STDEV(Skaters!U3:U640)</f>
        <v>2.4599921474709672</v>
      </c>
      <c r="U103" s="33">
        <f>(VLOOKUP($A103,Skaters!$A1:$V640,22,FALSE)-AVERAGE(Skaters!V3:V640))/STDEV(Skaters!V3:V640)</f>
        <v>1.0167466507038221</v>
      </c>
      <c r="V103" s="33">
        <f>IFERROR((VLOOKUP($A103,Skaters!A1:X640,23,FALSE)-AVERAGE(Skaters!W3:W640))/STDEV(Skaters!W3:W640),0)</f>
        <v>0</v>
      </c>
      <c r="W103" s="33">
        <f>IFERROR((VLOOKUP($A103,Skaters!A1:X640,24,FALSE)-AVERAGE(Skaters!X3:X640))/STDEV(Skaters!X3:X640),0)</f>
        <v>0</v>
      </c>
    </row>
    <row r="104" spans="1:23" ht="21.25" customHeight="1" x14ac:dyDescent="0.15">
      <c r="A104" s="44" t="s">
        <v>166</v>
      </c>
      <c r="B104" s="48" t="s">
        <v>60</v>
      </c>
      <c r="C104" s="49">
        <v>27</v>
      </c>
      <c r="D104" s="48" t="s">
        <v>74</v>
      </c>
      <c r="E104" s="40">
        <f t="shared" si="2"/>
        <v>7.3633018529673784</v>
      </c>
      <c r="F104" s="41">
        <f t="shared" si="3"/>
        <v>0.14437846770524271</v>
      </c>
      <c r="G104" s="42">
        <f>VLOOKUP(A104,Skaters!A1:G640,7,FALSE)</f>
        <v>51</v>
      </c>
      <c r="H104" s="43">
        <f>(VLOOKUP($A104,Skaters!$A1:$V640,8,FALSE)-AVERAGE(Skaters!H3:H640))/STDEV(Skaters!H3:H640)</f>
        <v>2.2610437764532794</v>
      </c>
      <c r="I104" s="33">
        <f>(VLOOKUP($A104,Skaters!$A1:$V640,10,FALSE)-AVERAGE(Skaters!J3:J640))/STDEV(Skaters!J3:J640)</f>
        <v>0.10761296750687076</v>
      </c>
      <c r="J104" s="33">
        <f>(VLOOKUP($A104,Skaters!$A1:$V640,11,FALSE)-AVERAGE(Skaters!K3:K640))/STDEV(Skaters!K3:K640)</f>
        <v>1.5788792963742295</v>
      </c>
      <c r="K104" s="33">
        <f>(VLOOKUP($A104,Skaters!$A1:$V640,12,FALSE)-AVERAGE(Skaters!L3:L640))/STDEV(Skaters!L3:L640)</f>
        <v>1.0473369958643315</v>
      </c>
      <c r="L104" s="33">
        <f>(VLOOKUP($A104,Skaters!$A1:$V640,13,FALSE)-AVERAGE(Skaters!M3:M640))/STDEV(Skaters!M3:M640)</f>
        <v>0.88203405093887766</v>
      </c>
      <c r="M104" s="33">
        <f>(VLOOKUP($A104,Skaters!$A1:$V640,14,FALSE)-AVERAGE(Skaters!N3:N640))/STDEV(Skaters!N3:N640)</f>
        <v>0.23200748946686156</v>
      </c>
      <c r="N104" s="33">
        <f>(VLOOKUP($A104,Skaters!$A1:$V640,15,FALSE)-AVERAGE(Skaters!O3:O640))/STDEV(Skaters!O3:O640)</f>
        <v>0.53453085896431229</v>
      </c>
      <c r="O104" s="33">
        <f>(VLOOKUP($A104,Skaters!$A1:$V640,16,FALSE)-AVERAGE(Skaters!P3:P640))/STDEV(Skaters!P3:P640)</f>
        <v>1.7828208617805084</v>
      </c>
      <c r="P104" s="33">
        <f>(VLOOKUP($A104,Skaters!$A1:$V640,17,FALSE)-AVERAGE(Skaters!Q3:Q640))/STDEV(Skaters!Q3:Q640)</f>
        <v>-0.1714233983038814</v>
      </c>
      <c r="Q104" s="33">
        <f>(VLOOKUP($A104,Skaters!$A1:$V640,18,FALSE)-AVERAGE(Skaters!R3:R640))/STDEV(Skaters!R3:R640)</f>
        <v>2.4774238174025793</v>
      </c>
      <c r="R104" s="33">
        <f>(VLOOKUP($A104,Skaters!$A1:$V640,19,FALSE)-AVERAGE(Skaters!S3:S640))/STDEV(Skaters!S3:S640)</f>
        <v>0.24878326176853607</v>
      </c>
      <c r="S104" s="33">
        <f>(VLOOKUP($A104,Skaters!$A1:$V640,20,FALSE)-AVERAGE(Skaters!T3:T640))/STDEV(Skaters!T3:T640)</f>
        <v>-0.59598363404164245</v>
      </c>
      <c r="T104" s="33">
        <f>(VLOOKUP($A104,Skaters!$A1:$V640,21,FALSE)-AVERAGE(Skaters!U3:U640))/STDEV(Skaters!U3:U640)</f>
        <v>-0.65095742760394348</v>
      </c>
      <c r="U104" s="33">
        <f>(VLOOKUP($A104,Skaters!$A1:$V640,22,FALSE)-AVERAGE(Skaters!V3:V640))/STDEV(Skaters!V3:V640)</f>
        <v>-1.1927436227759016</v>
      </c>
      <c r="V104" s="33">
        <f>IFERROR((VLOOKUP($A104,Skaters!A1:X640,23,FALSE)-AVERAGE(Skaters!W3:W640))/STDEV(Skaters!W3:W640),0)</f>
        <v>0</v>
      </c>
      <c r="W104" s="33">
        <f>IFERROR((VLOOKUP($A104,Skaters!A1:X640,24,FALSE)-AVERAGE(Skaters!X3:X640))/STDEV(Skaters!X3:X640),0)</f>
        <v>0</v>
      </c>
    </row>
    <row r="105" spans="1:23" ht="21.25" customHeight="1" x14ac:dyDescent="0.15">
      <c r="A105" s="44" t="s">
        <v>152</v>
      </c>
      <c r="B105" s="48" t="s">
        <v>63</v>
      </c>
      <c r="C105" s="49">
        <v>27</v>
      </c>
      <c r="D105" s="48" t="s">
        <v>74</v>
      </c>
      <c r="E105" s="40">
        <f t="shared" si="2"/>
        <v>6.9508073652017872</v>
      </c>
      <c r="F105" s="41">
        <f t="shared" si="3"/>
        <v>0.14185321153473035</v>
      </c>
      <c r="G105" s="42">
        <f>VLOOKUP(A105,Skaters!A1:G640,7,FALSE)</f>
        <v>49</v>
      </c>
      <c r="H105" s="43">
        <f>(VLOOKUP($A105,Skaters!$A1:$V640,8,FALSE)-AVERAGE(Skaters!H3:H640))/STDEV(Skaters!H3:H640)</f>
        <v>1.7831608585484757</v>
      </c>
      <c r="I105" s="33">
        <f>(VLOOKUP($A105,Skaters!$A1:$V640,10,FALSE)-AVERAGE(Skaters!J3:J640))/STDEV(Skaters!J3:J640)</f>
        <v>-0.59431601830552716</v>
      </c>
      <c r="J105" s="33">
        <f>(VLOOKUP($A105,Skaters!$A1:$V640,11,FALSE)-AVERAGE(Skaters!K3:K640))/STDEV(Skaters!K3:K640)</f>
        <v>2.0915137918940752</v>
      </c>
      <c r="K105" s="33">
        <f>(VLOOKUP($A105,Skaters!$A1:$V640,12,FALSE)-AVERAGE(Skaters!L3:L640))/STDEV(Skaters!L3:L640)</f>
        <v>1.0443352376854325</v>
      </c>
      <c r="L105" s="33">
        <f>(VLOOKUP($A105,Skaters!$A1:$V640,13,FALSE)-AVERAGE(Skaters!M3:M640))/STDEV(Skaters!M3:M640)</f>
        <v>0.88298476028659756</v>
      </c>
      <c r="M105" s="33">
        <f>(VLOOKUP($A105,Skaters!$A1:$V640,14,FALSE)-AVERAGE(Skaters!N3:N640))/STDEV(Skaters!N3:N640)</f>
        <v>-0.21370761590613849</v>
      </c>
      <c r="N105" s="33">
        <f>(VLOOKUP($A105,Skaters!$A1:$V640,15,FALSE)-AVERAGE(Skaters!O3:O640))/STDEV(Skaters!O3:O640)</f>
        <v>1.6940101169418047</v>
      </c>
      <c r="O105" s="33">
        <f>(VLOOKUP($A105,Skaters!$A1:$V640,16,FALSE)-AVERAGE(Skaters!P3:P640))/STDEV(Skaters!P3:P640)</f>
        <v>0.93121355273866691</v>
      </c>
      <c r="P105" s="33">
        <f>(VLOOKUP($A105,Skaters!$A1:$V640,17,FALSE)-AVERAGE(Skaters!Q3:Q640))/STDEV(Skaters!Q3:Q640)</f>
        <v>-0.14466455898441813</v>
      </c>
      <c r="Q105" s="33">
        <f>(VLOOKUP($A105,Skaters!$A1:$V640,18,FALSE)-AVERAGE(Skaters!R3:R640))/STDEV(Skaters!R3:R640)</f>
        <v>1.9454011616461695</v>
      </c>
      <c r="R105" s="33">
        <f>(VLOOKUP($A105,Skaters!$A1:$V640,19,FALSE)-AVERAGE(Skaters!S3:S640))/STDEV(Skaters!S3:S640)</f>
        <v>-0.42491685698976939</v>
      </c>
      <c r="S105" s="33">
        <f>(VLOOKUP($A105,Skaters!$A1:$V640,20,FALSE)-AVERAGE(Skaters!T3:T640))/STDEV(Skaters!T3:T640)</f>
        <v>-0.59598363404164245</v>
      </c>
      <c r="T105" s="33">
        <f>(VLOOKUP($A105,Skaters!$A1:$V640,21,FALSE)-AVERAGE(Skaters!U3:U640))/STDEV(Skaters!U3:U640)</f>
        <v>-0.64938880017305922</v>
      </c>
      <c r="U105" s="33">
        <f>(VLOOKUP($A105,Skaters!$A1:$V640,22,FALSE)-AVERAGE(Skaters!V3:V640))/STDEV(Skaters!V3:V640)</f>
        <v>-1.1927436227759016</v>
      </c>
      <c r="V105" s="33">
        <f>IFERROR((VLOOKUP($A105,Skaters!A1:X640,23,FALSE)-AVERAGE(Skaters!W3:W640))/STDEV(Skaters!W3:W640),0)</f>
        <v>0</v>
      </c>
      <c r="W105" s="33">
        <f>IFERROR((VLOOKUP($A105,Skaters!A1:X640,24,FALSE)-AVERAGE(Skaters!X3:X640))/STDEV(Skaters!X3:X640),0)</f>
        <v>0</v>
      </c>
    </row>
    <row r="106" spans="1:23" ht="21.25" customHeight="1" x14ac:dyDescent="0.15">
      <c r="A106" s="44" t="s">
        <v>224</v>
      </c>
      <c r="B106" s="45" t="s">
        <v>65</v>
      </c>
      <c r="C106" s="46">
        <v>27</v>
      </c>
      <c r="D106" s="45" t="s">
        <v>62</v>
      </c>
      <c r="E106" s="40">
        <f t="shared" si="2"/>
        <v>2.8635883052323345</v>
      </c>
      <c r="F106" s="41">
        <f t="shared" si="3"/>
        <v>6.2251919678963798E-2</v>
      </c>
      <c r="G106" s="42">
        <f>VLOOKUP(A106,Skaters!A1:G640,7,FALSE)</f>
        <v>46</v>
      </c>
      <c r="H106" s="43">
        <f>(VLOOKUP($A106,Skaters!$A1:$V640,8,FALSE)-AVERAGE(Skaters!H3:H640))/STDEV(Skaters!H3:H640)</f>
        <v>0.61526383624688441</v>
      </c>
      <c r="I106" s="33">
        <f>(VLOOKUP($A106,Skaters!$A1:$V640,10,FALSE)-AVERAGE(Skaters!J3:J640))/STDEV(Skaters!J3:J640)</f>
        <v>1.0458782218089715</v>
      </c>
      <c r="J106" s="33">
        <f>(VLOOKUP($A106,Skaters!$A1:$V640,11,FALSE)-AVERAGE(Skaters!K3:K640))/STDEV(Skaters!K3:K640)</f>
        <v>0.85479082170036735</v>
      </c>
      <c r="K106" s="33">
        <f>(VLOOKUP($A106,Skaters!$A1:$V640,12,FALSE)-AVERAGE(Skaters!L3:L640))/STDEV(Skaters!L3:L640)</f>
        <v>1.0268099038148759</v>
      </c>
      <c r="L106" s="33">
        <f>(VLOOKUP($A106,Skaters!$A1:$V640,13,FALSE)-AVERAGE(Skaters!M3:M640))/STDEV(Skaters!M3:M640)</f>
        <v>0.21386075127106094</v>
      </c>
      <c r="M106" s="33">
        <f>(VLOOKUP($A106,Skaters!$A1:$V640,14,FALSE)-AVERAGE(Skaters!N3:N640))/STDEV(Skaters!N3:N640)</f>
        <v>0.71082933666003334</v>
      </c>
      <c r="N106" s="33">
        <f>(VLOOKUP($A106,Skaters!$A1:$V640,15,FALSE)-AVERAGE(Skaters!O3:O640))/STDEV(Skaters!O3:O640)</f>
        <v>0.36304057239949178</v>
      </c>
      <c r="O106" s="33">
        <f>(VLOOKUP($A106,Skaters!$A1:$V640,16,FALSE)-AVERAGE(Skaters!P3:P640))/STDEV(Skaters!P3:P640)</f>
        <v>-0.14810799161041685</v>
      </c>
      <c r="P106" s="33">
        <f>(VLOOKUP($A106,Skaters!$A1:$V640,17,FALSE)-AVERAGE(Skaters!Q3:Q640))/STDEV(Skaters!Q3:Q640)</f>
        <v>2.109042960825235</v>
      </c>
      <c r="Q106" s="33">
        <f>(VLOOKUP($A106,Skaters!$A1:$V640,18,FALSE)-AVERAGE(Skaters!R3:R640))/STDEV(Skaters!R3:R640)</f>
        <v>0.53412592966285977</v>
      </c>
      <c r="R106" s="33">
        <f>(VLOOKUP($A106,Skaters!$A1:$V640,19,FALSE)-AVERAGE(Skaters!S3:S640))/STDEV(Skaters!S3:S640)</f>
        <v>0.78358733658083468</v>
      </c>
      <c r="S106" s="33">
        <f>(VLOOKUP($A106,Skaters!$A1:$V640,20,FALSE)-AVERAGE(Skaters!T3:T640))/STDEV(Skaters!T3:T640)</f>
        <v>-0.50518055326580957</v>
      </c>
      <c r="T106" s="33">
        <f>(VLOOKUP($A106,Skaters!$A1:$V640,21,FALSE)-AVERAGE(Skaters!U3:U640))/STDEV(Skaters!U3:U640)</f>
        <v>-0.49444060236817106</v>
      </c>
      <c r="U106" s="33">
        <f>(VLOOKUP($A106,Skaters!$A1:$V640,22,FALSE)-AVERAGE(Skaters!V3:V640))/STDEV(Skaters!V3:V640)</f>
        <v>0.47495467251319096</v>
      </c>
      <c r="V106" s="33">
        <f>IFERROR((VLOOKUP($A106,Skaters!A1:X640,23,FALSE)-AVERAGE(Skaters!W3:W640))/STDEV(Skaters!W3:W640),0)</f>
        <v>0</v>
      </c>
      <c r="W106" s="33">
        <f>IFERROR((VLOOKUP($A106,Skaters!A1:X640,24,FALSE)-AVERAGE(Skaters!X3:X640))/STDEV(Skaters!X3:X640),0)</f>
        <v>0</v>
      </c>
    </row>
    <row r="107" spans="1:23" ht="21.25" customHeight="1" x14ac:dyDescent="0.15">
      <c r="A107" s="44" t="s">
        <v>177</v>
      </c>
      <c r="B107" s="45" t="s">
        <v>144</v>
      </c>
      <c r="C107" s="46">
        <v>22</v>
      </c>
      <c r="D107" s="45" t="s">
        <v>104</v>
      </c>
      <c r="E107" s="40">
        <f t="shared" si="2"/>
        <v>2.3292433635619352</v>
      </c>
      <c r="F107" s="41">
        <f t="shared" si="3"/>
        <v>4.8525903407540316E-2</v>
      </c>
      <c r="G107" s="42">
        <f>VLOOKUP(A107,Skaters!A1:G640,7,FALSE)</f>
        <v>48</v>
      </c>
      <c r="H107" s="43">
        <f>(VLOOKUP($A107,Skaters!$A1:$V640,8,FALSE)-AVERAGE(Skaters!H3:H640))/STDEV(Skaters!H3:H640)</f>
        <v>0.93801796274612781</v>
      </c>
      <c r="I107" s="33">
        <f>(VLOOKUP($A107,Skaters!$A1:$V640,10,FALSE)-AVERAGE(Skaters!J3:J640))/STDEV(Skaters!J3:J640)</f>
        <v>0.76984623582717804</v>
      </c>
      <c r="J107" s="33">
        <f>(VLOOKUP($A107,Skaters!$A1:$V640,11,FALSE)-AVERAGE(Skaters!K3:K640))/STDEV(Skaters!K3:K640)</f>
        <v>1.0531369178253194</v>
      </c>
      <c r="K107" s="33">
        <f>(VLOOKUP($A107,Skaters!$A1:$V640,12,FALSE)-AVERAGE(Skaters!L3:L640))/STDEV(Skaters!L3:L640)</f>
        <v>1.0235790966646798</v>
      </c>
      <c r="L107" s="33">
        <f>(VLOOKUP($A107,Skaters!$A1:$V640,13,FALSE)-AVERAGE(Skaters!M3:M640))/STDEV(Skaters!M3:M640)</f>
        <v>0.87216252063543831</v>
      </c>
      <c r="M107" s="33">
        <f>(VLOOKUP($A107,Skaters!$A1:$V640,14,FALSE)-AVERAGE(Skaters!N3:N640))/STDEV(Skaters!N3:N640)</f>
        <v>1.3931701873322433</v>
      </c>
      <c r="N107" s="33">
        <f>(VLOOKUP($A107,Skaters!$A1:$V640,15,FALSE)-AVERAGE(Skaters!O3:O640))/STDEV(Skaters!O3:O640)</f>
        <v>1.1620491584184214</v>
      </c>
      <c r="O107" s="33">
        <f>(VLOOKUP($A107,Skaters!$A1:$V640,16,FALSE)-AVERAGE(Skaters!P3:P640))/STDEV(Skaters!P3:P640)</f>
        <v>-0.13530994800352067</v>
      </c>
      <c r="P107" s="33">
        <f>(VLOOKUP($A107,Skaters!$A1:$V640,17,FALSE)-AVERAGE(Skaters!Q3:Q640))/STDEV(Skaters!Q3:Q640)</f>
        <v>-1.9712370961867003E-2</v>
      </c>
      <c r="Q107" s="33">
        <f>(VLOOKUP($A107,Skaters!$A1:$V640,18,FALSE)-AVERAGE(Skaters!R3:R640))/STDEV(Skaters!R3:R640)</f>
        <v>-1.3926415211409016</v>
      </c>
      <c r="R107" s="33">
        <f>(VLOOKUP($A107,Skaters!$A1:$V640,19,FALSE)-AVERAGE(Skaters!S3:S640))/STDEV(Skaters!S3:S640)</f>
        <v>0.22278475023338928</v>
      </c>
      <c r="S107" s="33">
        <f>(VLOOKUP($A107,Skaters!$A1:$V640,20,FALSE)-AVERAGE(Skaters!T3:T640))/STDEV(Skaters!T3:T640)</f>
        <v>2.0891530662135689</v>
      </c>
      <c r="T107" s="33">
        <f>(VLOOKUP($A107,Skaters!$A1:$V640,21,FALSE)-AVERAGE(Skaters!U3:U640))/STDEV(Skaters!U3:U640)</f>
        <v>2.761166846881101</v>
      </c>
      <c r="U107" s="33">
        <f>(VLOOKUP($A107,Skaters!$A1:$V640,22,FALSE)-AVERAGE(Skaters!V3:V640))/STDEV(Skaters!V3:V640)</f>
        <v>0.79800997144950558</v>
      </c>
      <c r="V107" s="33">
        <f>IFERROR((VLOOKUP($A107,Skaters!A1:X640,23,FALSE)-AVERAGE(Skaters!W3:W640))/STDEV(Skaters!W3:W640),0)</f>
        <v>0</v>
      </c>
      <c r="W107" s="33">
        <f>IFERROR((VLOOKUP($A107,Skaters!A1:X640,24,FALSE)-AVERAGE(Skaters!X3:X640))/STDEV(Skaters!X3:X640),0)</f>
        <v>0</v>
      </c>
    </row>
    <row r="108" spans="1:23" ht="21.25" customHeight="1" x14ac:dyDescent="0.15">
      <c r="A108" s="44" t="s">
        <v>225</v>
      </c>
      <c r="B108" s="48" t="s">
        <v>125</v>
      </c>
      <c r="C108" s="49">
        <v>26</v>
      </c>
      <c r="D108" s="48" t="s">
        <v>104</v>
      </c>
      <c r="E108" s="40">
        <f t="shared" si="2"/>
        <v>2.4269447469766385</v>
      </c>
      <c r="F108" s="41">
        <f t="shared" si="3"/>
        <v>5.2759668412535619E-2</v>
      </c>
      <c r="G108" s="42">
        <f>VLOOKUP(A108,Skaters!A1:G640,7,FALSE)</f>
        <v>46</v>
      </c>
      <c r="H108" s="43">
        <f>(VLOOKUP($A108,Skaters!$A1:$V640,8,FALSE)-AVERAGE(Skaters!H3:H640))/STDEV(Skaters!H3:H640)</f>
        <v>0.31149007586332733</v>
      </c>
      <c r="I108" s="33">
        <f>(VLOOKUP($A108,Skaters!$A1:$V640,10,FALSE)-AVERAGE(Skaters!J3:J640))/STDEV(Skaters!J3:J640)</f>
        <v>1.3322235380105649</v>
      </c>
      <c r="J108" s="33">
        <f>(VLOOKUP($A108,Skaters!$A1:$V640,11,FALSE)-AVERAGE(Skaters!K3:K640))/STDEV(Skaters!K3:K640)</f>
        <v>0.59503746002744395</v>
      </c>
      <c r="K108" s="33">
        <f>(VLOOKUP($A108,Skaters!$A1:$V640,12,FALSE)-AVERAGE(Skaters!L3:L640))/STDEV(Skaters!L3:L640)</f>
        <v>0.99605665411071387</v>
      </c>
      <c r="L108" s="33">
        <f>(VLOOKUP($A108,Skaters!$A1:$V640,13,FALSE)-AVERAGE(Skaters!M3:M640))/STDEV(Skaters!M3:M640)</f>
        <v>-0.12995971793142616</v>
      </c>
      <c r="M108" s="33">
        <f>(VLOOKUP($A108,Skaters!$A1:$V640,14,FALSE)-AVERAGE(Skaters!N3:N640))/STDEV(Skaters!N3:N640)</f>
        <v>2.1438229045376702</v>
      </c>
      <c r="N108" s="33">
        <f>(VLOOKUP($A108,Skaters!$A1:$V640,15,FALSE)-AVERAGE(Skaters!O3:O640))/STDEV(Skaters!O3:O640)</f>
        <v>1.115928628309673</v>
      </c>
      <c r="O108" s="33">
        <f>(VLOOKUP($A108,Skaters!$A1:$V640,16,FALSE)-AVERAGE(Skaters!P3:P640))/STDEV(Skaters!P3:P640)</f>
        <v>-0.5162095170533324</v>
      </c>
      <c r="P108" s="33">
        <f>(VLOOKUP($A108,Skaters!$A1:$V640,17,FALSE)-AVERAGE(Skaters!Q3:Q640))/STDEV(Skaters!Q3:Q640)</f>
        <v>0.56234558506714061</v>
      </c>
      <c r="Q108" s="33">
        <f>(VLOOKUP($A108,Skaters!$A1:$V640,18,FALSE)-AVERAGE(Skaters!R3:R640))/STDEV(Skaters!R3:R640)</f>
        <v>2.9924355613715575E-2</v>
      </c>
      <c r="R108" s="33">
        <f>(VLOOKUP($A108,Skaters!$A1:$V640,19,FALSE)-AVERAGE(Skaters!S3:S640))/STDEV(Skaters!S3:S640)</f>
        <v>1.0406027181206545</v>
      </c>
      <c r="S108" s="33">
        <f>(VLOOKUP($A108,Skaters!$A1:$V640,20,FALSE)-AVERAGE(Skaters!T3:T640))/STDEV(Skaters!T3:T640)</f>
        <v>0.23454357437734036</v>
      </c>
      <c r="T108" s="33">
        <f>(VLOOKUP($A108,Skaters!$A1:$V640,21,FALSE)-AVERAGE(Skaters!U3:U640))/STDEV(Skaters!U3:U640)</f>
        <v>0.59230188950360341</v>
      </c>
      <c r="U108" s="33">
        <f>(VLOOKUP($A108,Skaters!$A1:$V640,22,FALSE)-AVERAGE(Skaters!V3:V640))/STDEV(Skaters!V3:V640)</f>
        <v>0.62240991035716298</v>
      </c>
      <c r="V108" s="33">
        <f>IFERROR((VLOOKUP($A108,Skaters!A1:X640,23,FALSE)-AVERAGE(Skaters!W3:W640))/STDEV(Skaters!W3:W640),0)</f>
        <v>0</v>
      </c>
      <c r="W108" s="33">
        <f>IFERROR((VLOOKUP($A108,Skaters!A1:X640,24,FALSE)-AVERAGE(Skaters!X3:X640))/STDEV(Skaters!X3:X640),0)</f>
        <v>0</v>
      </c>
    </row>
    <row r="109" spans="1:23" ht="21.25" customHeight="1" x14ac:dyDescent="0.2">
      <c r="A109" s="47" t="s">
        <v>216</v>
      </c>
      <c r="B109" s="38" t="s">
        <v>70</v>
      </c>
      <c r="C109" s="39">
        <v>26</v>
      </c>
      <c r="D109" s="38" t="s">
        <v>81</v>
      </c>
      <c r="E109" s="40">
        <f t="shared" si="2"/>
        <v>3.8790341929436591</v>
      </c>
      <c r="F109" s="41">
        <f t="shared" si="3"/>
        <v>8.2532642403056578E-2</v>
      </c>
      <c r="G109" s="42">
        <f>VLOOKUP(A109,Skaters!A1:G640,7,FALSE)</f>
        <v>47</v>
      </c>
      <c r="H109" s="43">
        <f>(VLOOKUP($A109,Skaters!$A1:$V640,8,FALSE)-AVERAGE(Skaters!H3:H640))/STDEV(Skaters!H3:H640)</f>
        <v>-0.27745445555539983</v>
      </c>
      <c r="I109" s="33">
        <f>(VLOOKUP($A109,Skaters!$A1:$V640,10,FALSE)-AVERAGE(Skaters!J3:J640))/STDEV(Skaters!J3:J640)</f>
        <v>1.3944669550566682</v>
      </c>
      <c r="J109" s="33">
        <f>(VLOOKUP($A109,Skaters!$A1:$V640,11,FALSE)-AVERAGE(Skaters!K3:K640))/STDEV(Skaters!K3:K640)</f>
        <v>0.54526229051696029</v>
      </c>
      <c r="K109" s="33">
        <f>(VLOOKUP($A109,Skaters!$A1:$V640,12,FALSE)-AVERAGE(Skaters!L3:L640))/STDEV(Skaters!L3:L640)</f>
        <v>0.99359591516252155</v>
      </c>
      <c r="L109" s="33">
        <f>(VLOOKUP($A109,Skaters!$A1:$V640,13,FALSE)-AVERAGE(Skaters!M3:M640))/STDEV(Skaters!M3:M640)</f>
        <v>0.8007771536747087</v>
      </c>
      <c r="M109" s="33">
        <f>(VLOOKUP($A109,Skaters!$A1:$V640,14,FALSE)-AVERAGE(Skaters!N3:N640))/STDEV(Skaters!N3:N640)</f>
        <v>0.2591565299407444</v>
      </c>
      <c r="N109" s="33">
        <f>(VLOOKUP($A109,Skaters!$A1:$V640,15,FALSE)-AVERAGE(Skaters!O3:O640))/STDEV(Skaters!O3:O640)</f>
        <v>7.8853109920360542E-2</v>
      </c>
      <c r="O109" s="33">
        <f>(VLOOKUP($A109,Skaters!$A1:$V640,16,FALSE)-AVERAGE(Skaters!P3:P640))/STDEV(Skaters!P3:P640)</f>
        <v>-0.77173245852303984</v>
      </c>
      <c r="P109" s="33">
        <f>(VLOOKUP($A109,Skaters!$A1:$V640,17,FALSE)-AVERAGE(Skaters!Q3:Q640))/STDEV(Skaters!Q3:Q640)</f>
        <v>-0.89243096649045439</v>
      </c>
      <c r="Q109" s="33">
        <f>(VLOOKUP($A109,Skaters!$A1:$V640,18,FALSE)-AVERAGE(Skaters!R3:R640))/STDEV(Skaters!R3:R640)</f>
        <v>1.8314071422980016</v>
      </c>
      <c r="R109" s="33">
        <f>(VLOOKUP($A109,Skaters!$A1:$V640,19,FALSE)-AVERAGE(Skaters!S3:S640))/STDEV(Skaters!S3:S640)</f>
        <v>1.209160559870742</v>
      </c>
      <c r="S109" s="33">
        <f>(VLOOKUP($A109,Skaters!$A1:$V640,20,FALSE)-AVERAGE(Skaters!T3:T640))/STDEV(Skaters!T3:T640)</f>
        <v>-0.59157067870440649</v>
      </c>
      <c r="T109" s="33">
        <f>(VLOOKUP($A109,Skaters!$A1:$V640,21,FALSE)-AVERAGE(Skaters!U3:U640))/STDEV(Skaters!U3:U640)</f>
        <v>-0.63371110311823942</v>
      </c>
      <c r="U109" s="33">
        <f>(VLOOKUP($A109,Skaters!$A1:$V640,22,FALSE)-AVERAGE(Skaters!V3:V640))/STDEV(Skaters!V3:V640)</f>
        <v>-0.25721835502049617</v>
      </c>
      <c r="V109" s="33">
        <f>IFERROR((VLOOKUP($A109,Skaters!A1:X640,23,FALSE)-AVERAGE(Skaters!W3:W640))/STDEV(Skaters!W3:W640),0)</f>
        <v>0</v>
      </c>
      <c r="W109" s="33">
        <f>IFERROR((VLOOKUP($A109,Skaters!A1:X640,24,FALSE)-AVERAGE(Skaters!X3:X640))/STDEV(Skaters!X3:X640),0)</f>
        <v>0</v>
      </c>
    </row>
    <row r="110" spans="1:23" ht="21.25" customHeight="1" x14ac:dyDescent="0.15">
      <c r="A110" s="37" t="s">
        <v>255</v>
      </c>
      <c r="B110" s="38" t="s">
        <v>102</v>
      </c>
      <c r="C110" s="39">
        <v>32</v>
      </c>
      <c r="D110" s="38" t="s">
        <v>81</v>
      </c>
      <c r="E110" s="40">
        <f t="shared" si="2"/>
        <v>1.0145616801695443</v>
      </c>
      <c r="F110" s="41">
        <f t="shared" si="3"/>
        <v>1.8788179262398969E-2</v>
      </c>
      <c r="G110" s="42">
        <f>VLOOKUP(A110,Skaters!A1:G640,7,FALSE)</f>
        <v>54</v>
      </c>
      <c r="H110" s="43">
        <f>(VLOOKUP($A110,Skaters!$A1:$V640,8,FALSE)-AVERAGE(Skaters!H3:H640))/STDEV(Skaters!H3:H640)</f>
        <v>0.44904918045395781</v>
      </c>
      <c r="I110" s="33">
        <f>(VLOOKUP($A110,Skaters!$A1:$V640,10,FALSE)-AVERAGE(Skaters!J3:J640))/STDEV(Skaters!J3:J640)</f>
        <v>0.12331455605875495</v>
      </c>
      <c r="J110" s="33">
        <f>(VLOOKUP($A110,Skaters!$A1:$V640,11,FALSE)-AVERAGE(Skaters!K3:K640))/STDEV(Skaters!K3:K640)</f>
        <v>1.4681264769266331</v>
      </c>
      <c r="K110" s="33">
        <f>(VLOOKUP($A110,Skaters!$A1:$V640,12,FALSE)-AVERAGE(Skaters!L3:L640))/STDEV(Skaters!L3:L640)</f>
        <v>0.9846942923805585</v>
      </c>
      <c r="L110" s="33">
        <f>(VLOOKUP($A110,Skaters!$A1:$V640,13,FALSE)-AVERAGE(Skaters!M3:M640))/STDEV(Skaters!M3:M640)</f>
        <v>-0.34575059279048836</v>
      </c>
      <c r="M110" s="33">
        <f>(VLOOKUP($A110,Skaters!$A1:$V640,14,FALSE)-AVERAGE(Skaters!N3:N640))/STDEV(Skaters!N3:N640)</f>
        <v>-0.41795170500545592</v>
      </c>
      <c r="N110" s="33">
        <f>(VLOOKUP($A110,Skaters!$A1:$V640,15,FALSE)-AVERAGE(Skaters!O3:O640))/STDEV(Skaters!O3:O640)</f>
        <v>0.34282194268738708</v>
      </c>
      <c r="O110" s="33">
        <f>(VLOOKUP($A110,Skaters!$A1:$V640,16,FALSE)-AVERAGE(Skaters!P3:P640))/STDEV(Skaters!P3:P640)</f>
        <v>-0.41265370938044027</v>
      </c>
      <c r="P110" s="33">
        <f>(VLOOKUP($A110,Skaters!$A1:$V640,17,FALSE)-AVERAGE(Skaters!Q3:Q640))/STDEV(Skaters!Q3:Q640)</f>
        <v>-1.1753285275347494</v>
      </c>
      <c r="Q110" s="33">
        <f>(VLOOKUP($A110,Skaters!$A1:$V640,18,FALSE)-AVERAGE(Skaters!R3:R640))/STDEV(Skaters!R3:R640)</f>
        <v>-0.16129699333230241</v>
      </c>
      <c r="R110" s="33">
        <f>(VLOOKUP($A110,Skaters!$A1:$V640,19,FALSE)-AVERAGE(Skaters!S3:S640))/STDEV(Skaters!S3:S640)</f>
        <v>5.1925576201166578E-2</v>
      </c>
      <c r="S110" s="33">
        <f>(VLOOKUP($A110,Skaters!$A1:$V640,20,FALSE)-AVERAGE(Skaters!T3:T640))/STDEV(Skaters!T3:T640)</f>
        <v>-0.1423274874892585</v>
      </c>
      <c r="T110" s="33">
        <f>(VLOOKUP($A110,Skaters!$A1:$V640,21,FALSE)-AVERAGE(Skaters!U3:U640))/STDEV(Skaters!U3:U640)</f>
        <v>-6.6321635333730589E-2</v>
      </c>
      <c r="U110" s="33">
        <f>(VLOOKUP($A110,Skaters!$A1:$V640,22,FALSE)-AVERAGE(Skaters!V3:V640))/STDEV(Skaters!V3:V640)</f>
        <v>0.78282255589695604</v>
      </c>
      <c r="V110" s="33">
        <f>IFERROR((VLOOKUP($A110,Skaters!A1:X640,23,FALSE)-AVERAGE(Skaters!W3:W640))/STDEV(Skaters!W3:W640),0)</f>
        <v>0</v>
      </c>
      <c r="W110" s="33">
        <f>IFERROR((VLOOKUP($A110,Skaters!A1:X640,24,FALSE)-AVERAGE(Skaters!X3:X640))/STDEV(Skaters!X3:X640),0)</f>
        <v>0</v>
      </c>
    </row>
    <row r="111" spans="1:23" ht="21.25" customHeight="1" x14ac:dyDescent="0.15">
      <c r="A111" s="44" t="s">
        <v>160</v>
      </c>
      <c r="B111" s="45" t="s">
        <v>92</v>
      </c>
      <c r="C111" s="46">
        <v>30</v>
      </c>
      <c r="D111" s="45" t="s">
        <v>66</v>
      </c>
      <c r="E111" s="40">
        <f t="shared" si="2"/>
        <v>4.5232879255601368</v>
      </c>
      <c r="F111" s="41">
        <f t="shared" si="3"/>
        <v>9.8332346207829061E-2</v>
      </c>
      <c r="G111" s="42">
        <f>VLOOKUP(A111,Skaters!A1:G640,7,FALSE)</f>
        <v>46</v>
      </c>
      <c r="H111" s="43">
        <f>(VLOOKUP($A111,Skaters!$A1:$V640,8,FALSE)-AVERAGE(Skaters!H3:H640))/STDEV(Skaters!H3:H640)</f>
        <v>0.39682249097625721</v>
      </c>
      <c r="I111" s="33">
        <f>(VLOOKUP($A111,Skaters!$A1:$V640,10,FALSE)-AVERAGE(Skaters!J3:J640))/STDEV(Skaters!J3:J640)</f>
        <v>2.1318599416486146</v>
      </c>
      <c r="J111" s="33">
        <f>(VLOOKUP($A111,Skaters!$A1:$V640,11,FALSE)-AVERAGE(Skaters!K3:K640))/STDEV(Skaters!K3:K640)</f>
        <v>-1.6546105954071293E-2</v>
      </c>
      <c r="K111" s="33">
        <f>(VLOOKUP($A111,Skaters!$A1:$V640,12,FALSE)-AVERAGE(Skaters!L3:L640))/STDEV(Skaters!L3:L640)</f>
        <v>0.98204938545567566</v>
      </c>
      <c r="L111" s="33">
        <f>(VLOOKUP($A111,Skaters!$A1:$V640,13,FALSE)-AVERAGE(Skaters!M3:M640))/STDEV(Skaters!M3:M640)</f>
        <v>1.1124648402530499</v>
      </c>
      <c r="M111" s="33">
        <f>(VLOOKUP($A111,Skaters!$A1:$V640,14,FALSE)-AVERAGE(Skaters!N3:N640))/STDEV(Skaters!N3:N640)</f>
        <v>3.6091431038227633</v>
      </c>
      <c r="N111" s="33">
        <f>(VLOOKUP($A111,Skaters!$A1:$V640,15,FALSE)-AVERAGE(Skaters!O3:O640))/STDEV(Skaters!O3:O640)</f>
        <v>1.5880298048050812</v>
      </c>
      <c r="O111" s="33">
        <f>(VLOOKUP($A111,Skaters!$A1:$V640,16,FALSE)-AVERAGE(Skaters!P3:P640))/STDEV(Skaters!P3:P640)</f>
        <v>-0.45183370771311504</v>
      </c>
      <c r="P111" s="33">
        <f>(VLOOKUP($A111,Skaters!$A1:$V640,17,FALSE)-AVERAGE(Skaters!Q3:Q640))/STDEV(Skaters!Q3:Q640)</f>
        <v>1.1471970684724946</v>
      </c>
      <c r="Q111" s="33">
        <f>(VLOOKUP($A111,Skaters!$A1:$V640,18,FALSE)-AVERAGE(Skaters!R3:R640))/STDEV(Skaters!R3:R640)</f>
        <v>0.15931315252057798</v>
      </c>
      <c r="R111" s="33">
        <f>(VLOOKUP($A111,Skaters!$A1:$V640,19,FALSE)-AVERAGE(Skaters!S3:S640))/STDEV(Skaters!S3:S640)</f>
        <v>2.3422030611900491</v>
      </c>
      <c r="S111" s="33">
        <f>(VLOOKUP($A111,Skaters!$A1:$V640,20,FALSE)-AVERAGE(Skaters!T3:T640))/STDEV(Skaters!T3:T640)</f>
        <v>-0.33802253602543741</v>
      </c>
      <c r="T111" s="33">
        <f>(VLOOKUP($A111,Skaters!$A1:$V640,21,FALSE)-AVERAGE(Skaters!U3:U640))/STDEV(Skaters!U3:U640)</f>
        <v>-0.28697674812026758</v>
      </c>
      <c r="U111" s="33">
        <f>(VLOOKUP($A111,Skaters!$A1:$V640,22,FALSE)-AVERAGE(Skaters!V3:V640))/STDEV(Skaters!V3:V640)</f>
        <v>0.68536324112722768</v>
      </c>
      <c r="V111" s="33">
        <f>IFERROR((VLOOKUP($A111,Skaters!A1:X640,23,FALSE)-AVERAGE(Skaters!W3:W640))/STDEV(Skaters!W3:W640),0)</f>
        <v>0</v>
      </c>
      <c r="W111" s="33">
        <f>IFERROR((VLOOKUP($A111,Skaters!A1:X640,24,FALSE)-AVERAGE(Skaters!X3:X640))/STDEV(Skaters!X3:X640),0)</f>
        <v>0</v>
      </c>
    </row>
    <row r="112" spans="1:23" ht="21.25" customHeight="1" x14ac:dyDescent="0.15">
      <c r="A112" s="44" t="s">
        <v>180</v>
      </c>
      <c r="B112" s="48" t="s">
        <v>72</v>
      </c>
      <c r="C112" s="49">
        <v>27</v>
      </c>
      <c r="D112" s="48" t="s">
        <v>81</v>
      </c>
      <c r="E112" s="40">
        <f t="shared" si="2"/>
        <v>3.3025760927730636</v>
      </c>
      <c r="F112" s="41">
        <f t="shared" si="3"/>
        <v>6.7399512097409464E-2</v>
      </c>
      <c r="G112" s="42">
        <f>VLOOKUP(A112,Skaters!A1:G640,7,FALSE)</f>
        <v>49</v>
      </c>
      <c r="H112" s="43">
        <f>(VLOOKUP($A112,Skaters!$A1:$V640,8,FALSE)-AVERAGE(Skaters!H3:H640))/STDEV(Skaters!H3:H640)</f>
        <v>0.96298131339784587</v>
      </c>
      <c r="I112" s="33">
        <f>(VLOOKUP($A112,Skaters!$A1:$V640,10,FALSE)-AVERAGE(Skaters!J3:J640))/STDEV(Skaters!J3:J640)</f>
        <v>0.82292940285654714</v>
      </c>
      <c r="J112" s="33">
        <f>(VLOOKUP($A112,Skaters!$A1:$V640,11,FALSE)-AVERAGE(Skaters!K3:K640))/STDEV(Skaters!K3:K640)</f>
        <v>0.90446191675298193</v>
      </c>
      <c r="K112" s="33">
        <f>(VLOOKUP($A112,Skaters!$A1:$V640,12,FALSE)-AVERAGE(Skaters!L3:L640))/STDEV(Skaters!L3:L640)</f>
        <v>0.95438755190072799</v>
      </c>
      <c r="L112" s="33">
        <f>(VLOOKUP($A112,Skaters!$A1:$V640,13,FALSE)-AVERAGE(Skaters!M3:M640))/STDEV(Skaters!M3:M640)</f>
        <v>1.1881797180825791</v>
      </c>
      <c r="M112" s="33">
        <f>(VLOOKUP($A112,Skaters!$A1:$V640,14,FALSE)-AVERAGE(Skaters!N3:N640))/STDEV(Skaters!N3:N640)</f>
        <v>1.0323402624561981</v>
      </c>
      <c r="N112" s="33">
        <f>(VLOOKUP($A112,Skaters!$A1:$V640,15,FALSE)-AVERAGE(Skaters!O3:O640))/STDEV(Skaters!O3:O640)</f>
        <v>0.51614579747500422</v>
      </c>
      <c r="O112" s="33">
        <f>(VLOOKUP($A112,Skaters!$A1:$V640,16,FALSE)-AVERAGE(Skaters!P3:P640))/STDEV(Skaters!P3:P640)</f>
        <v>7.5363046690785987E-2</v>
      </c>
      <c r="P112" s="33">
        <f>(VLOOKUP($A112,Skaters!$A1:$V640,17,FALSE)-AVERAGE(Skaters!Q3:Q640))/STDEV(Skaters!Q3:Q640)</f>
        <v>-0.23465151470738205</v>
      </c>
      <c r="Q112" s="33">
        <f>(VLOOKUP($A112,Skaters!$A1:$V640,18,FALSE)-AVERAGE(Skaters!R3:R640))/STDEV(Skaters!R3:R640)</f>
        <v>-0.20450378908483458</v>
      </c>
      <c r="R112" s="33">
        <f>(VLOOKUP($A112,Skaters!$A1:$V640,19,FALSE)-AVERAGE(Skaters!S3:S640))/STDEV(Skaters!S3:S640)</f>
        <v>1.1223605472839779</v>
      </c>
      <c r="S112" s="33">
        <f>(VLOOKUP($A112,Skaters!$A1:$V640,20,FALSE)-AVERAGE(Skaters!T3:T640))/STDEV(Skaters!T3:T640)</f>
        <v>1.4216586694502698</v>
      </c>
      <c r="T112" s="33">
        <f>(VLOOKUP($A112,Skaters!$A1:$V640,21,FALSE)-AVERAGE(Skaters!U3:U640))/STDEV(Skaters!U3:U640)</f>
        <v>1.2174646339718023</v>
      </c>
      <c r="U112" s="33">
        <f>(VLOOKUP($A112,Skaters!$A1:$V640,22,FALSE)-AVERAGE(Skaters!V3:V640))/STDEV(Skaters!V3:V640)</f>
        <v>1.1422258060480817</v>
      </c>
      <c r="V112" s="33">
        <f>IFERROR((VLOOKUP($A112,Skaters!A1:X640,23,FALSE)-AVERAGE(Skaters!W3:W640))/STDEV(Skaters!W3:W640),0)</f>
        <v>0</v>
      </c>
      <c r="W112" s="33">
        <f>IFERROR((VLOOKUP($A112,Skaters!A1:X640,24,FALSE)-AVERAGE(Skaters!X3:X640))/STDEV(Skaters!X3:X640),0)</f>
        <v>0</v>
      </c>
    </row>
    <row r="113" spans="1:23" ht="21.25" customHeight="1" x14ac:dyDescent="0.15">
      <c r="A113" s="37" t="s">
        <v>208</v>
      </c>
      <c r="B113" s="38" t="s">
        <v>119</v>
      </c>
      <c r="C113" s="39">
        <v>32</v>
      </c>
      <c r="D113" s="38" t="s">
        <v>59</v>
      </c>
      <c r="E113" s="40">
        <f t="shared" si="2"/>
        <v>2.4708692818384059</v>
      </c>
      <c r="F113" s="41">
        <f t="shared" si="3"/>
        <v>5.3714549605182738E-2</v>
      </c>
      <c r="G113" s="42">
        <f>VLOOKUP(A113,Skaters!A1:G640,7,FALSE)</f>
        <v>46</v>
      </c>
      <c r="H113" s="43">
        <f>(VLOOKUP($A113,Skaters!$A1:$V640,8,FALSE)-AVERAGE(Skaters!H3:H640))/STDEV(Skaters!H3:H640)</f>
        <v>0.52839615613323909</v>
      </c>
      <c r="I113" s="33">
        <f>(VLOOKUP($A113,Skaters!$A1:$V640,10,FALSE)-AVERAGE(Skaters!J3:J640))/STDEV(Skaters!J3:J640)</f>
        <v>1.2360212962395019</v>
      </c>
      <c r="J113" s="33">
        <f>(VLOOKUP($A113,Skaters!$A1:$V640,11,FALSE)-AVERAGE(Skaters!K3:K640))/STDEV(Skaters!K3:K640)</f>
        <v>0.59854002273696627</v>
      </c>
      <c r="K113" s="33">
        <f>(VLOOKUP($A113,Skaters!$A1:$V640,12,FALSE)-AVERAGE(Skaters!L3:L640))/STDEV(Skaters!L3:L640)</f>
        <v>0.9534813841584292</v>
      </c>
      <c r="L113" s="33">
        <f>(VLOOKUP($A113,Skaters!$A1:$V640,13,FALSE)-AVERAGE(Skaters!M3:M640))/STDEV(Skaters!M3:M640)</f>
        <v>0.66349121828737323</v>
      </c>
      <c r="M113" s="33">
        <f>(VLOOKUP($A113,Skaters!$A1:$V640,14,FALSE)-AVERAGE(Skaters!N3:N640))/STDEV(Skaters!N3:N640)</f>
        <v>-0.12162695460340298</v>
      </c>
      <c r="N113" s="33">
        <f>(VLOOKUP($A113,Skaters!$A1:$V640,15,FALSE)-AVERAGE(Skaters!O3:O640))/STDEV(Skaters!O3:O640)</f>
        <v>0.27979033945064713</v>
      </c>
      <c r="O113" s="33">
        <f>(VLOOKUP($A113,Skaters!$A1:$V640,16,FALSE)-AVERAGE(Skaters!P3:P640))/STDEV(Skaters!P3:P640)</f>
        <v>-8.2831874344798287E-2</v>
      </c>
      <c r="P113" s="33">
        <f>(VLOOKUP($A113,Skaters!$A1:$V640,17,FALSE)-AVERAGE(Skaters!Q3:Q640))/STDEV(Skaters!Q3:Q640)</f>
        <v>-0.11978365833791615</v>
      </c>
      <c r="Q113" s="33">
        <f>(VLOOKUP($A113,Skaters!$A1:$V640,18,FALSE)-AVERAGE(Skaters!R3:R640))/STDEV(Skaters!R3:R640)</f>
        <v>-0.22414172053128392</v>
      </c>
      <c r="R113" s="33">
        <f>(VLOOKUP($A113,Skaters!$A1:$V640,19,FALSE)-AVERAGE(Skaters!S3:S640))/STDEV(Skaters!S3:S640)</f>
        <v>0.93284622442523668</v>
      </c>
      <c r="S113" s="33">
        <f>(VLOOKUP($A113,Skaters!$A1:$V640,20,FALSE)-AVERAGE(Skaters!T3:T640))/STDEV(Skaters!T3:T640)</f>
        <v>2.0264912038456822</v>
      </c>
      <c r="T113" s="33">
        <f>(VLOOKUP($A113,Skaters!$A1:$V640,21,FALSE)-AVERAGE(Skaters!U3:U640))/STDEV(Skaters!U3:U640)</f>
        <v>2.3135967612415875</v>
      </c>
      <c r="U113" s="33">
        <f>(VLOOKUP($A113,Skaters!$A1:$V640,22,FALSE)-AVERAGE(Skaters!V3:V640))/STDEV(Skaters!V3:V640)</f>
        <v>0.92508639457363229</v>
      </c>
      <c r="V113" s="33">
        <f>IFERROR((VLOOKUP($A113,Skaters!A1:X640,23,FALSE)-AVERAGE(Skaters!W3:W640))/STDEV(Skaters!W3:W640),0)</f>
        <v>0</v>
      </c>
      <c r="W113" s="33">
        <f>IFERROR((VLOOKUP($A113,Skaters!A1:X640,24,FALSE)-AVERAGE(Skaters!X3:X640))/STDEV(Skaters!X3:X640),0)</f>
        <v>0</v>
      </c>
    </row>
    <row r="114" spans="1:23" ht="21.25" customHeight="1" x14ac:dyDescent="0.15">
      <c r="A114" s="44" t="s">
        <v>193</v>
      </c>
      <c r="B114" s="48" t="s">
        <v>151</v>
      </c>
      <c r="C114" s="49">
        <v>24</v>
      </c>
      <c r="D114" s="48" t="s">
        <v>62</v>
      </c>
      <c r="E114" s="40">
        <f t="shared" si="2"/>
        <v>2.1245676422355495</v>
      </c>
      <c r="F114" s="41">
        <f t="shared" si="3"/>
        <v>4.5203566856075524E-2</v>
      </c>
      <c r="G114" s="42">
        <f>VLOOKUP(A114,Skaters!A1:G640,7,FALSE)</f>
        <v>47</v>
      </c>
      <c r="H114" s="43">
        <f>(VLOOKUP($A114,Skaters!$A1:$V640,8,FALSE)-AVERAGE(Skaters!H3:H640))/STDEV(Skaters!H3:H640)</f>
        <v>0.24169042239640065</v>
      </c>
      <c r="I114" s="33">
        <f>(VLOOKUP($A114,Skaters!$A1:$V640,10,FALSE)-AVERAGE(Skaters!J3:J640))/STDEV(Skaters!J3:J640)</f>
        <v>0.56265604775304379</v>
      </c>
      <c r="J114" s="33">
        <f>(VLOOKUP($A114,Skaters!$A1:$V640,11,FALSE)-AVERAGE(Skaters!K3:K640))/STDEV(Skaters!K3:K640)</f>
        <v>1.0741928156549976</v>
      </c>
      <c r="K114" s="33">
        <f>(VLOOKUP($A114,Skaters!$A1:$V640,12,FALSE)-AVERAGE(Skaters!L3:L640))/STDEV(Skaters!L3:L640)</f>
        <v>0.94041960293288795</v>
      </c>
      <c r="L114" s="33">
        <f>(VLOOKUP($A114,Skaters!$A1:$V640,13,FALSE)-AVERAGE(Skaters!M3:M640))/STDEV(Skaters!M3:M640)</f>
        <v>1.0185633682580442</v>
      </c>
      <c r="M114" s="33">
        <f>(VLOOKUP($A114,Skaters!$A1:$V640,14,FALSE)-AVERAGE(Skaters!N3:N640))/STDEV(Skaters!N3:N640)</f>
        <v>0.44194265242519476</v>
      </c>
      <c r="N114" s="33">
        <f>(VLOOKUP($A114,Skaters!$A1:$V640,15,FALSE)-AVERAGE(Skaters!O3:O640))/STDEV(Skaters!O3:O640)</f>
        <v>0.83695008029498663</v>
      </c>
      <c r="O114" s="33">
        <f>(VLOOKUP($A114,Skaters!$A1:$V640,16,FALSE)-AVERAGE(Skaters!P3:P640))/STDEV(Skaters!P3:P640)</f>
        <v>-0.74948954902942133</v>
      </c>
      <c r="P114" s="33">
        <f>(VLOOKUP($A114,Skaters!$A1:$V640,17,FALSE)-AVERAGE(Skaters!Q3:Q640))/STDEV(Skaters!Q3:Q640)</f>
        <v>0.10571092022711147</v>
      </c>
      <c r="Q114" s="33">
        <f>(VLOOKUP($A114,Skaters!$A1:$V640,18,FALSE)-AVERAGE(Skaters!R3:R640))/STDEV(Skaters!R3:R640)</f>
        <v>-0.61830512069610111</v>
      </c>
      <c r="R114" s="33">
        <f>(VLOOKUP($A114,Skaters!$A1:$V640,19,FALSE)-AVERAGE(Skaters!S3:S640))/STDEV(Skaters!S3:S640)</f>
        <v>0.4307396279899196</v>
      </c>
      <c r="S114" s="33">
        <f>(VLOOKUP($A114,Skaters!$A1:$V640,20,FALSE)-AVERAGE(Skaters!T3:T640))/STDEV(Skaters!T3:T640)</f>
        <v>-0.53840544224061504</v>
      </c>
      <c r="T114" s="33">
        <f>(VLOOKUP($A114,Skaters!$A1:$V640,21,FALSE)-AVERAGE(Skaters!U3:U640))/STDEV(Skaters!U3:U640)</f>
        <v>-0.56984007396115033</v>
      </c>
      <c r="U114" s="33">
        <f>(VLOOKUP($A114,Skaters!$A1:$V640,22,FALSE)-AVERAGE(Skaters!V3:V640))/STDEV(Skaters!V3:V640)</f>
        <v>0.68700459874970488</v>
      </c>
      <c r="V114" s="33">
        <f>IFERROR((VLOOKUP($A114,Skaters!A1:X640,23,FALSE)-AVERAGE(Skaters!W3:W640))/STDEV(Skaters!W3:W640),0)</f>
        <v>0</v>
      </c>
      <c r="W114" s="33">
        <f>IFERROR((VLOOKUP($A114,Skaters!A1:X640,24,FALSE)-AVERAGE(Skaters!X3:X640))/STDEV(Skaters!X3:X640),0)</f>
        <v>0</v>
      </c>
    </row>
    <row r="115" spans="1:23" ht="21.25" customHeight="1" x14ac:dyDescent="0.15">
      <c r="A115" s="44" t="s">
        <v>229</v>
      </c>
      <c r="B115" s="45" t="s">
        <v>96</v>
      </c>
      <c r="C115" s="46">
        <v>29</v>
      </c>
      <c r="D115" s="45" t="s">
        <v>104</v>
      </c>
      <c r="E115" s="40">
        <f t="shared" si="2"/>
        <v>2.6438807449721886</v>
      </c>
      <c r="F115" s="41">
        <f t="shared" si="3"/>
        <v>5.747566836896062E-2</v>
      </c>
      <c r="G115" s="42">
        <f>VLOOKUP(A115,Skaters!A1:G640,7,FALSE)</f>
        <v>46</v>
      </c>
      <c r="H115" s="43">
        <f>(VLOOKUP($A115,Skaters!$A1:$V640,8,FALSE)-AVERAGE(Skaters!H3:H640))/STDEV(Skaters!H3:H640)</f>
        <v>0.92752230633344346</v>
      </c>
      <c r="I115" s="33">
        <f>(VLOOKUP($A115,Skaters!$A1:$V640,10,FALSE)-AVERAGE(Skaters!J3:J640))/STDEV(Skaters!J3:J640)</f>
        <v>0.48386271249818585</v>
      </c>
      <c r="J115" s="33">
        <f>(VLOOKUP($A115,Skaters!$A1:$V640,11,FALSE)-AVERAGE(Skaters!K3:K640))/STDEV(Skaters!K3:K640)</f>
        <v>1.1210901239871693</v>
      </c>
      <c r="K115" s="33">
        <f>(VLOOKUP($A115,Skaters!$A1:$V640,12,FALSE)-AVERAGE(Skaters!L3:L640))/STDEV(Skaters!L3:L640)</f>
        <v>0.93335774089951506</v>
      </c>
      <c r="L115" s="33">
        <f>(VLOOKUP($A115,Skaters!$A1:$V640,13,FALSE)-AVERAGE(Skaters!M3:M640))/STDEV(Skaters!M3:M640)</f>
        <v>-0.11269009032900677</v>
      </c>
      <c r="M115" s="33">
        <f>(VLOOKUP($A115,Skaters!$A1:$V640,14,FALSE)-AVERAGE(Skaters!N3:N640))/STDEV(Skaters!N3:N640)</f>
        <v>0.73805104495454521</v>
      </c>
      <c r="N115" s="33">
        <f>(VLOOKUP($A115,Skaters!$A1:$V640,15,FALSE)-AVERAGE(Skaters!O3:O640))/STDEV(Skaters!O3:O640)</f>
        <v>0.96992729045242509</v>
      </c>
      <c r="O115" s="33">
        <f>(VLOOKUP($A115,Skaters!$A1:$V640,16,FALSE)-AVERAGE(Skaters!P3:P640))/STDEV(Skaters!P3:P640)</f>
        <v>-0.23011298660651244</v>
      </c>
      <c r="P115" s="33">
        <f>(VLOOKUP($A115,Skaters!$A1:$V640,17,FALSE)-AVERAGE(Skaters!Q3:Q640))/STDEV(Skaters!Q3:Q640)</f>
        <v>-0.72167139558308735</v>
      </c>
      <c r="Q115" s="33">
        <f>(VLOOKUP($A115,Skaters!$A1:$V640,18,FALSE)-AVERAGE(Skaters!R3:R640))/STDEV(Skaters!R3:R640)</f>
        <v>0.41180369496992758</v>
      </c>
      <c r="R115" s="33">
        <f>(VLOOKUP($A115,Skaters!$A1:$V640,19,FALSE)-AVERAGE(Skaters!S3:S640))/STDEV(Skaters!S3:S640)</f>
        <v>0.61992050854246983</v>
      </c>
      <c r="S115" s="33">
        <f>(VLOOKUP($A115,Skaters!$A1:$V640,20,FALSE)-AVERAGE(Skaters!T3:T640))/STDEV(Skaters!T3:T640)</f>
        <v>1.3678065002874884</v>
      </c>
      <c r="T115" s="33">
        <f>(VLOOKUP($A115,Skaters!$A1:$V640,21,FALSE)-AVERAGE(Skaters!U3:U640))/STDEV(Skaters!U3:U640)</f>
        <v>1.4513584860500557</v>
      </c>
      <c r="U115" s="33">
        <f>(VLOOKUP($A115,Skaters!$A1:$V640,22,FALSE)-AVERAGE(Skaters!V3:V640))/STDEV(Skaters!V3:V640)</f>
        <v>0.98442076839827142</v>
      </c>
      <c r="V115" s="33">
        <f>IFERROR((VLOOKUP($A115,Skaters!A1:X640,23,FALSE)-AVERAGE(Skaters!W3:W640))/STDEV(Skaters!W3:W640),0)</f>
        <v>0</v>
      </c>
      <c r="W115" s="33">
        <f>IFERROR((VLOOKUP($A115,Skaters!A1:X640,24,FALSE)-AVERAGE(Skaters!X3:X640))/STDEV(Skaters!X3:X640),0)</f>
        <v>0</v>
      </c>
    </row>
    <row r="116" spans="1:23" ht="21.25" customHeight="1" x14ac:dyDescent="0.15">
      <c r="A116" s="44" t="s">
        <v>179</v>
      </c>
      <c r="B116" s="45" t="s">
        <v>80</v>
      </c>
      <c r="C116" s="46">
        <v>27</v>
      </c>
      <c r="D116" s="45" t="s">
        <v>104</v>
      </c>
      <c r="E116" s="40">
        <f t="shared" si="2"/>
        <v>4.4132903903568526</v>
      </c>
      <c r="F116" s="41">
        <f t="shared" si="3"/>
        <v>9.0067150823609235E-2</v>
      </c>
      <c r="G116" s="42">
        <f>VLOOKUP(A116,Skaters!A1:G640,7,FALSE)</f>
        <v>49</v>
      </c>
      <c r="H116" s="43">
        <f>(VLOOKUP($A116,Skaters!$A1:$V640,8,FALSE)-AVERAGE(Skaters!H3:H640))/STDEV(Skaters!H3:H640)</f>
        <v>0.54992561735146794</v>
      </c>
      <c r="I116" s="33">
        <f>(VLOOKUP($A116,Skaters!$A1:$V640,10,FALSE)-AVERAGE(Skaters!J3:J640))/STDEV(Skaters!J3:J640)</f>
        <v>1.2119866179159935</v>
      </c>
      <c r="J116" s="33">
        <f>(VLOOKUP($A116,Skaters!$A1:$V640,11,FALSE)-AVERAGE(Skaters!K3:K640))/STDEV(Skaters!K3:K640)</f>
        <v>0.58076232090550506</v>
      </c>
      <c r="K116" s="33">
        <f>(VLOOKUP($A116,Skaters!$A1:$V640,12,FALSE)-AVERAGE(Skaters!L3:L640))/STDEV(Skaters!L3:L640)</f>
        <v>0.93106330901189494</v>
      </c>
      <c r="L116" s="33">
        <f>(VLOOKUP($A116,Skaters!$A1:$V640,13,FALSE)-AVERAGE(Skaters!M3:M640))/STDEV(Skaters!M3:M640)</f>
        <v>1.7011838243390083</v>
      </c>
      <c r="M116" s="33">
        <f>(VLOOKUP($A116,Skaters!$A1:$V640,14,FALSE)-AVERAGE(Skaters!N3:N640))/STDEV(Skaters!N3:N640)</f>
        <v>0.12568900705480751</v>
      </c>
      <c r="N116" s="33">
        <f>(VLOOKUP($A116,Skaters!$A1:$V640,15,FALSE)-AVERAGE(Skaters!O3:O640))/STDEV(Skaters!O3:O640)</f>
        <v>8.710473632496743E-2</v>
      </c>
      <c r="O116" s="33">
        <f>(VLOOKUP($A116,Skaters!$A1:$V640,16,FALSE)-AVERAGE(Skaters!P3:P640))/STDEV(Skaters!P3:P640)</f>
        <v>-0.22400336478812122</v>
      </c>
      <c r="P116" s="33">
        <f>(VLOOKUP($A116,Skaters!$A1:$V640,17,FALSE)-AVERAGE(Skaters!Q3:Q640))/STDEV(Skaters!Q3:Q640)</f>
        <v>-0.1697033893978121</v>
      </c>
      <c r="Q116" s="33">
        <f>(VLOOKUP($A116,Skaters!$A1:$V640,18,FALSE)-AVERAGE(Skaters!R3:R640))/STDEV(Skaters!R3:R640)</f>
        <v>1.0562562556594999</v>
      </c>
      <c r="R116" s="33">
        <f>(VLOOKUP($A116,Skaters!$A1:$V640,19,FALSE)-AVERAGE(Skaters!S3:S640))/STDEV(Skaters!S3:S640)</f>
        <v>1.5802148122940545</v>
      </c>
      <c r="S116" s="33">
        <f>(VLOOKUP($A116,Skaters!$A1:$V640,20,FALSE)-AVERAGE(Skaters!T3:T640))/STDEV(Skaters!T3:T640)</f>
        <v>1.2653566166763814</v>
      </c>
      <c r="T116" s="33">
        <f>(VLOOKUP($A116,Skaters!$A1:$V640,21,FALSE)-AVERAGE(Skaters!U3:U640))/STDEV(Skaters!U3:U640)</f>
        <v>1.5372958631877649</v>
      </c>
      <c r="U116" s="33">
        <f>(VLOOKUP($A116,Skaters!$A1:$V640,22,FALSE)-AVERAGE(Skaters!V3:V640))/STDEV(Skaters!V3:V640)</f>
        <v>0.88241957978602403</v>
      </c>
      <c r="V116" s="33">
        <f>IFERROR((VLOOKUP($A116,Skaters!A1:X640,23,FALSE)-AVERAGE(Skaters!W3:W640))/STDEV(Skaters!W3:W640),0)</f>
        <v>0</v>
      </c>
      <c r="W116" s="33">
        <f>IFERROR((VLOOKUP($A116,Skaters!A1:X640,24,FALSE)-AVERAGE(Skaters!X3:X640))/STDEV(Skaters!X3:X640),0)</f>
        <v>0</v>
      </c>
    </row>
    <row r="117" spans="1:23" ht="21.25" customHeight="1" x14ac:dyDescent="0.2">
      <c r="A117" s="47" t="s">
        <v>197</v>
      </c>
      <c r="B117" s="38" t="s">
        <v>117</v>
      </c>
      <c r="C117" s="39">
        <v>24</v>
      </c>
      <c r="D117" s="38" t="s">
        <v>62</v>
      </c>
      <c r="E117" s="40">
        <f t="shared" si="2"/>
        <v>2.4580600648843052</v>
      </c>
      <c r="F117" s="41">
        <f t="shared" si="3"/>
        <v>5.1209584685089689E-2</v>
      </c>
      <c r="G117" s="42">
        <f>VLOOKUP(A117,Skaters!A1:G640,7,FALSE)</f>
        <v>48</v>
      </c>
      <c r="H117" s="43">
        <f>(VLOOKUP($A117,Skaters!$A1:$V640,8,FALSE)-AVERAGE(Skaters!H3:H640))/STDEV(Skaters!H3:H640)</f>
        <v>0.35002993066278087</v>
      </c>
      <c r="I117" s="33">
        <f>(VLOOKUP($A117,Skaters!$A1:$V640,10,FALSE)-AVERAGE(Skaters!J3:J640))/STDEV(Skaters!J3:J640)</f>
        <v>1.1946300456852148</v>
      </c>
      <c r="J117" s="33">
        <f>(VLOOKUP($A117,Skaters!$A1:$V640,11,FALSE)-AVERAGE(Skaters!K3:K640))/STDEV(Skaters!K3:K640)</f>
        <v>0.59147302301843252</v>
      </c>
      <c r="K117" s="33">
        <f>(VLOOKUP($A117,Skaters!$A1:$V640,12,FALSE)-AVERAGE(Skaters!L3:L640))/STDEV(Skaters!L3:L640)</f>
        <v>0.92974784811701716</v>
      </c>
      <c r="L117" s="33">
        <f>(VLOOKUP($A117,Skaters!$A1:$V640,13,FALSE)-AVERAGE(Skaters!M3:M640))/STDEV(Skaters!M3:M640)</f>
        <v>1.0797105002480616</v>
      </c>
      <c r="M117" s="33">
        <f>(VLOOKUP($A117,Skaters!$A1:$V640,14,FALSE)-AVERAGE(Skaters!N3:N640))/STDEV(Skaters!N3:N640)</f>
        <v>1.0295770834177034</v>
      </c>
      <c r="N117" s="33">
        <f>(VLOOKUP($A117,Skaters!$A1:$V640,15,FALSE)-AVERAGE(Skaters!O3:O640))/STDEV(Skaters!O3:O640)</f>
        <v>0.55683135977872011</v>
      </c>
      <c r="O117" s="33">
        <f>(VLOOKUP($A117,Skaters!$A1:$V640,16,FALSE)-AVERAGE(Skaters!P3:P640))/STDEV(Skaters!P3:P640)</f>
        <v>-0.66695031821662043</v>
      </c>
      <c r="P117" s="33">
        <f>(VLOOKUP($A117,Skaters!$A1:$V640,17,FALSE)-AVERAGE(Skaters!Q3:Q640))/STDEV(Skaters!Q3:Q640)</f>
        <v>-1.0901305612589829</v>
      </c>
      <c r="Q117" s="33">
        <f>(VLOOKUP($A117,Skaters!$A1:$V640,18,FALSE)-AVERAGE(Skaters!R3:R640))/STDEV(Skaters!R3:R640)</f>
        <v>-0.29763454562950314</v>
      </c>
      <c r="R117" s="33">
        <f>(VLOOKUP($A117,Skaters!$A1:$V640,19,FALSE)-AVERAGE(Skaters!S3:S640))/STDEV(Skaters!S3:S640)</f>
        <v>0.95621702572298095</v>
      </c>
      <c r="S117" s="33">
        <f>(VLOOKUP($A117,Skaters!$A1:$V640,20,FALSE)-AVERAGE(Skaters!T3:T640))/STDEV(Skaters!T3:T640)</f>
        <v>-0.54192363534093768</v>
      </c>
      <c r="T117" s="33">
        <f>(VLOOKUP($A117,Skaters!$A1:$V640,21,FALSE)-AVERAGE(Skaters!U3:U640))/STDEV(Skaters!U3:U640)</f>
        <v>-0.5521006271250346</v>
      </c>
      <c r="U117" s="33">
        <f>(VLOOKUP($A117,Skaters!$A1:$V640,22,FALSE)-AVERAGE(Skaters!V3:V640))/STDEV(Skaters!V3:V640)</f>
        <v>0.4145172989184277</v>
      </c>
      <c r="V117" s="33">
        <f>IFERROR((VLOOKUP($A117,Skaters!A1:X640,23,FALSE)-AVERAGE(Skaters!W3:W640))/STDEV(Skaters!W3:W640),0)</f>
        <v>0</v>
      </c>
      <c r="W117" s="33">
        <f>IFERROR((VLOOKUP($A117,Skaters!A1:X640,24,FALSE)-AVERAGE(Skaters!X3:X640))/STDEV(Skaters!X3:X640),0)</f>
        <v>0</v>
      </c>
    </row>
    <row r="118" spans="1:23" ht="21.25" customHeight="1" x14ac:dyDescent="0.15">
      <c r="A118" s="44" t="s">
        <v>170</v>
      </c>
      <c r="B118" s="45" t="s">
        <v>67</v>
      </c>
      <c r="C118" s="46">
        <v>24</v>
      </c>
      <c r="D118" s="45" t="s">
        <v>74</v>
      </c>
      <c r="E118" s="40">
        <f t="shared" si="2"/>
        <v>7.143217355031652</v>
      </c>
      <c r="F118" s="41">
        <f t="shared" si="3"/>
        <v>0.14006308539277748</v>
      </c>
      <c r="G118" s="42">
        <f>VLOOKUP(A118,Skaters!A1:G640,7,FALSE)</f>
        <v>51</v>
      </c>
      <c r="H118" s="43">
        <f>(VLOOKUP($A118,Skaters!$A1:$V640,8,FALSE)-AVERAGE(Skaters!H3:H640))/STDEV(Skaters!H3:H640)</f>
        <v>2.1124368963343199</v>
      </c>
      <c r="I118" s="33">
        <f>(VLOOKUP($A118,Skaters!$A1:$V640,10,FALSE)-AVERAGE(Skaters!J3:J640))/STDEV(Skaters!J3:J640)</f>
        <v>-0.26869446950698989</v>
      </c>
      <c r="J118" s="33">
        <f>(VLOOKUP($A118,Skaters!$A1:$V640,11,FALSE)-AVERAGE(Skaters!K3:K640))/STDEV(Skaters!K3:K640)</f>
        <v>1.662100948283648</v>
      </c>
      <c r="K118" s="33">
        <f>(VLOOKUP($A118,Skaters!$A1:$V640,12,FALSE)-AVERAGE(Skaters!L3:L640))/STDEV(Skaters!L3:L640)</f>
        <v>0.92470851899672069</v>
      </c>
      <c r="L118" s="33">
        <f>(VLOOKUP($A118,Skaters!$A1:$V640,13,FALSE)-AVERAGE(Skaters!M3:M640))/STDEV(Skaters!M3:M640)</f>
        <v>0.46556151062399287</v>
      </c>
      <c r="M118" s="33">
        <f>(VLOOKUP($A118,Skaters!$A1:$V640,14,FALSE)-AVERAGE(Skaters!N3:N640))/STDEV(Skaters!N3:N640)</f>
        <v>0.44916907839618458</v>
      </c>
      <c r="N118" s="33">
        <f>(VLOOKUP($A118,Skaters!$A1:$V640,15,FALSE)-AVERAGE(Skaters!O3:O640))/STDEV(Skaters!O3:O640)</f>
        <v>1.2797874479877651</v>
      </c>
      <c r="O118" s="33">
        <f>(VLOOKUP($A118,Skaters!$A1:$V640,16,FALSE)-AVERAGE(Skaters!P3:P640))/STDEV(Skaters!P3:P640)</f>
        <v>2.3877617181842985</v>
      </c>
      <c r="P118" s="33">
        <f>(VLOOKUP($A118,Skaters!$A1:$V640,17,FALSE)-AVERAGE(Skaters!Q3:Q640))/STDEV(Skaters!Q3:Q640)</f>
        <v>0.8309818134907101</v>
      </c>
      <c r="Q118" s="33">
        <f>(VLOOKUP($A118,Skaters!$A1:$V640,18,FALSE)-AVERAGE(Skaters!R3:R640))/STDEV(Skaters!R3:R640)</f>
        <v>1.6167001994589381</v>
      </c>
      <c r="R118" s="33">
        <f>(VLOOKUP($A118,Skaters!$A1:$V640,19,FALSE)-AVERAGE(Skaters!S3:S640))/STDEV(Skaters!S3:S640)</f>
        <v>-3.1224088114166822E-2</v>
      </c>
      <c r="S118" s="33">
        <f>(VLOOKUP($A118,Skaters!$A1:$V640,20,FALSE)-AVERAGE(Skaters!T3:T640))/STDEV(Skaters!T3:T640)</f>
        <v>-0.59598363404164245</v>
      </c>
      <c r="T118" s="33">
        <f>(VLOOKUP($A118,Skaters!$A1:$V640,21,FALSE)-AVERAGE(Skaters!U3:U640))/STDEV(Skaters!U3:U640)</f>
        <v>-0.65095784258714562</v>
      </c>
      <c r="U118" s="33">
        <f>(VLOOKUP($A118,Skaters!$A1:$V640,22,FALSE)-AVERAGE(Skaters!V3:V640))/STDEV(Skaters!V3:V640)</f>
        <v>-1.1927436227759016</v>
      </c>
      <c r="V118" s="33">
        <f>IFERROR((VLOOKUP($A118,Skaters!A1:X640,23,FALSE)-AVERAGE(Skaters!W3:W640))/STDEV(Skaters!W3:W640),0)</f>
        <v>0</v>
      </c>
      <c r="W118" s="33">
        <f>IFERROR((VLOOKUP($A118,Skaters!A1:X640,24,FALSE)-AVERAGE(Skaters!X3:X640))/STDEV(Skaters!X3:X640),0)</f>
        <v>0</v>
      </c>
    </row>
    <row r="119" spans="1:23" ht="21.25" customHeight="1" x14ac:dyDescent="0.2">
      <c r="A119" s="47" t="s">
        <v>240</v>
      </c>
      <c r="B119" s="38" t="s">
        <v>212</v>
      </c>
      <c r="C119" s="39">
        <v>30</v>
      </c>
      <c r="D119" s="38" t="s">
        <v>104</v>
      </c>
      <c r="E119" s="40">
        <f t="shared" si="2"/>
        <v>1.0874748091368547</v>
      </c>
      <c r="F119" s="41">
        <f t="shared" si="3"/>
        <v>2.2193363451772544E-2</v>
      </c>
      <c r="G119" s="42">
        <f>VLOOKUP(A119,Skaters!A1:G640,7,FALSE)</f>
        <v>49</v>
      </c>
      <c r="H119" s="43">
        <f>(VLOOKUP($A119,Skaters!$A1:$V640,8,FALSE)-AVERAGE(Skaters!H3:H640))/STDEV(Skaters!H3:H640)</f>
        <v>0.48664261294388117</v>
      </c>
      <c r="I119" s="33">
        <f>(VLOOKUP($A119,Skaters!$A1:$V640,10,FALSE)-AVERAGE(Skaters!J3:J640))/STDEV(Skaters!J3:J640)</f>
        <v>1.0703522836073596</v>
      </c>
      <c r="J119" s="33">
        <f>(VLOOKUP($A119,Skaters!$A1:$V640,11,FALSE)-AVERAGE(Skaters!K3:K640))/STDEV(Skaters!K3:K640)</f>
        <v>0.66511228341774187</v>
      </c>
      <c r="K119" s="33">
        <f>(VLOOKUP($A119,Skaters!$A1:$V640,12,FALSE)-AVERAGE(Skaters!L3:L640))/STDEV(Skaters!L3:L640)</f>
        <v>0.91840094490245883</v>
      </c>
      <c r="L119" s="33">
        <f>(VLOOKUP($A119,Skaters!$A1:$V640,13,FALSE)-AVERAGE(Skaters!M3:M640))/STDEV(Skaters!M3:M640)</f>
        <v>0.4895934301383234</v>
      </c>
      <c r="M119" s="33">
        <f>(VLOOKUP($A119,Skaters!$A1:$V640,14,FALSE)-AVERAGE(Skaters!N3:N640))/STDEV(Skaters!N3:N640)</f>
        <v>-5.2257165990163515E-2</v>
      </c>
      <c r="N119" s="33">
        <f>(VLOOKUP($A119,Skaters!$A1:$V640,15,FALSE)-AVERAGE(Skaters!O3:O640))/STDEV(Skaters!O3:O640)</f>
        <v>7.7943264544532943E-3</v>
      </c>
      <c r="O119" s="33">
        <f>(VLOOKUP($A119,Skaters!$A1:$V640,16,FALSE)-AVERAGE(Skaters!P3:P640))/STDEV(Skaters!P3:P640)</f>
        <v>-0.64014480156847842</v>
      </c>
      <c r="P119" s="33">
        <f>(VLOOKUP($A119,Skaters!$A1:$V640,17,FALSE)-AVERAGE(Skaters!Q3:Q640))/STDEV(Skaters!Q3:Q640)</f>
        <v>5.5393106224816684E-2</v>
      </c>
      <c r="Q119" s="33">
        <f>(VLOOKUP($A119,Skaters!$A1:$V640,18,FALSE)-AVERAGE(Skaters!R3:R640))/STDEV(Skaters!R3:R640)</f>
        <v>-0.50523271291254479</v>
      </c>
      <c r="R119" s="33">
        <f>(VLOOKUP($A119,Skaters!$A1:$V640,19,FALSE)-AVERAGE(Skaters!S3:S640))/STDEV(Skaters!S3:S640)</f>
        <v>1.0114224593378722</v>
      </c>
      <c r="S119" s="33">
        <f>(VLOOKUP($A119,Skaters!$A1:$V640,20,FALSE)-AVERAGE(Skaters!T3:T640))/STDEV(Skaters!T3:T640)</f>
        <v>1.4640500465369883</v>
      </c>
      <c r="T119" s="33">
        <f>(VLOOKUP($A119,Skaters!$A1:$V640,21,FALSE)-AVERAGE(Skaters!U3:U640))/STDEV(Skaters!U3:U640)</f>
        <v>1.4066232043370841</v>
      </c>
      <c r="U119" s="33">
        <f>(VLOOKUP($A119,Skaters!$A1:$V640,22,FALSE)-AVERAGE(Skaters!V3:V640))/STDEV(Skaters!V3:V640)</f>
        <v>1.0599988436187147</v>
      </c>
      <c r="V119" s="33">
        <f>IFERROR((VLOOKUP($A119,Skaters!A1:X640,23,FALSE)-AVERAGE(Skaters!W3:W640))/STDEV(Skaters!W3:W640),0)</f>
        <v>0</v>
      </c>
      <c r="W119" s="33">
        <f>IFERROR((VLOOKUP($A119,Skaters!A1:X640,24,FALSE)-AVERAGE(Skaters!X3:X640))/STDEV(Skaters!X3:X640),0)</f>
        <v>0</v>
      </c>
    </row>
    <row r="120" spans="1:23" ht="21.25" customHeight="1" x14ac:dyDescent="0.15">
      <c r="A120" s="37" t="s">
        <v>257</v>
      </c>
      <c r="B120" s="38" t="s">
        <v>80</v>
      </c>
      <c r="C120" s="39">
        <v>30</v>
      </c>
      <c r="D120" s="38" t="s">
        <v>81</v>
      </c>
      <c r="E120" s="40">
        <f t="shared" si="2"/>
        <v>2.7444920736847065</v>
      </c>
      <c r="F120" s="41">
        <f t="shared" si="3"/>
        <v>5.601004232009605E-2</v>
      </c>
      <c r="G120" s="42">
        <f>VLOOKUP(A120,Skaters!A1:G640,7,FALSE)</f>
        <v>49</v>
      </c>
      <c r="H120" s="43">
        <f>(VLOOKUP($A120,Skaters!$A1:$V640,8,FALSE)-AVERAGE(Skaters!H3:H640))/STDEV(Skaters!H3:H640)</f>
        <v>5.6230123522467555E-2</v>
      </c>
      <c r="I120" s="33">
        <f>(VLOOKUP($A120,Skaters!$A1:$V640,10,FALSE)-AVERAGE(Skaters!J3:J640))/STDEV(Skaters!J3:J640)</f>
        <v>1.6071482211268331</v>
      </c>
      <c r="J120" s="33">
        <f>(VLOOKUP($A120,Skaters!$A1:$V640,11,FALSE)-AVERAGE(Skaters!K3:K640))/STDEV(Skaters!K3:K640)</f>
        <v>0.25715624764346406</v>
      </c>
      <c r="K120" s="33">
        <f>(VLOOKUP($A120,Skaters!$A1:$V640,12,FALSE)-AVERAGE(Skaters!L3:L640))/STDEV(Skaters!L3:L640)</f>
        <v>0.91064007022842741</v>
      </c>
      <c r="L120" s="33">
        <f>(VLOOKUP($A120,Skaters!$A1:$V640,13,FALSE)-AVERAGE(Skaters!M3:M640))/STDEV(Skaters!M3:M640)</f>
        <v>-0.24394616906997815</v>
      </c>
      <c r="M120" s="33">
        <f>(VLOOKUP($A120,Skaters!$A1:$V640,14,FALSE)-AVERAGE(Skaters!N3:N640))/STDEV(Skaters!N3:N640)</f>
        <v>1.4903396200820263</v>
      </c>
      <c r="N120" s="33">
        <f>(VLOOKUP($A120,Skaters!$A1:$V640,15,FALSE)-AVERAGE(Skaters!O3:O640))/STDEV(Skaters!O3:O640)</f>
        <v>0.34342061023777387</v>
      </c>
      <c r="O120" s="33">
        <f>(VLOOKUP($A120,Skaters!$A1:$V640,16,FALSE)-AVERAGE(Skaters!P3:P640))/STDEV(Skaters!P3:P640)</f>
        <v>-0.33998262329191464</v>
      </c>
      <c r="P120" s="33">
        <f>(VLOOKUP($A120,Skaters!$A1:$V640,17,FALSE)-AVERAGE(Skaters!Q3:Q640))/STDEV(Skaters!Q3:Q640)</f>
        <v>2.442010828237748</v>
      </c>
      <c r="Q120" s="33">
        <f>(VLOOKUP($A120,Skaters!$A1:$V640,18,FALSE)-AVERAGE(Skaters!R3:R640))/STDEV(Skaters!R3:R640)</f>
        <v>1.1206957870385283</v>
      </c>
      <c r="R120" s="33">
        <f>(VLOOKUP($A120,Skaters!$A1:$V640,19,FALSE)-AVERAGE(Skaters!S3:S640))/STDEV(Skaters!S3:S640)</f>
        <v>2.0171010837854486</v>
      </c>
      <c r="S120" s="33">
        <f>(VLOOKUP($A120,Skaters!$A1:$V640,20,FALSE)-AVERAGE(Skaters!T3:T640))/STDEV(Skaters!T3:T640)</f>
        <v>-0.54209924262839571</v>
      </c>
      <c r="T120" s="33">
        <f>(VLOOKUP($A120,Skaters!$A1:$V640,21,FALSE)-AVERAGE(Skaters!U3:U640))/STDEV(Skaters!U3:U640)</f>
        <v>-0.59047510137532289</v>
      </c>
      <c r="U120" s="33">
        <f>(VLOOKUP($A120,Skaters!$A1:$V640,22,FALSE)-AVERAGE(Skaters!V3:V640))/STDEV(Skaters!V3:V640)</f>
        <v>0.93281098754549785</v>
      </c>
      <c r="V120" s="33">
        <f>IFERROR((VLOOKUP($A120,Skaters!A1:X640,23,FALSE)-AVERAGE(Skaters!W3:W640))/STDEV(Skaters!W3:W640),0)</f>
        <v>0</v>
      </c>
      <c r="W120" s="33">
        <f>IFERROR((VLOOKUP($A120,Skaters!A1:X640,24,FALSE)-AVERAGE(Skaters!X3:X640))/STDEV(Skaters!X3:X640),0)</f>
        <v>0</v>
      </c>
    </row>
    <row r="121" spans="1:23" ht="21.25" customHeight="1" x14ac:dyDescent="0.2">
      <c r="A121" s="47" t="s">
        <v>234</v>
      </c>
      <c r="B121" s="38" t="s">
        <v>76</v>
      </c>
      <c r="C121" s="39">
        <v>22</v>
      </c>
      <c r="D121" s="38" t="s">
        <v>104</v>
      </c>
      <c r="E121" s="40">
        <f t="shared" si="2"/>
        <v>2.6219200001988652</v>
      </c>
      <c r="F121" s="41">
        <f t="shared" si="3"/>
        <v>5.3508571432629902E-2</v>
      </c>
      <c r="G121" s="42">
        <f>VLOOKUP(A121,Skaters!A1:G640,7,FALSE)</f>
        <v>49</v>
      </c>
      <c r="H121" s="43">
        <f>(VLOOKUP($A121,Skaters!$A1:$V640,8,FALSE)-AVERAGE(Skaters!H3:H640))/STDEV(Skaters!H3:H640)</f>
        <v>9.0482880717847589E-2</v>
      </c>
      <c r="I121" s="33">
        <f>(VLOOKUP($A121,Skaters!$A1:$V640,10,FALSE)-AVERAGE(Skaters!J3:J640))/STDEV(Skaters!J3:J640)</f>
        <v>0.76221976996188068</v>
      </c>
      <c r="J121" s="33">
        <f>(VLOOKUP($A121,Skaters!$A1:$V640,11,FALSE)-AVERAGE(Skaters!K3:K640))/STDEV(Skaters!K3:K640)</f>
        <v>0.87482452586416726</v>
      </c>
      <c r="K121" s="33">
        <f>(VLOOKUP($A121,Skaters!$A1:$V640,12,FALSE)-AVERAGE(Skaters!L3:L640))/STDEV(Skaters!L3:L640)</f>
        <v>0.90740452626399837</v>
      </c>
      <c r="L121" s="33">
        <f>(VLOOKUP($A121,Skaters!$A1:$V640,13,FALSE)-AVERAGE(Skaters!M3:M640))/STDEV(Skaters!M3:M640)</f>
        <v>0.33927982433815002</v>
      </c>
      <c r="M121" s="33">
        <f>(VLOOKUP($A121,Skaters!$A1:$V640,14,FALSE)-AVERAGE(Skaters!N3:N640))/STDEV(Skaters!N3:N640)</f>
        <v>0.57346993895992826</v>
      </c>
      <c r="N121" s="33">
        <f>(VLOOKUP($A121,Skaters!$A1:$V640,15,FALSE)-AVERAGE(Skaters!O3:O640))/STDEV(Skaters!O3:O640)</f>
        <v>0.45664956002034984</v>
      </c>
      <c r="O121" s="33">
        <f>(VLOOKUP($A121,Skaters!$A1:$V640,16,FALSE)-AVERAGE(Skaters!P3:P640))/STDEV(Skaters!P3:P640)</f>
        <v>-0.72578958710579522</v>
      </c>
      <c r="P121" s="33">
        <f>(VLOOKUP($A121,Skaters!$A1:$V640,17,FALSE)-AVERAGE(Skaters!Q3:Q640))/STDEV(Skaters!Q3:Q640)</f>
        <v>-0.54238569666735281</v>
      </c>
      <c r="Q121" s="33">
        <f>(VLOOKUP($A121,Skaters!$A1:$V640,18,FALSE)-AVERAGE(Skaters!R3:R640))/STDEV(Skaters!R3:R640)</f>
        <v>0.91473590712011243</v>
      </c>
      <c r="R121" s="33">
        <f>(VLOOKUP($A121,Skaters!$A1:$V640,19,FALSE)-AVERAGE(Skaters!S3:S640))/STDEV(Skaters!S3:S640)</f>
        <v>1.059790354593221</v>
      </c>
      <c r="S121" s="33">
        <f>(VLOOKUP($A121,Skaters!$A1:$V640,20,FALSE)-AVERAGE(Skaters!T3:T640))/STDEV(Skaters!T3:T640)</f>
        <v>-0.44038559118663739</v>
      </c>
      <c r="T121" s="33">
        <f>(VLOOKUP($A121,Skaters!$A1:$V640,21,FALSE)-AVERAGE(Skaters!U3:U640))/STDEV(Skaters!U3:U640)</f>
        <v>-0.40032200776680504</v>
      </c>
      <c r="U121" s="33">
        <f>(VLOOKUP($A121,Skaters!$A1:$V640,22,FALSE)-AVERAGE(Skaters!V3:V640))/STDEV(Skaters!V3:V640)</f>
        <v>0.54525947039110712</v>
      </c>
      <c r="V121" s="33">
        <f>IFERROR((VLOOKUP($A121,Skaters!A1:X640,23,FALSE)-AVERAGE(Skaters!W3:W640))/STDEV(Skaters!W3:W640),0)</f>
        <v>0</v>
      </c>
      <c r="W121" s="33">
        <f>IFERROR((VLOOKUP($A121,Skaters!A1:X640,24,FALSE)-AVERAGE(Skaters!X3:X640))/STDEV(Skaters!X3:X640),0)</f>
        <v>0</v>
      </c>
    </row>
    <row r="122" spans="1:23" ht="21.25" customHeight="1" x14ac:dyDescent="0.15">
      <c r="A122" s="44" t="s">
        <v>213</v>
      </c>
      <c r="B122" s="48" t="s">
        <v>60</v>
      </c>
      <c r="C122" s="49">
        <v>26</v>
      </c>
      <c r="D122" s="48" t="s">
        <v>81</v>
      </c>
      <c r="E122" s="40">
        <f t="shared" si="2"/>
        <v>4.6703115631194461</v>
      </c>
      <c r="F122" s="41">
        <f t="shared" si="3"/>
        <v>9.1574736531753839E-2</v>
      </c>
      <c r="G122" s="42">
        <f>VLOOKUP(A122,Skaters!A1:G640,7,FALSE)</f>
        <v>51</v>
      </c>
      <c r="H122" s="43">
        <f>(VLOOKUP($A122,Skaters!$A1:$V640,8,FALSE)-AVERAGE(Skaters!H3:H640))/STDEV(Skaters!H3:H640)</f>
        <v>0.4355848441649886</v>
      </c>
      <c r="I122" s="33">
        <f>(VLOOKUP($A122,Skaters!$A1:$V640,10,FALSE)-AVERAGE(Skaters!J3:J640))/STDEV(Skaters!J3:J640)</f>
        <v>1.5477449199545896</v>
      </c>
      <c r="J122" s="33">
        <f>(VLOOKUP($A122,Skaters!$A1:$V640,11,FALSE)-AVERAGE(Skaters!K3:K640))/STDEV(Skaters!K3:K640)</f>
        <v>0.25374862663679343</v>
      </c>
      <c r="K122" s="33">
        <f>(VLOOKUP($A122,Skaters!$A1:$V640,12,FALSE)-AVERAGE(Skaters!L3:L640))/STDEV(Skaters!L3:L640)</f>
        <v>0.88083221975782655</v>
      </c>
      <c r="L122" s="33">
        <f>(VLOOKUP($A122,Skaters!$A1:$V640,13,FALSE)-AVERAGE(Skaters!M3:M640))/STDEV(Skaters!M3:M640)</f>
        <v>1.1757152256603878</v>
      </c>
      <c r="M122" s="33">
        <f>(VLOOKUP($A122,Skaters!$A1:$V640,14,FALSE)-AVERAGE(Skaters!N3:N640))/STDEV(Skaters!N3:N640)</f>
        <v>7.7685623195802828E-2</v>
      </c>
      <c r="N122" s="33">
        <f>(VLOOKUP($A122,Skaters!$A1:$V640,15,FALSE)-AVERAGE(Skaters!O3:O640))/STDEV(Skaters!O3:O640)</f>
        <v>-0.2911745911088901</v>
      </c>
      <c r="O122" s="33">
        <f>(VLOOKUP($A122,Skaters!$A1:$V640,16,FALSE)-AVERAGE(Skaters!P3:P640))/STDEV(Skaters!P3:P640)</f>
        <v>-0.35959785492806634</v>
      </c>
      <c r="P122" s="33">
        <f>(VLOOKUP($A122,Skaters!$A1:$V640,17,FALSE)-AVERAGE(Skaters!Q3:Q640))/STDEV(Skaters!Q3:Q640)</f>
        <v>0.43979588199208747</v>
      </c>
      <c r="Q122" s="33">
        <f>(VLOOKUP($A122,Skaters!$A1:$V640,18,FALSE)-AVERAGE(Skaters!R3:R640))/STDEV(Skaters!R3:R640)</f>
        <v>2.3438752369046321</v>
      </c>
      <c r="R122" s="33">
        <f>(VLOOKUP($A122,Skaters!$A1:$V640,19,FALSE)-AVERAGE(Skaters!S3:S640))/STDEV(Skaters!S3:S640)</f>
        <v>1.7388090188569663</v>
      </c>
      <c r="S122" s="33">
        <f>(VLOOKUP($A122,Skaters!$A1:$V640,20,FALSE)-AVERAGE(Skaters!T3:T640))/STDEV(Skaters!T3:T640)</f>
        <v>-0.58069363377239047</v>
      </c>
      <c r="T122" s="33">
        <f>(VLOOKUP($A122,Skaters!$A1:$V640,21,FALSE)-AVERAGE(Skaters!U3:U640))/STDEV(Skaters!U3:U640)</f>
        <v>-0.61441245552342805</v>
      </c>
      <c r="U122" s="33">
        <f>(VLOOKUP($A122,Skaters!$A1:$V640,22,FALSE)-AVERAGE(Skaters!V3:V640))/STDEV(Skaters!V3:V640)</f>
        <v>0.15351418657946289</v>
      </c>
      <c r="V122" s="33">
        <f>IFERROR((VLOOKUP($A122,Skaters!A1:X640,23,FALSE)-AVERAGE(Skaters!W3:W640))/STDEV(Skaters!W3:W640),0)</f>
        <v>0</v>
      </c>
      <c r="W122" s="33">
        <f>IFERROR((VLOOKUP($A122,Skaters!A1:X640,24,FALSE)-AVERAGE(Skaters!X3:X640))/STDEV(Skaters!X3:X640),0)</f>
        <v>0</v>
      </c>
    </row>
    <row r="123" spans="1:23" ht="21.25" customHeight="1" x14ac:dyDescent="0.15">
      <c r="A123" s="44" t="s">
        <v>174</v>
      </c>
      <c r="B123" s="48" t="s">
        <v>102</v>
      </c>
      <c r="C123" s="49">
        <v>31</v>
      </c>
      <c r="D123" s="48" t="s">
        <v>66</v>
      </c>
      <c r="E123" s="40">
        <f t="shared" si="2"/>
        <v>4.2750932683623741</v>
      </c>
      <c r="F123" s="41">
        <f t="shared" si="3"/>
        <v>7.9168393858562489E-2</v>
      </c>
      <c r="G123" s="42">
        <f>VLOOKUP(A123,Skaters!A1:G640,7,FALSE)</f>
        <v>54</v>
      </c>
      <c r="H123" s="43">
        <f>(VLOOKUP($A123,Skaters!$A1:$V640,8,FALSE)-AVERAGE(Skaters!H3:H640))/STDEV(Skaters!H3:H640)</f>
        <v>0.12179882203727814</v>
      </c>
      <c r="I123" s="33">
        <f>(VLOOKUP($A123,Skaters!$A1:$V640,10,FALSE)-AVERAGE(Skaters!J3:J640))/STDEV(Skaters!J3:J640)</f>
        <v>1.9787934947844599</v>
      </c>
      <c r="J123" s="33">
        <f>(VLOOKUP($A123,Skaters!$A1:$V640,11,FALSE)-AVERAGE(Skaters!K3:K640))/STDEV(Skaters!K3:K640)</f>
        <v>-6.4996778417112169E-2</v>
      </c>
      <c r="K123" s="33">
        <f>(VLOOKUP($A123,Skaters!$A1:$V640,12,FALSE)-AVERAGE(Skaters!L3:L640))/STDEV(Skaters!L3:L640)</f>
        <v>0.88018642449547246</v>
      </c>
      <c r="L123" s="33">
        <f>(VLOOKUP($A123,Skaters!$A1:$V640,13,FALSE)-AVERAGE(Skaters!M3:M640))/STDEV(Skaters!M3:M640)</f>
        <v>1.6411400533446723</v>
      </c>
      <c r="M123" s="33">
        <f>(VLOOKUP($A123,Skaters!$A1:$V640,14,FALSE)-AVERAGE(Skaters!N3:N640))/STDEV(Skaters!N3:N640)</f>
        <v>1.6739428039143998</v>
      </c>
      <c r="N123" s="33">
        <f>(VLOOKUP($A123,Skaters!$A1:$V640,15,FALSE)-AVERAGE(Skaters!O3:O640))/STDEV(Skaters!O3:O640)</f>
        <v>0.65257155042013026</v>
      </c>
      <c r="O123" s="33">
        <f>(VLOOKUP($A123,Skaters!$A1:$V640,16,FALSE)-AVERAGE(Skaters!P3:P640))/STDEV(Skaters!P3:P640)</f>
        <v>-0.49549805157836035</v>
      </c>
      <c r="P123" s="33">
        <f>(VLOOKUP($A123,Skaters!$A1:$V640,17,FALSE)-AVERAGE(Skaters!Q3:Q640))/STDEV(Skaters!Q3:Q640)</f>
        <v>0.1540786602601685</v>
      </c>
      <c r="Q123" s="33">
        <f>(VLOOKUP($A123,Skaters!$A1:$V640,18,FALSE)-AVERAGE(Skaters!R3:R640))/STDEV(Skaters!R3:R640)</f>
        <v>0.56308299980858467</v>
      </c>
      <c r="R123" s="33">
        <f>(VLOOKUP($A123,Skaters!$A1:$V640,19,FALSE)-AVERAGE(Skaters!S3:S640))/STDEV(Skaters!S3:S640)</f>
        <v>1.7202437917479703</v>
      </c>
      <c r="S123" s="33">
        <f>(VLOOKUP($A123,Skaters!$A1:$V640,20,FALSE)-AVERAGE(Skaters!T3:T640))/STDEV(Skaters!T3:T640)</f>
        <v>9.8846413033782415E-2</v>
      </c>
      <c r="T123" s="33">
        <f>(VLOOKUP($A123,Skaters!$A1:$V640,21,FALSE)-AVERAGE(Skaters!U3:U640))/STDEV(Skaters!U3:U640)</f>
        <v>0.16693691881591102</v>
      </c>
      <c r="U123" s="33">
        <f>(VLOOKUP($A123,Skaters!$A1:$V640,22,FALSE)-AVERAGE(Skaters!V3:V640))/STDEV(Skaters!V3:V640)</f>
        <v>0.88104996112302592</v>
      </c>
      <c r="V123" s="33">
        <f>IFERROR((VLOOKUP($A123,Skaters!A1:X640,23,FALSE)-AVERAGE(Skaters!W3:W640))/STDEV(Skaters!W3:W640),0)</f>
        <v>0</v>
      </c>
      <c r="W123" s="33">
        <f>IFERROR((VLOOKUP($A123,Skaters!A1:X640,24,FALSE)-AVERAGE(Skaters!X3:X640))/STDEV(Skaters!X3:X640),0)</f>
        <v>0</v>
      </c>
    </row>
    <row r="124" spans="1:23" ht="21.25" customHeight="1" x14ac:dyDescent="0.15">
      <c r="A124" s="44" t="s">
        <v>238</v>
      </c>
      <c r="B124" s="48" t="s">
        <v>239</v>
      </c>
      <c r="C124" s="49">
        <v>20</v>
      </c>
      <c r="D124" s="48" t="s">
        <v>61</v>
      </c>
      <c r="E124" s="40">
        <f t="shared" si="2"/>
        <v>1.3940829698373089</v>
      </c>
      <c r="F124" s="41">
        <f t="shared" si="3"/>
        <v>3.1683703859938843E-2</v>
      </c>
      <c r="G124" s="42">
        <f>VLOOKUP(A124,Skaters!A1:G640,7,FALSE)</f>
        <v>44</v>
      </c>
      <c r="H124" s="43">
        <f>(VLOOKUP($A124,Skaters!$A1:$V640,8,FALSE)-AVERAGE(Skaters!H3:H640))/STDEV(Skaters!H3:H640)</f>
        <v>0.21252562283284332</v>
      </c>
      <c r="I124" s="33">
        <f>(VLOOKUP($A124,Skaters!$A1:$V640,10,FALSE)-AVERAGE(Skaters!J3:J640))/STDEV(Skaters!J3:J640)</f>
        <v>0.4266852565213673</v>
      </c>
      <c r="J124" s="33">
        <f>(VLOOKUP($A124,Skaters!$A1:$V640,11,FALSE)-AVERAGE(Skaters!K3:K640))/STDEV(Skaters!K3:K640)</f>
        <v>1.06913310431762</v>
      </c>
      <c r="K124" s="33">
        <f>(VLOOKUP($A124,Skaters!$A1:$V640,12,FALSE)-AVERAGE(Skaters!L3:L640))/STDEV(Skaters!L3:L640)</f>
        <v>0.87392182374935046</v>
      </c>
      <c r="L124" s="33">
        <f>(VLOOKUP($A124,Skaters!$A1:$V640,13,FALSE)-AVERAGE(Skaters!M3:M640))/STDEV(Skaters!M3:M640)</f>
        <v>0.63250366575603889</v>
      </c>
      <c r="M124" s="33">
        <f>(VLOOKUP($A124,Skaters!$A1:$V640,14,FALSE)-AVERAGE(Skaters!N3:N640))/STDEV(Skaters!N3:N640)</f>
        <v>-0.10070967452096945</v>
      </c>
      <c r="N124" s="33">
        <f>(VLOOKUP($A124,Skaters!$A1:$V640,15,FALSE)-AVERAGE(Skaters!O3:O640))/STDEV(Skaters!O3:O640)</f>
        <v>0.11795262009780656</v>
      </c>
      <c r="O124" s="33">
        <f>(VLOOKUP($A124,Skaters!$A1:$V640,16,FALSE)-AVERAGE(Skaters!P3:P640))/STDEV(Skaters!P3:P640)</f>
        <v>-0.97632972358904424</v>
      </c>
      <c r="P124" s="33">
        <f>(VLOOKUP($A124,Skaters!$A1:$V640,17,FALSE)-AVERAGE(Skaters!Q3:Q640))/STDEV(Skaters!Q3:Q640)</f>
        <v>-1.1750722422846596</v>
      </c>
      <c r="Q124" s="33">
        <f>(VLOOKUP($A124,Skaters!$A1:$V640,18,FALSE)-AVERAGE(Skaters!R3:R640))/STDEV(Skaters!R3:R640)</f>
        <v>0.12413804673352039</v>
      </c>
      <c r="R124" s="33">
        <f>(VLOOKUP($A124,Skaters!$A1:$V640,19,FALSE)-AVERAGE(Skaters!S3:S640))/STDEV(Skaters!S3:S640)</f>
        <v>0.45715901947369314</v>
      </c>
      <c r="S124" s="33">
        <f>(VLOOKUP($A124,Skaters!$A1:$V640,20,FALSE)-AVERAGE(Skaters!T3:T640))/STDEV(Skaters!T3:T640)</f>
        <v>0.59307863213565293</v>
      </c>
      <c r="T124" s="33">
        <f>(VLOOKUP($A124,Skaters!$A1:$V640,21,FALSE)-AVERAGE(Skaters!U3:U640))/STDEV(Skaters!U3:U640)</f>
        <v>1.0550359934011357</v>
      </c>
      <c r="U124" s="33">
        <f>(VLOOKUP($A124,Skaters!$A1:$V640,22,FALSE)-AVERAGE(Skaters!V3:V640))/STDEV(Skaters!V3:V640)</f>
        <v>0.66753988570613521</v>
      </c>
      <c r="V124" s="33">
        <f>IFERROR((VLOOKUP($A124,Skaters!A1:X640,23,FALSE)-AVERAGE(Skaters!W3:W640))/STDEV(Skaters!W3:W640),0)</f>
        <v>0</v>
      </c>
      <c r="W124" s="33">
        <f>IFERROR((VLOOKUP($A124,Skaters!A1:X640,24,FALSE)-AVERAGE(Skaters!X3:X640))/STDEV(Skaters!X3:X640),0)</f>
        <v>0</v>
      </c>
    </row>
    <row r="125" spans="1:23" ht="21.25" customHeight="1" x14ac:dyDescent="0.2">
      <c r="A125" s="47" t="s">
        <v>154</v>
      </c>
      <c r="B125" s="38" t="s">
        <v>70</v>
      </c>
      <c r="C125" s="39">
        <v>25</v>
      </c>
      <c r="D125" s="38" t="s">
        <v>61</v>
      </c>
      <c r="E125" s="40">
        <f t="shared" si="2"/>
        <v>5.5794483327797071</v>
      </c>
      <c r="F125" s="41">
        <f t="shared" si="3"/>
        <v>0.11871166665488739</v>
      </c>
      <c r="G125" s="42">
        <f>VLOOKUP(A125,Skaters!A1:G640,7,FALSE)</f>
        <v>47</v>
      </c>
      <c r="H125" s="43">
        <f>(VLOOKUP($A125,Skaters!$A1:$V640,8,FALSE)-AVERAGE(Skaters!H3:H640))/STDEV(Skaters!H3:H640)</f>
        <v>0.60552755502482303</v>
      </c>
      <c r="I125" s="33">
        <f>(VLOOKUP($A125,Skaters!$A1:$V640,10,FALSE)-AVERAGE(Skaters!J3:J640))/STDEV(Skaters!J3:J640)</f>
        <v>1.4445489455278651</v>
      </c>
      <c r="J125" s="33">
        <f>(VLOOKUP($A125,Skaters!$A1:$V640,11,FALSE)-AVERAGE(Skaters!K3:K640))/STDEV(Skaters!K3:K640)</f>
        <v>0.30358849579604691</v>
      </c>
      <c r="K125" s="33">
        <f>(VLOOKUP($A125,Skaters!$A1:$V640,12,FALSE)-AVERAGE(Skaters!L3:L640))/STDEV(Skaters!L3:L640)</f>
        <v>0.8642681168769456</v>
      </c>
      <c r="L125" s="33">
        <f>(VLOOKUP($A125,Skaters!$A1:$V640,13,FALSE)-AVERAGE(Skaters!M3:M640))/STDEV(Skaters!M3:M640)</f>
        <v>2.1127230644561923</v>
      </c>
      <c r="M125" s="33">
        <f>(VLOOKUP($A125,Skaters!$A1:$V640,14,FALSE)-AVERAGE(Skaters!N3:N640))/STDEV(Skaters!N3:N640)</f>
        <v>1.5591630400239946</v>
      </c>
      <c r="N125" s="33">
        <f>(VLOOKUP($A125,Skaters!$A1:$V640,15,FALSE)-AVERAGE(Skaters!O3:O640))/STDEV(Skaters!O3:O640)</f>
        <v>0.83913871799324646</v>
      </c>
      <c r="O125" s="33">
        <f>(VLOOKUP($A125,Skaters!$A1:$V640,16,FALSE)-AVERAGE(Skaters!P3:P640))/STDEV(Skaters!P3:P640)</f>
        <v>-0.66510603087377718</v>
      </c>
      <c r="P125" s="33">
        <f>(VLOOKUP($A125,Skaters!$A1:$V640,17,FALSE)-AVERAGE(Skaters!Q3:Q640))/STDEV(Skaters!Q3:Q640)</f>
        <v>1.5703009993190644</v>
      </c>
      <c r="Q125" s="33">
        <f>(VLOOKUP($A125,Skaters!$A1:$V640,18,FALSE)-AVERAGE(Skaters!R3:R640))/STDEV(Skaters!R3:R640)</f>
        <v>1.5445551398801334</v>
      </c>
      <c r="R125" s="33">
        <f>(VLOOKUP($A125,Skaters!$A1:$V640,19,FALSE)-AVERAGE(Skaters!S3:S640))/STDEV(Skaters!S3:S640)</f>
        <v>1.2544427122107591</v>
      </c>
      <c r="S125" s="33">
        <f>(VLOOKUP($A125,Skaters!$A1:$V640,20,FALSE)-AVERAGE(Skaters!T3:T640))/STDEV(Skaters!T3:T640)</f>
        <v>1.4010831516383346</v>
      </c>
      <c r="T125" s="33">
        <f>(VLOOKUP($A125,Skaters!$A1:$V640,21,FALSE)-AVERAGE(Skaters!U3:U640))/STDEV(Skaters!U3:U640)</f>
        <v>1.604991739528403</v>
      </c>
      <c r="U125" s="33">
        <f>(VLOOKUP($A125,Skaters!$A1:$V640,22,FALSE)-AVERAGE(Skaters!V3:V640))/STDEV(Skaters!V3:V640)</f>
        <v>0.92586721206721123</v>
      </c>
      <c r="V125" s="33">
        <f>IFERROR((VLOOKUP($A125,Skaters!A1:X640,23,FALSE)-AVERAGE(Skaters!W3:W640))/STDEV(Skaters!W3:W640),0)</f>
        <v>0</v>
      </c>
      <c r="W125" s="33">
        <f>IFERROR((VLOOKUP($A125,Skaters!A1:X640,24,FALSE)-AVERAGE(Skaters!X3:X640))/STDEV(Skaters!X3:X640),0)</f>
        <v>0</v>
      </c>
    </row>
    <row r="126" spans="1:23" ht="21.25" customHeight="1" x14ac:dyDescent="0.15">
      <c r="A126" s="44" t="s">
        <v>218</v>
      </c>
      <c r="B126" s="45" t="s">
        <v>212</v>
      </c>
      <c r="C126" s="46">
        <v>31</v>
      </c>
      <c r="D126" s="45" t="s">
        <v>62</v>
      </c>
      <c r="E126" s="40">
        <f t="shared" si="2"/>
        <v>2.1797579038933352</v>
      </c>
      <c r="F126" s="41">
        <f t="shared" si="3"/>
        <v>4.4484855181496641E-2</v>
      </c>
      <c r="G126" s="42">
        <f>VLOOKUP(A126,Skaters!A1:G640,7,FALSE)</f>
        <v>49</v>
      </c>
      <c r="H126" s="43">
        <f>(VLOOKUP($A126,Skaters!$A1:$V640,8,FALSE)-AVERAGE(Skaters!H3:H640))/STDEV(Skaters!H3:H640)</f>
        <v>0.2094487764111834</v>
      </c>
      <c r="I126" s="33">
        <f>(VLOOKUP($A126,Skaters!$A1:$V640,10,FALSE)-AVERAGE(Skaters!J3:J640))/STDEV(Skaters!J3:J640)</f>
        <v>1.3056811485418114</v>
      </c>
      <c r="J126" s="33">
        <f>(VLOOKUP($A126,Skaters!$A1:$V640,11,FALSE)-AVERAGE(Skaters!K3:K640))/STDEV(Skaters!K3:K640)</f>
        <v>0.40255691961303436</v>
      </c>
      <c r="K126" s="33">
        <f>(VLOOKUP($A126,Skaters!$A1:$V640,12,FALSE)-AVERAGE(Skaters!L3:L640))/STDEV(Skaters!L3:L640)</f>
        <v>0.86212690800888603</v>
      </c>
      <c r="L126" s="33">
        <f>(VLOOKUP($A126,Skaters!$A1:$V640,13,FALSE)-AVERAGE(Skaters!M3:M640))/STDEV(Skaters!M3:M640)</f>
        <v>0.71725827416237253</v>
      </c>
      <c r="M126" s="33">
        <f>(VLOOKUP($A126,Skaters!$A1:$V640,14,FALSE)-AVERAGE(Skaters!N3:N640))/STDEV(Skaters!N3:N640)</f>
        <v>0.64129197816832006</v>
      </c>
      <c r="N126" s="33">
        <f>(VLOOKUP($A126,Skaters!$A1:$V640,15,FALSE)-AVERAGE(Skaters!O3:O640))/STDEV(Skaters!O3:O640)</f>
        <v>0.50939224032611874</v>
      </c>
      <c r="O126" s="33">
        <f>(VLOOKUP($A126,Skaters!$A1:$V640,16,FALSE)-AVERAGE(Skaters!P3:P640))/STDEV(Skaters!P3:P640)</f>
        <v>-0.41663616328755043</v>
      </c>
      <c r="P126" s="33">
        <f>(VLOOKUP($A126,Skaters!$A1:$V640,17,FALSE)-AVERAGE(Skaters!Q3:Q640))/STDEV(Skaters!Q3:Q640)</f>
        <v>-0.7945386875135193</v>
      </c>
      <c r="Q126" s="33">
        <f>(VLOOKUP($A126,Skaters!$A1:$V640,18,FALSE)-AVERAGE(Skaters!R3:R640))/STDEV(Skaters!R3:R640)</f>
        <v>-0.33849451546245096</v>
      </c>
      <c r="R126" s="33">
        <f>(VLOOKUP($A126,Skaters!$A1:$V640,19,FALSE)-AVERAGE(Skaters!S3:S640))/STDEV(Skaters!S3:S640)</f>
        <v>1.23309976357396</v>
      </c>
      <c r="S126" s="33">
        <f>(VLOOKUP($A126,Skaters!$A1:$V640,20,FALSE)-AVERAGE(Skaters!T3:T640))/STDEV(Skaters!T3:T640)</f>
        <v>-0.55948784585784539</v>
      </c>
      <c r="T126" s="33">
        <f>(VLOOKUP($A126,Skaters!$A1:$V640,21,FALSE)-AVERAGE(Skaters!U3:U640))/STDEV(Skaters!U3:U640)</f>
        <v>-0.57852163568592763</v>
      </c>
      <c r="U126" s="33">
        <f>(VLOOKUP($A126,Skaters!$A1:$V640,22,FALSE)-AVERAGE(Skaters!V3:V640))/STDEV(Skaters!V3:V640)</f>
        <v>-1.1927436227759016</v>
      </c>
      <c r="V126" s="33">
        <f>IFERROR((VLOOKUP($A126,Skaters!A1:X640,23,FALSE)-AVERAGE(Skaters!W3:W640))/STDEV(Skaters!W3:W640),0)</f>
        <v>0</v>
      </c>
      <c r="W126" s="33">
        <f>IFERROR((VLOOKUP($A126,Skaters!A1:X640,24,FALSE)-AVERAGE(Skaters!X3:X640))/STDEV(Skaters!X3:X640),0)</f>
        <v>0</v>
      </c>
    </row>
    <row r="127" spans="1:23" ht="21.25" customHeight="1" x14ac:dyDescent="0.2">
      <c r="A127" s="47" t="s">
        <v>145</v>
      </c>
      <c r="B127" s="38" t="s">
        <v>99</v>
      </c>
      <c r="C127" s="39">
        <v>24</v>
      </c>
      <c r="D127" s="38" t="s">
        <v>74</v>
      </c>
      <c r="E127" s="40">
        <f t="shared" si="2"/>
        <v>5.3126470118179601</v>
      </c>
      <c r="F127" s="41">
        <f t="shared" si="3"/>
        <v>0.10023862286448981</v>
      </c>
      <c r="G127" s="42">
        <f>VLOOKUP(A127,Skaters!A1:G640,7,FALSE)</f>
        <v>53</v>
      </c>
      <c r="H127" s="43">
        <f>(VLOOKUP($A127,Skaters!$A1:$V640,8,FALSE)-AVERAGE(Skaters!H3:H640))/STDEV(Skaters!H3:H640)</f>
        <v>2.7486139392360247</v>
      </c>
      <c r="I127" s="33">
        <f>(VLOOKUP($A127,Skaters!$A1:$V640,10,FALSE)-AVERAGE(Skaters!J3:J640))/STDEV(Skaters!J3:J640)</f>
        <v>-0.61947686532819712</v>
      </c>
      <c r="J127" s="33">
        <f>(VLOOKUP($A127,Skaters!$A1:$V640,11,FALSE)-AVERAGE(Skaters!K3:K640))/STDEV(Skaters!K3:K640)</f>
        <v>1.8172801113038299</v>
      </c>
      <c r="K127" s="33">
        <f>(VLOOKUP($A127,Skaters!$A1:$V640,12,FALSE)-AVERAGE(Skaters!L3:L640))/STDEV(Skaters!L3:L640)</f>
        <v>0.85941251461588986</v>
      </c>
      <c r="L127" s="33">
        <f>(VLOOKUP($A127,Skaters!$A1:$V640,13,FALSE)-AVERAGE(Skaters!M3:M640))/STDEV(Skaters!M3:M640)</f>
        <v>1.6271792200741557</v>
      </c>
      <c r="M127" s="33">
        <f>(VLOOKUP($A127,Skaters!$A1:$V640,14,FALSE)-AVERAGE(Skaters!N3:N640))/STDEV(Skaters!N3:N640)</f>
        <v>-0.50961566377921097</v>
      </c>
      <c r="N127" s="33">
        <f>(VLOOKUP($A127,Skaters!$A1:$V640,15,FALSE)-AVERAGE(Skaters!O3:O640))/STDEV(Skaters!O3:O640)</f>
        <v>0.90741800286578</v>
      </c>
      <c r="O127" s="33">
        <f>(VLOOKUP($A127,Skaters!$A1:$V640,16,FALSE)-AVERAGE(Skaters!P3:P640))/STDEV(Skaters!P3:P640)</f>
        <v>2.1444136911018421</v>
      </c>
      <c r="P127" s="33">
        <f>(VLOOKUP($A127,Skaters!$A1:$V640,17,FALSE)-AVERAGE(Skaters!Q3:Q640))/STDEV(Skaters!Q3:Q640)</f>
        <v>0.4195605821340298</v>
      </c>
      <c r="Q127" s="33">
        <f>(VLOOKUP($A127,Skaters!$A1:$V640,18,FALSE)-AVERAGE(Skaters!R3:R640))/STDEV(Skaters!R3:R640)</f>
        <v>-0.56416714819945013</v>
      </c>
      <c r="R127" s="33">
        <f>(VLOOKUP($A127,Skaters!$A1:$V640,19,FALSE)-AVERAGE(Skaters!S3:S640))/STDEV(Skaters!S3:S640)</f>
        <v>-0.69520077405311453</v>
      </c>
      <c r="S127" s="33">
        <f>(VLOOKUP($A127,Skaters!$A1:$V640,20,FALSE)-AVERAGE(Skaters!T3:T640))/STDEV(Skaters!T3:T640)</f>
        <v>-0.59598363404164245</v>
      </c>
      <c r="T127" s="33">
        <f>(VLOOKUP($A127,Skaters!$A1:$V640,21,FALSE)-AVERAGE(Skaters!U3:U640))/STDEV(Skaters!U3:U640)</f>
        <v>-0.65095784258714562</v>
      </c>
      <c r="U127" s="33">
        <f>(VLOOKUP($A127,Skaters!$A1:$V640,22,FALSE)-AVERAGE(Skaters!V3:V640))/STDEV(Skaters!V3:V640)</f>
        <v>-1.1927436227759016</v>
      </c>
      <c r="V127" s="33">
        <f>IFERROR((VLOOKUP($A127,Skaters!A1:X640,23,FALSE)-AVERAGE(Skaters!W3:W640))/STDEV(Skaters!W3:W640),0)</f>
        <v>0</v>
      </c>
      <c r="W127" s="33">
        <f>IFERROR((VLOOKUP($A127,Skaters!A1:X640,24,FALSE)-AVERAGE(Skaters!X3:X640))/STDEV(Skaters!X3:X640),0)</f>
        <v>0</v>
      </c>
    </row>
    <row r="128" spans="1:23" ht="21.25" customHeight="1" x14ac:dyDescent="0.2">
      <c r="A128" s="47" t="s">
        <v>181</v>
      </c>
      <c r="B128" s="38" t="s">
        <v>80</v>
      </c>
      <c r="C128" s="39">
        <v>24</v>
      </c>
      <c r="D128" s="38" t="s">
        <v>59</v>
      </c>
      <c r="E128" s="40">
        <f t="shared" si="2"/>
        <v>4.5328793316961793</v>
      </c>
      <c r="F128" s="41">
        <f t="shared" si="3"/>
        <v>9.2507741463187326E-2</v>
      </c>
      <c r="G128" s="42">
        <f>VLOOKUP(A128,Skaters!A1:G640,7,FALSE)</f>
        <v>49</v>
      </c>
      <c r="H128" s="43">
        <f>(VLOOKUP($A128,Skaters!$A1:$V640,8,FALSE)-AVERAGE(Skaters!H3:H640))/STDEV(Skaters!H3:H640)</f>
        <v>0.46383440960964523</v>
      </c>
      <c r="I128" s="33">
        <f>(VLOOKUP($A128,Skaters!$A1:$V640,10,FALSE)-AVERAGE(Skaters!J3:J640))/STDEV(Skaters!J3:J640)</f>
        <v>1.6125951762533657</v>
      </c>
      <c r="J128" s="33">
        <f>(VLOOKUP($A128,Skaters!$A1:$V640,11,FALSE)-AVERAGE(Skaters!K3:K640))/STDEV(Skaters!K3:K640)</f>
        <v>0.16558682154768112</v>
      </c>
      <c r="K128" s="33">
        <f>(VLOOKUP($A128,Skaters!$A1:$V640,12,FALSE)-AVERAGE(Skaters!L3:L640))/STDEV(Skaters!L3:L640)</f>
        <v>0.85533969860643932</v>
      </c>
      <c r="L128" s="33">
        <f>(VLOOKUP($A128,Skaters!$A1:$V640,13,FALSE)-AVERAGE(Skaters!M3:M640))/STDEV(Skaters!M3:M640)</f>
        <v>1.269736832184668</v>
      </c>
      <c r="M128" s="33">
        <f>(VLOOKUP($A128,Skaters!$A1:$V640,14,FALSE)-AVERAGE(Skaters!N3:N640))/STDEV(Skaters!N3:N640)</f>
        <v>2.3815139583476626</v>
      </c>
      <c r="N128" s="33">
        <f>(VLOOKUP($A128,Skaters!$A1:$V640,15,FALSE)-AVERAGE(Skaters!O3:O640))/STDEV(Skaters!O3:O640)</f>
        <v>0.8068728084524025</v>
      </c>
      <c r="O128" s="33">
        <f>(VLOOKUP($A128,Skaters!$A1:$V640,16,FALSE)-AVERAGE(Skaters!P3:P640))/STDEV(Skaters!P3:P640)</f>
        <v>-0.13307334300103402</v>
      </c>
      <c r="P128" s="33">
        <f>(VLOOKUP($A128,Skaters!$A1:$V640,17,FALSE)-AVERAGE(Skaters!Q3:Q640))/STDEV(Skaters!Q3:Q640)</f>
        <v>0.74080461679432186</v>
      </c>
      <c r="Q128" s="33">
        <f>(VLOOKUP($A128,Skaters!$A1:$V640,18,FALSE)-AVERAGE(Skaters!R3:R640))/STDEV(Skaters!R3:R640)</f>
        <v>0.81116103625909541</v>
      </c>
      <c r="R128" s="33">
        <f>(VLOOKUP($A128,Skaters!$A1:$V640,19,FALSE)-AVERAGE(Skaters!S3:S640))/STDEV(Skaters!S3:S640)</f>
        <v>2.0231231767643121</v>
      </c>
      <c r="S128" s="33">
        <f>(VLOOKUP($A128,Skaters!$A1:$V640,20,FALSE)-AVERAGE(Skaters!T3:T640))/STDEV(Skaters!T3:T640)</f>
        <v>2.5404365430757889</v>
      </c>
      <c r="T128" s="33">
        <f>(VLOOKUP($A128,Skaters!$A1:$V640,21,FALSE)-AVERAGE(Skaters!U3:U640))/STDEV(Skaters!U3:U640)</f>
        <v>3.1345238960488464</v>
      </c>
      <c r="U128" s="33">
        <f>(VLOOKUP($A128,Skaters!$A1:$V640,22,FALSE)-AVERAGE(Skaters!V3:V640))/STDEV(Skaters!V3:V640)</f>
        <v>0.85385315368663384</v>
      </c>
      <c r="V128" s="33">
        <f>IFERROR((VLOOKUP($A128,Skaters!A1:X640,23,FALSE)-AVERAGE(Skaters!W3:W640))/STDEV(Skaters!W3:W640),0)</f>
        <v>0</v>
      </c>
      <c r="W128" s="33">
        <f>IFERROR((VLOOKUP($A128,Skaters!A1:X640,24,FALSE)-AVERAGE(Skaters!X3:X640))/STDEV(Skaters!X3:X640),0)</f>
        <v>0</v>
      </c>
    </row>
    <row r="129" spans="1:23" ht="21.25" customHeight="1" x14ac:dyDescent="0.15">
      <c r="A129" s="44" t="s">
        <v>149</v>
      </c>
      <c r="B129" s="48" t="s">
        <v>121</v>
      </c>
      <c r="C129" s="49">
        <v>24</v>
      </c>
      <c r="D129" s="48" t="s">
        <v>74</v>
      </c>
      <c r="E129" s="40">
        <f t="shared" si="2"/>
        <v>4.4163157016462744</v>
      </c>
      <c r="F129" s="41">
        <f t="shared" si="3"/>
        <v>9.0128891870332128E-2</v>
      </c>
      <c r="G129" s="42">
        <f>VLOOKUP(A129,Skaters!A1:G640,7,FALSE)</f>
        <v>49</v>
      </c>
      <c r="H129" s="43">
        <f>(VLOOKUP($A129,Skaters!$A1:$V640,8,FALSE)-AVERAGE(Skaters!H3:H640))/STDEV(Skaters!H3:H640)</f>
        <v>2.5124848208822996</v>
      </c>
      <c r="I129" s="33">
        <f>(VLOOKUP($A129,Skaters!$A1:$V640,10,FALSE)-AVERAGE(Skaters!J3:J640))/STDEV(Skaters!J3:J640)</f>
        <v>0.52454916421027986</v>
      </c>
      <c r="J129" s="33">
        <f>(VLOOKUP($A129,Skaters!$A1:$V640,11,FALSE)-AVERAGE(Skaters!K3:K640))/STDEV(Skaters!K3:K640)</f>
        <v>0.92645926243586241</v>
      </c>
      <c r="K129" s="33">
        <f>(VLOOKUP($A129,Skaters!$A1:$V640,12,FALSE)-AVERAGE(Skaters!L3:L640))/STDEV(Skaters!L3:L640)</f>
        <v>0.82936861598178846</v>
      </c>
      <c r="L129" s="33">
        <f>(VLOOKUP($A129,Skaters!$A1:$V640,13,FALSE)-AVERAGE(Skaters!M3:M640))/STDEV(Skaters!M3:M640)</f>
        <v>1.6543278320276442</v>
      </c>
      <c r="M129" s="33">
        <f>(VLOOKUP($A129,Skaters!$A1:$V640,14,FALSE)-AVERAGE(Skaters!N3:N640))/STDEV(Skaters!N3:N640)</f>
        <v>0.6666765946718004</v>
      </c>
      <c r="N129" s="33">
        <f>(VLOOKUP($A129,Skaters!$A1:$V640,15,FALSE)-AVERAGE(Skaters!O3:O640))/STDEV(Skaters!O3:O640)</f>
        <v>1.0808410184790316</v>
      </c>
      <c r="O129" s="33">
        <f>(VLOOKUP($A129,Skaters!$A1:$V640,16,FALSE)-AVERAGE(Skaters!P3:P640))/STDEV(Skaters!P3:P640)</f>
        <v>1.4215334102654293</v>
      </c>
      <c r="P129" s="33">
        <f>(VLOOKUP($A129,Skaters!$A1:$V640,17,FALSE)-AVERAGE(Skaters!Q3:Q640))/STDEV(Skaters!Q3:Q640)</f>
        <v>-0.65566895326659858</v>
      </c>
      <c r="Q129" s="33">
        <f>(VLOOKUP($A129,Skaters!$A1:$V640,18,FALSE)-AVERAGE(Skaters!R3:R640))/STDEV(Skaters!R3:R640)</f>
        <v>-1.1913949857719737</v>
      </c>
      <c r="R129" s="33">
        <f>(VLOOKUP($A129,Skaters!$A1:$V640,19,FALSE)-AVERAGE(Skaters!S3:S640))/STDEV(Skaters!S3:S640)</f>
        <v>0.15428064406571618</v>
      </c>
      <c r="S129" s="33">
        <f>(VLOOKUP($A129,Skaters!$A1:$V640,20,FALSE)-AVERAGE(Skaters!T3:T640))/STDEV(Skaters!T3:T640)</f>
        <v>-0.59598363404164245</v>
      </c>
      <c r="T129" s="33">
        <f>(VLOOKUP($A129,Skaters!$A1:$V640,21,FALSE)-AVERAGE(Skaters!U3:U640))/STDEV(Skaters!U3:U640)</f>
        <v>-0.65095784258714562</v>
      </c>
      <c r="U129" s="33">
        <f>(VLOOKUP($A129,Skaters!$A1:$V640,22,FALSE)-AVERAGE(Skaters!V3:V640))/STDEV(Skaters!V3:V640)</f>
        <v>-1.1927436227759016</v>
      </c>
      <c r="V129" s="33">
        <f>IFERROR((VLOOKUP($A129,Skaters!A1:X640,23,FALSE)-AVERAGE(Skaters!W3:W640))/STDEV(Skaters!W3:W640),0)</f>
        <v>0</v>
      </c>
      <c r="W129" s="33">
        <f>IFERROR((VLOOKUP($A129,Skaters!A1:X640,24,FALSE)-AVERAGE(Skaters!X3:X640))/STDEV(Skaters!X3:X640),0)</f>
        <v>0</v>
      </c>
    </row>
    <row r="130" spans="1:23" ht="21.25" customHeight="1" x14ac:dyDescent="0.15">
      <c r="A130" s="44" t="s">
        <v>207</v>
      </c>
      <c r="B130" s="48" t="s">
        <v>117</v>
      </c>
      <c r="C130" s="49">
        <v>25</v>
      </c>
      <c r="D130" s="48" t="s">
        <v>81</v>
      </c>
      <c r="E130" s="40">
        <f t="shared" si="2"/>
        <v>2.2887798008367817</v>
      </c>
      <c r="F130" s="41">
        <f t="shared" si="3"/>
        <v>4.7682912517432952E-2</v>
      </c>
      <c r="G130" s="42">
        <f>VLOOKUP(A130,Skaters!A1:G640,7,FALSE)</f>
        <v>48</v>
      </c>
      <c r="H130" s="43">
        <f>(VLOOKUP($A130,Skaters!$A1:$V640,8,FALSE)-AVERAGE(Skaters!H3:H640))/STDEV(Skaters!H3:H640)</f>
        <v>-3.9191202334849677E-2</v>
      </c>
      <c r="I130" s="33">
        <f>(VLOOKUP($A130,Skaters!$A1:$V640,10,FALSE)-AVERAGE(Skaters!J3:J640))/STDEV(Skaters!J3:J640)</f>
        <v>0.88840396062766214</v>
      </c>
      <c r="J130" s="33">
        <f>(VLOOKUP($A130,Skaters!$A1:$V640,11,FALSE)-AVERAGE(Skaters!K3:K640))/STDEV(Skaters!K3:K640)</f>
        <v>0.65525116415308093</v>
      </c>
      <c r="K130" s="33">
        <f>(VLOOKUP($A130,Skaters!$A1:$V640,12,FALSE)-AVERAGE(Skaters!L3:L640))/STDEV(Skaters!L3:L640)</f>
        <v>0.82746543130501771</v>
      </c>
      <c r="L130" s="33">
        <f>(VLOOKUP($A130,Skaters!$A1:$V640,13,FALSE)-AVERAGE(Skaters!M3:M640))/STDEV(Skaters!M3:M640)</f>
        <v>1.3252035338348389</v>
      </c>
      <c r="M130" s="33">
        <f>(VLOOKUP($A130,Skaters!$A1:$V640,14,FALSE)-AVERAGE(Skaters!N3:N640))/STDEV(Skaters!N3:N640)</f>
        <v>0.14609011334550365</v>
      </c>
      <c r="N130" s="33">
        <f>(VLOOKUP($A130,Skaters!$A1:$V640,15,FALSE)-AVERAGE(Skaters!O3:O640))/STDEV(Skaters!O3:O640)</f>
        <v>3.2449335918026678E-2</v>
      </c>
      <c r="O130" s="33">
        <f>(VLOOKUP($A130,Skaters!$A1:$V640,16,FALSE)-AVERAGE(Skaters!P3:P640))/STDEV(Skaters!P3:P640)</f>
        <v>-0.84021944901159806</v>
      </c>
      <c r="P130" s="33">
        <f>(VLOOKUP($A130,Skaters!$A1:$V640,17,FALSE)-AVERAGE(Skaters!Q3:Q640))/STDEV(Skaters!Q3:Q640)</f>
        <v>-0.90554669863828174</v>
      </c>
      <c r="Q130" s="33">
        <f>(VLOOKUP($A130,Skaters!$A1:$V640,18,FALSE)-AVERAGE(Skaters!R3:R640))/STDEV(Skaters!R3:R640)</f>
        <v>0.22769125531477102</v>
      </c>
      <c r="R130" s="33">
        <f>(VLOOKUP($A130,Skaters!$A1:$V640,19,FALSE)-AVERAGE(Skaters!S3:S640))/STDEV(Skaters!S3:S640)</f>
        <v>0.68770892868813216</v>
      </c>
      <c r="S130" s="33">
        <f>(VLOOKUP($A130,Skaters!$A1:$V640,20,FALSE)-AVERAGE(Skaters!T3:T640))/STDEV(Skaters!T3:T640)</f>
        <v>-0.56376934128292444</v>
      </c>
      <c r="T130" s="33">
        <f>(VLOOKUP($A130,Skaters!$A1:$V640,21,FALSE)-AVERAGE(Skaters!U3:U640))/STDEV(Skaters!U3:U640)</f>
        <v>-0.59151606421980574</v>
      </c>
      <c r="U130" s="33">
        <f>(VLOOKUP($A130,Skaters!$A1:$V640,22,FALSE)-AVERAGE(Skaters!V3:V640))/STDEV(Skaters!V3:V640)</f>
        <v>0.40538956742224724</v>
      </c>
      <c r="V130" s="33">
        <f>IFERROR((VLOOKUP($A130,Skaters!A1:X640,23,FALSE)-AVERAGE(Skaters!W3:W640))/STDEV(Skaters!W3:W640),0)</f>
        <v>0</v>
      </c>
      <c r="W130" s="33">
        <f>IFERROR((VLOOKUP($A130,Skaters!A1:X640,24,FALSE)-AVERAGE(Skaters!X3:X640))/STDEV(Skaters!X3:X640),0)</f>
        <v>0</v>
      </c>
    </row>
    <row r="131" spans="1:23" ht="21.25" customHeight="1" x14ac:dyDescent="0.15">
      <c r="A131" s="37" t="s">
        <v>232</v>
      </c>
      <c r="B131" s="38" t="s">
        <v>212</v>
      </c>
      <c r="C131" s="39">
        <v>29</v>
      </c>
      <c r="D131" s="38" t="s">
        <v>66</v>
      </c>
      <c r="E131" s="40">
        <f t="shared" ref="E131:E194" si="4">(H131*G131*H$2)+(I131*I$2)+(J131*J$2)+(K131*K$2)+(L131*L$2)+(M131*M$2)+(N131*N$2)+(O131*O$2)+(P131*P$2)+(Q131*Q$2)+(R131*R$2)+(S131*S$2)+(T131*T$2)+(U131*U$2)+(V131*V$2)+(W131*W$2)</f>
        <v>1.2358127921516817</v>
      </c>
      <c r="F131" s="41">
        <f t="shared" ref="F131:F194" si="5">E131/G131</f>
        <v>2.5220669227585341E-2</v>
      </c>
      <c r="G131" s="42">
        <f>VLOOKUP(A131,Skaters!A1:G640,7,FALSE)</f>
        <v>49</v>
      </c>
      <c r="H131" s="43">
        <f>(VLOOKUP($A131,Skaters!$A1:$V640,8,FALSE)-AVERAGE(Skaters!H3:H640))/STDEV(Skaters!H3:H640)</f>
        <v>0.27036433376164515</v>
      </c>
      <c r="I131" s="33">
        <f>(VLOOKUP($A131,Skaters!$A1:$V640,10,FALSE)-AVERAGE(Skaters!J3:J640))/STDEV(Skaters!J3:J640)</f>
        <v>0.58361423085570918</v>
      </c>
      <c r="J131" s="33">
        <f>(VLOOKUP($A131,Skaters!$A1:$V640,11,FALSE)-AVERAGE(Skaters!K3:K640))/STDEV(Skaters!K3:K640)</f>
        <v>0.85848397575313973</v>
      </c>
      <c r="K131" s="33">
        <f>(VLOOKUP($A131,Skaters!$A1:$V640,12,FALSE)-AVERAGE(Skaters!L3:L640))/STDEV(Skaters!L3:L640)</f>
        <v>0.81393278740993014</v>
      </c>
      <c r="L131" s="33">
        <f>(VLOOKUP($A131,Skaters!$A1:$V640,13,FALSE)-AVERAGE(Skaters!M3:M640))/STDEV(Skaters!M3:M640)</f>
        <v>0.66198379784764416</v>
      </c>
      <c r="M131" s="33">
        <f>(VLOOKUP($A131,Skaters!$A1:$V640,14,FALSE)-AVERAGE(Skaters!N3:N640))/STDEV(Skaters!N3:N640)</f>
        <v>0.36426475394949115</v>
      </c>
      <c r="N131" s="33">
        <f>(VLOOKUP($A131,Skaters!$A1:$V640,15,FALSE)-AVERAGE(Skaters!O3:O640))/STDEV(Skaters!O3:O640)</f>
        <v>0.28352003050574354</v>
      </c>
      <c r="O131" s="33">
        <f>(VLOOKUP($A131,Skaters!$A1:$V640,16,FALSE)-AVERAGE(Skaters!P3:P640))/STDEV(Skaters!P3:P640)</f>
        <v>-0.61145499339509524</v>
      </c>
      <c r="P131" s="33">
        <f>(VLOOKUP($A131,Skaters!$A1:$V640,17,FALSE)-AVERAGE(Skaters!Q3:Q640))/STDEV(Skaters!Q3:Q640)</f>
        <v>-0.20625644191371401</v>
      </c>
      <c r="Q131" s="33">
        <f>(VLOOKUP($A131,Skaters!$A1:$V640,18,FALSE)-AVERAGE(Skaters!R3:R640))/STDEV(Skaters!R3:R640)</f>
        <v>-0.54033424941545949</v>
      </c>
      <c r="R131" s="33">
        <f>(VLOOKUP($A131,Skaters!$A1:$V640,19,FALSE)-AVERAGE(Skaters!S3:S640))/STDEV(Skaters!S3:S640)</f>
        <v>0.55292035661812688</v>
      </c>
      <c r="S131" s="33">
        <f>(VLOOKUP($A131,Skaters!$A1:$V640,20,FALSE)-AVERAGE(Skaters!T3:T640))/STDEV(Skaters!T3:T640)</f>
        <v>-0.48573943422180554</v>
      </c>
      <c r="T131" s="33">
        <f>(VLOOKUP($A131,Skaters!$A1:$V640,21,FALSE)-AVERAGE(Skaters!U3:U640))/STDEV(Skaters!U3:U640)</f>
        <v>-0.52259322095137783</v>
      </c>
      <c r="U131" s="33">
        <f>(VLOOKUP($A131,Skaters!$A1:$V640,22,FALSE)-AVERAGE(Skaters!V3:V640))/STDEV(Skaters!V3:V640)</f>
        <v>-1.1927436227759016</v>
      </c>
      <c r="V131" s="33">
        <f>IFERROR((VLOOKUP($A131,Skaters!A1:X640,23,FALSE)-AVERAGE(Skaters!W3:W640))/STDEV(Skaters!W3:W640),0)</f>
        <v>0</v>
      </c>
      <c r="W131" s="33">
        <f>IFERROR((VLOOKUP($A131,Skaters!A1:X640,24,FALSE)-AVERAGE(Skaters!X3:X640))/STDEV(Skaters!X3:X640),0)</f>
        <v>0</v>
      </c>
    </row>
    <row r="132" spans="1:23" ht="21.25" customHeight="1" x14ac:dyDescent="0.15">
      <c r="A132" s="44" t="s">
        <v>198</v>
      </c>
      <c r="B132" s="45" t="s">
        <v>117</v>
      </c>
      <c r="C132" s="46">
        <v>26</v>
      </c>
      <c r="D132" s="45" t="s">
        <v>59</v>
      </c>
      <c r="E132" s="40">
        <f t="shared" si="4"/>
        <v>2.5707074216809738</v>
      </c>
      <c r="F132" s="41">
        <f t="shared" si="5"/>
        <v>5.355640461835362E-2</v>
      </c>
      <c r="G132" s="42">
        <f>VLOOKUP(A132,Skaters!A1:G640,7,FALSE)</f>
        <v>48</v>
      </c>
      <c r="H132" s="43">
        <f>(VLOOKUP($A132,Skaters!$A1:$V640,8,FALSE)-AVERAGE(Skaters!H3:H640))/STDEV(Skaters!H3:H640)</f>
        <v>0.77023412105344513</v>
      </c>
      <c r="I132" s="33">
        <f>(VLOOKUP($A132,Skaters!$A1:$V640,10,FALSE)-AVERAGE(Skaters!J3:J640))/STDEV(Skaters!J3:J640)</f>
        <v>1.1629999443754235</v>
      </c>
      <c r="J132" s="33">
        <f>(VLOOKUP($A132,Skaters!$A1:$V640,11,FALSE)-AVERAGE(Skaters!K3:K640))/STDEV(Skaters!K3:K640)</f>
        <v>0.40853118058787874</v>
      </c>
      <c r="K132" s="33">
        <f>(VLOOKUP($A132,Skaters!$A1:$V640,12,FALSE)-AVERAGE(Skaters!L3:L640))/STDEV(Skaters!L3:L640)</f>
        <v>0.79947423168609222</v>
      </c>
      <c r="L132" s="33">
        <f>(VLOOKUP($A132,Skaters!$A1:$V640,13,FALSE)-AVERAGE(Skaters!M3:M640))/STDEV(Skaters!M3:M640)</f>
        <v>1.1607816852018706</v>
      </c>
      <c r="M132" s="33">
        <f>(VLOOKUP($A132,Skaters!$A1:$V640,14,FALSE)-AVERAGE(Skaters!N3:N640))/STDEV(Skaters!N3:N640)</f>
        <v>1.6349174278399701</v>
      </c>
      <c r="N132" s="33">
        <f>(VLOOKUP($A132,Skaters!$A1:$V640,15,FALSE)-AVERAGE(Skaters!O3:O640))/STDEV(Skaters!O3:O640)</f>
        <v>0.57148881010652464</v>
      </c>
      <c r="O132" s="33">
        <f>(VLOOKUP($A132,Skaters!$A1:$V640,16,FALSE)-AVERAGE(Skaters!P3:P640))/STDEV(Skaters!P3:P640)</f>
        <v>-0.15544899883071345</v>
      </c>
      <c r="P132" s="33">
        <f>(VLOOKUP($A132,Skaters!$A1:$V640,17,FALSE)-AVERAGE(Skaters!Q3:Q640))/STDEV(Skaters!Q3:Q640)</f>
        <v>-0.13999249458947444</v>
      </c>
      <c r="Q132" s="33">
        <f>(VLOOKUP($A132,Skaters!$A1:$V640,18,FALSE)-AVERAGE(Skaters!R3:R640))/STDEV(Skaters!R3:R640)</f>
        <v>-0.57764519976000972</v>
      </c>
      <c r="R132" s="33">
        <f>(VLOOKUP($A132,Skaters!$A1:$V640,19,FALSE)-AVERAGE(Skaters!S3:S640))/STDEV(Skaters!S3:S640)</f>
        <v>0.92848281650264619</v>
      </c>
      <c r="S132" s="33">
        <f>(VLOOKUP($A132,Skaters!$A1:$V640,20,FALSE)-AVERAGE(Skaters!T3:T640))/STDEV(Skaters!T3:T640)</f>
        <v>3.9935676234949913</v>
      </c>
      <c r="T132" s="33">
        <f>(VLOOKUP($A132,Skaters!$A1:$V640,21,FALSE)-AVERAGE(Skaters!U3:U640))/STDEV(Skaters!U3:U640)</f>
        <v>3.2642271642492271</v>
      </c>
      <c r="U132" s="33">
        <f>(VLOOKUP($A132,Skaters!$A1:$V640,22,FALSE)-AVERAGE(Skaters!V3:V640))/STDEV(Skaters!V3:V640)</f>
        <v>1.2309486781095904</v>
      </c>
      <c r="V132" s="33">
        <f>IFERROR((VLOOKUP($A132,Skaters!A1:X640,23,FALSE)-AVERAGE(Skaters!W3:W640))/STDEV(Skaters!W3:W640),0)</f>
        <v>0</v>
      </c>
      <c r="W132" s="33">
        <f>IFERROR((VLOOKUP($A132,Skaters!A1:X640,24,FALSE)-AVERAGE(Skaters!X3:X640))/STDEV(Skaters!X3:X640),0)</f>
        <v>0</v>
      </c>
    </row>
    <row r="133" spans="1:23" ht="21.25" customHeight="1" x14ac:dyDescent="0.15">
      <c r="A133" s="44" t="s">
        <v>202</v>
      </c>
      <c r="B133" s="45" t="s">
        <v>87</v>
      </c>
      <c r="C133" s="46">
        <v>31</v>
      </c>
      <c r="D133" s="45" t="s">
        <v>61</v>
      </c>
      <c r="E133" s="40">
        <f t="shared" si="4"/>
        <v>3.2662140956826606</v>
      </c>
      <c r="F133" s="41">
        <f t="shared" si="5"/>
        <v>7.4232138538242287E-2</v>
      </c>
      <c r="G133" s="42">
        <f>VLOOKUP(A133,Skaters!A1:G640,7,FALSE)</f>
        <v>44</v>
      </c>
      <c r="H133" s="43">
        <f>(VLOOKUP($A133,Skaters!$A1:$V640,8,FALSE)-AVERAGE(Skaters!H3:H640))/STDEV(Skaters!H3:H640)</f>
        <v>-1.4564590602599507E-2</v>
      </c>
      <c r="I133" s="33">
        <f>(VLOOKUP($A133,Skaters!$A1:$V640,10,FALSE)-AVERAGE(Skaters!J3:J640))/STDEV(Skaters!J3:J640)</f>
        <v>1.4463995011829938</v>
      </c>
      <c r="J133" s="33">
        <f>(VLOOKUP($A133,Skaters!$A1:$V640,11,FALSE)-AVERAGE(Skaters!K3:K640))/STDEV(Skaters!K3:K640)</f>
        <v>0.19226049171411363</v>
      </c>
      <c r="K133" s="33">
        <f>(VLOOKUP($A133,Skaters!$A1:$V640,12,FALSE)-AVERAGE(Skaters!L3:L640))/STDEV(Skaters!L3:L640)</f>
        <v>0.79481368979298495</v>
      </c>
      <c r="L133" s="33">
        <f>(VLOOKUP($A133,Skaters!$A1:$V640,13,FALSE)-AVERAGE(Skaters!M3:M640))/STDEV(Skaters!M3:M640)</f>
        <v>1.5605890491265306</v>
      </c>
      <c r="M133" s="33">
        <f>(VLOOKUP($A133,Skaters!$A1:$V640,14,FALSE)-AVERAGE(Skaters!N3:N640))/STDEV(Skaters!N3:N640)</f>
        <v>0.51120369259510934</v>
      </c>
      <c r="N133" s="33">
        <f>(VLOOKUP($A133,Skaters!$A1:$V640,15,FALSE)-AVERAGE(Skaters!O3:O640))/STDEV(Skaters!O3:O640)</f>
        <v>0.13715015628712823</v>
      </c>
      <c r="O133" s="33">
        <f>(VLOOKUP($A133,Skaters!$A1:$V640,16,FALSE)-AVERAGE(Skaters!P3:P640))/STDEV(Skaters!P3:P640)</f>
        <v>-1.002908279546356</v>
      </c>
      <c r="P133" s="33">
        <f>(VLOOKUP($A133,Skaters!$A1:$V640,17,FALSE)-AVERAGE(Skaters!Q3:Q640))/STDEV(Skaters!Q3:Q640)</f>
        <v>-0.69367762765761276</v>
      </c>
      <c r="Q133" s="33">
        <f>(VLOOKUP($A133,Skaters!$A1:$V640,18,FALSE)-AVERAGE(Skaters!R3:R640))/STDEV(Skaters!R3:R640)</f>
        <v>0.93272317691825024</v>
      </c>
      <c r="R133" s="33">
        <f>(VLOOKUP($A133,Skaters!$A1:$V640,19,FALSE)-AVERAGE(Skaters!S3:S640))/STDEV(Skaters!S3:S640)</f>
        <v>1.6154869289375897</v>
      </c>
      <c r="S133" s="33">
        <f>(VLOOKUP($A133,Skaters!$A1:$V640,20,FALSE)-AVERAGE(Skaters!T3:T640))/STDEV(Skaters!T3:T640)</f>
        <v>-0.35063667076697558</v>
      </c>
      <c r="T133" s="33">
        <f>(VLOOKUP($A133,Skaters!$A1:$V640,21,FALSE)-AVERAGE(Skaters!U3:U640))/STDEV(Skaters!U3:U640)</f>
        <v>-0.31257311870873644</v>
      </c>
      <c r="U133" s="33">
        <f>(VLOOKUP($A133,Skaters!$A1:$V640,22,FALSE)-AVERAGE(Skaters!V3:V640))/STDEV(Skaters!V3:V640)</f>
        <v>0.70975996550604969</v>
      </c>
      <c r="V133" s="33">
        <f>IFERROR((VLOOKUP($A133,Skaters!A1:X640,23,FALSE)-AVERAGE(Skaters!W3:W640))/STDEV(Skaters!W3:W640),0)</f>
        <v>0</v>
      </c>
      <c r="W133" s="33">
        <f>IFERROR((VLOOKUP($A133,Skaters!A1:X640,24,FALSE)-AVERAGE(Skaters!X3:X640))/STDEV(Skaters!X3:X640),0)</f>
        <v>0</v>
      </c>
    </row>
    <row r="134" spans="1:23" ht="21.25" customHeight="1" x14ac:dyDescent="0.15">
      <c r="A134" s="44" t="s">
        <v>192</v>
      </c>
      <c r="B134" s="45" t="s">
        <v>67</v>
      </c>
      <c r="C134" s="46">
        <v>30</v>
      </c>
      <c r="D134" s="45" t="s">
        <v>66</v>
      </c>
      <c r="E134" s="40">
        <f t="shared" si="4"/>
        <v>4.209305686519162</v>
      </c>
      <c r="F134" s="41">
        <f t="shared" si="5"/>
        <v>8.2535405618022792E-2</v>
      </c>
      <c r="G134" s="42">
        <f>VLOOKUP(A134,Skaters!A1:G640,7,FALSE)</f>
        <v>51</v>
      </c>
      <c r="H134" s="43">
        <f>(VLOOKUP($A134,Skaters!$A1:$V640,8,FALSE)-AVERAGE(Skaters!H3:H640))/STDEV(Skaters!H3:H640)</f>
        <v>-3.8183742567742873E-2</v>
      </c>
      <c r="I134" s="33">
        <f>(VLOOKUP($A134,Skaters!$A1:$V640,10,FALSE)-AVERAGE(Skaters!J3:J640))/STDEV(Skaters!J3:J640)</f>
        <v>0.40770588812188874</v>
      </c>
      <c r="J134" s="33">
        <f>(VLOOKUP($A134,Skaters!$A1:$V640,11,FALSE)-AVERAGE(Skaters!K3:K640))/STDEV(Skaters!K3:K640)</f>
        <v>0.93991479313330739</v>
      </c>
      <c r="K134" s="33">
        <f>(VLOOKUP($A134,Skaters!$A1:$V640,12,FALSE)-AVERAGE(Skaters!L3:L640))/STDEV(Skaters!L3:L640)</f>
        <v>0.78347019124249817</v>
      </c>
      <c r="L134" s="33">
        <f>(VLOOKUP($A134,Skaters!$A1:$V640,13,FALSE)-AVERAGE(Skaters!M3:M640))/STDEV(Skaters!M3:M640)</f>
        <v>1.4021187433700999</v>
      </c>
      <c r="M134" s="33">
        <f>(VLOOKUP($A134,Skaters!$A1:$V640,14,FALSE)-AVERAGE(Skaters!N3:N640))/STDEV(Skaters!N3:N640)</f>
        <v>0.6403428448444457</v>
      </c>
      <c r="N134" s="33">
        <f>(VLOOKUP($A134,Skaters!$A1:$V640,15,FALSE)-AVERAGE(Skaters!O3:O640))/STDEV(Skaters!O3:O640)</f>
        <v>0.74263062693468584</v>
      </c>
      <c r="O134" s="33">
        <f>(VLOOKUP($A134,Skaters!$A1:$V640,16,FALSE)-AVERAGE(Skaters!P3:P640))/STDEV(Skaters!P3:P640)</f>
        <v>-0.53585370761951401</v>
      </c>
      <c r="P134" s="33">
        <f>(VLOOKUP($A134,Skaters!$A1:$V640,17,FALSE)-AVERAGE(Skaters!Q3:Q640))/STDEV(Skaters!Q3:Q640)</f>
        <v>-0.82241716041544466</v>
      </c>
      <c r="Q134" s="33">
        <f>(VLOOKUP($A134,Skaters!$A1:$V640,18,FALSE)-AVERAGE(Skaters!R3:R640))/STDEV(Skaters!R3:R640)</f>
        <v>1.2527893425786949</v>
      </c>
      <c r="R134" s="33">
        <f>(VLOOKUP($A134,Skaters!$A1:$V640,19,FALSE)-AVERAGE(Skaters!S3:S640))/STDEV(Skaters!S3:S640)</f>
        <v>0.73125612366283321</v>
      </c>
      <c r="S134" s="33">
        <f>(VLOOKUP($A134,Skaters!$A1:$V640,20,FALSE)-AVERAGE(Skaters!T3:T640))/STDEV(Skaters!T3:T640)</f>
        <v>-0.54286547651453276</v>
      </c>
      <c r="T134" s="33">
        <f>(VLOOKUP($A134,Skaters!$A1:$V640,21,FALSE)-AVERAGE(Skaters!U3:U640))/STDEV(Skaters!U3:U640)</f>
        <v>-0.56217265055476973</v>
      </c>
      <c r="U134" s="33">
        <f>(VLOOKUP($A134,Skaters!$A1:$V640,22,FALSE)-AVERAGE(Skaters!V3:V640))/STDEV(Skaters!V3:V640)</f>
        <v>0.50675835496719301</v>
      </c>
      <c r="V134" s="33">
        <f>IFERROR((VLOOKUP($A134,Skaters!A1:X640,23,FALSE)-AVERAGE(Skaters!W3:W640))/STDEV(Skaters!W3:W640),0)</f>
        <v>0</v>
      </c>
      <c r="W134" s="33">
        <f>IFERROR((VLOOKUP($A134,Skaters!A1:X640,24,FALSE)-AVERAGE(Skaters!X3:X640))/STDEV(Skaters!X3:X640),0)</f>
        <v>0</v>
      </c>
    </row>
    <row r="135" spans="1:23" ht="21.25" customHeight="1" x14ac:dyDescent="0.2">
      <c r="A135" s="47" t="s">
        <v>164</v>
      </c>
      <c r="B135" s="38" t="s">
        <v>72</v>
      </c>
      <c r="C135" s="39">
        <v>26</v>
      </c>
      <c r="D135" s="38" t="s">
        <v>74</v>
      </c>
      <c r="E135" s="40">
        <f t="shared" si="4"/>
        <v>4.8772607486678847</v>
      </c>
      <c r="F135" s="41">
        <f t="shared" si="5"/>
        <v>9.9535933646283367E-2</v>
      </c>
      <c r="G135" s="42">
        <f>VLOOKUP(A135,Skaters!A1:G640,7,FALSE)</f>
        <v>49</v>
      </c>
      <c r="H135" s="43">
        <f>(VLOOKUP($A135,Skaters!$A1:$V640,8,FALSE)-AVERAGE(Skaters!H3:H640))/STDEV(Skaters!H3:H640)</f>
        <v>1.5326439679016666</v>
      </c>
      <c r="I135" s="33">
        <f>(VLOOKUP($A135,Skaters!$A1:$V640,10,FALSE)-AVERAGE(Skaters!J3:J640))/STDEV(Skaters!J3:J640)</f>
        <v>-0.75073524576926554</v>
      </c>
      <c r="J135" s="33">
        <f>(VLOOKUP($A135,Skaters!$A1:$V640,11,FALSE)-AVERAGE(Skaters!K3:K640))/STDEV(Skaters!K3:K640)</f>
        <v>1.7837999278879424</v>
      </c>
      <c r="K135" s="33">
        <f>(VLOOKUP($A135,Skaters!$A1:$V640,12,FALSE)-AVERAGE(Skaters!L3:L640))/STDEV(Skaters!L3:L640)</f>
        <v>0.77715795060467197</v>
      </c>
      <c r="L135" s="33">
        <f>(VLOOKUP($A135,Skaters!$A1:$V640,13,FALSE)-AVERAGE(Skaters!M3:M640))/STDEV(Skaters!M3:M640)</f>
        <v>0.78238368485588006</v>
      </c>
      <c r="M135" s="33">
        <f>(VLOOKUP($A135,Skaters!$A1:$V640,14,FALSE)-AVERAGE(Skaters!N3:N640))/STDEV(Skaters!N3:N640)</f>
        <v>0.1383782174506937</v>
      </c>
      <c r="N135" s="33">
        <f>(VLOOKUP($A135,Skaters!$A1:$V640,15,FALSE)-AVERAGE(Skaters!O3:O640))/STDEV(Skaters!O3:O640)</f>
        <v>1.9937292765244814</v>
      </c>
      <c r="O135" s="33">
        <f>(VLOOKUP($A135,Skaters!$A1:$V640,16,FALSE)-AVERAGE(Skaters!P3:P640))/STDEV(Skaters!P3:P640)</f>
        <v>1.1601758431021791</v>
      </c>
      <c r="P135" s="33">
        <f>(VLOOKUP($A135,Skaters!$A1:$V640,17,FALSE)-AVERAGE(Skaters!Q3:Q640))/STDEV(Skaters!Q3:Q640)</f>
        <v>1.7398021559237371</v>
      </c>
      <c r="Q135" s="33">
        <f>(VLOOKUP($A135,Skaters!$A1:$V640,18,FALSE)-AVERAGE(Skaters!R3:R640))/STDEV(Skaters!R3:R640)</f>
        <v>-9.2092737933332655E-2</v>
      </c>
      <c r="R135" s="33">
        <f>(VLOOKUP($A135,Skaters!$A1:$V640,19,FALSE)-AVERAGE(Skaters!S3:S640))/STDEV(Skaters!S3:S640)</f>
        <v>-0.59826926845882777</v>
      </c>
      <c r="S135" s="33">
        <f>(VLOOKUP($A135,Skaters!$A1:$V640,20,FALSE)-AVERAGE(Skaters!T3:T640))/STDEV(Skaters!T3:T640)</f>
        <v>-0.59598363404164245</v>
      </c>
      <c r="T135" s="33">
        <f>(VLOOKUP($A135,Skaters!$A1:$V640,21,FALSE)-AVERAGE(Skaters!U3:U640))/STDEV(Skaters!U3:U640)</f>
        <v>-0.65095755501795782</v>
      </c>
      <c r="U135" s="33">
        <f>(VLOOKUP($A135,Skaters!$A1:$V640,22,FALSE)-AVERAGE(Skaters!V3:V640))/STDEV(Skaters!V3:V640)</f>
        <v>-1.1927436227759016</v>
      </c>
      <c r="V135" s="33">
        <f>IFERROR((VLOOKUP($A135,Skaters!A1:X640,23,FALSE)-AVERAGE(Skaters!W3:W640))/STDEV(Skaters!W3:W640),0)</f>
        <v>0</v>
      </c>
      <c r="W135" s="33">
        <f>IFERROR((VLOOKUP($A135,Skaters!A1:X640,24,FALSE)-AVERAGE(Skaters!X3:X640))/STDEV(Skaters!X3:X640),0)</f>
        <v>0</v>
      </c>
    </row>
    <row r="136" spans="1:23" ht="21.25" customHeight="1" x14ac:dyDescent="0.15">
      <c r="A136" s="44" t="s">
        <v>214</v>
      </c>
      <c r="B136" s="45" t="s">
        <v>204</v>
      </c>
      <c r="C136" s="46">
        <v>26</v>
      </c>
      <c r="D136" s="45" t="s">
        <v>81</v>
      </c>
      <c r="E136" s="40">
        <f t="shared" si="4"/>
        <v>0.41031126646051375</v>
      </c>
      <c r="F136" s="41">
        <f t="shared" si="5"/>
        <v>8.5481513845940358E-3</v>
      </c>
      <c r="G136" s="42">
        <f>VLOOKUP(A136,Skaters!A1:G640,7,FALSE)</f>
        <v>48</v>
      </c>
      <c r="H136" s="43">
        <f>(VLOOKUP($A136,Skaters!$A1:$V640,8,FALSE)-AVERAGE(Skaters!H3:H640))/STDEV(Skaters!H3:H640)</f>
        <v>0.11859424153387672</v>
      </c>
      <c r="I136" s="33">
        <f>(VLOOKUP($A136,Skaters!$A1:$V640,10,FALSE)-AVERAGE(Skaters!J3:J640))/STDEV(Skaters!J3:J640)</f>
        <v>0.60803205226728163</v>
      </c>
      <c r="J136" s="33">
        <f>(VLOOKUP($A136,Skaters!$A1:$V640,11,FALSE)-AVERAGE(Skaters!K3:K640))/STDEV(Skaters!K3:K640)</f>
        <v>0.77620662093753401</v>
      </c>
      <c r="K136" s="33">
        <f>(VLOOKUP($A136,Skaters!$A1:$V640,12,FALSE)-AVERAGE(Skaters!L3:L640))/STDEV(Skaters!L3:L640)</f>
        <v>0.77333338761550852</v>
      </c>
      <c r="L136" s="33">
        <f>(VLOOKUP($A136,Skaters!$A1:$V640,13,FALSE)-AVERAGE(Skaters!M3:M640))/STDEV(Skaters!M3:M640)</f>
        <v>0.73228008525158517</v>
      </c>
      <c r="M136" s="33">
        <f>(VLOOKUP($A136,Skaters!$A1:$V640,14,FALSE)-AVERAGE(Skaters!N3:N640))/STDEV(Skaters!N3:N640)</f>
        <v>1.5024059909789766</v>
      </c>
      <c r="N136" s="33">
        <f>(VLOOKUP($A136,Skaters!$A1:$V640,15,FALSE)-AVERAGE(Skaters!O3:O640))/STDEV(Skaters!O3:O640)</f>
        <v>1.0536393529350587</v>
      </c>
      <c r="O136" s="33">
        <f>(VLOOKUP($A136,Skaters!$A1:$V640,16,FALSE)-AVERAGE(Skaters!P3:P640))/STDEV(Skaters!P3:P640)</f>
        <v>-0.95137281857492673</v>
      </c>
      <c r="P136" s="33">
        <f>(VLOOKUP($A136,Skaters!$A1:$V640,17,FALSE)-AVERAGE(Skaters!Q3:Q640))/STDEV(Skaters!Q3:Q640)</f>
        <v>-1.4286142460360054</v>
      </c>
      <c r="Q136" s="33">
        <f>(VLOOKUP($A136,Skaters!$A1:$V640,18,FALSE)-AVERAGE(Skaters!R3:R640))/STDEV(Skaters!R3:R640)</f>
        <v>-1.8084740263560191</v>
      </c>
      <c r="R136" s="33">
        <f>(VLOOKUP($A136,Skaters!$A1:$V640,19,FALSE)-AVERAGE(Skaters!S3:S640))/STDEV(Skaters!S3:S640)</f>
        <v>-5.675753026403442E-2</v>
      </c>
      <c r="S136" s="33">
        <f>(VLOOKUP($A136,Skaters!$A1:$V640,20,FALSE)-AVERAGE(Skaters!T3:T640))/STDEV(Skaters!T3:T640)</f>
        <v>-0.59336572220473571</v>
      </c>
      <c r="T136" s="33">
        <f>(VLOOKUP($A136,Skaters!$A1:$V640,21,FALSE)-AVERAGE(Skaters!U3:U640))/STDEV(Skaters!U3:U640)</f>
        <v>-0.64705933315745778</v>
      </c>
      <c r="U136" s="33">
        <f>(VLOOKUP($A136,Skaters!$A1:$V640,22,FALSE)-AVERAGE(Skaters!V3:V640))/STDEV(Skaters!V3:V640)</f>
        <v>0.62793685928528509</v>
      </c>
      <c r="V136" s="33">
        <f>IFERROR((VLOOKUP($A136,Skaters!A1:X640,23,FALSE)-AVERAGE(Skaters!W3:W640))/STDEV(Skaters!W3:W640),0)</f>
        <v>0</v>
      </c>
      <c r="W136" s="33">
        <f>IFERROR((VLOOKUP($A136,Skaters!A1:X640,24,FALSE)-AVERAGE(Skaters!X3:X640))/STDEV(Skaters!X3:X640),0)</f>
        <v>0</v>
      </c>
    </row>
    <row r="137" spans="1:23" ht="21.25" customHeight="1" x14ac:dyDescent="0.15">
      <c r="A137" s="44" t="s">
        <v>211</v>
      </c>
      <c r="B137" s="45" t="s">
        <v>212</v>
      </c>
      <c r="C137" s="46">
        <v>25</v>
      </c>
      <c r="D137" s="45" t="s">
        <v>61</v>
      </c>
      <c r="E137" s="40">
        <f t="shared" si="4"/>
        <v>2.5024206592033935</v>
      </c>
      <c r="F137" s="41">
        <f t="shared" si="5"/>
        <v>5.1069809371497826E-2</v>
      </c>
      <c r="G137" s="42">
        <f>VLOOKUP(A137,Skaters!A1:G640,7,FALSE)</f>
        <v>49</v>
      </c>
      <c r="H137" s="43">
        <f>(VLOOKUP($A137,Skaters!$A1:$V640,8,FALSE)-AVERAGE(Skaters!H3:H640))/STDEV(Skaters!H3:H640)</f>
        <v>-0.35833662432493707</v>
      </c>
      <c r="I137" s="33">
        <f>(VLOOKUP($A137,Skaters!$A1:$V640,10,FALSE)-AVERAGE(Skaters!J3:J640))/STDEV(Skaters!J3:J640)</f>
        <v>1.3582739449786208</v>
      </c>
      <c r="J137" s="33">
        <f>(VLOOKUP($A137,Skaters!$A1:$V640,11,FALSE)-AVERAGE(Skaters!K3:K640))/STDEV(Skaters!K3:K640)</f>
        <v>0.2041455871388651</v>
      </c>
      <c r="K137" s="33">
        <f>(VLOOKUP($A137,Skaters!$A1:$V640,12,FALSE)-AVERAGE(Skaters!L3:L640))/STDEV(Skaters!L3:L640)</f>
        <v>0.76129306666055274</v>
      </c>
      <c r="L137" s="33">
        <f>(VLOOKUP($A137,Skaters!$A1:$V640,13,FALSE)-AVERAGE(Skaters!M3:M640))/STDEV(Skaters!M3:M640)</f>
        <v>0.89729943764866271</v>
      </c>
      <c r="M137" s="33">
        <f>(VLOOKUP($A137,Skaters!$A1:$V640,14,FALSE)-AVERAGE(Skaters!N3:N640))/STDEV(Skaters!N3:N640)</f>
        <v>2.1142527016236472</v>
      </c>
      <c r="N137" s="33">
        <f>(VLOOKUP($A137,Skaters!$A1:$V640,15,FALSE)-AVERAGE(Skaters!O3:O640))/STDEV(Skaters!O3:O640)</f>
        <v>0.79512768665220135</v>
      </c>
      <c r="O137" s="33">
        <f>(VLOOKUP($A137,Skaters!$A1:$V640,16,FALSE)-AVERAGE(Skaters!P3:P640))/STDEV(Skaters!P3:P640)</f>
        <v>-0.70507520599078866</v>
      </c>
      <c r="P137" s="33">
        <f>(VLOOKUP($A137,Skaters!$A1:$V640,17,FALSE)-AVERAGE(Skaters!Q3:Q640))/STDEV(Skaters!Q3:Q640)</f>
        <v>-0.28453305479931795</v>
      </c>
      <c r="Q137" s="33">
        <f>(VLOOKUP($A137,Skaters!$A1:$V640,18,FALSE)-AVERAGE(Skaters!R3:R640))/STDEV(Skaters!R3:R640)</f>
        <v>-4.7350791224167757E-2</v>
      </c>
      <c r="R137" s="33">
        <f>(VLOOKUP($A137,Skaters!$A1:$V640,19,FALSE)-AVERAGE(Skaters!S3:S640))/STDEV(Skaters!S3:S640)</f>
        <v>1.2826416221113461</v>
      </c>
      <c r="S137" s="33">
        <f>(VLOOKUP($A137,Skaters!$A1:$V640,20,FALSE)-AVERAGE(Skaters!T3:T640))/STDEV(Skaters!T3:T640)</f>
        <v>0.55349518838355904</v>
      </c>
      <c r="T137" s="33">
        <f>(VLOOKUP($A137,Skaters!$A1:$V640,21,FALSE)-AVERAGE(Skaters!U3:U640))/STDEV(Skaters!U3:U640)</f>
        <v>0.80245515001678569</v>
      </c>
      <c r="U137" s="33">
        <f>(VLOOKUP($A137,Skaters!$A1:$V640,22,FALSE)-AVERAGE(Skaters!V3:V640))/STDEV(Skaters!V3:V640)</f>
        <v>0.8034179574048842</v>
      </c>
      <c r="V137" s="33">
        <f>IFERROR((VLOOKUP($A137,Skaters!A1:X640,23,FALSE)-AVERAGE(Skaters!W3:W640))/STDEV(Skaters!W3:W640),0)</f>
        <v>0</v>
      </c>
      <c r="W137" s="33">
        <f>IFERROR((VLOOKUP($A137,Skaters!A1:X640,24,FALSE)-AVERAGE(Skaters!X3:X640))/STDEV(Skaters!X3:X640),0)</f>
        <v>0</v>
      </c>
    </row>
    <row r="138" spans="1:23" ht="21.25" customHeight="1" x14ac:dyDescent="0.15">
      <c r="A138" s="44" t="s">
        <v>146</v>
      </c>
      <c r="B138" s="45" t="s">
        <v>147</v>
      </c>
      <c r="C138" s="46">
        <v>28</v>
      </c>
      <c r="D138" s="45" t="s">
        <v>74</v>
      </c>
      <c r="E138" s="40">
        <f t="shared" si="4"/>
        <v>5.2698210164425143</v>
      </c>
      <c r="F138" s="41">
        <f t="shared" si="5"/>
        <v>0.11456132644440249</v>
      </c>
      <c r="G138" s="42">
        <f>VLOOKUP(A138,Skaters!A1:G640,7,FALSE)</f>
        <v>46</v>
      </c>
      <c r="H138" s="43">
        <f>(VLOOKUP($A138,Skaters!$A1:$V640,8,FALSE)-AVERAGE(Skaters!H3:H640))/STDEV(Skaters!H3:H640)</f>
        <v>1.3745259576431212</v>
      </c>
      <c r="I138" s="33">
        <f>(VLOOKUP($A138,Skaters!$A1:$V640,10,FALSE)-AVERAGE(Skaters!J3:J640))/STDEV(Skaters!J3:J640)</f>
        <v>0.16679522145767839</v>
      </c>
      <c r="J138" s="33">
        <f>(VLOOKUP($A138,Skaters!$A1:$V640,11,FALSE)-AVERAGE(Skaters!K3:K640))/STDEV(Skaters!K3:K640)</f>
        <v>1.0818428583611968</v>
      </c>
      <c r="K138" s="33">
        <f>(VLOOKUP($A138,Skaters!$A1:$V640,12,FALSE)-AVERAGE(Skaters!L3:L640))/STDEV(Skaters!L3:L640)</f>
        <v>0.76095608845582374</v>
      </c>
      <c r="L138" s="33">
        <f>(VLOOKUP($A138,Skaters!$A1:$V640,13,FALSE)-AVERAGE(Skaters!M3:M640))/STDEV(Skaters!M3:M640)</f>
        <v>1.9256323915625917</v>
      </c>
      <c r="M138" s="33">
        <f>(VLOOKUP($A138,Skaters!$A1:$V640,14,FALSE)-AVERAGE(Skaters!N3:N640))/STDEV(Skaters!N3:N640)</f>
        <v>0.12195040914960782</v>
      </c>
      <c r="N138" s="33">
        <f>(VLOOKUP($A138,Skaters!$A1:$V640,15,FALSE)-AVERAGE(Skaters!O3:O640))/STDEV(Skaters!O3:O640)</f>
        <v>1.1271988246774689</v>
      </c>
      <c r="O138" s="33">
        <f>(VLOOKUP($A138,Skaters!$A1:$V640,16,FALSE)-AVERAGE(Skaters!P3:P640))/STDEV(Skaters!P3:P640)</f>
        <v>1.2867617896791963</v>
      </c>
      <c r="P138" s="33">
        <f>(VLOOKUP($A138,Skaters!$A1:$V640,17,FALSE)-AVERAGE(Skaters!Q3:Q640))/STDEV(Skaters!Q3:Q640)</f>
        <v>-0.15677708948088734</v>
      </c>
      <c r="Q138" s="33">
        <f>(VLOOKUP($A138,Skaters!$A1:$V640,18,FALSE)-AVERAGE(Skaters!R3:R640))/STDEV(Skaters!R3:R640)</f>
        <v>-0.31841006929561805</v>
      </c>
      <c r="R138" s="33">
        <f>(VLOOKUP($A138,Skaters!$A1:$V640,19,FALSE)-AVERAGE(Skaters!S3:S640))/STDEV(Skaters!S3:S640)</f>
        <v>8.5547913447863833E-2</v>
      </c>
      <c r="S138" s="33">
        <f>(VLOOKUP($A138,Skaters!$A1:$V640,20,FALSE)-AVERAGE(Skaters!T3:T640))/STDEV(Skaters!T3:T640)</f>
        <v>-0.59598363404164245</v>
      </c>
      <c r="T138" s="33">
        <f>(VLOOKUP($A138,Skaters!$A1:$V640,21,FALSE)-AVERAGE(Skaters!U3:U640))/STDEV(Skaters!U3:U640)</f>
        <v>-0.65095756061052101</v>
      </c>
      <c r="U138" s="33">
        <f>(VLOOKUP($A138,Skaters!$A1:$V640,22,FALSE)-AVERAGE(Skaters!V3:V640))/STDEV(Skaters!V3:V640)</f>
        <v>-1.1927436227759016</v>
      </c>
      <c r="V138" s="33">
        <f>IFERROR((VLOOKUP($A138,Skaters!A1:X640,23,FALSE)-AVERAGE(Skaters!W3:W640))/STDEV(Skaters!W3:W640),0)</f>
        <v>0</v>
      </c>
      <c r="W138" s="33">
        <f>IFERROR((VLOOKUP($A138,Skaters!A1:X640,24,FALSE)-AVERAGE(Skaters!X3:X640))/STDEV(Skaters!X3:X640),0)</f>
        <v>0</v>
      </c>
    </row>
    <row r="139" spans="1:23" ht="21.25" customHeight="1" x14ac:dyDescent="0.2">
      <c r="A139" s="47" t="s">
        <v>195</v>
      </c>
      <c r="B139" s="38" t="s">
        <v>115</v>
      </c>
      <c r="C139" s="39">
        <v>29</v>
      </c>
      <c r="D139" s="38" t="s">
        <v>74</v>
      </c>
      <c r="E139" s="40">
        <f t="shared" si="4"/>
        <v>3.9176004475202637</v>
      </c>
      <c r="F139" s="41">
        <f t="shared" si="5"/>
        <v>7.8352008950405269E-2</v>
      </c>
      <c r="G139" s="42">
        <f>VLOOKUP(A139,Skaters!A1:G640,7,FALSE)</f>
        <v>50</v>
      </c>
      <c r="H139" s="43">
        <f>(VLOOKUP($A139,Skaters!$A1:$V640,8,FALSE)-AVERAGE(Skaters!H3:H640))/STDEV(Skaters!H3:H640)</f>
        <v>1.3466528636514568</v>
      </c>
      <c r="I139" s="33">
        <f>(VLOOKUP($A139,Skaters!$A1:$V640,10,FALSE)-AVERAGE(Skaters!J3:J640))/STDEV(Skaters!J3:J640)</f>
        <v>-0.59786801254489819</v>
      </c>
      <c r="J139" s="33">
        <f>(VLOOKUP($A139,Skaters!$A1:$V640,11,FALSE)-AVERAGE(Skaters!K3:K640))/STDEV(Skaters!K3:K640)</f>
        <v>1.6395971304093957</v>
      </c>
      <c r="K139" s="33">
        <f>(VLOOKUP($A139,Skaters!$A1:$V640,12,FALSE)-AVERAGE(Skaters!L3:L640))/STDEV(Skaters!L3:L640)</f>
        <v>0.75724616360637509</v>
      </c>
      <c r="L139" s="33">
        <f>(VLOOKUP($A139,Skaters!$A1:$V640,13,FALSE)-AVERAGE(Skaters!M3:M640))/STDEV(Skaters!M3:M640)</f>
        <v>0.21864547729514539</v>
      </c>
      <c r="M139" s="33">
        <f>(VLOOKUP($A139,Skaters!$A1:$V640,14,FALSE)-AVERAGE(Skaters!N3:N640))/STDEV(Skaters!N3:N640)</f>
        <v>0.14867771581793307</v>
      </c>
      <c r="N139" s="33">
        <f>(VLOOKUP($A139,Skaters!$A1:$V640,15,FALSE)-AVERAGE(Skaters!O3:O640))/STDEV(Skaters!O3:O640)</f>
        <v>1.8451653729361148</v>
      </c>
      <c r="O139" s="33">
        <f>(VLOOKUP($A139,Skaters!$A1:$V640,16,FALSE)-AVERAGE(Skaters!P3:P640))/STDEV(Skaters!P3:P640)</f>
        <v>1.0113090207939002</v>
      </c>
      <c r="P139" s="33">
        <f>(VLOOKUP($A139,Skaters!$A1:$V640,17,FALSE)-AVERAGE(Skaters!Q3:Q640))/STDEV(Skaters!Q3:Q640)</f>
        <v>-0.5244647465848421</v>
      </c>
      <c r="Q139" s="33">
        <f>(VLOOKUP($A139,Skaters!$A1:$V640,18,FALSE)-AVERAGE(Skaters!R3:R640))/STDEV(Skaters!R3:R640)</f>
        <v>-0.19924854136939379</v>
      </c>
      <c r="R139" s="33">
        <f>(VLOOKUP($A139,Skaters!$A1:$V640,19,FALSE)-AVERAGE(Skaters!S3:S640))/STDEV(Skaters!S3:S640)</f>
        <v>-0.46519522617388281</v>
      </c>
      <c r="S139" s="33">
        <f>(VLOOKUP($A139,Skaters!$A1:$V640,20,FALSE)-AVERAGE(Skaters!T3:T640))/STDEV(Skaters!T3:T640)</f>
        <v>-0.59598363404164245</v>
      </c>
      <c r="T139" s="33">
        <f>(VLOOKUP($A139,Skaters!$A1:$V640,21,FALSE)-AVERAGE(Skaters!U3:U640))/STDEV(Skaters!U3:U640)</f>
        <v>-0.65095784258714562</v>
      </c>
      <c r="U139" s="33">
        <f>(VLOOKUP($A139,Skaters!$A1:$V640,22,FALSE)-AVERAGE(Skaters!V3:V640))/STDEV(Skaters!V3:V640)</f>
        <v>-1.1927436227759016</v>
      </c>
      <c r="V139" s="33">
        <f>IFERROR((VLOOKUP($A139,Skaters!A1:X640,23,FALSE)-AVERAGE(Skaters!W3:W640))/STDEV(Skaters!W3:W640),0)</f>
        <v>0</v>
      </c>
      <c r="W139" s="33">
        <f>IFERROR((VLOOKUP($A139,Skaters!A1:X640,24,FALSE)-AVERAGE(Skaters!X3:X640))/STDEV(Skaters!X3:X640),0)</f>
        <v>0</v>
      </c>
    </row>
    <row r="140" spans="1:23" ht="21.25" customHeight="1" x14ac:dyDescent="0.2">
      <c r="A140" s="47" t="s">
        <v>184</v>
      </c>
      <c r="B140" s="38" t="s">
        <v>130</v>
      </c>
      <c r="C140" s="39">
        <v>32</v>
      </c>
      <c r="D140" s="38" t="s">
        <v>74</v>
      </c>
      <c r="E140" s="40">
        <f t="shared" si="4"/>
        <v>4.644422579461768</v>
      </c>
      <c r="F140" s="41">
        <f t="shared" si="5"/>
        <v>9.8817501690675907E-2</v>
      </c>
      <c r="G140" s="42">
        <f>VLOOKUP(A140,Skaters!A1:G640,7,FALSE)</f>
        <v>47</v>
      </c>
      <c r="H140" s="43">
        <f>(VLOOKUP($A140,Skaters!$A1:$V640,8,FALSE)-AVERAGE(Skaters!H3:H640))/STDEV(Skaters!H3:H640)</f>
        <v>2.2656258957464939</v>
      </c>
      <c r="I140" s="33">
        <f>(VLOOKUP($A140,Skaters!$A1:$V640,10,FALSE)-AVERAGE(Skaters!J3:J640))/STDEV(Skaters!J3:J640)</f>
        <v>-0.22578191699905073</v>
      </c>
      <c r="J140" s="33">
        <f>(VLOOKUP($A140,Skaters!$A1:$V640,11,FALSE)-AVERAGE(Skaters!K3:K640))/STDEV(Skaters!K3:K640)</f>
        <v>1.3577405855038462</v>
      </c>
      <c r="K140" s="33">
        <f>(VLOOKUP($A140,Skaters!$A1:$V640,12,FALSE)-AVERAGE(Skaters!L3:L640))/STDEV(Skaters!L3:L640)</f>
        <v>0.7524494358583852</v>
      </c>
      <c r="L140" s="33">
        <f>(VLOOKUP($A140,Skaters!$A1:$V640,13,FALSE)-AVERAGE(Skaters!M3:M640))/STDEV(Skaters!M3:M640)</f>
        <v>0.37893650773814314</v>
      </c>
      <c r="M140" s="33">
        <f>(VLOOKUP($A140,Skaters!$A1:$V640,14,FALSE)-AVERAGE(Skaters!N3:N640))/STDEV(Skaters!N3:N640)</f>
        <v>1.5643791836996981</v>
      </c>
      <c r="N140" s="33">
        <f>(VLOOKUP($A140,Skaters!$A1:$V640,15,FALSE)-AVERAGE(Skaters!O3:O640))/STDEV(Skaters!O3:O640)</f>
        <v>1.8219488540571835</v>
      </c>
      <c r="O140" s="33">
        <f>(VLOOKUP($A140,Skaters!$A1:$V640,16,FALSE)-AVERAGE(Skaters!P3:P640))/STDEV(Skaters!P3:P640)</f>
        <v>1.4424890063772093</v>
      </c>
      <c r="P140" s="33">
        <f>(VLOOKUP($A140,Skaters!$A1:$V640,17,FALSE)-AVERAGE(Skaters!Q3:Q640))/STDEV(Skaters!Q3:Q640)</f>
        <v>0.34481771709416692</v>
      </c>
      <c r="Q140" s="33">
        <f>(VLOOKUP($A140,Skaters!$A1:$V640,18,FALSE)-AVERAGE(Skaters!R3:R640))/STDEV(Skaters!R3:R640)</f>
        <v>-0.13091045721556321</v>
      </c>
      <c r="R140" s="33">
        <f>(VLOOKUP($A140,Skaters!$A1:$V640,19,FALSE)-AVERAGE(Skaters!S3:S640))/STDEV(Skaters!S3:S640)</f>
        <v>-0.28046904854185878</v>
      </c>
      <c r="S140" s="33">
        <f>(VLOOKUP($A140,Skaters!$A1:$V640,20,FALSE)-AVERAGE(Skaters!T3:T640))/STDEV(Skaters!T3:T640)</f>
        <v>-0.59598363404164245</v>
      </c>
      <c r="T140" s="33">
        <f>(VLOOKUP($A140,Skaters!$A1:$V640,21,FALSE)-AVERAGE(Skaters!U3:U640))/STDEV(Skaters!U3:U640)</f>
        <v>-0.65095784258714562</v>
      </c>
      <c r="U140" s="33">
        <f>(VLOOKUP($A140,Skaters!$A1:$V640,22,FALSE)-AVERAGE(Skaters!V3:V640))/STDEV(Skaters!V3:V640)</f>
        <v>-1.1927436227759016</v>
      </c>
      <c r="V140" s="33">
        <f>IFERROR((VLOOKUP($A140,Skaters!A1:X640,23,FALSE)-AVERAGE(Skaters!W3:W640))/STDEV(Skaters!W3:W640),0)</f>
        <v>0</v>
      </c>
      <c r="W140" s="33">
        <f>IFERROR((VLOOKUP($A140,Skaters!A1:X640,24,FALSE)-AVERAGE(Skaters!X3:X640))/STDEV(Skaters!X3:X640),0)</f>
        <v>0</v>
      </c>
    </row>
    <row r="141" spans="1:23" ht="21.25" customHeight="1" x14ac:dyDescent="0.15">
      <c r="A141" s="44" t="s">
        <v>228</v>
      </c>
      <c r="B141" s="48" t="s">
        <v>94</v>
      </c>
      <c r="C141" s="49">
        <v>25</v>
      </c>
      <c r="D141" s="48" t="s">
        <v>81</v>
      </c>
      <c r="E141" s="40">
        <f t="shared" si="4"/>
        <v>3.0007106676223119</v>
      </c>
      <c r="F141" s="41">
        <f t="shared" si="5"/>
        <v>6.1238993216781876E-2</v>
      </c>
      <c r="G141" s="42">
        <f>VLOOKUP(A141,Skaters!A1:G640,7,FALSE)</f>
        <v>49</v>
      </c>
      <c r="H141" s="43">
        <f>(VLOOKUP($A141,Skaters!$A1:$V640,8,FALSE)-AVERAGE(Skaters!H3:H640))/STDEV(Skaters!H3:H640)</f>
        <v>9.3785572516231666E-2</v>
      </c>
      <c r="I141" s="33">
        <f>(VLOOKUP($A141,Skaters!$A1:$V640,10,FALSE)-AVERAGE(Skaters!J3:J640))/STDEV(Skaters!J3:J640)</f>
        <v>2.0267022307630165</v>
      </c>
      <c r="J141" s="33">
        <f>(VLOOKUP($A141,Skaters!$A1:$V640,11,FALSE)-AVERAGE(Skaters!K3:K640))/STDEV(Skaters!K3:K640)</f>
        <v>-0.34784236261219442</v>
      </c>
      <c r="K141" s="33">
        <f>(VLOOKUP($A141,Skaters!$A1:$V640,12,FALSE)-AVERAGE(Skaters!L3:L640))/STDEV(Skaters!L3:L640)</f>
        <v>0.72384230977020325</v>
      </c>
      <c r="L141" s="33">
        <f>(VLOOKUP($A141,Skaters!$A1:$V640,13,FALSE)-AVERAGE(Skaters!M3:M640))/STDEV(Skaters!M3:M640)</f>
        <v>0.78150972650404793</v>
      </c>
      <c r="M141" s="33">
        <f>(VLOOKUP($A141,Skaters!$A1:$V640,14,FALSE)-AVERAGE(Skaters!N3:N640))/STDEV(Skaters!N3:N640)</f>
        <v>1.3700480746555186</v>
      </c>
      <c r="N141" s="33">
        <f>(VLOOKUP($A141,Skaters!$A1:$V640,15,FALSE)-AVERAGE(Skaters!O3:O640))/STDEV(Skaters!O3:O640)</f>
        <v>0.38724087309591326</v>
      </c>
      <c r="O141" s="33">
        <f>(VLOOKUP($A141,Skaters!$A1:$V640,16,FALSE)-AVERAGE(Skaters!P3:P640))/STDEV(Skaters!P3:P640)</f>
        <v>-0.48754100404320011</v>
      </c>
      <c r="P141" s="33">
        <f>(VLOOKUP($A141,Skaters!$A1:$V640,17,FALSE)-AVERAGE(Skaters!Q3:Q640))/STDEV(Skaters!Q3:Q640)</f>
        <v>-0.24855953164054886</v>
      </c>
      <c r="Q141" s="33">
        <f>(VLOOKUP($A141,Skaters!$A1:$V640,18,FALSE)-AVERAGE(Skaters!R3:R640))/STDEV(Skaters!R3:R640)</f>
        <v>0.6406412039147289</v>
      </c>
      <c r="R141" s="33">
        <f>(VLOOKUP($A141,Skaters!$A1:$V640,19,FALSE)-AVERAGE(Skaters!S3:S640))/STDEV(Skaters!S3:S640)</f>
        <v>2.6295923367687331</v>
      </c>
      <c r="S141" s="33">
        <f>(VLOOKUP($A141,Skaters!$A1:$V640,20,FALSE)-AVERAGE(Skaters!T3:T640))/STDEV(Skaters!T3:T640)</f>
        <v>-0.52096295932972847</v>
      </c>
      <c r="T141" s="33">
        <f>(VLOOKUP($A141,Skaters!$A1:$V640,21,FALSE)-AVERAGE(Skaters!U3:U640))/STDEV(Skaters!U3:U640)</f>
        <v>-0.41021388256530156</v>
      </c>
      <c r="U141" s="33">
        <f>(VLOOKUP($A141,Skaters!$A1:$V640,22,FALSE)-AVERAGE(Skaters!V3:V640))/STDEV(Skaters!V3:V640)</f>
        <v>-0.1042701563431252</v>
      </c>
      <c r="V141" s="33">
        <f>IFERROR((VLOOKUP($A141,Skaters!A1:X640,23,FALSE)-AVERAGE(Skaters!W3:W640))/STDEV(Skaters!W3:W640),0)</f>
        <v>0</v>
      </c>
      <c r="W141" s="33">
        <f>IFERROR((VLOOKUP($A141,Skaters!A1:X640,24,FALSE)-AVERAGE(Skaters!X3:X640))/STDEV(Skaters!X3:X640),0)</f>
        <v>0</v>
      </c>
    </row>
    <row r="142" spans="1:23" ht="21.25" customHeight="1" x14ac:dyDescent="0.15">
      <c r="A142" s="44" t="s">
        <v>199</v>
      </c>
      <c r="B142" s="48" t="s">
        <v>99</v>
      </c>
      <c r="C142" s="49">
        <v>19</v>
      </c>
      <c r="D142" s="48" t="s">
        <v>66</v>
      </c>
      <c r="E142" s="40">
        <f t="shared" si="4"/>
        <v>2.3643594432384472</v>
      </c>
      <c r="F142" s="41">
        <f t="shared" si="5"/>
        <v>4.461055553280089E-2</v>
      </c>
      <c r="G142" s="42">
        <f>VLOOKUP(A142,Skaters!A1:G640,7,FALSE)</f>
        <v>53</v>
      </c>
      <c r="H142" s="43">
        <f>(VLOOKUP($A142,Skaters!$A1:$V640,8,FALSE)-AVERAGE(Skaters!H3:H640))/STDEV(Skaters!H3:H640)</f>
        <v>0.17903828679179704</v>
      </c>
      <c r="I142" s="33">
        <f>(VLOOKUP($A142,Skaters!$A1:$V640,10,FALSE)-AVERAGE(Skaters!J3:J640))/STDEV(Skaters!J3:J640)</f>
        <v>0.62526035765983001</v>
      </c>
      <c r="J142" s="33">
        <f>(VLOOKUP($A142,Skaters!$A1:$V640,11,FALSE)-AVERAGE(Skaters!K3:K640))/STDEV(Skaters!K3:K640)</f>
        <v>0.64635637506449495</v>
      </c>
      <c r="K142" s="33">
        <f>(VLOOKUP($A142,Skaters!$A1:$V640,12,FALSE)-AVERAGE(Skaters!L3:L640))/STDEV(Skaters!L3:L640)</f>
        <v>0.69933931639359603</v>
      </c>
      <c r="L142" s="33">
        <f>(VLOOKUP($A142,Skaters!$A1:$V640,13,FALSE)-AVERAGE(Skaters!M3:M640))/STDEV(Skaters!M3:M640)</f>
        <v>1.003861204235728</v>
      </c>
      <c r="M142" s="33">
        <f>(VLOOKUP($A142,Skaters!$A1:$V640,14,FALSE)-AVERAGE(Skaters!N3:N640))/STDEV(Skaters!N3:N640)</f>
        <v>1.0112454248720986</v>
      </c>
      <c r="N142" s="33">
        <f>(VLOOKUP($A142,Skaters!$A1:$V640,15,FALSE)-AVERAGE(Skaters!O3:O640))/STDEV(Skaters!O3:O640)</f>
        <v>1.2007344835246185</v>
      </c>
      <c r="O142" s="33">
        <f>(VLOOKUP($A142,Skaters!$A1:$V640,16,FALSE)-AVERAGE(Skaters!P3:P640))/STDEV(Skaters!P3:P640)</f>
        <v>-0.23457739857219537</v>
      </c>
      <c r="P142" s="33">
        <f>(VLOOKUP($A142,Skaters!$A1:$V640,17,FALSE)-AVERAGE(Skaters!Q3:Q640))/STDEV(Skaters!Q3:Q640)</f>
        <v>0.21296287769060326</v>
      </c>
      <c r="Q142" s="33">
        <f>(VLOOKUP($A142,Skaters!$A1:$V640,18,FALSE)-AVERAGE(Skaters!R3:R640))/STDEV(Skaters!R3:R640)</f>
        <v>-0.87727557867402883</v>
      </c>
      <c r="R142" s="33">
        <f>(VLOOKUP($A142,Skaters!$A1:$V640,19,FALSE)-AVERAGE(Skaters!S3:S640))/STDEV(Skaters!S3:S640)</f>
        <v>0.30508157893866383</v>
      </c>
      <c r="S142" s="33">
        <f>(VLOOKUP($A142,Skaters!$A1:$V640,20,FALSE)-AVERAGE(Skaters!T3:T640))/STDEV(Skaters!T3:T640)</f>
        <v>-0.3275869808718927</v>
      </c>
      <c r="T142" s="33">
        <f>(VLOOKUP($A142,Skaters!$A1:$V640,21,FALSE)-AVERAGE(Skaters!U3:U640))/STDEV(Skaters!U3:U640)</f>
        <v>8.8860118466062548E-3</v>
      </c>
      <c r="U142" s="33">
        <f>(VLOOKUP($A142,Skaters!$A1:$V640,22,FALSE)-AVERAGE(Skaters!V3:V640))/STDEV(Skaters!V3:V640)</f>
        <v>0.12743057801964669</v>
      </c>
      <c r="V142" s="33">
        <f>IFERROR((VLOOKUP($A142,Skaters!A1:X640,23,FALSE)-AVERAGE(Skaters!W3:W640))/STDEV(Skaters!W3:W640),0)</f>
        <v>0</v>
      </c>
      <c r="W142" s="33">
        <f>IFERROR((VLOOKUP($A142,Skaters!A1:X640,24,FALSE)-AVERAGE(Skaters!X3:X640))/STDEV(Skaters!X3:X640),0)</f>
        <v>0</v>
      </c>
    </row>
    <row r="143" spans="1:23" ht="21.25" customHeight="1" x14ac:dyDescent="0.15">
      <c r="A143" s="37" t="s">
        <v>248</v>
      </c>
      <c r="B143" s="38" t="s">
        <v>147</v>
      </c>
      <c r="C143" s="39">
        <v>23</v>
      </c>
      <c r="D143" s="38" t="s">
        <v>59</v>
      </c>
      <c r="E143" s="40">
        <f t="shared" si="4"/>
        <v>1.34140879894733</v>
      </c>
      <c r="F143" s="41">
        <f t="shared" si="5"/>
        <v>2.9161060846681085E-2</v>
      </c>
      <c r="G143" s="42">
        <f>VLOOKUP(A143,Skaters!A1:G640,7,FALSE)</f>
        <v>46</v>
      </c>
      <c r="H143" s="43">
        <f>(VLOOKUP($A143,Skaters!$A1:$V640,8,FALSE)-AVERAGE(Skaters!H3:H640))/STDEV(Skaters!H3:H640)</f>
        <v>0.63793469853310958</v>
      </c>
      <c r="I143" s="33">
        <f>(VLOOKUP($A143,Skaters!$A1:$V640,10,FALSE)-AVERAGE(Skaters!J3:J640))/STDEV(Skaters!J3:J640)</f>
        <v>0.64848164695377253</v>
      </c>
      <c r="J143" s="33">
        <f>(VLOOKUP($A143,Skaters!$A1:$V640,11,FALSE)-AVERAGE(Skaters!K3:K640))/STDEV(Skaters!K3:K640)</f>
        <v>0.62642441197576804</v>
      </c>
      <c r="K143" s="33">
        <f>(VLOOKUP($A143,Skaters!$A1:$V640,12,FALSE)-AVERAGE(Skaters!L3:L640))/STDEV(Skaters!L3:L640)</f>
        <v>0.69756088365029534</v>
      </c>
      <c r="L143" s="33">
        <f>(VLOOKUP($A143,Skaters!$A1:$V640,13,FALSE)-AVERAGE(Skaters!M3:M640))/STDEV(Skaters!M3:M640)</f>
        <v>0.38848982886967115</v>
      </c>
      <c r="M143" s="33">
        <f>(VLOOKUP($A143,Skaters!$A1:$V640,14,FALSE)-AVERAGE(Skaters!N3:N640))/STDEV(Skaters!N3:N640)</f>
        <v>0.38848728308449548</v>
      </c>
      <c r="N143" s="33">
        <f>(VLOOKUP($A143,Skaters!$A1:$V640,15,FALSE)-AVERAGE(Skaters!O3:O640))/STDEV(Skaters!O3:O640)</f>
        <v>0.29903957518026697</v>
      </c>
      <c r="O143" s="33">
        <f>(VLOOKUP($A143,Skaters!$A1:$V640,16,FALSE)-AVERAGE(Skaters!P3:P640))/STDEV(Skaters!P3:P640)</f>
        <v>-2.7959915121346855E-2</v>
      </c>
      <c r="P143" s="33">
        <f>(VLOOKUP($A143,Skaters!$A1:$V640,17,FALSE)-AVERAGE(Skaters!Q3:Q640))/STDEV(Skaters!Q3:Q640)</f>
        <v>-0.79950108986175594</v>
      </c>
      <c r="Q143" s="33">
        <f>(VLOOKUP($A143,Skaters!$A1:$V640,18,FALSE)-AVERAGE(Skaters!R3:R640))/STDEV(Skaters!R3:R640)</f>
        <v>-0.59306674891080202</v>
      </c>
      <c r="R143" s="33">
        <f>(VLOOKUP($A143,Skaters!$A1:$V640,19,FALSE)-AVERAGE(Skaters!S3:S640))/STDEV(Skaters!S3:S640)</f>
        <v>0.51701583625998848</v>
      </c>
      <c r="S143" s="33">
        <f>(VLOOKUP($A143,Skaters!$A1:$V640,20,FALSE)-AVERAGE(Skaters!T3:T640))/STDEV(Skaters!T3:T640)</f>
        <v>2.9098929222421464</v>
      </c>
      <c r="T143" s="33">
        <f>(VLOOKUP($A143,Skaters!$A1:$V640,21,FALSE)-AVERAGE(Skaters!U3:U640))/STDEV(Skaters!U3:U640)</f>
        <v>2.6233690281246433</v>
      </c>
      <c r="U143" s="33">
        <f>(VLOOKUP($A143,Skaters!$A1:$V640,22,FALSE)-AVERAGE(Skaters!V3:V640))/STDEV(Skaters!V3:V640)</f>
        <v>1.1329962462316179</v>
      </c>
      <c r="V143" s="33">
        <f>IFERROR((VLOOKUP($A143,Skaters!A1:X640,23,FALSE)-AVERAGE(Skaters!W3:W640))/STDEV(Skaters!W3:W640),0)</f>
        <v>0</v>
      </c>
      <c r="W143" s="33">
        <f>IFERROR((VLOOKUP($A143,Skaters!A1:X640,24,FALSE)-AVERAGE(Skaters!X3:X640))/STDEV(Skaters!X3:X640),0)</f>
        <v>0</v>
      </c>
    </row>
    <row r="144" spans="1:23" ht="21.25" customHeight="1" x14ac:dyDescent="0.2">
      <c r="A144" s="47" t="s">
        <v>258</v>
      </c>
      <c r="B144" s="38" t="s">
        <v>144</v>
      </c>
      <c r="C144" s="39">
        <v>26</v>
      </c>
      <c r="D144" s="38" t="s">
        <v>61</v>
      </c>
      <c r="E144" s="40">
        <f t="shared" si="4"/>
        <v>-0.40178195599397903</v>
      </c>
      <c r="F144" s="41">
        <f t="shared" si="5"/>
        <v>-8.3704574165412299E-3</v>
      </c>
      <c r="G144" s="42">
        <f>VLOOKUP(A144,Skaters!A1:G640,7,FALSE)</f>
        <v>48</v>
      </c>
      <c r="H144" s="43">
        <f>(VLOOKUP($A144,Skaters!$A1:$V640,8,FALSE)-AVERAGE(Skaters!H3:H640))/STDEV(Skaters!H3:H640)</f>
        <v>0.35008320492501366</v>
      </c>
      <c r="I144" s="33">
        <f>(VLOOKUP($A144,Skaters!$A1:$V640,10,FALSE)-AVERAGE(Skaters!J3:J640))/STDEV(Skaters!J3:J640)</f>
        <v>4.4336530751057285E-2</v>
      </c>
      <c r="J144" s="33">
        <f>(VLOOKUP($A144,Skaters!$A1:$V640,11,FALSE)-AVERAGE(Skaters!K3:K640))/STDEV(Skaters!K3:K640)</f>
        <v>1.0567973496088441</v>
      </c>
      <c r="K144" s="33">
        <f>(VLOOKUP($A144,Skaters!$A1:$V640,12,FALSE)-AVERAGE(Skaters!L3:L640))/STDEV(Skaters!L3:L640)</f>
        <v>0.68812570357293978</v>
      </c>
      <c r="L144" s="33">
        <f>(VLOOKUP($A144,Skaters!$A1:$V640,13,FALSE)-AVERAGE(Skaters!M3:M640))/STDEV(Skaters!M3:M640)</f>
        <v>0.33293419990911804</v>
      </c>
      <c r="M144" s="33">
        <f>(VLOOKUP($A144,Skaters!$A1:$V640,14,FALSE)-AVERAGE(Skaters!N3:N640))/STDEV(Skaters!N3:N640)</f>
        <v>-0.29730943891505257</v>
      </c>
      <c r="N144" s="33">
        <f>(VLOOKUP($A144,Skaters!$A1:$V640,15,FALSE)-AVERAGE(Skaters!O3:O640))/STDEV(Skaters!O3:O640)</f>
        <v>0.46114940750838634</v>
      </c>
      <c r="O144" s="33">
        <f>(VLOOKUP($A144,Skaters!$A1:$V640,16,FALSE)-AVERAGE(Skaters!P3:P640))/STDEV(Skaters!P3:P640)</f>
        <v>-0.96732684822352666</v>
      </c>
      <c r="P144" s="33">
        <f>(VLOOKUP($A144,Skaters!$A1:$V640,17,FALSE)-AVERAGE(Skaters!Q3:Q640))/STDEV(Skaters!Q3:Q640)</f>
        <v>-0.60698918277862002</v>
      </c>
      <c r="Q144" s="33">
        <f>(VLOOKUP($A144,Skaters!$A1:$V640,18,FALSE)-AVERAGE(Skaters!R3:R640))/STDEV(Skaters!R3:R640)</f>
        <v>-1.3296725955478581</v>
      </c>
      <c r="R144" s="33">
        <f>(VLOOKUP($A144,Skaters!$A1:$V640,19,FALSE)-AVERAGE(Skaters!S3:S640))/STDEV(Skaters!S3:S640)</f>
        <v>-0.2953477959674935</v>
      </c>
      <c r="S144" s="33">
        <f>(VLOOKUP($A144,Skaters!$A1:$V640,20,FALSE)-AVERAGE(Skaters!T3:T640))/STDEV(Skaters!T3:T640)</f>
        <v>-0.37555058540679487</v>
      </c>
      <c r="T144" s="33">
        <f>(VLOOKUP($A144,Skaters!$A1:$V640,21,FALSE)-AVERAGE(Skaters!U3:U640))/STDEV(Skaters!U3:U640)</f>
        <v>-0.32774661600891913</v>
      </c>
      <c r="U144" s="33">
        <f>(VLOOKUP($A144,Skaters!$A1:$V640,22,FALSE)-AVERAGE(Skaters!V3:V640))/STDEV(Skaters!V3:V640)</f>
        <v>0.64440042590817481</v>
      </c>
      <c r="V144" s="33">
        <f>IFERROR((VLOOKUP($A144,Skaters!A1:X640,23,FALSE)-AVERAGE(Skaters!W3:W640))/STDEV(Skaters!W3:W640),0)</f>
        <v>0</v>
      </c>
      <c r="W144" s="33">
        <f>IFERROR((VLOOKUP($A144,Skaters!A1:X640,24,FALSE)-AVERAGE(Skaters!X3:X640))/STDEV(Skaters!X3:X640),0)</f>
        <v>0</v>
      </c>
    </row>
    <row r="145" spans="1:23" ht="21.25" customHeight="1" x14ac:dyDescent="0.15">
      <c r="A145" s="44" t="s">
        <v>183</v>
      </c>
      <c r="B145" s="45" t="s">
        <v>58</v>
      </c>
      <c r="C145" s="46">
        <v>30</v>
      </c>
      <c r="D145" s="45" t="s">
        <v>74</v>
      </c>
      <c r="E145" s="40">
        <f t="shared" si="4"/>
        <v>4.1704141860193884</v>
      </c>
      <c r="F145" s="41">
        <f t="shared" si="5"/>
        <v>8.688362887540392E-2</v>
      </c>
      <c r="G145" s="42">
        <f>VLOOKUP(A145,Skaters!A1:G640,7,FALSE)</f>
        <v>48</v>
      </c>
      <c r="H145" s="43">
        <f>(VLOOKUP($A145,Skaters!$A1:$V640,8,FALSE)-AVERAGE(Skaters!H3:H640))/STDEV(Skaters!H3:H640)</f>
        <v>0.89381776031953086</v>
      </c>
      <c r="I145" s="33">
        <f>(VLOOKUP($A145,Skaters!$A1:$V640,10,FALSE)-AVERAGE(Skaters!J3:J640))/STDEV(Skaters!J3:J640)</f>
        <v>-0.58206341228517011</v>
      </c>
      <c r="J145" s="33">
        <f>(VLOOKUP($A145,Skaters!$A1:$V640,11,FALSE)-AVERAGE(Skaters!K3:K640))/STDEV(Skaters!K3:K640)</f>
        <v>1.5179507137602899</v>
      </c>
      <c r="K145" s="33">
        <f>(VLOOKUP($A145,Skaters!$A1:$V640,12,FALSE)-AVERAGE(Skaters!L3:L640))/STDEV(Skaters!L3:L640)</f>
        <v>0.68777090472503877</v>
      </c>
      <c r="L145" s="33">
        <f>(VLOOKUP($A145,Skaters!$A1:$V640,13,FALSE)-AVERAGE(Skaters!M3:M640))/STDEV(Skaters!M3:M640)</f>
        <v>0.60592187783934248</v>
      </c>
      <c r="M145" s="33">
        <f>(VLOOKUP($A145,Skaters!$A1:$V640,14,FALSE)-AVERAGE(Skaters!N3:N640))/STDEV(Skaters!N3:N640)</f>
        <v>0.48486356357152044</v>
      </c>
      <c r="N145" s="33">
        <f>(VLOOKUP($A145,Skaters!$A1:$V640,15,FALSE)-AVERAGE(Skaters!O3:O640))/STDEV(Skaters!O3:O640)</f>
        <v>2.0191877249844712</v>
      </c>
      <c r="O145" s="33">
        <f>(VLOOKUP($A145,Skaters!$A1:$V640,16,FALSE)-AVERAGE(Skaters!P3:P640))/STDEV(Skaters!P3:P640)</f>
        <v>0.69269024255878486</v>
      </c>
      <c r="P145" s="33">
        <f>(VLOOKUP($A145,Skaters!$A1:$V640,17,FALSE)-AVERAGE(Skaters!Q3:Q640))/STDEV(Skaters!Q3:Q640)</f>
        <v>-0.88393121623395721</v>
      </c>
      <c r="Q145" s="33">
        <f>(VLOOKUP($A145,Skaters!$A1:$V640,18,FALSE)-AVERAGE(Skaters!R3:R640))/STDEV(Skaters!R3:R640)</f>
        <v>-8.3272960838330135E-2</v>
      </c>
      <c r="R145" s="33">
        <f>(VLOOKUP($A145,Skaters!$A1:$V640,19,FALSE)-AVERAGE(Skaters!S3:S640))/STDEV(Skaters!S3:S640)</f>
        <v>-0.53134517808257697</v>
      </c>
      <c r="S145" s="33">
        <f>(VLOOKUP($A145,Skaters!$A1:$V640,20,FALSE)-AVERAGE(Skaters!T3:T640))/STDEV(Skaters!T3:T640)</f>
        <v>-0.59598363404164245</v>
      </c>
      <c r="T145" s="33">
        <f>(VLOOKUP($A145,Skaters!$A1:$V640,21,FALSE)-AVERAGE(Skaters!U3:U640))/STDEV(Skaters!U3:U640)</f>
        <v>-0.65095784258714562</v>
      </c>
      <c r="U145" s="33">
        <f>(VLOOKUP($A145,Skaters!$A1:$V640,22,FALSE)-AVERAGE(Skaters!V3:V640))/STDEV(Skaters!V3:V640)</f>
        <v>-1.1927436227759016</v>
      </c>
      <c r="V145" s="33">
        <f>IFERROR((VLOOKUP($A145,Skaters!A1:X640,23,FALSE)-AVERAGE(Skaters!W3:W640))/STDEV(Skaters!W3:W640),0)</f>
        <v>0</v>
      </c>
      <c r="W145" s="33">
        <f>IFERROR((VLOOKUP($A145,Skaters!A1:X640,24,FALSE)-AVERAGE(Skaters!X3:X640))/STDEV(Skaters!X3:X640),0)</f>
        <v>0</v>
      </c>
    </row>
    <row r="146" spans="1:23" ht="21.25" customHeight="1" x14ac:dyDescent="0.15">
      <c r="A146" s="44" t="s">
        <v>167</v>
      </c>
      <c r="B146" s="48" t="s">
        <v>102</v>
      </c>
      <c r="C146" s="49">
        <v>21</v>
      </c>
      <c r="D146" s="48" t="s">
        <v>62</v>
      </c>
      <c r="E146" s="40">
        <f t="shared" si="4"/>
        <v>4.3740048208187252</v>
      </c>
      <c r="F146" s="41">
        <f t="shared" si="5"/>
        <v>8.1000089274420831E-2</v>
      </c>
      <c r="G146" s="42">
        <f>VLOOKUP(A146,Skaters!A1:G640,7,FALSE)</f>
        <v>54</v>
      </c>
      <c r="H146" s="43">
        <f>(VLOOKUP($A146,Skaters!$A1:$V640,8,FALSE)-AVERAGE(Skaters!H3:H640))/STDEV(Skaters!H3:H640)</f>
        <v>-0.8382967466937441</v>
      </c>
      <c r="I146" s="33">
        <f>(VLOOKUP($A146,Skaters!$A1:$V640,10,FALSE)-AVERAGE(Skaters!J3:J640))/STDEV(Skaters!J3:J640)</f>
        <v>1.2997142726814652</v>
      </c>
      <c r="J146" s="33">
        <f>(VLOOKUP($A146,Skaters!$A1:$V640,11,FALSE)-AVERAGE(Skaters!K3:K640))/STDEV(Skaters!K3:K640)</f>
        <v>0.11316684545995827</v>
      </c>
      <c r="K146" s="33">
        <f>(VLOOKUP($A146,Skaters!$A1:$V640,12,FALSE)-AVERAGE(Skaters!L3:L640))/STDEV(Skaters!L3:L640)</f>
        <v>0.67656711132625247</v>
      </c>
      <c r="L146" s="33">
        <f>(VLOOKUP($A146,Skaters!$A1:$V640,13,FALSE)-AVERAGE(Skaters!M3:M640))/STDEV(Skaters!M3:M640)</f>
        <v>1.3253818222928875</v>
      </c>
      <c r="M146" s="33">
        <f>(VLOOKUP($A146,Skaters!$A1:$V640,14,FALSE)-AVERAGE(Skaters!N3:N640))/STDEV(Skaters!N3:N640)</f>
        <v>2.9954191661976353</v>
      </c>
      <c r="N146" s="33">
        <f>(VLOOKUP($A146,Skaters!$A1:$V640,15,FALSE)-AVERAGE(Skaters!O3:O640))/STDEV(Skaters!O3:O640)</f>
        <v>2.1948882396192899</v>
      </c>
      <c r="O146" s="33">
        <f>(VLOOKUP($A146,Skaters!$A1:$V640,16,FALSE)-AVERAGE(Skaters!P3:P640))/STDEV(Skaters!P3:P640)</f>
        <v>-0.76906423979474747</v>
      </c>
      <c r="P146" s="33">
        <f>(VLOOKUP($A146,Skaters!$A1:$V640,17,FALSE)-AVERAGE(Skaters!Q3:Q640))/STDEV(Skaters!Q3:Q640)</f>
        <v>0.46515725993157342</v>
      </c>
      <c r="Q146" s="33">
        <f>(VLOOKUP($A146,Skaters!$A1:$V640,18,FALSE)-AVERAGE(Skaters!R3:R640))/STDEV(Skaters!R3:R640)</f>
        <v>0.20991788055987237</v>
      </c>
      <c r="R146" s="33">
        <f>(VLOOKUP($A146,Skaters!$A1:$V640,19,FALSE)-AVERAGE(Skaters!S3:S640))/STDEV(Skaters!S3:S640)</f>
        <v>1.1096627647211472</v>
      </c>
      <c r="S146" s="33">
        <f>(VLOOKUP($A146,Skaters!$A1:$V640,20,FALSE)-AVERAGE(Skaters!T3:T640))/STDEV(Skaters!T3:T640)</f>
        <v>-0.54540386886492154</v>
      </c>
      <c r="T146" s="33">
        <f>(VLOOKUP($A146,Skaters!$A1:$V640,21,FALSE)-AVERAGE(Skaters!U3:U640))/STDEV(Skaters!U3:U640)</f>
        <v>-0.56698372730375435</v>
      </c>
      <c r="U146" s="33">
        <f>(VLOOKUP($A146,Skaters!$A1:$V640,22,FALSE)-AVERAGE(Skaters!V3:V640))/STDEV(Skaters!V3:V640)</f>
        <v>0.51375791894481593</v>
      </c>
      <c r="V146" s="33">
        <f>IFERROR((VLOOKUP($A146,Skaters!A1:X640,23,FALSE)-AVERAGE(Skaters!W3:W640))/STDEV(Skaters!W3:W640),0)</f>
        <v>0</v>
      </c>
      <c r="W146" s="33">
        <f>IFERROR((VLOOKUP($A146,Skaters!A1:X640,24,FALSE)-AVERAGE(Skaters!X3:X640))/STDEV(Skaters!X3:X640),0)</f>
        <v>0</v>
      </c>
    </row>
    <row r="147" spans="1:23" ht="21.25" customHeight="1" x14ac:dyDescent="0.2">
      <c r="A147" s="47" t="s">
        <v>205</v>
      </c>
      <c r="B147" s="38" t="s">
        <v>151</v>
      </c>
      <c r="C147" s="39">
        <v>32</v>
      </c>
      <c r="D147" s="38" t="s">
        <v>62</v>
      </c>
      <c r="E147" s="40">
        <f t="shared" si="4"/>
        <v>2.1795133955442516</v>
      </c>
      <c r="F147" s="41">
        <f t="shared" si="5"/>
        <v>4.6372625437111736E-2</v>
      </c>
      <c r="G147" s="42">
        <f>VLOOKUP(A147,Skaters!A1:G640,7,FALSE)</f>
        <v>47</v>
      </c>
      <c r="H147" s="43">
        <f>(VLOOKUP($A147,Skaters!$A1:$V640,8,FALSE)-AVERAGE(Skaters!H3:H640))/STDEV(Skaters!H3:H640)</f>
        <v>0.20429072797284947</v>
      </c>
      <c r="I147" s="33">
        <f>(VLOOKUP($A147,Skaters!$A1:$V640,10,FALSE)-AVERAGE(Skaters!J3:J640))/STDEV(Skaters!J3:J640)</f>
        <v>1.1179687294984046</v>
      </c>
      <c r="J147" s="33">
        <f>(VLOOKUP($A147,Skaters!$A1:$V640,11,FALSE)-AVERAGE(Skaters!K3:K640))/STDEV(Skaters!K3:K640)</f>
        <v>0.2372020466083285</v>
      </c>
      <c r="K147" s="33">
        <f>(VLOOKUP($A147,Skaters!$A1:$V640,12,FALSE)-AVERAGE(Skaters!L3:L640))/STDEV(Skaters!L3:L640)</f>
        <v>0.67029635858324577</v>
      </c>
      <c r="L147" s="33">
        <f>(VLOOKUP($A147,Skaters!$A1:$V640,13,FALSE)-AVERAGE(Skaters!M3:M640))/STDEV(Skaters!M3:M640)</f>
        <v>1.57566693814987</v>
      </c>
      <c r="M147" s="33">
        <f>(VLOOKUP($A147,Skaters!$A1:$V640,14,FALSE)-AVERAGE(Skaters!N3:N640))/STDEV(Skaters!N3:N640)</f>
        <v>1.33368079874548E-3</v>
      </c>
      <c r="N147" s="33">
        <f>(VLOOKUP($A147,Skaters!$A1:$V640,15,FALSE)-AVERAGE(Skaters!O3:O640))/STDEV(Skaters!O3:O640)</f>
        <v>0.16347639019578125</v>
      </c>
      <c r="O147" s="33">
        <f>(VLOOKUP($A147,Skaters!$A1:$V640,16,FALSE)-AVERAGE(Skaters!P3:P640))/STDEV(Skaters!P3:P640)</f>
        <v>-0.38420918487018735</v>
      </c>
      <c r="P147" s="33">
        <f>(VLOOKUP($A147,Skaters!$A1:$V640,17,FALSE)-AVERAGE(Skaters!Q3:Q640))/STDEV(Skaters!Q3:Q640)</f>
        <v>-1.3291350580351498</v>
      </c>
      <c r="Q147" s="33">
        <f>(VLOOKUP($A147,Skaters!$A1:$V640,18,FALSE)-AVERAGE(Skaters!R3:R640))/STDEV(Skaters!R3:R640)</f>
        <v>-0.53059152403794518</v>
      </c>
      <c r="R147" s="33">
        <f>(VLOOKUP($A147,Skaters!$A1:$V640,19,FALSE)-AVERAGE(Skaters!S3:S640))/STDEV(Skaters!S3:S640)</f>
        <v>0.92556375363194843</v>
      </c>
      <c r="S147" s="33">
        <f>(VLOOKUP($A147,Skaters!$A1:$V640,20,FALSE)-AVERAGE(Skaters!T3:T640))/STDEV(Skaters!T3:T640)</f>
        <v>-0.530443425832822</v>
      </c>
      <c r="T147" s="33">
        <f>(VLOOKUP($A147,Skaters!$A1:$V640,21,FALSE)-AVERAGE(Skaters!U3:U640))/STDEV(Skaters!U3:U640)</f>
        <v>-0.56985964849281101</v>
      </c>
      <c r="U147" s="33">
        <f>(VLOOKUP($A147,Skaters!$A1:$V640,22,FALSE)-AVERAGE(Skaters!V3:V640))/STDEV(Skaters!V3:V640)</f>
        <v>0.82682692197066687</v>
      </c>
      <c r="V147" s="33">
        <f>IFERROR((VLOOKUP($A147,Skaters!A1:X640,23,FALSE)-AVERAGE(Skaters!W3:W640))/STDEV(Skaters!W3:W640),0)</f>
        <v>0</v>
      </c>
      <c r="W147" s="33">
        <f>IFERROR((VLOOKUP($A147,Skaters!A1:X640,24,FALSE)-AVERAGE(Skaters!X3:X640))/STDEV(Skaters!X3:X640),0)</f>
        <v>0</v>
      </c>
    </row>
    <row r="148" spans="1:23" ht="21.25" customHeight="1" x14ac:dyDescent="0.15">
      <c r="A148" s="44" t="s">
        <v>215</v>
      </c>
      <c r="B148" s="45" t="s">
        <v>115</v>
      </c>
      <c r="C148" s="46">
        <v>32</v>
      </c>
      <c r="D148" s="45" t="s">
        <v>61</v>
      </c>
      <c r="E148" s="40">
        <f t="shared" si="4"/>
        <v>2.9117640081519873</v>
      </c>
      <c r="F148" s="41">
        <f t="shared" si="5"/>
        <v>5.8235280163039749E-2</v>
      </c>
      <c r="G148" s="42">
        <f>VLOOKUP(A148,Skaters!A1:G640,7,FALSE)</f>
        <v>50</v>
      </c>
      <c r="H148" s="43">
        <f>(VLOOKUP($A148,Skaters!$A1:$V640,8,FALSE)-AVERAGE(Skaters!H3:H640))/STDEV(Skaters!H3:H640)</f>
        <v>0.16023160704114156</v>
      </c>
      <c r="I148" s="33">
        <f>(VLOOKUP($A148,Skaters!$A1:$V640,10,FALSE)-AVERAGE(Skaters!J3:J640))/STDEV(Skaters!J3:J640)</f>
        <v>0.82238048539039577</v>
      </c>
      <c r="J148" s="33">
        <f>(VLOOKUP($A148,Skaters!$A1:$V640,11,FALSE)-AVERAGE(Skaters!K3:K640))/STDEV(Skaters!K3:K640)</f>
        <v>0.44276640387449789</v>
      </c>
      <c r="K148" s="33">
        <f>(VLOOKUP($A148,Skaters!$A1:$V640,12,FALSE)-AVERAGE(Skaters!L3:L640))/STDEV(Skaters!L3:L640)</f>
        <v>0.66252015041232282</v>
      </c>
      <c r="L148" s="33">
        <f>(VLOOKUP($A148,Skaters!$A1:$V640,13,FALSE)-AVERAGE(Skaters!M3:M640))/STDEV(Skaters!M3:M640)</f>
        <v>0.99963195063072552</v>
      </c>
      <c r="M148" s="33">
        <f>(VLOOKUP($A148,Skaters!$A1:$V640,14,FALSE)-AVERAGE(Skaters!N3:N640))/STDEV(Skaters!N3:N640)</f>
        <v>0.91030630928469514</v>
      </c>
      <c r="N148" s="33">
        <f>(VLOOKUP($A148,Skaters!$A1:$V640,15,FALSE)-AVERAGE(Skaters!O3:O640))/STDEV(Skaters!O3:O640)</f>
        <v>0.67305138096057227</v>
      </c>
      <c r="O148" s="33">
        <f>(VLOOKUP($A148,Skaters!$A1:$V640,16,FALSE)-AVERAGE(Skaters!P3:P640))/STDEV(Skaters!P3:P640)</f>
        <v>-0.21560478318095058</v>
      </c>
      <c r="P148" s="33">
        <f>(VLOOKUP($A148,Skaters!$A1:$V640,17,FALSE)-AVERAGE(Skaters!Q3:Q640))/STDEV(Skaters!Q3:Q640)</f>
        <v>0.92240531719146535</v>
      </c>
      <c r="Q148" s="33">
        <f>(VLOOKUP($A148,Skaters!$A1:$V640,18,FALSE)-AVERAGE(Skaters!R3:R640))/STDEV(Skaters!R3:R640)</f>
        <v>0.18953857047674708</v>
      </c>
      <c r="R148" s="33">
        <f>(VLOOKUP($A148,Skaters!$A1:$V640,19,FALSE)-AVERAGE(Skaters!S3:S640))/STDEV(Skaters!S3:S640)</f>
        <v>1.03085611900253</v>
      </c>
      <c r="S148" s="33">
        <f>(VLOOKUP($A148,Skaters!$A1:$V640,20,FALSE)-AVERAGE(Skaters!T3:T640))/STDEV(Skaters!T3:T640)</f>
        <v>1.5830488607078896</v>
      </c>
      <c r="T148" s="33">
        <f>(VLOOKUP($A148,Skaters!$A1:$V640,21,FALSE)-AVERAGE(Skaters!U3:U640))/STDEV(Skaters!U3:U640)</f>
        <v>1.1149135954873757</v>
      </c>
      <c r="U148" s="33">
        <f>(VLOOKUP($A148,Skaters!$A1:$V640,22,FALSE)-AVERAGE(Skaters!V3:V640))/STDEV(Skaters!V3:V640)</f>
        <v>1.2860228631045612</v>
      </c>
      <c r="V148" s="33">
        <f>IFERROR((VLOOKUP($A148,Skaters!A1:X640,23,FALSE)-AVERAGE(Skaters!W3:W640))/STDEV(Skaters!W3:W640),0)</f>
        <v>0</v>
      </c>
      <c r="W148" s="33">
        <f>IFERROR((VLOOKUP($A148,Skaters!A1:X640,24,FALSE)-AVERAGE(Skaters!X3:X640))/STDEV(Skaters!X3:X640),0)</f>
        <v>0</v>
      </c>
    </row>
    <row r="149" spans="1:23" ht="21.25" customHeight="1" x14ac:dyDescent="0.2">
      <c r="A149" s="47" t="s">
        <v>242</v>
      </c>
      <c r="B149" s="38" t="s">
        <v>147</v>
      </c>
      <c r="C149" s="39">
        <v>20</v>
      </c>
      <c r="D149" s="38" t="s">
        <v>61</v>
      </c>
      <c r="E149" s="40">
        <f t="shared" si="4"/>
        <v>0.77152674060104398</v>
      </c>
      <c r="F149" s="41">
        <f t="shared" si="5"/>
        <v>1.6772320447848783E-2</v>
      </c>
      <c r="G149" s="42">
        <f>VLOOKUP(A149,Skaters!A1:G640,7,FALSE)</f>
        <v>46</v>
      </c>
      <c r="H149" s="43">
        <f>(VLOOKUP($A149,Skaters!$A1:$V640,8,FALSE)-AVERAGE(Skaters!H3:H640))/STDEV(Skaters!H3:H640)</f>
        <v>0.5482858916386294</v>
      </c>
      <c r="I149" s="33">
        <f>(VLOOKUP($A149,Skaters!$A1:$V640,10,FALSE)-AVERAGE(Skaters!J3:J640))/STDEV(Skaters!J3:J640)</f>
        <v>0.69460296417985723</v>
      </c>
      <c r="J149" s="33">
        <f>(VLOOKUP($A149,Skaters!$A1:$V640,11,FALSE)-AVERAGE(Skaters!K3:K640))/STDEV(Skaters!K3:K640)</f>
        <v>0.53414429774407424</v>
      </c>
      <c r="K149" s="33">
        <f>(VLOOKUP($A149,Skaters!$A1:$V640,12,FALSE)-AVERAGE(Skaters!L3:L640))/STDEV(Skaters!L3:L640)</f>
        <v>0.66074782511496277</v>
      </c>
      <c r="L149" s="33">
        <f>(VLOOKUP($A149,Skaters!$A1:$V640,13,FALSE)-AVERAGE(Skaters!M3:M640))/STDEV(Skaters!M3:M640)</f>
        <v>0.98495781916635139</v>
      </c>
      <c r="M149" s="33">
        <f>(VLOOKUP($A149,Skaters!$A1:$V640,14,FALSE)-AVERAGE(Skaters!N3:N640))/STDEV(Skaters!N3:N640)</f>
        <v>3.2014450191012185E-2</v>
      </c>
      <c r="N149" s="33">
        <f>(VLOOKUP($A149,Skaters!$A1:$V640,15,FALSE)-AVERAGE(Skaters!O3:O640))/STDEV(Skaters!O3:O640)</f>
        <v>9.2874384278028049E-2</v>
      </c>
      <c r="O149" s="33">
        <f>(VLOOKUP($A149,Skaters!$A1:$V640,16,FALSE)-AVERAGE(Skaters!P3:P640))/STDEV(Skaters!P3:P640)</f>
        <v>-0.78197294946226126</v>
      </c>
      <c r="P149" s="33">
        <f>(VLOOKUP($A149,Skaters!$A1:$V640,17,FALSE)-AVERAGE(Skaters!Q3:Q640))/STDEV(Skaters!Q3:Q640)</f>
        <v>-1.4657251268218228</v>
      </c>
      <c r="Q149" s="33">
        <f>(VLOOKUP($A149,Skaters!$A1:$V640,18,FALSE)-AVERAGE(Skaters!R3:R640))/STDEV(Skaters!R3:R640)</f>
        <v>-0.75307977530500581</v>
      </c>
      <c r="R149" s="33">
        <f>(VLOOKUP($A149,Skaters!$A1:$V640,19,FALSE)-AVERAGE(Skaters!S3:S640))/STDEV(Skaters!S3:S640)</f>
        <v>0.55832874832804624</v>
      </c>
      <c r="S149" s="33">
        <f>(VLOOKUP($A149,Skaters!$A1:$V640,20,FALSE)-AVERAGE(Skaters!T3:T640))/STDEV(Skaters!T3:T640)</f>
        <v>0.45894406181050251</v>
      </c>
      <c r="T149" s="33">
        <f>(VLOOKUP($A149,Skaters!$A1:$V640,21,FALSE)-AVERAGE(Skaters!U3:U640))/STDEV(Skaters!U3:U640)</f>
        <v>1.3822850181581472</v>
      </c>
      <c r="U149" s="33">
        <f>(VLOOKUP($A149,Skaters!$A1:$V640,22,FALSE)-AVERAGE(Skaters!V3:V640))/STDEV(Skaters!V3:V640)</f>
        <v>0.36153816643526598</v>
      </c>
      <c r="V149" s="33">
        <f>IFERROR((VLOOKUP($A149,Skaters!A1:X640,23,FALSE)-AVERAGE(Skaters!W3:W640))/STDEV(Skaters!W3:W640),0)</f>
        <v>0</v>
      </c>
      <c r="W149" s="33">
        <f>IFERROR((VLOOKUP($A149,Skaters!A1:X640,24,FALSE)-AVERAGE(Skaters!X3:X640))/STDEV(Skaters!X3:X640),0)</f>
        <v>0</v>
      </c>
    </row>
    <row r="150" spans="1:23" ht="21.25" customHeight="1" x14ac:dyDescent="0.15">
      <c r="A150" s="44" t="s">
        <v>186</v>
      </c>
      <c r="B150" s="48" t="s">
        <v>83</v>
      </c>
      <c r="C150" s="49">
        <v>37</v>
      </c>
      <c r="D150" s="48" t="s">
        <v>104</v>
      </c>
      <c r="E150" s="40">
        <f t="shared" si="4"/>
        <v>4.0629167064497835</v>
      </c>
      <c r="F150" s="41">
        <f t="shared" si="5"/>
        <v>8.4644098051037162E-2</v>
      </c>
      <c r="G150" s="42">
        <f>VLOOKUP(A150,Skaters!A1:G640,7,FALSE)</f>
        <v>48</v>
      </c>
      <c r="H150" s="43">
        <f>(VLOOKUP($A150,Skaters!$A1:$V640,8,FALSE)-AVERAGE(Skaters!H3:H640))/STDEV(Skaters!H3:H640)</f>
        <v>0.45305169893701952</v>
      </c>
      <c r="I150" s="33">
        <f>(VLOOKUP($A150,Skaters!$A1:$V640,10,FALSE)-AVERAGE(Skaters!J3:J640))/STDEV(Skaters!J3:J640)</f>
        <v>1.3155646228569735</v>
      </c>
      <c r="J150" s="33">
        <f>(VLOOKUP($A150,Skaters!$A1:$V640,11,FALSE)-AVERAGE(Skaters!K3:K640))/STDEV(Skaters!K3:K640)</f>
        <v>7.3211575187611108E-2</v>
      </c>
      <c r="K150" s="33">
        <f>(VLOOKUP($A150,Skaters!$A1:$V640,12,FALSE)-AVERAGE(Skaters!L3:L640))/STDEV(Skaters!L3:L640)</f>
        <v>0.65871015791637522</v>
      </c>
      <c r="L150" s="33">
        <f>(VLOOKUP($A150,Skaters!$A1:$V640,13,FALSE)-AVERAGE(Skaters!M3:M640))/STDEV(Skaters!M3:M640)</f>
        <v>1.9769199024315571</v>
      </c>
      <c r="M150" s="33">
        <f>(VLOOKUP($A150,Skaters!$A1:$V640,14,FALSE)-AVERAGE(Skaters!N3:N640))/STDEV(Skaters!N3:N640)</f>
        <v>0.54903677224784131</v>
      </c>
      <c r="N150" s="33">
        <f>(VLOOKUP($A150,Skaters!$A1:$V640,15,FALSE)-AVERAGE(Skaters!O3:O640))/STDEV(Skaters!O3:O640)</f>
        <v>0.37221926908637815</v>
      </c>
      <c r="O150" s="33">
        <f>(VLOOKUP($A150,Skaters!$A1:$V640,16,FALSE)-AVERAGE(Skaters!P3:P640))/STDEV(Skaters!P3:P640)</f>
        <v>-0.35240893578611504</v>
      </c>
      <c r="P150" s="33">
        <f>(VLOOKUP($A150,Skaters!$A1:$V640,17,FALSE)-AVERAGE(Skaters!Q3:Q640))/STDEV(Skaters!Q3:Q640)</f>
        <v>-0.31569366210685701</v>
      </c>
      <c r="Q150" s="33">
        <f>(VLOOKUP($A150,Skaters!$A1:$V640,18,FALSE)-AVERAGE(Skaters!R3:R640))/STDEV(Skaters!R3:R640)</f>
        <v>0.67741027267337794</v>
      </c>
      <c r="R150" s="33">
        <f>(VLOOKUP($A150,Skaters!$A1:$V640,19,FALSE)-AVERAGE(Skaters!S3:S640))/STDEV(Skaters!S3:S640)</f>
        <v>1.2587601781780335</v>
      </c>
      <c r="S150" s="33">
        <f>(VLOOKUP($A150,Skaters!$A1:$V640,20,FALSE)-AVERAGE(Skaters!T3:T640))/STDEV(Skaters!T3:T640)</f>
        <v>2.0045225523123089</v>
      </c>
      <c r="T150" s="33">
        <f>(VLOOKUP($A150,Skaters!$A1:$V640,21,FALSE)-AVERAGE(Skaters!U3:U640))/STDEV(Skaters!U3:U640)</f>
        <v>1.9749387598905743</v>
      </c>
      <c r="U150" s="33">
        <f>(VLOOKUP($A150,Skaters!$A1:$V640,22,FALSE)-AVERAGE(Skaters!V3:V640))/STDEV(Skaters!V3:V640)</f>
        <v>1.0481194078818201</v>
      </c>
      <c r="V150" s="33">
        <f>IFERROR((VLOOKUP($A150,Skaters!A1:X640,23,FALSE)-AVERAGE(Skaters!W3:W640))/STDEV(Skaters!W3:W640),0)</f>
        <v>0</v>
      </c>
      <c r="W150" s="33">
        <f>IFERROR((VLOOKUP($A150,Skaters!A1:X640,24,FALSE)-AVERAGE(Skaters!X3:X640))/STDEV(Skaters!X3:X640),0)</f>
        <v>0</v>
      </c>
    </row>
    <row r="151" spans="1:23" ht="21.25" customHeight="1" x14ac:dyDescent="0.15">
      <c r="A151" s="44" t="s">
        <v>273</v>
      </c>
      <c r="B151" s="45" t="s">
        <v>239</v>
      </c>
      <c r="C151" s="46">
        <v>24</v>
      </c>
      <c r="D151" s="45" t="s">
        <v>62</v>
      </c>
      <c r="E151" s="40">
        <f t="shared" si="4"/>
        <v>0.5692518319886839</v>
      </c>
      <c r="F151" s="41">
        <f t="shared" si="5"/>
        <v>1.2937541636106453E-2</v>
      </c>
      <c r="G151" s="42">
        <f>VLOOKUP(A151,Skaters!A1:G640,7,FALSE)</f>
        <v>44</v>
      </c>
      <c r="H151" s="43">
        <f>(VLOOKUP($A151,Skaters!$A1:$V640,8,FALSE)-AVERAGE(Skaters!H3:H640))/STDEV(Skaters!H3:H640)</f>
        <v>5.9482759386522185E-2</v>
      </c>
      <c r="I151" s="33">
        <f>(VLOOKUP($A151,Skaters!$A1:$V640,10,FALSE)-AVERAGE(Skaters!J3:J640))/STDEV(Skaters!J3:J640)</f>
        <v>1.1717149157943096</v>
      </c>
      <c r="J151" s="33">
        <f>(VLOOKUP($A151,Skaters!$A1:$V640,11,FALSE)-AVERAGE(Skaters!K3:K640))/STDEV(Skaters!K3:K640)</f>
        <v>0.17765564395742656</v>
      </c>
      <c r="K151" s="33">
        <f>(VLOOKUP($A151,Skaters!$A1:$V640,12,FALSE)-AVERAGE(Skaters!L3:L640))/STDEV(Skaters!L3:L640)</f>
        <v>0.6577080673834137</v>
      </c>
      <c r="L151" s="33">
        <f>(VLOOKUP($A151,Skaters!$A1:$V640,13,FALSE)-AVERAGE(Skaters!M3:M640))/STDEV(Skaters!M3:M640)</f>
        <v>0.1970591637888775</v>
      </c>
      <c r="M151" s="33">
        <f>(VLOOKUP($A151,Skaters!$A1:$V640,14,FALSE)-AVERAGE(Skaters!N3:N640))/STDEV(Skaters!N3:N640)</f>
        <v>0.42510529462989</v>
      </c>
      <c r="N151" s="33">
        <f>(VLOOKUP($A151,Skaters!$A1:$V640,15,FALSE)-AVERAGE(Skaters!O3:O640))/STDEV(Skaters!O3:O640)</f>
        <v>-3.017802339305822E-2</v>
      </c>
      <c r="O151" s="33">
        <f>(VLOOKUP($A151,Skaters!$A1:$V640,16,FALSE)-AVERAGE(Skaters!P3:P640))/STDEV(Skaters!P3:P640)</f>
        <v>-0.910370040490871</v>
      </c>
      <c r="P151" s="33">
        <f>(VLOOKUP($A151,Skaters!$A1:$V640,17,FALSE)-AVERAGE(Skaters!Q3:Q640))/STDEV(Skaters!Q3:Q640)</f>
        <v>-1.6329725481749047</v>
      </c>
      <c r="Q151" s="33">
        <f>(VLOOKUP($A151,Skaters!$A1:$V640,18,FALSE)-AVERAGE(Skaters!R3:R640))/STDEV(Skaters!R3:R640)</f>
        <v>-3.6629827668000645E-2</v>
      </c>
      <c r="R151" s="33">
        <f>(VLOOKUP($A151,Skaters!$A1:$V640,19,FALSE)-AVERAGE(Skaters!S3:S640))/STDEV(Skaters!S3:S640)</f>
        <v>1.1796465670432403</v>
      </c>
      <c r="S151" s="33">
        <f>(VLOOKUP($A151,Skaters!$A1:$V640,20,FALSE)-AVERAGE(Skaters!T3:T640))/STDEV(Skaters!T3:T640)</f>
        <v>-0.58462357539378118</v>
      </c>
      <c r="T151" s="33">
        <f>(VLOOKUP($A151,Skaters!$A1:$V640,21,FALSE)-AVERAGE(Skaters!U3:U640))/STDEV(Skaters!U3:U640)</f>
        <v>-0.62473932649306174</v>
      </c>
      <c r="U151" s="33">
        <f>(VLOOKUP($A151,Skaters!$A1:$V640,22,FALSE)-AVERAGE(Skaters!V3:V640))/STDEV(Skaters!V3:V640)</f>
        <v>0.18629575070041818</v>
      </c>
      <c r="V151" s="33">
        <f>IFERROR((VLOOKUP($A151,Skaters!A1:X640,23,FALSE)-AVERAGE(Skaters!W3:W640))/STDEV(Skaters!W3:W640),0)</f>
        <v>0</v>
      </c>
      <c r="W151" s="33">
        <f>IFERROR((VLOOKUP($A151,Skaters!A1:X640,24,FALSE)-AVERAGE(Skaters!X3:X640))/STDEV(Skaters!X3:X640),0)</f>
        <v>0</v>
      </c>
    </row>
    <row r="152" spans="1:23" ht="21.25" customHeight="1" x14ac:dyDescent="0.15">
      <c r="A152" s="44" t="s">
        <v>231</v>
      </c>
      <c r="B152" s="45" t="s">
        <v>102</v>
      </c>
      <c r="C152" s="46">
        <v>24</v>
      </c>
      <c r="D152" s="45" t="s">
        <v>66</v>
      </c>
      <c r="E152" s="40">
        <f t="shared" si="4"/>
        <v>1.7899184751490849</v>
      </c>
      <c r="F152" s="41">
        <f t="shared" si="5"/>
        <v>3.3146638428686759E-2</v>
      </c>
      <c r="G152" s="42">
        <f>VLOOKUP(A152,Skaters!A1:G640,7,FALSE)</f>
        <v>54</v>
      </c>
      <c r="H152" s="43">
        <f>(VLOOKUP($A152,Skaters!$A1:$V640,8,FALSE)-AVERAGE(Skaters!H3:H640))/STDEV(Skaters!H3:H640)</f>
        <v>0.19530485161632175</v>
      </c>
      <c r="I152" s="33">
        <f>(VLOOKUP($A152,Skaters!$A1:$V640,10,FALSE)-AVERAGE(Skaters!J3:J640))/STDEV(Skaters!J3:J640)</f>
        <v>1.1775253434124631</v>
      </c>
      <c r="J152" s="33">
        <f>(VLOOKUP($A152,Skaters!$A1:$V640,11,FALSE)-AVERAGE(Skaters!K3:K640))/STDEV(Skaters!K3:K640)</f>
        <v>0.151146913487615</v>
      </c>
      <c r="K152" s="33">
        <f>(VLOOKUP($A152,Skaters!$A1:$V640,12,FALSE)-AVERAGE(Skaters!L3:L640))/STDEV(Skaters!L3:L640)</f>
        <v>0.64366994737828831</v>
      </c>
      <c r="L152" s="33">
        <f>(VLOOKUP($A152,Skaters!$A1:$V640,13,FALSE)-AVERAGE(Skaters!M3:M640))/STDEV(Skaters!M3:M640)</f>
        <v>1.1012567349894098</v>
      </c>
      <c r="M152" s="33">
        <f>(VLOOKUP($A152,Skaters!$A1:$V640,14,FALSE)-AVERAGE(Skaters!N3:N640))/STDEV(Skaters!N3:N640)</f>
        <v>1.0490455235317677</v>
      </c>
      <c r="N152" s="33">
        <f>(VLOOKUP($A152,Skaters!$A1:$V640,15,FALSE)-AVERAGE(Skaters!O3:O640))/STDEV(Skaters!O3:O640)</f>
        <v>0.21716798600017267</v>
      </c>
      <c r="O152" s="33">
        <f>(VLOOKUP($A152,Skaters!$A1:$V640,16,FALSE)-AVERAGE(Skaters!P3:P640))/STDEV(Skaters!P3:P640)</f>
        <v>-0.68911139089867213</v>
      </c>
      <c r="P152" s="33">
        <f>(VLOOKUP($A152,Skaters!$A1:$V640,17,FALSE)-AVERAGE(Skaters!Q3:Q640))/STDEV(Skaters!Q3:Q640)</f>
        <v>-0.32643934725917084</v>
      </c>
      <c r="Q152" s="33">
        <f>(VLOOKUP($A152,Skaters!$A1:$V640,18,FALSE)-AVERAGE(Skaters!R3:R640))/STDEV(Skaters!R3:R640)</f>
        <v>-0.16806711184190368</v>
      </c>
      <c r="R152" s="33">
        <f>(VLOOKUP($A152,Skaters!$A1:$V640,19,FALSE)-AVERAGE(Skaters!S3:S640))/STDEV(Skaters!S3:S640)</f>
        <v>0.99979893809229414</v>
      </c>
      <c r="S152" s="33">
        <f>(VLOOKUP($A152,Skaters!$A1:$V640,20,FALSE)-AVERAGE(Skaters!T3:T640))/STDEV(Skaters!T3:T640)</f>
        <v>-0.55658461440535212</v>
      </c>
      <c r="T152" s="33">
        <f>(VLOOKUP($A152,Skaters!$A1:$V640,21,FALSE)-AVERAGE(Skaters!U3:U640))/STDEV(Skaters!U3:U640)</f>
        <v>-0.60846646327448639</v>
      </c>
      <c r="U152" s="33">
        <f>(VLOOKUP($A152,Skaters!$A1:$V640,22,FALSE)-AVERAGE(Skaters!V3:V640))/STDEV(Skaters!V3:V640)</f>
        <v>0.97635738886628232</v>
      </c>
      <c r="V152" s="33">
        <f>IFERROR((VLOOKUP($A152,Skaters!A1:X640,23,FALSE)-AVERAGE(Skaters!W3:W640))/STDEV(Skaters!W3:W640),0)</f>
        <v>0</v>
      </c>
      <c r="W152" s="33">
        <f>IFERROR((VLOOKUP($A152,Skaters!A1:X640,24,FALSE)-AVERAGE(Skaters!X3:X640))/STDEV(Skaters!X3:X640),0)</f>
        <v>0</v>
      </c>
    </row>
    <row r="153" spans="1:23" ht="21.25" customHeight="1" x14ac:dyDescent="0.15">
      <c r="A153" s="44" t="s">
        <v>249</v>
      </c>
      <c r="B153" s="45" t="s">
        <v>117</v>
      </c>
      <c r="C153" s="46">
        <v>23</v>
      </c>
      <c r="D153" s="45" t="s">
        <v>59</v>
      </c>
      <c r="E153" s="40">
        <f t="shared" si="4"/>
        <v>1.6463458015922239</v>
      </c>
      <c r="F153" s="41">
        <f t="shared" si="5"/>
        <v>3.4298870866504662E-2</v>
      </c>
      <c r="G153" s="42">
        <f>VLOOKUP(A153,Skaters!A1:G640,7,FALSE)</f>
        <v>48</v>
      </c>
      <c r="H153" s="43">
        <f>(VLOOKUP($A153,Skaters!$A1:$V640,8,FALSE)-AVERAGE(Skaters!H3:H640))/STDEV(Skaters!H3:H640)</f>
        <v>0.10649572890248335</v>
      </c>
      <c r="I153" s="33">
        <f>(VLOOKUP($A153,Skaters!$A1:$V640,10,FALSE)-AVERAGE(Skaters!J3:J640))/STDEV(Skaters!J3:J640)</f>
        <v>0.68854858481958703</v>
      </c>
      <c r="J153" s="33">
        <f>(VLOOKUP($A153,Skaters!$A1:$V640,11,FALSE)-AVERAGE(Skaters!K3:K640))/STDEV(Skaters!K3:K640)</f>
        <v>0.46583549475710484</v>
      </c>
      <c r="K153" s="33">
        <f>(VLOOKUP($A153,Skaters!$A1:$V640,12,FALSE)-AVERAGE(Skaters!L3:L640))/STDEV(Skaters!L3:L640)</f>
        <v>0.61478459840512767</v>
      </c>
      <c r="L153" s="33">
        <f>(VLOOKUP($A153,Skaters!$A1:$V640,13,FALSE)-AVERAGE(Skaters!M3:M640))/STDEV(Skaters!M3:M640)</f>
        <v>0.38573187715111729</v>
      </c>
      <c r="M153" s="33">
        <f>(VLOOKUP($A153,Skaters!$A1:$V640,14,FALSE)-AVERAGE(Skaters!N3:N640))/STDEV(Skaters!N3:N640)</f>
        <v>0.84860847832991515</v>
      </c>
      <c r="N153" s="33">
        <f>(VLOOKUP($A153,Skaters!$A1:$V640,15,FALSE)-AVERAGE(Skaters!O3:O640))/STDEV(Skaters!O3:O640)</f>
        <v>0.75389021401834888</v>
      </c>
      <c r="O153" s="33">
        <f>(VLOOKUP($A153,Skaters!$A1:$V640,16,FALSE)-AVERAGE(Skaters!P3:P640))/STDEV(Skaters!P3:P640)</f>
        <v>-0.51031217013167429</v>
      </c>
      <c r="P153" s="33">
        <f>(VLOOKUP($A153,Skaters!$A1:$V640,17,FALSE)-AVERAGE(Skaters!Q3:Q640))/STDEV(Skaters!Q3:Q640)</f>
        <v>-1.1315343959414634</v>
      </c>
      <c r="Q153" s="33">
        <f>(VLOOKUP($A153,Skaters!$A1:$V640,18,FALSE)-AVERAGE(Skaters!R3:R640))/STDEV(Skaters!R3:R640)</f>
        <v>-0.1373481990222597</v>
      </c>
      <c r="R153" s="33">
        <f>(VLOOKUP($A153,Skaters!$A1:$V640,19,FALSE)-AVERAGE(Skaters!S3:S640))/STDEV(Skaters!S3:S640)</f>
        <v>0.5124698185701192</v>
      </c>
      <c r="S153" s="33">
        <f>(VLOOKUP($A153,Skaters!$A1:$V640,20,FALSE)-AVERAGE(Skaters!T3:T640))/STDEV(Skaters!T3:T640)</f>
        <v>0.27844886094209975</v>
      </c>
      <c r="T153" s="33">
        <f>(VLOOKUP($A153,Skaters!$A1:$V640,21,FALSE)-AVERAGE(Skaters!U3:U640))/STDEV(Skaters!U3:U640)</f>
        <v>0.65536233193709714</v>
      </c>
      <c r="U153" s="33">
        <f>(VLOOKUP($A153,Skaters!$A1:$V640,22,FALSE)-AVERAGE(Skaters!V3:V640))/STDEV(Skaters!V3:V640)</f>
        <v>0.62456858209117394</v>
      </c>
      <c r="V153" s="33">
        <f>IFERROR((VLOOKUP($A153,Skaters!A1:X640,23,FALSE)-AVERAGE(Skaters!W3:W640))/STDEV(Skaters!W3:W640),0)</f>
        <v>0</v>
      </c>
      <c r="W153" s="33">
        <f>IFERROR((VLOOKUP($A153,Skaters!A1:X640,24,FALSE)-AVERAGE(Skaters!X3:X640))/STDEV(Skaters!X3:X640),0)</f>
        <v>0</v>
      </c>
    </row>
    <row r="154" spans="1:23" ht="21.25" customHeight="1" x14ac:dyDescent="0.15">
      <c r="A154" s="44" t="s">
        <v>270</v>
      </c>
      <c r="B154" s="45" t="s">
        <v>125</v>
      </c>
      <c r="C154" s="46">
        <v>30</v>
      </c>
      <c r="D154" s="45" t="s">
        <v>104</v>
      </c>
      <c r="E154" s="40">
        <f t="shared" si="4"/>
        <v>1.0183317311152447</v>
      </c>
      <c r="F154" s="41">
        <f t="shared" si="5"/>
        <v>2.2137646328592275E-2</v>
      </c>
      <c r="G154" s="42">
        <f>VLOOKUP(A154,Skaters!A1:G640,7,FALSE)</f>
        <v>46</v>
      </c>
      <c r="H154" s="43">
        <f>(VLOOKUP($A154,Skaters!$A1:$V640,8,FALSE)-AVERAGE(Skaters!H3:H640))/STDEV(Skaters!H3:H640)</f>
        <v>0.27288727685153735</v>
      </c>
      <c r="I154" s="33">
        <f>(VLOOKUP($A154,Skaters!$A1:$V640,10,FALSE)-AVERAGE(Skaters!J3:J640))/STDEV(Skaters!J3:J640)</f>
        <v>0.75322573223044353</v>
      </c>
      <c r="J154" s="33">
        <f>(VLOOKUP($A154,Skaters!$A1:$V640,11,FALSE)-AVERAGE(Skaters!K3:K640))/STDEV(Skaters!K3:K640)</f>
        <v>0.41610300263367445</v>
      </c>
      <c r="K154" s="33">
        <f>(VLOOKUP($A154,Skaters!$A1:$V640,12,FALSE)-AVERAGE(Skaters!L3:L640))/STDEV(Skaters!L3:L640)</f>
        <v>0.61348385260940774</v>
      </c>
      <c r="L154" s="33">
        <f>(VLOOKUP($A154,Skaters!$A1:$V640,13,FALSE)-AVERAGE(Skaters!M3:M640))/STDEV(Skaters!M3:M640)</f>
        <v>-0.10682416960807145</v>
      </c>
      <c r="M154" s="33">
        <f>(VLOOKUP($A154,Skaters!$A1:$V640,14,FALSE)-AVERAGE(Skaters!N3:N640))/STDEV(Skaters!N3:N640)</f>
        <v>1.4853131723240798</v>
      </c>
      <c r="N154" s="33">
        <f>(VLOOKUP($A154,Skaters!$A1:$V640,15,FALSE)-AVERAGE(Skaters!O3:O640))/STDEV(Skaters!O3:O640)</f>
        <v>0.62077925983288806</v>
      </c>
      <c r="O154" s="33">
        <f>(VLOOKUP($A154,Skaters!$A1:$V640,16,FALSE)-AVERAGE(Skaters!P3:P640))/STDEV(Skaters!P3:P640)</f>
        <v>-0.75400903231464156</v>
      </c>
      <c r="P154" s="33">
        <f>(VLOOKUP($A154,Skaters!$A1:$V640,17,FALSE)-AVERAGE(Skaters!Q3:Q640))/STDEV(Skaters!Q3:Q640)</f>
        <v>0.56064571905137439</v>
      </c>
      <c r="Q154" s="33">
        <f>(VLOOKUP($A154,Skaters!$A1:$V640,18,FALSE)-AVERAGE(Skaters!R3:R640))/STDEV(Skaters!R3:R640)</f>
        <v>8.9056938340951547E-2</v>
      </c>
      <c r="R154" s="33">
        <f>(VLOOKUP($A154,Skaters!$A1:$V640,19,FALSE)-AVERAGE(Skaters!S3:S640))/STDEV(Skaters!S3:S640)</f>
        <v>0.54046838005422893</v>
      </c>
      <c r="S154" s="33">
        <f>(VLOOKUP($A154,Skaters!$A1:$V640,20,FALSE)-AVERAGE(Skaters!T3:T640))/STDEV(Skaters!T3:T640)</f>
        <v>1.1980094717207754</v>
      </c>
      <c r="T154" s="33">
        <f>(VLOOKUP($A154,Skaters!$A1:$V640,21,FALSE)-AVERAGE(Skaters!U3:U640))/STDEV(Skaters!U3:U640)</f>
        <v>1.2228020831529696</v>
      </c>
      <c r="U154" s="33">
        <f>(VLOOKUP($A154,Skaters!$A1:$V640,22,FALSE)-AVERAGE(Skaters!V3:V640))/STDEV(Skaters!V3:V640)</f>
        <v>1.0113024178654209</v>
      </c>
      <c r="V154" s="33">
        <f>IFERROR((VLOOKUP($A154,Skaters!A1:X640,23,FALSE)-AVERAGE(Skaters!W3:W640))/STDEV(Skaters!W3:W640),0)</f>
        <v>0</v>
      </c>
      <c r="W154" s="33">
        <f>IFERROR((VLOOKUP($A154,Skaters!A1:X640,24,FALSE)-AVERAGE(Skaters!X3:X640))/STDEV(Skaters!X3:X640),0)</f>
        <v>0</v>
      </c>
    </row>
    <row r="155" spans="1:23" ht="21.25" customHeight="1" x14ac:dyDescent="0.15">
      <c r="A155" s="44" t="s">
        <v>236</v>
      </c>
      <c r="B155" s="45" t="s">
        <v>204</v>
      </c>
      <c r="C155" s="46">
        <v>25</v>
      </c>
      <c r="D155" s="45" t="s">
        <v>81</v>
      </c>
      <c r="E155" s="40">
        <f t="shared" si="4"/>
        <v>0.78177087039027016</v>
      </c>
      <c r="F155" s="41">
        <f t="shared" si="5"/>
        <v>1.6286893133130628E-2</v>
      </c>
      <c r="G155" s="42">
        <f>VLOOKUP(A155,Skaters!A1:G640,7,FALSE)</f>
        <v>48</v>
      </c>
      <c r="H155" s="43">
        <f>(VLOOKUP($A155,Skaters!$A1:$V640,8,FALSE)-AVERAGE(Skaters!H3:H640))/STDEV(Skaters!H3:H640)</f>
        <v>0.12415771371731822</v>
      </c>
      <c r="I155" s="33">
        <f>(VLOOKUP($A155,Skaters!$A1:$V640,10,FALSE)-AVERAGE(Skaters!J3:J640))/STDEV(Skaters!J3:J640)</f>
        <v>1.0778062519915819</v>
      </c>
      <c r="J155" s="33">
        <f>(VLOOKUP($A155,Skaters!$A1:$V640,11,FALSE)-AVERAGE(Skaters!K3:K640))/STDEV(Skaters!K3:K640)</f>
        <v>0.16966785269476106</v>
      </c>
      <c r="K155" s="33">
        <f>(VLOOKUP($A155,Skaters!$A1:$V640,12,FALSE)-AVERAGE(Skaters!L3:L640))/STDEV(Skaters!L3:L640)</f>
        <v>0.60894315520138476</v>
      </c>
      <c r="L155" s="33">
        <f>(VLOOKUP($A155,Skaters!$A1:$V640,13,FALSE)-AVERAGE(Skaters!M3:M640))/STDEV(Skaters!M3:M640)</f>
        <v>1.0312312195826376</v>
      </c>
      <c r="M155" s="33">
        <f>(VLOOKUP($A155,Skaters!$A1:$V640,14,FALSE)-AVERAGE(Skaters!N3:N640))/STDEV(Skaters!N3:N640)</f>
        <v>0.60168201538965094</v>
      </c>
      <c r="N155" s="33">
        <f>(VLOOKUP($A155,Skaters!$A1:$V640,15,FALSE)-AVERAGE(Skaters!O3:O640))/STDEV(Skaters!O3:O640)</f>
        <v>0.14030343612769397</v>
      </c>
      <c r="O155" s="33">
        <f>(VLOOKUP($A155,Skaters!$A1:$V640,16,FALSE)-AVERAGE(Skaters!P3:P640))/STDEV(Skaters!P3:P640)</f>
        <v>-0.23051933313111603</v>
      </c>
      <c r="P155" s="33">
        <f>(VLOOKUP($A155,Skaters!$A1:$V640,17,FALSE)-AVERAGE(Skaters!Q3:Q640))/STDEV(Skaters!Q3:Q640)</f>
        <v>-0.1968013023301875</v>
      </c>
      <c r="Q155" s="33">
        <f>(VLOOKUP($A155,Skaters!$A1:$V640,18,FALSE)-AVERAGE(Skaters!R3:R640))/STDEV(Skaters!R3:R640)</f>
        <v>-1.406718556875288</v>
      </c>
      <c r="R155" s="33">
        <f>(VLOOKUP($A155,Skaters!$A1:$V640,19,FALSE)-AVERAGE(Skaters!S3:S640))/STDEV(Skaters!S3:S640)</f>
        <v>0.24129331849316887</v>
      </c>
      <c r="S155" s="33">
        <f>(VLOOKUP($A155,Skaters!$A1:$V640,20,FALSE)-AVERAGE(Skaters!T3:T640))/STDEV(Skaters!T3:T640)</f>
        <v>-0.51673745879807043</v>
      </c>
      <c r="T155" s="33">
        <f>(VLOOKUP($A155,Skaters!$A1:$V640,21,FALSE)-AVERAGE(Skaters!U3:U640))/STDEV(Skaters!U3:U640)</f>
        <v>-0.4913567819882082</v>
      </c>
      <c r="U155" s="33">
        <f>(VLOOKUP($A155,Skaters!$A1:$V640,22,FALSE)-AVERAGE(Skaters!V3:V640))/STDEV(Skaters!V3:V640)</f>
        <v>0.31785097321110317</v>
      </c>
      <c r="V155" s="33">
        <f>IFERROR((VLOOKUP($A155,Skaters!A1:X640,23,FALSE)-AVERAGE(Skaters!W3:W640))/STDEV(Skaters!W3:W640),0)</f>
        <v>0</v>
      </c>
      <c r="W155" s="33">
        <f>IFERROR((VLOOKUP($A155,Skaters!A1:X640,24,FALSE)-AVERAGE(Skaters!X3:X640))/STDEV(Skaters!X3:X640),0)</f>
        <v>0</v>
      </c>
    </row>
    <row r="156" spans="1:23" ht="21.25" customHeight="1" x14ac:dyDescent="0.2">
      <c r="A156" s="47" t="s">
        <v>241</v>
      </c>
      <c r="B156" s="38" t="s">
        <v>102</v>
      </c>
      <c r="C156" s="39">
        <v>29</v>
      </c>
      <c r="D156" s="38" t="s">
        <v>59</v>
      </c>
      <c r="E156" s="40">
        <f t="shared" si="4"/>
        <v>2.4242115099495627</v>
      </c>
      <c r="F156" s="41">
        <f t="shared" si="5"/>
        <v>4.4892805739806717E-2</v>
      </c>
      <c r="G156" s="42">
        <f>VLOOKUP(A156,Skaters!A1:G640,7,FALSE)</f>
        <v>54</v>
      </c>
      <c r="H156" s="43">
        <f>(VLOOKUP($A156,Skaters!$A1:$V640,8,FALSE)-AVERAGE(Skaters!H3:H640))/STDEV(Skaters!H3:H640)</f>
        <v>0.37561223137911964</v>
      </c>
      <c r="I156" s="33">
        <f>(VLOOKUP($A156,Skaters!$A1:$V640,10,FALSE)-AVERAGE(Skaters!J3:J640))/STDEV(Skaters!J3:J640)</f>
        <v>1.2264878411297944</v>
      </c>
      <c r="J156" s="33">
        <f>(VLOOKUP($A156,Skaters!$A1:$V640,11,FALSE)-AVERAGE(Skaters!K3:K640))/STDEV(Skaters!K3:K640)</f>
        <v>5.3778112176824586E-2</v>
      </c>
      <c r="K156" s="33">
        <f>(VLOOKUP($A156,Skaters!$A1:$V640,12,FALSE)-AVERAGE(Skaters!L3:L640))/STDEV(Skaters!L3:L640)</f>
        <v>0.60496554786184875</v>
      </c>
      <c r="L156" s="33">
        <f>(VLOOKUP($A156,Skaters!$A1:$V640,13,FALSE)-AVERAGE(Skaters!M3:M640))/STDEV(Skaters!M3:M640)</f>
        <v>0.57025865315689461</v>
      </c>
      <c r="M156" s="33">
        <f>(VLOOKUP($A156,Skaters!$A1:$V640,14,FALSE)-AVERAGE(Skaters!N3:N640))/STDEV(Skaters!N3:N640)</f>
        <v>1.2021767361011846</v>
      </c>
      <c r="N156" s="33">
        <f>(VLOOKUP($A156,Skaters!$A1:$V640,15,FALSE)-AVERAGE(Skaters!O3:O640))/STDEV(Skaters!O3:O640)</f>
        <v>0.43215734133060202</v>
      </c>
      <c r="O156" s="33">
        <f>(VLOOKUP($A156,Skaters!$A1:$V640,16,FALSE)-AVERAGE(Skaters!P3:P640))/STDEV(Skaters!P3:P640)</f>
        <v>0.40569002383551678</v>
      </c>
      <c r="P156" s="33">
        <f>(VLOOKUP($A156,Skaters!$A1:$V640,17,FALSE)-AVERAGE(Skaters!Q3:Q640))/STDEV(Skaters!Q3:Q640)</f>
        <v>1.6689238618344988</v>
      </c>
      <c r="Q156" s="33">
        <f>(VLOOKUP($A156,Skaters!$A1:$V640,18,FALSE)-AVERAGE(Skaters!R3:R640))/STDEV(Skaters!R3:R640)</f>
        <v>-0.26416046168007029</v>
      </c>
      <c r="R156" s="33">
        <f>(VLOOKUP($A156,Skaters!$A1:$V640,19,FALSE)-AVERAGE(Skaters!S3:S640))/STDEV(Skaters!S3:S640)</f>
        <v>1.0438226265942978</v>
      </c>
      <c r="S156" s="33">
        <f>(VLOOKUP($A156,Skaters!$A1:$V640,20,FALSE)-AVERAGE(Skaters!T3:T640))/STDEV(Skaters!T3:T640)</f>
        <v>3.2953185583209441</v>
      </c>
      <c r="T156" s="33">
        <f>(VLOOKUP($A156,Skaters!$A1:$V640,21,FALSE)-AVERAGE(Skaters!U3:U640))/STDEV(Skaters!U3:U640)</f>
        <v>2.730806524590955</v>
      </c>
      <c r="U156" s="33">
        <f>(VLOOKUP($A156,Skaters!$A1:$V640,22,FALSE)-AVERAGE(Skaters!V3:V640))/STDEV(Skaters!V3:V640)</f>
        <v>1.2109337667407369</v>
      </c>
      <c r="V156" s="33">
        <f>IFERROR((VLOOKUP($A156,Skaters!A1:X640,23,FALSE)-AVERAGE(Skaters!W3:W640))/STDEV(Skaters!W3:W640),0)</f>
        <v>0</v>
      </c>
      <c r="W156" s="33">
        <f>IFERROR((VLOOKUP($A156,Skaters!A1:X640,24,FALSE)-AVERAGE(Skaters!X3:X640))/STDEV(Skaters!X3:X640),0)</f>
        <v>0</v>
      </c>
    </row>
    <row r="157" spans="1:23" ht="21.25" customHeight="1" x14ac:dyDescent="0.15">
      <c r="A157" s="44" t="s">
        <v>203</v>
      </c>
      <c r="B157" s="45" t="s">
        <v>204</v>
      </c>
      <c r="C157" s="46">
        <v>24</v>
      </c>
      <c r="D157" s="45" t="s">
        <v>81</v>
      </c>
      <c r="E157" s="40">
        <f t="shared" si="4"/>
        <v>1.0900759709781322</v>
      </c>
      <c r="F157" s="41">
        <f t="shared" si="5"/>
        <v>2.2709916062044422E-2</v>
      </c>
      <c r="G157" s="42">
        <f>VLOOKUP(A157,Skaters!A1:G640,7,FALSE)</f>
        <v>48</v>
      </c>
      <c r="H157" s="43">
        <f>(VLOOKUP($A157,Skaters!$A1:$V640,8,FALSE)-AVERAGE(Skaters!H3:H640))/STDEV(Skaters!H3:H640)</f>
        <v>0.15622505903548195</v>
      </c>
      <c r="I157" s="33">
        <f>(VLOOKUP($A157,Skaters!$A1:$V640,10,FALSE)-AVERAGE(Skaters!J3:J640))/STDEV(Skaters!J3:J640)</f>
        <v>1.1812028098165805</v>
      </c>
      <c r="J157" s="33">
        <f>(VLOOKUP($A157,Skaters!$A1:$V640,11,FALSE)-AVERAGE(Skaters!K3:K640))/STDEV(Skaters!K3:K640)</f>
        <v>8.4806392495403116E-2</v>
      </c>
      <c r="K157" s="33">
        <f>(VLOOKUP($A157,Skaters!$A1:$V640,12,FALSE)-AVERAGE(Skaters!L3:L640))/STDEV(Skaters!L3:L640)</f>
        <v>0.60348062745356934</v>
      </c>
      <c r="L157" s="33">
        <f>(VLOOKUP($A157,Skaters!$A1:$V640,13,FALSE)-AVERAGE(Skaters!M3:M640))/STDEV(Skaters!M3:M640)</f>
        <v>1.7025155375389167</v>
      </c>
      <c r="M157" s="33">
        <f>(VLOOKUP($A157,Skaters!$A1:$V640,14,FALSE)-AVERAGE(Skaters!N3:N640))/STDEV(Skaters!N3:N640)</f>
        <v>0.76167995997582927</v>
      </c>
      <c r="N157" s="33">
        <f>(VLOOKUP($A157,Skaters!$A1:$V640,15,FALSE)-AVERAGE(Skaters!O3:O640))/STDEV(Skaters!O3:O640)</f>
        <v>0.42089996653300138</v>
      </c>
      <c r="O157" s="33">
        <f>(VLOOKUP($A157,Skaters!$A1:$V640,16,FALSE)-AVERAGE(Skaters!P3:P640))/STDEV(Skaters!P3:P640)</f>
        <v>-0.84911111740602707</v>
      </c>
      <c r="P157" s="33">
        <f>(VLOOKUP($A157,Skaters!$A1:$V640,17,FALSE)-AVERAGE(Skaters!Q3:Q640))/STDEV(Skaters!Q3:Q640)</f>
        <v>-0.73938387796290594</v>
      </c>
      <c r="Q157" s="33">
        <f>(VLOOKUP($A157,Skaters!$A1:$V640,18,FALSE)-AVERAGE(Skaters!R3:R640))/STDEV(Skaters!R3:R640)</f>
        <v>-1.4502376179997425</v>
      </c>
      <c r="R157" s="33">
        <f>(VLOOKUP($A157,Skaters!$A1:$V640,19,FALSE)-AVERAGE(Skaters!S3:S640))/STDEV(Skaters!S3:S640)</f>
        <v>0.30689383856514557</v>
      </c>
      <c r="S157" s="33">
        <f>(VLOOKUP($A157,Skaters!$A1:$V640,20,FALSE)-AVERAGE(Skaters!T3:T640))/STDEV(Skaters!T3:T640)</f>
        <v>0.60440878555878319</v>
      </c>
      <c r="T157" s="33">
        <f>(VLOOKUP($A157,Skaters!$A1:$V640,21,FALSE)-AVERAGE(Skaters!U3:U640))/STDEV(Skaters!U3:U640)</f>
        <v>2.0023922602799993</v>
      </c>
      <c r="U157" s="33">
        <f>(VLOOKUP($A157,Skaters!$A1:$V640,22,FALSE)-AVERAGE(Skaters!V3:V640))/STDEV(Skaters!V3:V640)</f>
        <v>0.22733706494773201</v>
      </c>
      <c r="V157" s="33">
        <f>IFERROR((VLOOKUP($A157,Skaters!A1:X640,23,FALSE)-AVERAGE(Skaters!W3:W640))/STDEV(Skaters!W3:W640),0)</f>
        <v>0</v>
      </c>
      <c r="W157" s="33">
        <f>IFERROR((VLOOKUP($A157,Skaters!A1:X640,24,FALSE)-AVERAGE(Skaters!X3:X640))/STDEV(Skaters!X3:X640),0)</f>
        <v>0</v>
      </c>
    </row>
    <row r="158" spans="1:23" ht="21.25" customHeight="1" x14ac:dyDescent="0.15">
      <c r="A158" s="44" t="s">
        <v>175</v>
      </c>
      <c r="B158" s="48" t="s">
        <v>68</v>
      </c>
      <c r="C158" s="49">
        <v>27</v>
      </c>
      <c r="D158" s="48" t="s">
        <v>74</v>
      </c>
      <c r="E158" s="40">
        <f t="shared" si="4"/>
        <v>4.5770257087999662</v>
      </c>
      <c r="F158" s="41">
        <f t="shared" si="5"/>
        <v>9.7383525719148212E-2</v>
      </c>
      <c r="G158" s="42">
        <f>VLOOKUP(A158,Skaters!A1:G640,7,FALSE)</f>
        <v>47</v>
      </c>
      <c r="H158" s="43">
        <f>(VLOOKUP($A158,Skaters!$A1:$V640,8,FALSE)-AVERAGE(Skaters!H3:H640))/STDEV(Skaters!H3:H640)</f>
        <v>2.4046285679791253</v>
      </c>
      <c r="I158" s="33">
        <f>(VLOOKUP($A158,Skaters!$A1:$V640,10,FALSE)-AVERAGE(Skaters!J3:J640))/STDEV(Skaters!J3:J640)</f>
        <v>-0.60283379572231988</v>
      </c>
      <c r="J158" s="33">
        <f>(VLOOKUP($A158,Skaters!$A1:$V640,11,FALSE)-AVERAGE(Skaters!K3:K640))/STDEV(Skaters!K3:K640)</f>
        <v>1.3988385745793668</v>
      </c>
      <c r="K158" s="33">
        <f>(VLOOKUP($A158,Skaters!$A1:$V640,12,FALSE)-AVERAGE(Skaters!L3:L640))/STDEV(Skaters!L3:L640)</f>
        <v>0.60286862139832142</v>
      </c>
      <c r="L158" s="33">
        <f>(VLOOKUP($A158,Skaters!$A1:$V640,13,FALSE)-AVERAGE(Skaters!M3:M640))/STDEV(Skaters!M3:M640)</f>
        <v>1.1216342537617086</v>
      </c>
      <c r="M158" s="33">
        <f>(VLOOKUP($A158,Skaters!$A1:$V640,14,FALSE)-AVERAGE(Skaters!N3:N640))/STDEV(Skaters!N3:N640)</f>
        <v>-0.10582302599779876</v>
      </c>
      <c r="N158" s="33">
        <f>(VLOOKUP($A158,Skaters!$A1:$V640,15,FALSE)-AVERAGE(Skaters!O3:O640))/STDEV(Skaters!O3:O640)</f>
        <v>1.1442805419574675</v>
      </c>
      <c r="O158" s="33">
        <f>(VLOOKUP($A158,Skaters!$A1:$V640,16,FALSE)-AVERAGE(Skaters!P3:P640))/STDEV(Skaters!P3:P640)</f>
        <v>2.3919060738629971</v>
      </c>
      <c r="P158" s="33">
        <f>(VLOOKUP($A158,Skaters!$A1:$V640,17,FALSE)-AVERAGE(Skaters!Q3:Q640))/STDEV(Skaters!Q3:Q640)</f>
        <v>0.39289240488517196</v>
      </c>
      <c r="Q158" s="33">
        <f>(VLOOKUP($A158,Skaters!$A1:$V640,18,FALSE)-AVERAGE(Skaters!R3:R640))/STDEV(Skaters!R3:R640)</f>
        <v>-0.87679993963925484</v>
      </c>
      <c r="R158" s="33">
        <f>(VLOOKUP($A158,Skaters!$A1:$V640,19,FALSE)-AVERAGE(Skaters!S3:S640))/STDEV(Skaters!S3:S640)</f>
        <v>-0.60966606592317985</v>
      </c>
      <c r="S158" s="33">
        <f>(VLOOKUP($A158,Skaters!$A1:$V640,20,FALSE)-AVERAGE(Skaters!T3:T640))/STDEV(Skaters!T3:T640)</f>
        <v>-0.59598363404164245</v>
      </c>
      <c r="T158" s="33">
        <f>(VLOOKUP($A158,Skaters!$A1:$V640,21,FALSE)-AVERAGE(Skaters!U3:U640))/STDEV(Skaters!U3:U640)</f>
        <v>-0.65095784258714562</v>
      </c>
      <c r="U158" s="33">
        <f>(VLOOKUP($A158,Skaters!$A1:$V640,22,FALSE)-AVERAGE(Skaters!V3:V640))/STDEV(Skaters!V3:V640)</f>
        <v>-1.1927436227759016</v>
      </c>
      <c r="V158" s="33">
        <f>IFERROR((VLOOKUP($A158,Skaters!A1:X640,23,FALSE)-AVERAGE(Skaters!W3:W640))/STDEV(Skaters!W3:W640),0)</f>
        <v>0</v>
      </c>
      <c r="W158" s="33">
        <f>IFERROR((VLOOKUP($A158,Skaters!A1:X640,24,FALSE)-AVERAGE(Skaters!X3:X640))/STDEV(Skaters!X3:X640),0)</f>
        <v>0</v>
      </c>
    </row>
    <row r="159" spans="1:23" ht="21.25" customHeight="1" x14ac:dyDescent="0.2">
      <c r="A159" s="47" t="s">
        <v>227</v>
      </c>
      <c r="B159" s="38" t="s">
        <v>58</v>
      </c>
      <c r="C159" s="39">
        <v>23</v>
      </c>
      <c r="D159" s="38" t="s">
        <v>62</v>
      </c>
      <c r="E159" s="40">
        <f t="shared" si="4"/>
        <v>2.7402915996196091</v>
      </c>
      <c r="F159" s="41">
        <f t="shared" si="5"/>
        <v>5.7089408325408521E-2</v>
      </c>
      <c r="G159" s="42">
        <f>VLOOKUP(A159,Skaters!A1:G640,7,FALSE)</f>
        <v>48</v>
      </c>
      <c r="H159" s="43">
        <f>(VLOOKUP($A159,Skaters!$A1:$V640,8,FALSE)-AVERAGE(Skaters!H3:H640))/STDEV(Skaters!H3:H640)</f>
        <v>-7.8730654651379975E-2</v>
      </c>
      <c r="I159" s="33">
        <f>(VLOOKUP($A159,Skaters!$A1:$V640,10,FALSE)-AVERAGE(Skaters!J3:J640))/STDEV(Skaters!J3:J640)</f>
        <v>1.095267793905585</v>
      </c>
      <c r="J159" s="33">
        <f>(VLOOKUP($A159,Skaters!$A1:$V640,11,FALSE)-AVERAGE(Skaters!K3:K640))/STDEV(Skaters!K3:K640)</f>
        <v>0.13943304379200522</v>
      </c>
      <c r="K159" s="33">
        <f>(VLOOKUP($A159,Skaters!$A1:$V640,12,FALSE)-AVERAGE(Skaters!L3:L640))/STDEV(Skaters!L3:L640)</f>
        <v>0.59797584960183991</v>
      </c>
      <c r="L159" s="33">
        <f>(VLOOKUP($A159,Skaters!$A1:$V640,13,FALSE)-AVERAGE(Skaters!M3:M640))/STDEV(Skaters!M3:M640)</f>
        <v>1.0689771202928386</v>
      </c>
      <c r="M159" s="33">
        <f>(VLOOKUP($A159,Skaters!$A1:$V640,14,FALSE)-AVERAGE(Skaters!N3:N640))/STDEV(Skaters!N3:N640)</f>
        <v>1.2474347144392908</v>
      </c>
      <c r="N159" s="33">
        <f>(VLOOKUP($A159,Skaters!$A1:$V640,15,FALSE)-AVERAGE(Skaters!O3:O640))/STDEV(Skaters!O3:O640)</f>
        <v>0.57720715235785847</v>
      </c>
      <c r="O159" s="33">
        <f>(VLOOKUP($A159,Skaters!$A1:$V640,16,FALSE)-AVERAGE(Skaters!P3:P640))/STDEV(Skaters!P3:P640)</f>
        <v>-0.92139108798774516</v>
      </c>
      <c r="P159" s="33">
        <f>(VLOOKUP($A159,Skaters!$A1:$V640,17,FALSE)-AVERAGE(Skaters!Q3:Q640))/STDEV(Skaters!Q3:Q640)</f>
        <v>0.19028062827279635</v>
      </c>
      <c r="Q159" s="33">
        <f>(VLOOKUP($A159,Skaters!$A1:$V640,18,FALSE)-AVERAGE(Skaters!R3:R640))/STDEV(Skaters!R3:R640)</f>
        <v>0.78079757725906729</v>
      </c>
      <c r="R159" s="33">
        <f>(VLOOKUP($A159,Skaters!$A1:$V640,19,FALSE)-AVERAGE(Skaters!S3:S640))/STDEV(Skaters!S3:S640)</f>
        <v>1.0753574305663152</v>
      </c>
      <c r="S159" s="33">
        <f>(VLOOKUP($A159,Skaters!$A1:$V640,20,FALSE)-AVERAGE(Skaters!T3:T640))/STDEV(Skaters!T3:T640)</f>
        <v>-0.59598363390969078</v>
      </c>
      <c r="T159" s="33">
        <f>(VLOOKUP($A159,Skaters!$A1:$V640,21,FALSE)-AVERAGE(Skaters!U3:U640))/STDEV(Skaters!U3:U640)</f>
        <v>-0.64515968506847299</v>
      </c>
      <c r="U159" s="33">
        <f>(VLOOKUP($A159,Skaters!$A1:$V640,22,FALSE)-AVERAGE(Skaters!V3:V640))/STDEV(Skaters!V3:V640)</f>
        <v>-1.1927435168413343</v>
      </c>
      <c r="V159" s="33">
        <f>IFERROR((VLOOKUP($A159,Skaters!A1:X640,23,FALSE)-AVERAGE(Skaters!W3:W640))/STDEV(Skaters!W3:W640),0)</f>
        <v>0</v>
      </c>
      <c r="W159" s="33">
        <f>IFERROR((VLOOKUP($A159,Skaters!A1:X640,24,FALSE)-AVERAGE(Skaters!X3:X640))/STDEV(Skaters!X3:X640),0)</f>
        <v>0</v>
      </c>
    </row>
    <row r="160" spans="1:23" ht="21.25" customHeight="1" x14ac:dyDescent="0.15">
      <c r="A160" s="44" t="s">
        <v>285</v>
      </c>
      <c r="B160" s="48" t="s">
        <v>83</v>
      </c>
      <c r="C160" s="49">
        <v>25</v>
      </c>
      <c r="D160" s="48" t="s">
        <v>81</v>
      </c>
      <c r="E160" s="40">
        <f t="shared" si="4"/>
        <v>1.2729838922093362</v>
      </c>
      <c r="F160" s="41">
        <f t="shared" si="5"/>
        <v>2.6520497754361171E-2</v>
      </c>
      <c r="G160" s="42">
        <f>VLOOKUP(A160,Skaters!A1:G640,7,FALSE)</f>
        <v>48</v>
      </c>
      <c r="H160" s="43">
        <f>(VLOOKUP($A160,Skaters!$A1:$V640,8,FALSE)-AVERAGE(Skaters!H3:H640))/STDEV(Skaters!H3:H640)</f>
        <v>-8.5785498825407147E-2</v>
      </c>
      <c r="I160" s="33">
        <f>(VLOOKUP($A160,Skaters!$A1:$V640,10,FALSE)-AVERAGE(Skaters!J3:J640))/STDEV(Skaters!J3:J640)</f>
        <v>0.63966291238890916</v>
      </c>
      <c r="J160" s="33">
        <f>(VLOOKUP($A160,Skaters!$A1:$V640,11,FALSE)-AVERAGE(Skaters!K3:K640))/STDEV(Skaters!K3:K640)</f>
        <v>0.46596972906424128</v>
      </c>
      <c r="K160" s="33">
        <f>(VLOOKUP($A160,Skaters!$A1:$V640,12,FALSE)-AVERAGE(Skaters!L3:L640))/STDEV(Skaters!L3:L640)</f>
        <v>0.59211036648738291</v>
      </c>
      <c r="L160" s="33">
        <f>(VLOOKUP($A160,Skaters!$A1:$V640,13,FALSE)-AVERAGE(Skaters!M3:M640))/STDEV(Skaters!M3:M640)</f>
        <v>0.23935242348332794</v>
      </c>
      <c r="M160" s="33">
        <f>(VLOOKUP($A160,Skaters!$A1:$V640,14,FALSE)-AVERAGE(Skaters!N3:N640))/STDEV(Skaters!N3:N640)</f>
        <v>-0.48980317524686501</v>
      </c>
      <c r="N160" s="33">
        <f>(VLOOKUP($A160,Skaters!$A1:$V640,15,FALSE)-AVERAGE(Skaters!O3:O640))/STDEV(Skaters!O3:O640)</f>
        <v>-0.21223045864591064</v>
      </c>
      <c r="O160" s="33">
        <f>(VLOOKUP($A160,Skaters!$A1:$V640,16,FALSE)-AVERAGE(Skaters!P3:P640))/STDEV(Skaters!P3:P640)</f>
        <v>-0.93893900641506478</v>
      </c>
      <c r="P160" s="33">
        <f>(VLOOKUP($A160,Skaters!$A1:$V640,17,FALSE)-AVERAGE(Skaters!Q3:Q640))/STDEV(Skaters!Q3:Q640)</f>
        <v>-0.23347841279853185</v>
      </c>
      <c r="Q160" s="33">
        <f>(VLOOKUP($A160,Skaters!$A1:$V640,18,FALSE)-AVERAGE(Skaters!R3:R640))/STDEV(Skaters!R3:R640)</f>
        <v>1.079168292333833</v>
      </c>
      <c r="R160" s="33">
        <f>(VLOOKUP($A160,Skaters!$A1:$V640,19,FALSE)-AVERAGE(Skaters!S3:S640))/STDEV(Skaters!S3:S640)</f>
        <v>0.61807080600565278</v>
      </c>
      <c r="S160" s="33">
        <f>(VLOOKUP($A160,Skaters!$A1:$V640,20,FALSE)-AVERAGE(Skaters!T3:T640))/STDEV(Skaters!T3:T640)</f>
        <v>-0.59472082168962104</v>
      </c>
      <c r="T160" s="33">
        <f>(VLOOKUP($A160,Skaters!$A1:$V640,21,FALSE)-AVERAGE(Skaters!U3:U640))/STDEV(Skaters!U3:U640)</f>
        <v>-0.62771849151458892</v>
      </c>
      <c r="U160" s="33">
        <f>(VLOOKUP($A160,Skaters!$A1:$V640,22,FALSE)-AVERAGE(Skaters!V3:V640))/STDEV(Skaters!V3:V640)</f>
        <v>-1.1927436227759016</v>
      </c>
      <c r="V160" s="33">
        <f>IFERROR((VLOOKUP($A160,Skaters!A1:X640,23,FALSE)-AVERAGE(Skaters!W3:W640))/STDEV(Skaters!W3:W640),0)</f>
        <v>0</v>
      </c>
      <c r="W160" s="33">
        <f>IFERROR((VLOOKUP($A160,Skaters!A1:X640,24,FALSE)-AVERAGE(Skaters!X3:X640))/STDEV(Skaters!X3:X640),0)</f>
        <v>0</v>
      </c>
    </row>
    <row r="161" spans="1:23" ht="21.25" customHeight="1" x14ac:dyDescent="0.2">
      <c r="A161" s="47" t="s">
        <v>272</v>
      </c>
      <c r="B161" s="38" t="s">
        <v>68</v>
      </c>
      <c r="C161" s="39">
        <v>33</v>
      </c>
      <c r="D161" s="38" t="s">
        <v>59</v>
      </c>
      <c r="E161" s="40">
        <f t="shared" si="4"/>
        <v>-4.1422605532459245E-2</v>
      </c>
      <c r="F161" s="41">
        <f t="shared" si="5"/>
        <v>-8.8133203260551581E-4</v>
      </c>
      <c r="G161" s="42">
        <f>VLOOKUP(A161,Skaters!A1:G640,7,FALSE)</f>
        <v>47</v>
      </c>
      <c r="H161" s="43">
        <f>(VLOOKUP($A161,Skaters!$A1:$V640,8,FALSE)-AVERAGE(Skaters!H3:H640))/STDEV(Skaters!H3:H640)</f>
        <v>0.36219564118253705</v>
      </c>
      <c r="I161" s="33">
        <f>(VLOOKUP($A161,Skaters!$A1:$V640,10,FALSE)-AVERAGE(Skaters!J3:J640))/STDEV(Skaters!J3:J640)</f>
        <v>0.23691055737544234</v>
      </c>
      <c r="J161" s="33">
        <f>(VLOOKUP($A161,Skaters!$A1:$V640,11,FALSE)-AVERAGE(Skaters!K3:K640))/STDEV(Skaters!K3:K640)</f>
        <v>0.753033234268356</v>
      </c>
      <c r="K161" s="33">
        <f>(VLOOKUP($A161,Skaters!$A1:$V640,12,FALSE)-AVERAGE(Skaters!L3:L640))/STDEV(Skaters!L3:L640)</f>
        <v>0.58591900673155239</v>
      </c>
      <c r="L161" s="33">
        <f>(VLOOKUP($A161,Skaters!$A1:$V640,13,FALSE)-AVERAGE(Skaters!M3:M640))/STDEV(Skaters!M3:M640)</f>
        <v>0.2321894712953895</v>
      </c>
      <c r="M161" s="33">
        <f>(VLOOKUP($A161,Skaters!$A1:$V640,14,FALSE)-AVERAGE(Skaters!N3:N640))/STDEV(Skaters!N3:N640)</f>
        <v>-2.1918476449367515E-2</v>
      </c>
      <c r="N161" s="33">
        <f>(VLOOKUP($A161,Skaters!$A1:$V640,15,FALSE)-AVERAGE(Skaters!O3:O640))/STDEV(Skaters!O3:O640)</f>
        <v>0.16134819607735626</v>
      </c>
      <c r="O161" s="33">
        <f>(VLOOKUP($A161,Skaters!$A1:$V640,16,FALSE)-AVERAGE(Skaters!P3:P640))/STDEV(Skaters!P3:P640)</f>
        <v>-0.74087559811056791</v>
      </c>
      <c r="P161" s="33">
        <f>(VLOOKUP($A161,Skaters!$A1:$V640,17,FALSE)-AVERAGE(Skaters!Q3:Q640))/STDEV(Skaters!Q3:Q640)</f>
        <v>-1.0954868281467107</v>
      </c>
      <c r="Q161" s="33">
        <f>(VLOOKUP($A161,Skaters!$A1:$V640,18,FALSE)-AVERAGE(Skaters!R3:R640))/STDEV(Skaters!R3:R640)</f>
        <v>-0.6840284664384354</v>
      </c>
      <c r="R161" s="33">
        <f>(VLOOKUP($A161,Skaters!$A1:$V640,19,FALSE)-AVERAGE(Skaters!S3:S640))/STDEV(Skaters!S3:S640)</f>
        <v>0.13675294963070761</v>
      </c>
      <c r="S161" s="33">
        <f>(VLOOKUP($A161,Skaters!$A1:$V640,20,FALSE)-AVERAGE(Skaters!T3:T640))/STDEV(Skaters!T3:T640)</f>
        <v>3.4745924263837362</v>
      </c>
      <c r="T161" s="33">
        <f>(VLOOKUP($A161,Skaters!$A1:$V640,21,FALSE)-AVERAGE(Skaters!U3:U640))/STDEV(Skaters!U3:U640)</f>
        <v>2.5850441362279923</v>
      </c>
      <c r="U161" s="33">
        <f>(VLOOKUP($A161,Skaters!$A1:$V640,22,FALSE)-AVERAGE(Skaters!V3:V640))/STDEV(Skaters!V3:V640)</f>
        <v>1.3065430005287639</v>
      </c>
      <c r="V161" s="33">
        <f>IFERROR((VLOOKUP($A161,Skaters!A1:X640,23,FALSE)-AVERAGE(Skaters!W3:W640))/STDEV(Skaters!W3:W640),0)</f>
        <v>0</v>
      </c>
      <c r="W161" s="33">
        <f>IFERROR((VLOOKUP($A161,Skaters!A1:X640,24,FALSE)-AVERAGE(Skaters!X3:X640))/STDEV(Skaters!X3:X640),0)</f>
        <v>0</v>
      </c>
    </row>
    <row r="162" spans="1:23" ht="21.25" customHeight="1" x14ac:dyDescent="0.15">
      <c r="A162" s="44" t="s">
        <v>254</v>
      </c>
      <c r="B162" s="48" t="s">
        <v>60</v>
      </c>
      <c r="C162" s="49">
        <v>23</v>
      </c>
      <c r="D162" s="48" t="s">
        <v>74</v>
      </c>
      <c r="E162" s="40">
        <f t="shared" si="4"/>
        <v>4.5500611589564581</v>
      </c>
      <c r="F162" s="41">
        <f t="shared" si="5"/>
        <v>8.9216885469734469E-2</v>
      </c>
      <c r="G162" s="42">
        <f>VLOOKUP(A162,Skaters!A1:G640,7,FALSE)</f>
        <v>51</v>
      </c>
      <c r="H162" s="43">
        <f>(VLOOKUP($A162,Skaters!$A1:$V640,8,FALSE)-AVERAGE(Skaters!H3:H640))/STDEV(Skaters!H3:H640)</f>
        <v>1.6020606989784159</v>
      </c>
      <c r="I162" s="33">
        <f>(VLOOKUP($A162,Skaters!$A1:$V640,10,FALSE)-AVERAGE(Skaters!J3:J640))/STDEV(Skaters!J3:J640)</f>
        <v>-0.61179507308381209</v>
      </c>
      <c r="J162" s="33">
        <f>(VLOOKUP($A162,Skaters!$A1:$V640,11,FALSE)-AVERAGE(Skaters!K3:K640))/STDEV(Skaters!K3:K640)</f>
        <v>1.3623758427258588</v>
      </c>
      <c r="K162" s="33">
        <f>(VLOOKUP($A162,Skaters!$A1:$V640,12,FALSE)-AVERAGE(Skaters!L3:L640))/STDEV(Skaters!L3:L640)</f>
        <v>0.57566639193328228</v>
      </c>
      <c r="L162" s="33">
        <f>(VLOOKUP($A162,Skaters!$A1:$V640,13,FALSE)-AVERAGE(Skaters!M3:M640))/STDEV(Skaters!M3:M640)</f>
        <v>-9.0967576282864351E-2</v>
      </c>
      <c r="M162" s="33">
        <f>(VLOOKUP($A162,Skaters!$A1:$V640,14,FALSE)-AVERAGE(Skaters!N3:N640))/STDEV(Skaters!N3:N640)</f>
        <v>-0.61802397222344307</v>
      </c>
      <c r="N162" s="33">
        <f>(VLOOKUP($A162,Skaters!$A1:$V640,15,FALSE)-AVERAGE(Skaters!O3:O640))/STDEV(Skaters!O3:O640)</f>
        <v>0.51332861985342648</v>
      </c>
      <c r="O162" s="33">
        <f>(VLOOKUP($A162,Skaters!$A1:$V640,16,FALSE)-AVERAGE(Skaters!P3:P640))/STDEV(Skaters!P3:P640)</f>
        <v>1.5386322265749106</v>
      </c>
      <c r="P162" s="33">
        <f>(VLOOKUP($A162,Skaters!$A1:$V640,17,FALSE)-AVERAGE(Skaters!Q3:Q640))/STDEV(Skaters!Q3:Q640)</f>
        <v>-0.39518758737604809</v>
      </c>
      <c r="Q162" s="33">
        <f>(VLOOKUP($A162,Skaters!$A1:$V640,18,FALSE)-AVERAGE(Skaters!R3:R640))/STDEV(Skaters!R3:R640)</f>
        <v>1.8384871191689385</v>
      </c>
      <c r="R162" s="33">
        <f>(VLOOKUP($A162,Skaters!$A1:$V640,19,FALSE)-AVERAGE(Skaters!S3:S640))/STDEV(Skaters!S3:S640)</f>
        <v>-0.49554888676462733</v>
      </c>
      <c r="S162" s="33">
        <f>(VLOOKUP($A162,Skaters!$A1:$V640,20,FALSE)-AVERAGE(Skaters!T3:T640))/STDEV(Skaters!T3:T640)</f>
        <v>-0.59598363404162114</v>
      </c>
      <c r="T162" s="33">
        <f>(VLOOKUP($A162,Skaters!$A1:$V640,21,FALSE)-AVERAGE(Skaters!U3:U640))/STDEV(Skaters!U3:U640)</f>
        <v>-0.65095751415332925</v>
      </c>
      <c r="U162" s="33">
        <f>(VLOOKUP($A162,Skaters!$A1:$V640,22,FALSE)-AVERAGE(Skaters!V3:V640))/STDEV(Skaters!V3:V640)</f>
        <v>-1.1927433203315696</v>
      </c>
      <c r="V162" s="33">
        <f>IFERROR((VLOOKUP($A162,Skaters!A1:X640,23,FALSE)-AVERAGE(Skaters!W3:W640))/STDEV(Skaters!W3:W640),0)</f>
        <v>0</v>
      </c>
      <c r="W162" s="33">
        <f>IFERROR((VLOOKUP($A162,Skaters!A1:X640,24,FALSE)-AVERAGE(Skaters!X3:X640))/STDEV(Skaters!X3:X640),0)</f>
        <v>0</v>
      </c>
    </row>
    <row r="163" spans="1:23" ht="21.25" customHeight="1" x14ac:dyDescent="0.15">
      <c r="A163" s="44" t="s">
        <v>267</v>
      </c>
      <c r="B163" s="45" t="s">
        <v>78</v>
      </c>
      <c r="C163" s="46">
        <v>24</v>
      </c>
      <c r="D163" s="45" t="s">
        <v>104</v>
      </c>
      <c r="E163" s="40">
        <f t="shared" si="4"/>
        <v>2.8994126902770443</v>
      </c>
      <c r="F163" s="41">
        <f t="shared" si="5"/>
        <v>6.4431393117267657E-2</v>
      </c>
      <c r="G163" s="42">
        <f>VLOOKUP(A163,Skaters!A1:G640,7,FALSE)</f>
        <v>45</v>
      </c>
      <c r="H163" s="43">
        <f>(VLOOKUP($A163,Skaters!$A1:$V640,8,FALSE)-AVERAGE(Skaters!H3:H640))/STDEV(Skaters!H3:H640)</f>
        <v>0.96915144158544231</v>
      </c>
      <c r="I163" s="33">
        <f>(VLOOKUP($A163,Skaters!$A1:$V640,10,FALSE)-AVERAGE(Skaters!J3:J640))/STDEV(Skaters!J3:J640)</f>
        <v>0.67022698277959192</v>
      </c>
      <c r="J163" s="33">
        <f>(VLOOKUP($A163,Skaters!$A1:$V640,11,FALSE)-AVERAGE(Skaters!K3:K640))/STDEV(Skaters!K3:K640)</f>
        <v>0.41335244089773793</v>
      </c>
      <c r="K163" s="33">
        <f>(VLOOKUP($A163,Skaters!$A1:$V640,12,FALSE)-AVERAGE(Skaters!L3:L640))/STDEV(Skaters!L3:L640)</f>
        <v>0.57310600646096876</v>
      </c>
      <c r="L163" s="33">
        <f>(VLOOKUP($A163,Skaters!$A1:$V640,13,FALSE)-AVERAGE(Skaters!M3:M640))/STDEV(Skaters!M3:M640)</f>
        <v>0.17797435507754819</v>
      </c>
      <c r="M163" s="33">
        <f>(VLOOKUP($A163,Skaters!$A1:$V640,14,FALSE)-AVERAGE(Skaters!N3:N640))/STDEV(Skaters!N3:N640)</f>
        <v>0.54226883969216144</v>
      </c>
      <c r="N163" s="33">
        <f>(VLOOKUP($A163,Skaters!$A1:$V640,15,FALSE)-AVERAGE(Skaters!O3:O640))/STDEV(Skaters!O3:O640)</f>
        <v>0.30177379269889026</v>
      </c>
      <c r="O163" s="33">
        <f>(VLOOKUP($A163,Skaters!$A1:$V640,16,FALSE)-AVERAGE(Skaters!P3:P640))/STDEV(Skaters!P3:P640)</f>
        <v>0.12831458767994655</v>
      </c>
      <c r="P163" s="33">
        <f>(VLOOKUP($A163,Skaters!$A1:$V640,17,FALSE)-AVERAGE(Skaters!Q3:Q640))/STDEV(Skaters!Q3:Q640)</f>
        <v>-0.17592849814931499</v>
      </c>
      <c r="Q163" s="33">
        <f>(VLOOKUP($A163,Skaters!$A1:$V640,18,FALSE)-AVERAGE(Skaters!R3:R640))/STDEV(Skaters!R3:R640)</f>
        <v>1.2077705311433293</v>
      </c>
      <c r="R163" s="33">
        <f>(VLOOKUP($A163,Skaters!$A1:$V640,19,FALSE)-AVERAGE(Skaters!S3:S640))/STDEV(Skaters!S3:S640)</f>
        <v>0.8678924945340255</v>
      </c>
      <c r="S163" s="33">
        <f>(VLOOKUP($A163,Skaters!$A1:$V640,20,FALSE)-AVERAGE(Skaters!T3:T640))/STDEV(Skaters!T3:T640)</f>
        <v>1.6502081850533341</v>
      </c>
      <c r="T163" s="33">
        <f>(VLOOKUP($A163,Skaters!$A1:$V640,21,FALSE)-AVERAGE(Skaters!U3:U640))/STDEV(Skaters!U3:U640)</f>
        <v>1.9538770266947594</v>
      </c>
      <c r="U163" s="33">
        <f>(VLOOKUP($A163,Skaters!$A1:$V640,22,FALSE)-AVERAGE(Skaters!V3:V640))/STDEV(Skaters!V3:V640)</f>
        <v>0.89729592004434033</v>
      </c>
      <c r="V163" s="33">
        <f>IFERROR((VLOOKUP($A163,Skaters!A1:X640,23,FALSE)-AVERAGE(Skaters!W3:W640))/STDEV(Skaters!W3:W640),0)</f>
        <v>0</v>
      </c>
      <c r="W163" s="33">
        <f>IFERROR((VLOOKUP($A163,Skaters!A1:X640,24,FALSE)-AVERAGE(Skaters!X3:X640))/STDEV(Skaters!X3:X640),0)</f>
        <v>0</v>
      </c>
    </row>
    <row r="164" spans="1:23" ht="21.25" customHeight="1" x14ac:dyDescent="0.2">
      <c r="A164" s="47" t="s">
        <v>209</v>
      </c>
      <c r="B164" s="38" t="s">
        <v>135</v>
      </c>
      <c r="C164" s="39">
        <v>28</v>
      </c>
      <c r="D164" s="38" t="s">
        <v>74</v>
      </c>
      <c r="E164" s="40">
        <f t="shared" si="4"/>
        <v>1.9765743249787233</v>
      </c>
      <c r="F164" s="41">
        <f t="shared" si="5"/>
        <v>4.0338251530178025E-2</v>
      </c>
      <c r="G164" s="42">
        <f>VLOOKUP(A164,Skaters!A1:G640,7,FALSE)</f>
        <v>49</v>
      </c>
      <c r="H164" s="43">
        <f>(VLOOKUP($A164,Skaters!$A1:$V640,8,FALSE)-AVERAGE(Skaters!H3:H640))/STDEV(Skaters!H3:H640)</f>
        <v>1.489354271047495</v>
      </c>
      <c r="I164" s="33">
        <f>(VLOOKUP($A164,Skaters!$A1:$V640,10,FALSE)-AVERAGE(Skaters!J3:J640))/STDEV(Skaters!J3:J640)</f>
        <v>0.15796955662387979</v>
      </c>
      <c r="J164" s="33">
        <f>(VLOOKUP($A164,Skaters!$A1:$V640,11,FALSE)-AVERAGE(Skaters!K3:K640))/STDEV(Skaters!K3:K640)</f>
        <v>0.77747153160616478</v>
      </c>
      <c r="K164" s="33">
        <f>(VLOOKUP($A164,Skaters!$A1:$V640,12,FALSE)-AVERAGE(Skaters!L3:L640))/STDEV(Skaters!L3:L640)</f>
        <v>0.56460304534294248</v>
      </c>
      <c r="L164" s="33">
        <f>(VLOOKUP($A164,Skaters!$A1:$V640,13,FALSE)-AVERAGE(Skaters!M3:M640))/STDEV(Skaters!M3:M640)</f>
        <v>0.6596583131406426</v>
      </c>
      <c r="M164" s="33">
        <f>(VLOOKUP($A164,Skaters!$A1:$V640,14,FALSE)-AVERAGE(Skaters!N3:N640))/STDEV(Skaters!N3:N640)</f>
        <v>0.55657856656186755</v>
      </c>
      <c r="N164" s="33">
        <f>(VLOOKUP($A164,Skaters!$A1:$V640,15,FALSE)-AVERAGE(Skaters!O3:O640))/STDEV(Skaters!O3:O640)</f>
        <v>1.049204074896414</v>
      </c>
      <c r="O164" s="33">
        <f>(VLOOKUP($A164,Skaters!$A1:$V640,16,FALSE)-AVERAGE(Skaters!P3:P640))/STDEV(Skaters!P3:P640)</f>
        <v>1.1844437705837803</v>
      </c>
      <c r="P164" s="33">
        <f>(VLOOKUP($A164,Skaters!$A1:$V640,17,FALSE)-AVERAGE(Skaters!Q3:Q640))/STDEV(Skaters!Q3:Q640)</f>
        <v>-0.8918296787044071</v>
      </c>
      <c r="Q164" s="33">
        <f>(VLOOKUP($A164,Skaters!$A1:$V640,18,FALSE)-AVERAGE(Skaters!R3:R640))/STDEV(Skaters!R3:R640)</f>
        <v>-1.8521729218721581</v>
      </c>
      <c r="R164" s="33">
        <f>(VLOOKUP($A164,Skaters!$A1:$V640,19,FALSE)-AVERAGE(Skaters!S3:S640))/STDEV(Skaters!S3:S640)</f>
        <v>-0.33456843338601211</v>
      </c>
      <c r="S164" s="33">
        <f>(VLOOKUP($A164,Skaters!$A1:$V640,20,FALSE)-AVERAGE(Skaters!T3:T640))/STDEV(Skaters!T3:T640)</f>
        <v>-0.59598363404164245</v>
      </c>
      <c r="T164" s="33">
        <f>(VLOOKUP($A164,Skaters!$A1:$V640,21,FALSE)-AVERAGE(Skaters!U3:U640))/STDEV(Skaters!U3:U640)</f>
        <v>-0.65095784258714562</v>
      </c>
      <c r="U164" s="33">
        <f>(VLOOKUP($A164,Skaters!$A1:$V640,22,FALSE)-AVERAGE(Skaters!V3:V640))/STDEV(Skaters!V3:V640)</f>
        <v>-1.1927436227759016</v>
      </c>
      <c r="V164" s="33">
        <f>IFERROR((VLOOKUP($A164,Skaters!A1:X640,23,FALSE)-AVERAGE(Skaters!W3:W640))/STDEV(Skaters!W3:W640),0)</f>
        <v>0</v>
      </c>
      <c r="W164" s="33">
        <f>IFERROR((VLOOKUP($A164,Skaters!A1:X640,24,FALSE)-AVERAGE(Skaters!X3:X640))/STDEV(Skaters!X3:X640),0)</f>
        <v>0</v>
      </c>
    </row>
    <row r="165" spans="1:23" ht="21.25" customHeight="1" x14ac:dyDescent="0.15">
      <c r="A165" s="37" t="s">
        <v>210</v>
      </c>
      <c r="B165" s="38" t="s">
        <v>87</v>
      </c>
      <c r="C165" s="39">
        <v>26</v>
      </c>
      <c r="D165" s="38" t="s">
        <v>74</v>
      </c>
      <c r="E165" s="40">
        <f t="shared" si="4"/>
        <v>4.3423324064559239</v>
      </c>
      <c r="F165" s="41">
        <f t="shared" si="5"/>
        <v>9.8689372873998274E-2</v>
      </c>
      <c r="G165" s="42">
        <f>VLOOKUP(A165,Skaters!A1:G640,7,FALSE)</f>
        <v>44</v>
      </c>
      <c r="H165" s="43">
        <f>(VLOOKUP($A165,Skaters!$A1:$V640,8,FALSE)-AVERAGE(Skaters!H3:H640))/STDEV(Skaters!H3:H640)</f>
        <v>1.3892296540148714</v>
      </c>
      <c r="I165" s="33">
        <f>(VLOOKUP($A165,Skaters!$A1:$V640,10,FALSE)-AVERAGE(Skaters!J3:J640))/STDEV(Skaters!J3:J640)</f>
        <v>-0.19444854481103779</v>
      </c>
      <c r="J165" s="33">
        <f>(VLOOKUP($A165,Skaters!$A1:$V640,11,FALSE)-AVERAGE(Skaters!K3:K640))/STDEV(Skaters!K3:K640)</f>
        <v>1.0337588822198904</v>
      </c>
      <c r="K165" s="33">
        <f>(VLOOKUP($A165,Skaters!$A1:$V640,12,FALSE)-AVERAGE(Skaters!L3:L640))/STDEV(Skaters!L3:L640)</f>
        <v>0.56240654679265756</v>
      </c>
      <c r="L165" s="33">
        <f>(VLOOKUP($A165,Skaters!$A1:$V640,13,FALSE)-AVERAGE(Skaters!M3:M640))/STDEV(Skaters!M3:M640)</f>
        <v>1.0088712269712763</v>
      </c>
      <c r="M165" s="33">
        <f>(VLOOKUP($A165,Skaters!$A1:$V640,14,FALSE)-AVERAGE(Skaters!N3:N640))/STDEV(Skaters!N3:N640)</f>
        <v>-0.50031402331239483</v>
      </c>
      <c r="N165" s="33">
        <f>(VLOOKUP($A165,Skaters!$A1:$V640,15,FALSE)-AVERAGE(Skaters!O3:O640))/STDEV(Skaters!O3:O640)</f>
        <v>0.77992899769671842</v>
      </c>
      <c r="O165" s="33">
        <f>(VLOOKUP($A165,Skaters!$A1:$V640,16,FALSE)-AVERAGE(Skaters!P3:P640))/STDEV(Skaters!P3:P640)</f>
        <v>0.53120281750666143</v>
      </c>
      <c r="P165" s="33">
        <f>(VLOOKUP($A165,Skaters!$A1:$V640,17,FALSE)-AVERAGE(Skaters!Q3:Q640))/STDEV(Skaters!Q3:Q640)</f>
        <v>-1.13993428073827</v>
      </c>
      <c r="Q165" s="33">
        <f>(VLOOKUP($A165,Skaters!$A1:$V640,18,FALSE)-AVERAGE(Skaters!R3:R640))/STDEV(Skaters!R3:R640)</f>
        <v>1.1830190268724154</v>
      </c>
      <c r="R165" s="33">
        <f>(VLOOKUP($A165,Skaters!$A1:$V640,19,FALSE)-AVERAGE(Skaters!S3:S640))/STDEV(Skaters!S3:S640)</f>
        <v>-7.1745063668004178E-2</v>
      </c>
      <c r="S165" s="33">
        <f>(VLOOKUP($A165,Skaters!$A1:$V640,20,FALSE)-AVERAGE(Skaters!T3:T640))/STDEV(Skaters!T3:T640)</f>
        <v>-0.59598363404162891</v>
      </c>
      <c r="T165" s="33">
        <f>(VLOOKUP($A165,Skaters!$A1:$V640,21,FALSE)-AVERAGE(Skaters!U3:U640))/STDEV(Skaters!U3:U640)</f>
        <v>-0.65095760898022959</v>
      </c>
      <c r="U165" s="33">
        <f>(VLOOKUP($A165,Skaters!$A1:$V640,22,FALSE)-AVERAGE(Skaters!V3:V640))/STDEV(Skaters!V3:V640)</f>
        <v>-1.1927433537397121</v>
      </c>
      <c r="V165" s="33">
        <f>IFERROR((VLOOKUP($A165,Skaters!A1:X640,23,FALSE)-AVERAGE(Skaters!W3:W640))/STDEV(Skaters!W3:W640),0)</f>
        <v>0</v>
      </c>
      <c r="W165" s="33">
        <f>IFERROR((VLOOKUP($A165,Skaters!A1:X640,24,FALSE)-AVERAGE(Skaters!X3:X640))/STDEV(Skaters!X3:X640),0)</f>
        <v>0</v>
      </c>
    </row>
    <row r="166" spans="1:23" ht="21.25" customHeight="1" x14ac:dyDescent="0.2">
      <c r="A166" s="47" t="s">
        <v>217</v>
      </c>
      <c r="B166" s="38" t="s">
        <v>204</v>
      </c>
      <c r="C166" s="39">
        <v>21</v>
      </c>
      <c r="D166" s="38" t="s">
        <v>74</v>
      </c>
      <c r="E166" s="40">
        <f t="shared" si="4"/>
        <v>1.5024358934345468</v>
      </c>
      <c r="F166" s="41">
        <f t="shared" si="5"/>
        <v>3.1300747779886388E-2</v>
      </c>
      <c r="G166" s="42">
        <f>VLOOKUP(A166,Skaters!A1:G640,7,FALSE)</f>
        <v>48</v>
      </c>
      <c r="H166" s="43">
        <f>(VLOOKUP($A166,Skaters!$A1:$V640,8,FALSE)-AVERAGE(Skaters!H3:H640))/STDEV(Skaters!H3:H640)</f>
        <v>1.9742788270919531</v>
      </c>
      <c r="I166" s="33">
        <f>(VLOOKUP($A166,Skaters!$A1:$V640,10,FALSE)-AVERAGE(Skaters!J3:J640))/STDEV(Skaters!J3:J640)</f>
        <v>-0.40882266986177579</v>
      </c>
      <c r="J166" s="33">
        <f>(VLOOKUP($A166,Skaters!$A1:$V640,11,FALSE)-AVERAGE(Skaters!K3:K640))/STDEV(Skaters!K3:K640)</f>
        <v>1.1897103886052418</v>
      </c>
      <c r="K166" s="33">
        <f>(VLOOKUP($A166,Skaters!$A1:$V640,12,FALSE)-AVERAGE(Skaters!L3:L640))/STDEV(Skaters!L3:L640)</f>
        <v>0.56110404509297862</v>
      </c>
      <c r="L166" s="33">
        <f>(VLOOKUP($A166,Skaters!$A1:$V640,13,FALSE)-AVERAGE(Skaters!M3:M640))/STDEV(Skaters!M3:M640)</f>
        <v>0.66744483720156123</v>
      </c>
      <c r="M166" s="33">
        <f>(VLOOKUP($A166,Skaters!$A1:$V640,14,FALSE)-AVERAGE(Skaters!N3:N640))/STDEV(Skaters!N3:N640)</f>
        <v>3.312273889027887E-2</v>
      </c>
      <c r="N166" s="33">
        <f>(VLOOKUP($A166,Skaters!$A1:$V640,15,FALSE)-AVERAGE(Skaters!O3:O640))/STDEV(Skaters!O3:O640)</f>
        <v>1.1397506585490784</v>
      </c>
      <c r="O166" s="33">
        <f>(VLOOKUP($A166,Skaters!$A1:$V640,16,FALSE)-AVERAGE(Skaters!P3:P640))/STDEV(Skaters!P3:P640)</f>
        <v>0.73085061920379502</v>
      </c>
      <c r="P166" s="33">
        <f>(VLOOKUP($A166,Skaters!$A1:$V640,17,FALSE)-AVERAGE(Skaters!Q3:Q640))/STDEV(Skaters!Q3:Q640)</f>
        <v>0.32701490132082833</v>
      </c>
      <c r="Q166" s="33">
        <f>(VLOOKUP($A166,Skaters!$A1:$V640,18,FALSE)-AVERAGE(Skaters!R3:R640))/STDEV(Skaters!R3:R640)</f>
        <v>-1.8164979402633536</v>
      </c>
      <c r="R166" s="33">
        <f>(VLOOKUP($A166,Skaters!$A1:$V640,19,FALSE)-AVERAGE(Skaters!S3:S640))/STDEV(Skaters!S3:S640)</f>
        <v>-0.70190665333463853</v>
      </c>
      <c r="S166" s="33">
        <f>(VLOOKUP($A166,Skaters!$A1:$V640,20,FALSE)-AVERAGE(Skaters!T3:T640))/STDEV(Skaters!T3:T640)</f>
        <v>-0.59598363404164245</v>
      </c>
      <c r="T166" s="33">
        <f>(VLOOKUP($A166,Skaters!$A1:$V640,21,FALSE)-AVERAGE(Skaters!U3:U640))/STDEV(Skaters!U3:U640)</f>
        <v>-0.65095784258714562</v>
      </c>
      <c r="U166" s="33">
        <f>(VLOOKUP($A166,Skaters!$A1:$V640,22,FALSE)-AVERAGE(Skaters!V3:V640))/STDEV(Skaters!V3:V640)</f>
        <v>-1.1927436227759016</v>
      </c>
      <c r="V166" s="33">
        <f>IFERROR((VLOOKUP($A166,Skaters!A1:X640,23,FALSE)-AVERAGE(Skaters!W3:W640))/STDEV(Skaters!W3:W640),0)</f>
        <v>0</v>
      </c>
      <c r="W166" s="33">
        <f>IFERROR((VLOOKUP($A166,Skaters!A1:X640,24,FALSE)-AVERAGE(Skaters!X3:X640))/STDEV(Skaters!X3:X640),0)</f>
        <v>0</v>
      </c>
    </row>
    <row r="167" spans="1:23" ht="21.25" customHeight="1" x14ac:dyDescent="0.15">
      <c r="A167" s="44" t="s">
        <v>275</v>
      </c>
      <c r="B167" s="45" t="s">
        <v>135</v>
      </c>
      <c r="C167" s="46">
        <v>25</v>
      </c>
      <c r="D167" s="45" t="s">
        <v>104</v>
      </c>
      <c r="E167" s="40">
        <f t="shared" si="4"/>
        <v>-0.90921645393760908</v>
      </c>
      <c r="F167" s="41">
        <f t="shared" si="5"/>
        <v>-1.8555437835461409E-2</v>
      </c>
      <c r="G167" s="42">
        <f>VLOOKUP(A167,Skaters!A1:G640,7,FALSE)</f>
        <v>49</v>
      </c>
      <c r="H167" s="43">
        <f>(VLOOKUP($A167,Skaters!$A1:$V640,8,FALSE)-AVERAGE(Skaters!H3:H640))/STDEV(Skaters!H3:H640)</f>
        <v>2.5603372860391018E-2</v>
      </c>
      <c r="I167" s="33">
        <f>(VLOOKUP($A167,Skaters!$A1:$V640,10,FALSE)-AVERAGE(Skaters!J3:J640))/STDEV(Skaters!J3:J640)</f>
        <v>3.5292414885456973E-2</v>
      </c>
      <c r="J167" s="33">
        <f>(VLOOKUP($A167,Skaters!$A1:$V640,11,FALSE)-AVERAGE(Skaters!K3:K640))/STDEV(Skaters!K3:K640)</f>
        <v>0.8593295712522746</v>
      </c>
      <c r="K167" s="33">
        <f>(VLOOKUP($A167,Skaters!$A1:$V640,12,FALSE)-AVERAGE(Skaters!L3:L640))/STDEV(Skaters!L3:L640)</f>
        <v>0.55919238978738439</v>
      </c>
      <c r="L167" s="33">
        <f>(VLOOKUP($A167,Skaters!$A1:$V640,13,FALSE)-AVERAGE(Skaters!M3:M640))/STDEV(Skaters!M3:M640)</f>
        <v>8.5049399661552505E-2</v>
      </c>
      <c r="M167" s="33">
        <f>(VLOOKUP($A167,Skaters!$A1:$V640,14,FALSE)-AVERAGE(Skaters!N3:N640))/STDEV(Skaters!N3:N640)</f>
        <v>2.3596475543844728E-2</v>
      </c>
      <c r="N167" s="33">
        <f>(VLOOKUP($A167,Skaters!$A1:$V640,15,FALSE)-AVERAGE(Skaters!O3:O640))/STDEV(Skaters!O3:O640)</f>
        <v>0.31637205356873932</v>
      </c>
      <c r="O167" s="33">
        <f>(VLOOKUP($A167,Skaters!$A1:$V640,16,FALSE)-AVERAGE(Skaters!P3:P640))/STDEV(Skaters!P3:P640)</f>
        <v>-0.60778072604701139</v>
      </c>
      <c r="P167" s="33">
        <f>(VLOOKUP($A167,Skaters!$A1:$V640,17,FALSE)-AVERAGE(Skaters!Q3:Q640))/STDEV(Skaters!Q3:Q640)</f>
        <v>-1.2967069178921227</v>
      </c>
      <c r="Q167" s="33">
        <f>(VLOOKUP($A167,Skaters!$A1:$V640,18,FALSE)-AVERAGE(Skaters!R3:R640))/STDEV(Skaters!R3:R640)</f>
        <v>-1.597479167258621</v>
      </c>
      <c r="R167" s="33">
        <f>(VLOOKUP($A167,Skaters!$A1:$V640,19,FALSE)-AVERAGE(Skaters!S3:S640))/STDEV(Skaters!S3:S640)</f>
        <v>-0.41299194011351786</v>
      </c>
      <c r="S167" s="33">
        <f>(VLOOKUP($A167,Skaters!$A1:$V640,20,FALSE)-AVERAGE(Skaters!T3:T640))/STDEV(Skaters!T3:T640)</f>
        <v>0.58942065609901961</v>
      </c>
      <c r="T167" s="33">
        <f>(VLOOKUP($A167,Skaters!$A1:$V640,21,FALSE)-AVERAGE(Skaters!U3:U640))/STDEV(Skaters!U3:U640)</f>
        <v>1.0630251865960694</v>
      </c>
      <c r="U167" s="33">
        <f>(VLOOKUP($A167,Skaters!$A1:$V640,22,FALSE)-AVERAGE(Skaters!V3:V640))/STDEV(Skaters!V3:V640)</f>
        <v>0.65927476695079901</v>
      </c>
      <c r="V167" s="33">
        <f>IFERROR((VLOOKUP($A167,Skaters!A1:X640,23,FALSE)-AVERAGE(Skaters!W3:W640))/STDEV(Skaters!W3:W640),0)</f>
        <v>0</v>
      </c>
      <c r="W167" s="33">
        <f>IFERROR((VLOOKUP($A167,Skaters!A1:X640,24,FALSE)-AVERAGE(Skaters!X3:X640))/STDEV(Skaters!X3:X640),0)</f>
        <v>0</v>
      </c>
    </row>
    <row r="168" spans="1:23" ht="21.25" customHeight="1" x14ac:dyDescent="0.2">
      <c r="A168" s="47" t="s">
        <v>306</v>
      </c>
      <c r="B168" s="38" t="s">
        <v>135</v>
      </c>
      <c r="C168" s="39">
        <v>28</v>
      </c>
      <c r="D168" s="38" t="s">
        <v>104</v>
      </c>
      <c r="E168" s="40">
        <f t="shared" si="4"/>
        <v>-0.97737951746687168</v>
      </c>
      <c r="F168" s="41">
        <f t="shared" si="5"/>
        <v>-1.9946520764630035E-2</v>
      </c>
      <c r="G168" s="42">
        <f>VLOOKUP(A168,Skaters!A1:G640,7,FALSE)</f>
        <v>49</v>
      </c>
      <c r="H168" s="43">
        <f>(VLOOKUP($A168,Skaters!$A1:$V640,8,FALSE)-AVERAGE(Skaters!H3:H640))/STDEV(Skaters!H3:H640)</f>
        <v>-5.1159785549269567E-2</v>
      </c>
      <c r="I168" s="33">
        <f>(VLOOKUP($A168,Skaters!$A1:$V640,10,FALSE)-AVERAGE(Skaters!J3:J640))/STDEV(Skaters!J3:J640)</f>
        <v>0.88843125076645957</v>
      </c>
      <c r="J168" s="33">
        <f>(VLOOKUP($A168,Skaters!$A1:$V640,11,FALSE)-AVERAGE(Skaters!K3:K640))/STDEV(Skaters!K3:K640)</f>
        <v>0.23037707630755955</v>
      </c>
      <c r="K168" s="33">
        <f>(VLOOKUP($A168,Skaters!$A1:$V640,12,FALSE)-AVERAGE(Skaters!L3:L640))/STDEV(Skaters!L3:L640)</f>
        <v>0.55912309462023213</v>
      </c>
      <c r="L168" s="33">
        <f>(VLOOKUP($A168,Skaters!$A1:$V640,13,FALSE)-AVERAGE(Skaters!M3:M640))/STDEV(Skaters!M3:M640)</f>
        <v>-0.39152731626450771</v>
      </c>
      <c r="M168" s="33">
        <f>(VLOOKUP($A168,Skaters!$A1:$V640,14,FALSE)-AVERAGE(Skaters!N3:N640))/STDEV(Skaters!N3:N640)</f>
        <v>0.25660676361355078</v>
      </c>
      <c r="N168" s="33">
        <f>(VLOOKUP($A168,Skaters!$A1:$V640,15,FALSE)-AVERAGE(Skaters!O3:O640))/STDEV(Skaters!O3:O640)</f>
        <v>9.9681182376781988E-2</v>
      </c>
      <c r="O168" s="33">
        <f>(VLOOKUP($A168,Skaters!$A1:$V640,16,FALSE)-AVERAGE(Skaters!P3:P640))/STDEV(Skaters!P3:P640)</f>
        <v>-0.13647652720392797</v>
      </c>
      <c r="P168" s="33">
        <f>(VLOOKUP($A168,Skaters!$A1:$V640,17,FALSE)-AVERAGE(Skaters!Q3:Q640))/STDEV(Skaters!Q3:Q640)</f>
        <v>-0.52448426182919528</v>
      </c>
      <c r="Q168" s="33">
        <f>(VLOOKUP($A168,Skaters!$A1:$V640,18,FALSE)-AVERAGE(Skaters!R3:R640))/STDEV(Skaters!R3:R640)</f>
        <v>-1.6678651834492371</v>
      </c>
      <c r="R168" s="33">
        <f>(VLOOKUP($A168,Skaters!$A1:$V640,19,FALSE)-AVERAGE(Skaters!S3:S640))/STDEV(Skaters!S3:S640)</f>
        <v>0.13239196993773289</v>
      </c>
      <c r="S168" s="33">
        <f>(VLOOKUP($A168,Skaters!$A1:$V640,20,FALSE)-AVERAGE(Skaters!T3:T640))/STDEV(Skaters!T3:T640)</f>
        <v>1.2133862157145667</v>
      </c>
      <c r="T168" s="33">
        <f>(VLOOKUP($A168,Skaters!$A1:$V640,21,FALSE)-AVERAGE(Skaters!U3:U640))/STDEV(Skaters!U3:U640)</f>
        <v>1.7681190475190269</v>
      </c>
      <c r="U168" s="33">
        <f>(VLOOKUP($A168,Skaters!$A1:$V640,22,FALSE)-AVERAGE(Skaters!V3:V640))/STDEV(Skaters!V3:V640)</f>
        <v>0.74317892038747457</v>
      </c>
      <c r="V168" s="33">
        <f>IFERROR((VLOOKUP($A168,Skaters!A1:X640,23,FALSE)-AVERAGE(Skaters!W3:W640))/STDEV(Skaters!W3:W640),0)</f>
        <v>0</v>
      </c>
      <c r="W168" s="33">
        <f>IFERROR((VLOOKUP($A168,Skaters!A1:X640,24,FALSE)-AVERAGE(Skaters!X3:X640))/STDEV(Skaters!X3:X640),0)</f>
        <v>0</v>
      </c>
    </row>
    <row r="169" spans="1:23" ht="21.25" customHeight="1" x14ac:dyDescent="0.15">
      <c r="A169" s="44" t="s">
        <v>266</v>
      </c>
      <c r="B169" s="45" t="s">
        <v>60</v>
      </c>
      <c r="C169" s="46">
        <v>26</v>
      </c>
      <c r="D169" s="45" t="s">
        <v>104</v>
      </c>
      <c r="E169" s="40">
        <f t="shared" si="4"/>
        <v>3.8545780293522744</v>
      </c>
      <c r="F169" s="41">
        <f t="shared" si="5"/>
        <v>7.5579961359848513E-2</v>
      </c>
      <c r="G169" s="42">
        <f>VLOOKUP(A169,Skaters!A1:G640,7,FALSE)</f>
        <v>51</v>
      </c>
      <c r="H169" s="43">
        <f>(VLOOKUP($A169,Skaters!$A1:$V640,8,FALSE)-AVERAGE(Skaters!H3:H640))/STDEV(Skaters!H3:H640)</f>
        <v>0.34609492542094261</v>
      </c>
      <c r="I169" s="33">
        <f>(VLOOKUP($A169,Skaters!$A1:$V640,10,FALSE)-AVERAGE(Skaters!J3:J640))/STDEV(Skaters!J3:J640)</f>
        <v>0.99369053524931594</v>
      </c>
      <c r="J169" s="33">
        <f>(VLOOKUP($A169,Skaters!$A1:$V640,11,FALSE)-AVERAGE(Skaters!K3:K640))/STDEV(Skaters!K3:K640)</f>
        <v>0.1485352259268386</v>
      </c>
      <c r="K169" s="33">
        <f>(VLOOKUP($A169,Skaters!$A1:$V640,12,FALSE)-AVERAGE(Skaters!L3:L640))/STDEV(Skaters!L3:L640)</f>
        <v>0.55643498837998429</v>
      </c>
      <c r="L169" s="33">
        <f>(VLOOKUP($A169,Skaters!$A1:$V640,13,FALSE)-AVERAGE(Skaters!M3:M640))/STDEV(Skaters!M3:M640)</f>
        <v>0.15942553186719485</v>
      </c>
      <c r="M169" s="33">
        <f>(VLOOKUP($A169,Skaters!$A1:$V640,14,FALSE)-AVERAGE(Skaters!N3:N640))/STDEV(Skaters!N3:N640)</f>
        <v>0.62086088205195278</v>
      </c>
      <c r="N169" s="33">
        <f>(VLOOKUP($A169,Skaters!$A1:$V640,15,FALSE)-AVERAGE(Skaters!O3:O640))/STDEV(Skaters!O3:O640)</f>
        <v>0.44358571228806482</v>
      </c>
      <c r="O169" s="33">
        <f>(VLOOKUP($A169,Skaters!$A1:$V640,16,FALSE)-AVERAGE(Skaters!P3:P640))/STDEV(Skaters!P3:P640)</f>
        <v>0.17718691448842244</v>
      </c>
      <c r="P169" s="33">
        <f>(VLOOKUP($A169,Skaters!$A1:$V640,17,FALSE)-AVERAGE(Skaters!Q3:Q640))/STDEV(Skaters!Q3:Q640)</f>
        <v>-0.59160448882727901</v>
      </c>
      <c r="Q169" s="33">
        <f>(VLOOKUP($A169,Skaters!$A1:$V640,18,FALSE)-AVERAGE(Skaters!R3:R640))/STDEV(Skaters!R3:R640)</f>
        <v>1.9321541095324379</v>
      </c>
      <c r="R169" s="33">
        <f>(VLOOKUP($A169,Skaters!$A1:$V640,19,FALSE)-AVERAGE(Skaters!S3:S640))/STDEV(Skaters!S3:S640)</f>
        <v>1.1655592533507526</v>
      </c>
      <c r="S169" s="33">
        <f>(VLOOKUP($A169,Skaters!$A1:$V640,20,FALSE)-AVERAGE(Skaters!T3:T640))/STDEV(Skaters!T3:T640)</f>
        <v>1.4312551025827223</v>
      </c>
      <c r="T169" s="33">
        <f>(VLOOKUP($A169,Skaters!$A1:$V640,21,FALSE)-AVERAGE(Skaters!U3:U640))/STDEV(Skaters!U3:U640)</f>
        <v>1.7780143085876046</v>
      </c>
      <c r="U169" s="33">
        <f>(VLOOKUP($A169,Skaters!$A1:$V640,22,FALSE)-AVERAGE(Skaters!V3:V640))/STDEV(Skaters!V3:V640)</f>
        <v>0.86178017379759386</v>
      </c>
      <c r="V169" s="33">
        <f>IFERROR((VLOOKUP($A169,Skaters!A1:X640,23,FALSE)-AVERAGE(Skaters!W3:W640))/STDEV(Skaters!W3:W640),0)</f>
        <v>0</v>
      </c>
      <c r="W169" s="33">
        <f>IFERROR((VLOOKUP($A169,Skaters!A1:X640,24,FALSE)-AVERAGE(Skaters!X3:X640))/STDEV(Skaters!X3:X640),0)</f>
        <v>0</v>
      </c>
    </row>
    <row r="170" spans="1:23" ht="21.25" customHeight="1" x14ac:dyDescent="0.15">
      <c r="A170" s="44" t="s">
        <v>243</v>
      </c>
      <c r="B170" s="45" t="s">
        <v>70</v>
      </c>
      <c r="C170" s="46">
        <v>28</v>
      </c>
      <c r="D170" s="45" t="s">
        <v>74</v>
      </c>
      <c r="E170" s="40">
        <f t="shared" si="4"/>
        <v>5.0658034152991034</v>
      </c>
      <c r="F170" s="41">
        <f t="shared" si="5"/>
        <v>0.10778305138934262</v>
      </c>
      <c r="G170" s="42">
        <f>VLOOKUP(A170,Skaters!A1:G640,7,FALSE)</f>
        <v>47</v>
      </c>
      <c r="H170" s="43">
        <f>(VLOOKUP($A170,Skaters!$A1:$V640,8,FALSE)-AVERAGE(Skaters!H3:H640))/STDEV(Skaters!H3:H640)</f>
        <v>1.9457526891357475</v>
      </c>
      <c r="I170" s="33">
        <f>(VLOOKUP($A170,Skaters!$A1:$V640,10,FALSE)-AVERAGE(Skaters!J3:J640))/STDEV(Skaters!J3:J640)</f>
        <v>-0.57767506265422475</v>
      </c>
      <c r="J170" s="33">
        <f>(VLOOKUP($A170,Skaters!$A1:$V640,11,FALSE)-AVERAGE(Skaters!K3:K640))/STDEV(Skaters!K3:K640)</f>
        <v>1.279099037452625</v>
      </c>
      <c r="K170" s="33">
        <f>(VLOOKUP($A170,Skaters!$A1:$V640,12,FALSE)-AVERAGE(Skaters!L3:L640))/STDEV(Skaters!L3:L640)</f>
        <v>0.53895264032568391</v>
      </c>
      <c r="L170" s="33">
        <f>(VLOOKUP($A170,Skaters!$A1:$V640,13,FALSE)-AVERAGE(Skaters!M3:M640))/STDEV(Skaters!M3:M640)</f>
        <v>0.61340522536742581</v>
      </c>
      <c r="M170" s="33">
        <f>(VLOOKUP($A170,Skaters!$A1:$V640,14,FALSE)-AVERAGE(Skaters!N3:N640))/STDEV(Skaters!N3:N640)</f>
        <v>-0.71725406270663683</v>
      </c>
      <c r="N170" s="33">
        <f>(VLOOKUP($A170,Skaters!$A1:$V640,15,FALSE)-AVERAGE(Skaters!O3:O640))/STDEV(Skaters!O3:O640)</f>
        <v>-0.42767091358393766</v>
      </c>
      <c r="O170" s="33">
        <f>(VLOOKUP($A170,Skaters!$A1:$V640,16,FALSE)-AVERAGE(Skaters!P3:P640))/STDEV(Skaters!P3:P640)</f>
        <v>2.4233353111537599</v>
      </c>
      <c r="P170" s="33">
        <f>(VLOOKUP($A170,Skaters!$A1:$V640,17,FALSE)-AVERAGE(Skaters!Q3:Q640))/STDEV(Skaters!Q3:Q640)</f>
        <v>1.8604433261449793</v>
      </c>
      <c r="Q170" s="33">
        <f>(VLOOKUP($A170,Skaters!$A1:$V640,18,FALSE)-AVERAGE(Skaters!R3:R640))/STDEV(Skaters!R3:R640)</f>
        <v>1.7553098175634549</v>
      </c>
      <c r="R170" s="33">
        <f>(VLOOKUP($A170,Skaters!$A1:$V640,19,FALSE)-AVERAGE(Skaters!S3:S640))/STDEV(Skaters!S3:S640)</f>
        <v>-0.57397214795362994</v>
      </c>
      <c r="S170" s="33">
        <f>(VLOOKUP($A170,Skaters!$A1:$V640,20,FALSE)-AVERAGE(Skaters!T3:T640))/STDEV(Skaters!T3:T640)</f>
        <v>-0.5959836340416288</v>
      </c>
      <c r="T170" s="33">
        <f>(VLOOKUP($A170,Skaters!$A1:$V640,21,FALSE)-AVERAGE(Skaters!U3:U640))/STDEV(Skaters!U3:U640)</f>
        <v>-0.65095754376034587</v>
      </c>
      <c r="U170" s="33">
        <f>(VLOOKUP($A170,Skaters!$A1:$V640,22,FALSE)-AVERAGE(Skaters!V3:V640))/STDEV(Skaters!V3:V640)</f>
        <v>-1.1927434111695054</v>
      </c>
      <c r="V170" s="33">
        <f>IFERROR((VLOOKUP($A170,Skaters!A1:X640,23,FALSE)-AVERAGE(Skaters!W3:W640))/STDEV(Skaters!W3:W640),0)</f>
        <v>0</v>
      </c>
      <c r="W170" s="33">
        <f>IFERROR((VLOOKUP($A170,Skaters!A1:X640,24,FALSE)-AVERAGE(Skaters!X3:X640))/STDEV(Skaters!X3:X640),0)</f>
        <v>0</v>
      </c>
    </row>
    <row r="171" spans="1:23" ht="21.25" customHeight="1" x14ac:dyDescent="0.15">
      <c r="A171" s="44" t="s">
        <v>286</v>
      </c>
      <c r="B171" s="45" t="s">
        <v>96</v>
      </c>
      <c r="C171" s="46">
        <v>29</v>
      </c>
      <c r="D171" s="45" t="s">
        <v>59</v>
      </c>
      <c r="E171" s="40">
        <f t="shared" si="4"/>
        <v>1.1103342431587782</v>
      </c>
      <c r="F171" s="41">
        <f t="shared" si="5"/>
        <v>2.4137700938234308E-2</v>
      </c>
      <c r="G171" s="42">
        <f>VLOOKUP(A171,Skaters!A1:G640,7,FALSE)</f>
        <v>46</v>
      </c>
      <c r="H171" s="43">
        <f>(VLOOKUP($A171,Skaters!$A1:$V640,8,FALSE)-AVERAGE(Skaters!H3:H640))/STDEV(Skaters!H3:H640)</f>
        <v>-0.11057449734618788</v>
      </c>
      <c r="I171" s="33">
        <f>(VLOOKUP($A171,Skaters!$A1:$V640,10,FALSE)-AVERAGE(Skaters!J3:J640))/STDEV(Skaters!J3:J640)</f>
        <v>0.33414096117132486</v>
      </c>
      <c r="J171" s="33">
        <f>(VLOOKUP($A171,Skaters!$A1:$V640,11,FALSE)-AVERAGE(Skaters!K3:K640))/STDEV(Skaters!K3:K640)</f>
        <v>0.59649537461652757</v>
      </c>
      <c r="K171" s="33">
        <f>(VLOOKUP($A171,Skaters!$A1:$V640,12,FALSE)-AVERAGE(Skaters!L3:L640))/STDEV(Skaters!L3:L640)</f>
        <v>0.53231420477842994</v>
      </c>
      <c r="L171" s="33">
        <f>(VLOOKUP($A171,Skaters!$A1:$V640,13,FALSE)-AVERAGE(Skaters!M3:M640))/STDEV(Skaters!M3:M640)</f>
        <v>-0.45467217274456379</v>
      </c>
      <c r="M171" s="33">
        <f>(VLOOKUP($A171,Skaters!$A1:$V640,14,FALSE)-AVERAGE(Skaters!N3:N640))/STDEV(Skaters!N3:N640)</f>
        <v>0.93539326415880031</v>
      </c>
      <c r="N171" s="33">
        <f>(VLOOKUP($A171,Skaters!$A1:$V640,15,FALSE)-AVERAGE(Skaters!O3:O640))/STDEV(Skaters!O3:O640)</f>
        <v>0.98143280100900199</v>
      </c>
      <c r="O171" s="33">
        <f>(VLOOKUP($A171,Skaters!$A1:$V640,16,FALSE)-AVERAGE(Skaters!P3:P640))/STDEV(Skaters!P3:P640)</f>
        <v>-0.65801756720417937</v>
      </c>
      <c r="P171" s="33">
        <f>(VLOOKUP($A171,Skaters!$A1:$V640,17,FALSE)-AVERAGE(Skaters!Q3:Q640))/STDEV(Skaters!Q3:Q640)</f>
        <v>-0.73310578454771114</v>
      </c>
      <c r="Q171" s="33">
        <f>(VLOOKUP($A171,Skaters!$A1:$V640,18,FALSE)-AVERAGE(Skaters!R3:R640))/STDEV(Skaters!R3:R640)</f>
        <v>0.31095484631066694</v>
      </c>
      <c r="R171" s="33">
        <f>(VLOOKUP($A171,Skaters!$A1:$V640,19,FALSE)-AVERAGE(Skaters!S3:S640))/STDEV(Skaters!S3:S640)</f>
        <v>0.46641717951362471</v>
      </c>
      <c r="S171" s="33">
        <f>(VLOOKUP($A171,Skaters!$A1:$V640,20,FALSE)-AVERAGE(Skaters!T3:T640))/STDEV(Skaters!T3:T640)</f>
        <v>2.3508782766590399</v>
      </c>
      <c r="T171" s="33">
        <f>(VLOOKUP($A171,Skaters!$A1:$V640,21,FALSE)-AVERAGE(Skaters!U3:U640))/STDEV(Skaters!U3:U640)</f>
        <v>2.1882901820150069</v>
      </c>
      <c r="U171" s="33">
        <f>(VLOOKUP($A171,Skaters!$A1:$V640,22,FALSE)-AVERAGE(Skaters!V3:V640))/STDEV(Skaters!V3:V640)</f>
        <v>1.0991832431947168</v>
      </c>
      <c r="V171" s="33">
        <f>IFERROR((VLOOKUP($A171,Skaters!A1:X640,23,FALSE)-AVERAGE(Skaters!W3:W640))/STDEV(Skaters!W3:W640),0)</f>
        <v>0</v>
      </c>
      <c r="W171" s="33">
        <f>IFERROR((VLOOKUP($A171,Skaters!A1:X640,24,FALSE)-AVERAGE(Skaters!X3:X640))/STDEV(Skaters!X3:X640),0)</f>
        <v>0</v>
      </c>
    </row>
    <row r="172" spans="1:23" ht="21.25" customHeight="1" x14ac:dyDescent="0.15">
      <c r="A172" s="44" t="s">
        <v>219</v>
      </c>
      <c r="B172" s="45" t="s">
        <v>130</v>
      </c>
      <c r="C172" s="46">
        <v>25</v>
      </c>
      <c r="D172" s="45" t="s">
        <v>81</v>
      </c>
      <c r="E172" s="40">
        <f t="shared" si="4"/>
        <v>1.9321030034795239</v>
      </c>
      <c r="F172" s="41">
        <f t="shared" si="5"/>
        <v>4.1108574542117533E-2</v>
      </c>
      <c r="G172" s="42">
        <f>VLOOKUP(A172,Skaters!A1:G640,7,FALSE)</f>
        <v>47</v>
      </c>
      <c r="H172" s="43">
        <f>(VLOOKUP($A172,Skaters!$A1:$V640,8,FALSE)-AVERAGE(Skaters!H3:H640))/STDEV(Skaters!H3:H640)</f>
        <v>0.53480425076394933</v>
      </c>
      <c r="I172" s="33">
        <f>(VLOOKUP($A172,Skaters!$A1:$V640,10,FALSE)-AVERAGE(Skaters!J3:J640))/STDEV(Skaters!J3:J640)</f>
        <v>1.2230516312335498</v>
      </c>
      <c r="J172" s="33">
        <f>(VLOOKUP($A172,Skaters!$A1:$V640,11,FALSE)-AVERAGE(Skaters!K3:K640))/STDEV(Skaters!K3:K640)</f>
        <v>-7.522273834835623E-2</v>
      </c>
      <c r="K172" s="33">
        <f>(VLOOKUP($A172,Skaters!$A1:$V640,12,FALSE)-AVERAGE(Skaters!L3:L640))/STDEV(Skaters!L3:L640)</f>
        <v>0.52188747579349382</v>
      </c>
      <c r="L172" s="33">
        <f>(VLOOKUP($A172,Skaters!$A1:$V640,13,FALSE)-AVERAGE(Skaters!M3:M640))/STDEV(Skaters!M3:M640)</f>
        <v>1.3287698328035913</v>
      </c>
      <c r="M172" s="33">
        <f>(VLOOKUP($A172,Skaters!$A1:$V640,14,FALSE)-AVERAGE(Skaters!N3:N640))/STDEV(Skaters!N3:N640)</f>
        <v>0.6015773668316684</v>
      </c>
      <c r="N172" s="33">
        <f>(VLOOKUP($A172,Skaters!$A1:$V640,15,FALSE)-AVERAGE(Skaters!O3:O640))/STDEV(Skaters!O3:O640)</f>
        <v>0.82348505593150012</v>
      </c>
      <c r="O172" s="33">
        <f>(VLOOKUP($A172,Skaters!$A1:$V640,16,FALSE)-AVERAGE(Skaters!P3:P640))/STDEV(Skaters!P3:P640)</f>
        <v>-0.85919898231440139</v>
      </c>
      <c r="P172" s="33">
        <f>(VLOOKUP($A172,Skaters!$A1:$V640,17,FALSE)-AVERAGE(Skaters!Q3:Q640))/STDEV(Skaters!Q3:Q640)</f>
        <v>-1.5304884795522861E-3</v>
      </c>
      <c r="Q172" s="33">
        <f>(VLOOKUP($A172,Skaters!$A1:$V640,18,FALSE)-AVERAGE(Skaters!R3:R640))/STDEV(Skaters!R3:R640)</f>
        <v>-0.50878179582635941</v>
      </c>
      <c r="R172" s="33">
        <f>(VLOOKUP($A172,Skaters!$A1:$V640,19,FALSE)-AVERAGE(Skaters!S3:S640))/STDEV(Skaters!S3:S640)</f>
        <v>1.0003004536314799</v>
      </c>
      <c r="S172" s="33">
        <f>(VLOOKUP($A172,Skaters!$A1:$V640,20,FALSE)-AVERAGE(Skaters!T3:T640))/STDEV(Skaters!T3:T640)</f>
        <v>-0.34440972316155383</v>
      </c>
      <c r="T172" s="33">
        <f>(VLOOKUP($A172,Skaters!$A1:$V640,21,FALSE)-AVERAGE(Skaters!U3:U640))/STDEV(Skaters!U3:U640)</f>
        <v>-0.31931494037029995</v>
      </c>
      <c r="U172" s="33">
        <f>(VLOOKUP($A172,Skaters!$A1:$V640,22,FALSE)-AVERAGE(Skaters!V3:V640))/STDEV(Skaters!V3:V640)</f>
        <v>0.7583526015564237</v>
      </c>
      <c r="V172" s="33">
        <f>IFERROR((VLOOKUP($A172,Skaters!A1:X640,23,FALSE)-AVERAGE(Skaters!W3:W640))/STDEV(Skaters!W3:W640),0)</f>
        <v>0</v>
      </c>
      <c r="W172" s="33">
        <f>IFERROR((VLOOKUP($A172,Skaters!A1:X640,24,FALSE)-AVERAGE(Skaters!X3:X640))/STDEV(Skaters!X3:X640),0)</f>
        <v>0</v>
      </c>
    </row>
    <row r="173" spans="1:23" ht="21.25" customHeight="1" x14ac:dyDescent="0.15">
      <c r="A173" s="44" t="s">
        <v>237</v>
      </c>
      <c r="B173" s="45" t="s">
        <v>157</v>
      </c>
      <c r="C173" s="46">
        <v>20</v>
      </c>
      <c r="D173" s="45" t="s">
        <v>74</v>
      </c>
      <c r="E173" s="40">
        <f t="shared" si="4"/>
        <v>2.954061204137584</v>
      </c>
      <c r="F173" s="41">
        <f t="shared" si="5"/>
        <v>6.421872182907791E-2</v>
      </c>
      <c r="G173" s="42">
        <f>VLOOKUP(A173,Skaters!A1:G640,7,FALSE)</f>
        <v>46</v>
      </c>
      <c r="H173" s="43">
        <f>(VLOOKUP($A173,Skaters!$A1:$V640,8,FALSE)-AVERAGE(Skaters!H3:H640))/STDEV(Skaters!H3:H640)</f>
        <v>1.4984205818537795</v>
      </c>
      <c r="I173" s="33">
        <f>(VLOOKUP($A173,Skaters!$A1:$V640,10,FALSE)-AVERAGE(Skaters!J3:J640))/STDEV(Skaters!J3:J640)</f>
        <v>-0.71253154172401134</v>
      </c>
      <c r="J173" s="33">
        <f>(VLOOKUP($A173,Skaters!$A1:$V640,11,FALSE)-AVERAGE(Skaters!K3:K640))/STDEV(Skaters!K3:K640)</f>
        <v>1.3495576404512784</v>
      </c>
      <c r="K173" s="33">
        <f>(VLOOKUP($A173,Skaters!$A1:$V640,12,FALSE)-AVERAGE(Skaters!L3:L640))/STDEV(Skaters!L3:L640)</f>
        <v>0.52067181504498716</v>
      </c>
      <c r="L173" s="33">
        <f>(VLOOKUP($A173,Skaters!$A1:$V640,13,FALSE)-AVERAGE(Skaters!M3:M640))/STDEV(Skaters!M3:M640)</f>
        <v>-2.6696223481081048E-2</v>
      </c>
      <c r="M173" s="33">
        <f>(VLOOKUP($A173,Skaters!$A1:$V640,14,FALSE)-AVERAGE(Skaters!N3:N640))/STDEV(Skaters!N3:N640)</f>
        <v>-0.57180789209151683</v>
      </c>
      <c r="N173" s="33">
        <f>(VLOOKUP($A173,Skaters!$A1:$V640,15,FALSE)-AVERAGE(Skaters!O3:O640))/STDEV(Skaters!O3:O640)</f>
        <v>1.2662352029652044</v>
      </c>
      <c r="O173" s="33">
        <f>(VLOOKUP($A173,Skaters!$A1:$V640,16,FALSE)-AVERAGE(Skaters!P3:P640))/STDEV(Skaters!P3:P640)</f>
        <v>1.7479745502748134</v>
      </c>
      <c r="P173" s="33">
        <f>(VLOOKUP($A173,Skaters!$A1:$V640,17,FALSE)-AVERAGE(Skaters!Q3:Q640))/STDEV(Skaters!Q3:Q640)</f>
        <v>0.23468527726233249</v>
      </c>
      <c r="Q173" s="33">
        <f>(VLOOKUP($A173,Skaters!$A1:$V640,18,FALSE)-AVERAGE(Skaters!R3:R640))/STDEV(Skaters!R3:R640)</f>
        <v>-0.67047842434861982</v>
      </c>
      <c r="R173" s="33">
        <f>(VLOOKUP($A173,Skaters!$A1:$V640,19,FALSE)-AVERAGE(Skaters!S3:S640))/STDEV(Skaters!S3:S640)</f>
        <v>-0.66202410601563899</v>
      </c>
      <c r="S173" s="33">
        <f>(VLOOKUP($A173,Skaters!$A1:$V640,20,FALSE)-AVERAGE(Skaters!T3:T640))/STDEV(Skaters!T3:T640)</f>
        <v>-0.59598363404164245</v>
      </c>
      <c r="T173" s="33">
        <f>(VLOOKUP($A173,Skaters!$A1:$V640,21,FALSE)-AVERAGE(Skaters!U3:U640))/STDEV(Skaters!U3:U640)</f>
        <v>-0.65095784258714562</v>
      </c>
      <c r="U173" s="33">
        <f>(VLOOKUP($A173,Skaters!$A1:$V640,22,FALSE)-AVERAGE(Skaters!V3:V640))/STDEV(Skaters!V3:V640)</f>
        <v>-1.1927436227759016</v>
      </c>
      <c r="V173" s="33">
        <f>IFERROR((VLOOKUP($A173,Skaters!A1:X640,23,FALSE)-AVERAGE(Skaters!W3:W640))/STDEV(Skaters!W3:W640),0)</f>
        <v>0</v>
      </c>
      <c r="W173" s="33">
        <f>IFERROR((VLOOKUP($A173,Skaters!A1:X640,24,FALSE)-AVERAGE(Skaters!X3:X640))/STDEV(Skaters!X3:X640),0)</f>
        <v>0</v>
      </c>
    </row>
    <row r="174" spans="1:23" ht="21.25" customHeight="1" x14ac:dyDescent="0.2">
      <c r="A174" s="47" t="s">
        <v>287</v>
      </c>
      <c r="B174" s="38" t="s">
        <v>65</v>
      </c>
      <c r="C174" s="39">
        <v>32</v>
      </c>
      <c r="D174" s="38" t="s">
        <v>59</v>
      </c>
      <c r="E174" s="40">
        <f t="shared" si="4"/>
        <v>1.2516614104036154</v>
      </c>
      <c r="F174" s="41">
        <f t="shared" si="5"/>
        <v>2.721003066094816E-2</v>
      </c>
      <c r="G174" s="42">
        <f>VLOOKUP(A174,Skaters!A1:G640,7,FALSE)</f>
        <v>46</v>
      </c>
      <c r="H174" s="43">
        <f>(VLOOKUP($A174,Skaters!$A1:$V640,8,FALSE)-AVERAGE(Skaters!H3:H640))/STDEV(Skaters!H3:H640)</f>
        <v>0.43643894693438928</v>
      </c>
      <c r="I174" s="33">
        <f>(VLOOKUP($A174,Skaters!$A1:$V640,10,FALSE)-AVERAGE(Skaters!J3:J640))/STDEV(Skaters!J3:J640)</f>
        <v>0.43615519574868628</v>
      </c>
      <c r="J174" s="33">
        <f>(VLOOKUP($A174,Skaters!$A1:$V640,11,FALSE)-AVERAGE(Skaters!K3:K640))/STDEV(Skaters!K3:K640)</f>
        <v>0.50080954088051377</v>
      </c>
      <c r="K174" s="33">
        <f>(VLOOKUP($A174,Skaters!$A1:$V640,12,FALSE)-AVERAGE(Skaters!L3:L640))/STDEV(Skaters!L3:L640)</f>
        <v>0.51937133751532205</v>
      </c>
      <c r="L174" s="33">
        <f>(VLOOKUP($A174,Skaters!$A1:$V640,13,FALSE)-AVERAGE(Skaters!M3:M640))/STDEV(Skaters!M3:M640)</f>
        <v>0.13556582079043522</v>
      </c>
      <c r="M174" s="33">
        <f>(VLOOKUP($A174,Skaters!$A1:$V640,14,FALSE)-AVERAGE(Skaters!N3:N640))/STDEV(Skaters!N3:N640)</f>
        <v>-0.37334599633992993</v>
      </c>
      <c r="N174" s="33">
        <f>(VLOOKUP($A174,Skaters!$A1:$V640,15,FALSE)-AVERAGE(Skaters!O3:O640))/STDEV(Skaters!O3:O640)</f>
        <v>-1.8621936913157406E-2</v>
      </c>
      <c r="O174" s="33">
        <f>(VLOOKUP($A174,Skaters!$A1:$V640,16,FALSE)-AVERAGE(Skaters!P3:P640))/STDEV(Skaters!P3:P640)</f>
        <v>-0.44132469517767076</v>
      </c>
      <c r="P174" s="33">
        <f>(VLOOKUP($A174,Skaters!$A1:$V640,17,FALSE)-AVERAGE(Skaters!Q3:Q640))/STDEV(Skaters!Q3:Q640)</f>
        <v>-0.52533179023408072</v>
      </c>
      <c r="Q174" s="33">
        <f>(VLOOKUP($A174,Skaters!$A1:$V640,18,FALSE)-AVERAGE(Skaters!R3:R640))/STDEV(Skaters!R3:R640)</f>
        <v>0.63907748507480855</v>
      </c>
      <c r="R174" s="33">
        <f>(VLOOKUP($A174,Skaters!$A1:$V640,19,FALSE)-AVERAGE(Skaters!S3:S640))/STDEV(Skaters!S3:S640)</f>
        <v>0.25927634380595899</v>
      </c>
      <c r="S174" s="33">
        <f>(VLOOKUP($A174,Skaters!$A1:$V640,20,FALSE)-AVERAGE(Skaters!T3:T640))/STDEV(Skaters!T3:T640)</f>
        <v>2.4489962143272601</v>
      </c>
      <c r="T174" s="33">
        <f>(VLOOKUP($A174,Skaters!$A1:$V640,21,FALSE)-AVERAGE(Skaters!U3:U640))/STDEV(Skaters!U3:U640)</f>
        <v>2.4276990318694192</v>
      </c>
      <c r="U174" s="33">
        <f>(VLOOKUP($A174,Skaters!$A1:$V640,22,FALSE)-AVERAGE(Skaters!V3:V640))/STDEV(Skaters!V3:V640)</f>
        <v>1.046722004461506</v>
      </c>
      <c r="V174" s="33">
        <f>IFERROR((VLOOKUP($A174,Skaters!A1:X640,23,FALSE)-AVERAGE(Skaters!W3:W640))/STDEV(Skaters!W3:W640),0)</f>
        <v>0</v>
      </c>
      <c r="W174" s="33">
        <f>IFERROR((VLOOKUP($A174,Skaters!A1:X640,24,FALSE)-AVERAGE(Skaters!X3:X640))/STDEV(Skaters!X3:X640),0)</f>
        <v>0</v>
      </c>
    </row>
    <row r="175" spans="1:23" ht="21.25" customHeight="1" x14ac:dyDescent="0.2">
      <c r="A175" s="47" t="s">
        <v>196</v>
      </c>
      <c r="B175" s="38" t="s">
        <v>130</v>
      </c>
      <c r="C175" s="39">
        <v>28</v>
      </c>
      <c r="D175" s="38" t="s">
        <v>81</v>
      </c>
      <c r="E175" s="40">
        <f t="shared" si="4"/>
        <v>3.5288928637470787</v>
      </c>
      <c r="F175" s="41">
        <f t="shared" si="5"/>
        <v>7.5082826888235712E-2</v>
      </c>
      <c r="G175" s="42">
        <f>VLOOKUP(A175,Skaters!A1:G640,7,FALSE)</f>
        <v>47</v>
      </c>
      <c r="H175" s="43">
        <f>(VLOOKUP($A175,Skaters!$A1:$V640,8,FALSE)-AVERAGE(Skaters!H3:H640))/STDEV(Skaters!H3:H640)</f>
        <v>0.1673205209651229</v>
      </c>
      <c r="I175" s="33">
        <f>(VLOOKUP($A175,Skaters!$A1:$V640,10,FALSE)-AVERAGE(Skaters!J3:J640))/STDEV(Skaters!J3:J640)</f>
        <v>0.72782365604828714</v>
      </c>
      <c r="J175" s="33">
        <f>(VLOOKUP($A175,Skaters!$A1:$V640,11,FALSE)-AVERAGE(Skaters!K3:K640))/STDEV(Skaters!K3:K640)</f>
        <v>0.27997942369250411</v>
      </c>
      <c r="K175" s="33">
        <f>(VLOOKUP($A175,Skaters!$A1:$V640,12,FALSE)-AVERAGE(Skaters!L3:L640))/STDEV(Skaters!L3:L640)</f>
        <v>0.51568064891392951</v>
      </c>
      <c r="L175" s="33">
        <f>(VLOOKUP($A175,Skaters!$A1:$V640,13,FALSE)-AVERAGE(Skaters!M3:M640))/STDEV(Skaters!M3:M640)</f>
        <v>1.7990442899958139</v>
      </c>
      <c r="M175" s="33">
        <f>(VLOOKUP($A175,Skaters!$A1:$V640,14,FALSE)-AVERAGE(Skaters!N3:N640))/STDEV(Skaters!N3:N640)</f>
        <v>1.2465223636693594</v>
      </c>
      <c r="N175" s="33">
        <f>(VLOOKUP($A175,Skaters!$A1:$V640,15,FALSE)-AVERAGE(Skaters!O3:O640))/STDEV(Skaters!O3:O640)</f>
        <v>0.69322954383127611</v>
      </c>
      <c r="O175" s="33">
        <f>(VLOOKUP($A175,Skaters!$A1:$V640,16,FALSE)-AVERAGE(Skaters!P3:P640))/STDEV(Skaters!P3:P640)</f>
        <v>-0.27298847119007386</v>
      </c>
      <c r="P175" s="33">
        <f>(VLOOKUP($A175,Skaters!$A1:$V640,17,FALSE)-AVERAGE(Skaters!Q3:Q640))/STDEV(Skaters!Q3:Q640)</f>
        <v>-1.240976961926052</v>
      </c>
      <c r="Q175" s="33">
        <f>(VLOOKUP($A175,Skaters!$A1:$V640,18,FALSE)-AVERAGE(Skaters!R3:R640))/STDEV(Skaters!R3:R640)</f>
        <v>0.30180442136927105</v>
      </c>
      <c r="R175" s="33">
        <f>(VLOOKUP($A175,Skaters!$A1:$V640,19,FALSE)-AVERAGE(Skaters!S3:S640))/STDEV(Skaters!S3:S640)</f>
        <v>0.56251870291617745</v>
      </c>
      <c r="S175" s="33">
        <f>(VLOOKUP($A175,Skaters!$A1:$V640,20,FALSE)-AVERAGE(Skaters!T3:T640))/STDEV(Skaters!T3:T640)</f>
        <v>-0.51652405151225689</v>
      </c>
      <c r="T175" s="33">
        <f>(VLOOKUP($A175,Skaters!$A1:$V640,21,FALSE)-AVERAGE(Skaters!U3:U640))/STDEV(Skaters!U3:U640)</f>
        <v>-0.56078798456700518</v>
      </c>
      <c r="U175" s="33">
        <f>(VLOOKUP($A175,Skaters!$A1:$V640,22,FALSE)-AVERAGE(Skaters!V3:V640))/STDEV(Skaters!V3:V640)</f>
        <v>0.92090578024100223</v>
      </c>
      <c r="V175" s="33">
        <f>IFERROR((VLOOKUP($A175,Skaters!A1:X640,23,FALSE)-AVERAGE(Skaters!W3:W640))/STDEV(Skaters!W3:W640),0)</f>
        <v>0</v>
      </c>
      <c r="W175" s="33">
        <f>IFERROR((VLOOKUP($A175,Skaters!A1:X640,24,FALSE)-AVERAGE(Skaters!X3:X640))/STDEV(Skaters!X3:X640),0)</f>
        <v>0</v>
      </c>
    </row>
    <row r="176" spans="1:23" ht="21.25" customHeight="1" x14ac:dyDescent="0.15">
      <c r="A176" s="44" t="s">
        <v>283</v>
      </c>
      <c r="B176" s="48" t="s">
        <v>63</v>
      </c>
      <c r="C176" s="49">
        <v>26</v>
      </c>
      <c r="D176" s="48" t="s">
        <v>66</v>
      </c>
      <c r="E176" s="40">
        <f t="shared" si="4"/>
        <v>2.012460684672142</v>
      </c>
      <c r="F176" s="41">
        <f t="shared" si="5"/>
        <v>4.107062621779882E-2</v>
      </c>
      <c r="G176" s="42">
        <f>VLOOKUP(A176,Skaters!A1:G640,7,FALSE)</f>
        <v>49</v>
      </c>
      <c r="H176" s="43">
        <f>(VLOOKUP($A176,Skaters!$A1:$V640,8,FALSE)-AVERAGE(Skaters!H3:H640))/STDEV(Skaters!H3:H640)</f>
        <v>-0.31023868314999747</v>
      </c>
      <c r="I176" s="33">
        <f>(VLOOKUP($A176,Skaters!$A1:$V640,10,FALSE)-AVERAGE(Skaters!J3:J640))/STDEV(Skaters!J3:J640)</f>
        <v>0.79584165086108338</v>
      </c>
      <c r="J176" s="33">
        <f>(VLOOKUP($A176,Skaters!$A1:$V640,11,FALSE)-AVERAGE(Skaters!K3:K640))/STDEV(Skaters!K3:K640)</f>
        <v>0.22007093596742025</v>
      </c>
      <c r="K176" s="33">
        <f>(VLOOKUP($A176,Skaters!$A1:$V640,12,FALSE)-AVERAGE(Skaters!L3:L640))/STDEV(Skaters!L3:L640)</f>
        <v>0.50950798628391358</v>
      </c>
      <c r="L176" s="33">
        <f>(VLOOKUP($A176,Skaters!$A1:$V640,13,FALSE)-AVERAGE(Skaters!M3:M640))/STDEV(Skaters!M3:M640)</f>
        <v>0.41142091160030753</v>
      </c>
      <c r="M176" s="33">
        <f>(VLOOKUP($A176,Skaters!$A1:$V640,14,FALSE)-AVERAGE(Skaters!N3:N640))/STDEV(Skaters!N3:N640)</f>
        <v>0.68330463528064356</v>
      </c>
      <c r="N176" s="33">
        <f>(VLOOKUP($A176,Skaters!$A1:$V640,15,FALSE)-AVERAGE(Skaters!O3:O640))/STDEV(Skaters!O3:O640)</f>
        <v>-5.0806845641102202E-2</v>
      </c>
      <c r="O176" s="33">
        <f>(VLOOKUP($A176,Skaters!$A1:$V640,16,FALSE)-AVERAGE(Skaters!P3:P640))/STDEV(Skaters!P3:P640)</f>
        <v>-1.1332688291422695</v>
      </c>
      <c r="P176" s="33">
        <f>(VLOOKUP($A176,Skaters!$A1:$V640,17,FALSE)-AVERAGE(Skaters!Q3:Q640))/STDEV(Skaters!Q3:Q640)</f>
        <v>-0.2486195336205021</v>
      </c>
      <c r="Q176" s="33">
        <f>(VLOOKUP($A176,Skaters!$A1:$V640,18,FALSE)-AVERAGE(Skaters!R3:R640))/STDEV(Skaters!R3:R640)</f>
        <v>1.7692028610267025</v>
      </c>
      <c r="R176" s="33">
        <f>(VLOOKUP($A176,Skaters!$A1:$V640,19,FALSE)-AVERAGE(Skaters!S3:S640))/STDEV(Skaters!S3:S640)</f>
        <v>1.0988490143040242</v>
      </c>
      <c r="S176" s="33">
        <f>(VLOOKUP($A176,Skaters!$A1:$V640,20,FALSE)-AVERAGE(Skaters!T3:T640))/STDEV(Skaters!T3:T640)</f>
        <v>-0.56393285069132204</v>
      </c>
      <c r="T176" s="33">
        <f>(VLOOKUP($A176,Skaters!$A1:$V640,21,FALSE)-AVERAGE(Skaters!U3:U640))/STDEV(Skaters!U3:U640)</f>
        <v>-0.62138023396380582</v>
      </c>
      <c r="U176" s="33">
        <f>(VLOOKUP($A176,Skaters!$A1:$V640,22,FALSE)-AVERAGE(Skaters!V3:V640))/STDEV(Skaters!V3:V640)</f>
        <v>1.1459877402174192</v>
      </c>
      <c r="V176" s="33">
        <f>IFERROR((VLOOKUP($A176,Skaters!A1:X640,23,FALSE)-AVERAGE(Skaters!W3:W640))/STDEV(Skaters!W3:W640),0)</f>
        <v>0</v>
      </c>
      <c r="W176" s="33">
        <f>IFERROR((VLOOKUP($A176,Skaters!A1:X640,24,FALSE)-AVERAGE(Skaters!X3:X640))/STDEV(Skaters!X3:X640),0)</f>
        <v>0</v>
      </c>
    </row>
    <row r="177" spans="1:23" ht="21.25" customHeight="1" x14ac:dyDescent="0.15">
      <c r="A177" s="44" t="s">
        <v>328</v>
      </c>
      <c r="B177" s="48" t="s">
        <v>119</v>
      </c>
      <c r="C177" s="49">
        <v>27</v>
      </c>
      <c r="D177" s="48" t="s">
        <v>62</v>
      </c>
      <c r="E177" s="40">
        <f t="shared" si="4"/>
        <v>-0.54949578262881282</v>
      </c>
      <c r="F177" s="41">
        <f t="shared" si="5"/>
        <v>-1.1945560491930714E-2</v>
      </c>
      <c r="G177" s="42">
        <f>VLOOKUP(A177,Skaters!A1:G640,7,FALSE)</f>
        <v>46</v>
      </c>
      <c r="H177" s="43">
        <f>(VLOOKUP($A177,Skaters!$A1:$V640,8,FALSE)-AVERAGE(Skaters!H3:H640))/STDEV(Skaters!H3:H640)</f>
        <v>2.9371137650321512E-3</v>
      </c>
      <c r="I177" s="33">
        <f>(VLOOKUP($A177,Skaters!$A1:$V640,10,FALSE)-AVERAGE(Skaters!J3:J640))/STDEV(Skaters!J3:J640)</f>
        <v>0.24248737534915674</v>
      </c>
      <c r="J177" s="33">
        <f>(VLOOKUP($A177,Skaters!$A1:$V640,11,FALSE)-AVERAGE(Skaters!K3:K640))/STDEV(Skaters!K3:K640)</f>
        <v>0.61553976196416083</v>
      </c>
      <c r="K177" s="33">
        <f>(VLOOKUP($A177,Skaters!$A1:$V640,12,FALSE)-AVERAGE(Skaters!L3:L640))/STDEV(Skaters!L3:L640)</f>
        <v>0.50167297220908436</v>
      </c>
      <c r="L177" s="33">
        <f>(VLOOKUP($A177,Skaters!$A1:$V640,13,FALSE)-AVERAGE(Skaters!M3:M640))/STDEV(Skaters!M3:M640)</f>
        <v>-0.62058058287150453</v>
      </c>
      <c r="M177" s="33">
        <f>(VLOOKUP($A177,Skaters!$A1:$V640,14,FALSE)-AVERAGE(Skaters!N3:N640))/STDEV(Skaters!N3:N640)</f>
        <v>9.1853080286427538E-2</v>
      </c>
      <c r="N177" s="33">
        <f>(VLOOKUP($A177,Skaters!$A1:$V640,15,FALSE)-AVERAGE(Skaters!O3:O640))/STDEV(Skaters!O3:O640)</f>
        <v>-0.1050857536227788</v>
      </c>
      <c r="O177" s="33">
        <f>(VLOOKUP($A177,Skaters!$A1:$V640,16,FALSE)-AVERAGE(Skaters!P3:P640))/STDEV(Skaters!P3:P640)</f>
        <v>-0.18828090225532668</v>
      </c>
      <c r="P177" s="33">
        <f>(VLOOKUP($A177,Skaters!$A1:$V640,17,FALSE)-AVERAGE(Skaters!Q3:Q640))/STDEV(Skaters!Q3:Q640)</f>
        <v>-1.0534230406466703</v>
      </c>
      <c r="Q177" s="33">
        <f>(VLOOKUP($A177,Skaters!$A1:$V640,18,FALSE)-AVERAGE(Skaters!R3:R640))/STDEV(Skaters!R3:R640)</f>
        <v>-0.49357568119252038</v>
      </c>
      <c r="R177" s="33">
        <f>(VLOOKUP($A177,Skaters!$A1:$V640,19,FALSE)-AVERAGE(Skaters!S3:S640))/STDEV(Skaters!S3:S640)</f>
        <v>8.3761663863022237E-2</v>
      </c>
      <c r="S177" s="33">
        <f>(VLOOKUP($A177,Skaters!$A1:$V640,20,FALSE)-AVERAGE(Skaters!T3:T640))/STDEV(Skaters!T3:T640)</f>
        <v>-0.59598363404164245</v>
      </c>
      <c r="T177" s="33">
        <f>(VLOOKUP($A177,Skaters!$A1:$V640,21,FALSE)-AVERAGE(Skaters!U3:U640))/STDEV(Skaters!U3:U640)</f>
        <v>-0.6388584242023756</v>
      </c>
      <c r="U177" s="33">
        <f>(VLOOKUP($A177,Skaters!$A1:$V640,22,FALSE)-AVERAGE(Skaters!V3:V640))/STDEV(Skaters!V3:V640)</f>
        <v>-1.1927436227759016</v>
      </c>
      <c r="V177" s="33">
        <f>IFERROR((VLOOKUP($A177,Skaters!A1:X640,23,FALSE)-AVERAGE(Skaters!W3:W640))/STDEV(Skaters!W3:W640),0)</f>
        <v>0</v>
      </c>
      <c r="W177" s="33">
        <f>IFERROR((VLOOKUP($A177,Skaters!A1:X640,24,FALSE)-AVERAGE(Skaters!X3:X640))/STDEV(Skaters!X3:X640),0)</f>
        <v>0</v>
      </c>
    </row>
    <row r="178" spans="1:23" ht="21.25" customHeight="1" x14ac:dyDescent="0.15">
      <c r="A178" s="37" t="s">
        <v>178</v>
      </c>
      <c r="B178" s="38" t="s">
        <v>58</v>
      </c>
      <c r="C178" s="39">
        <v>26</v>
      </c>
      <c r="D178" s="38" t="s">
        <v>74</v>
      </c>
      <c r="E178" s="40">
        <f t="shared" si="4"/>
        <v>5.4706133653744367</v>
      </c>
      <c r="F178" s="41">
        <f t="shared" si="5"/>
        <v>0.1139711117786341</v>
      </c>
      <c r="G178" s="42">
        <f>VLOOKUP(A178,Skaters!A1:G640,7,FALSE)</f>
        <v>48</v>
      </c>
      <c r="H178" s="43">
        <f>(VLOOKUP($A178,Skaters!$A1:$V640,8,FALSE)-AVERAGE(Skaters!H3:H640))/STDEV(Skaters!H3:H640)</f>
        <v>2.5841026909259881</v>
      </c>
      <c r="I178" s="33">
        <f>(VLOOKUP($A178,Skaters!$A1:$V640,10,FALSE)-AVERAGE(Skaters!J3:J640))/STDEV(Skaters!J3:J640)</f>
        <v>-0.12711888113002243</v>
      </c>
      <c r="J178" s="33">
        <f>(VLOOKUP($A178,Skaters!$A1:$V640,11,FALSE)-AVERAGE(Skaters!K3:K640))/STDEV(Skaters!K3:K640)</f>
        <v>0.88598102614776331</v>
      </c>
      <c r="K178" s="33">
        <f>(VLOOKUP($A178,Skaters!$A1:$V640,12,FALSE)-AVERAGE(Skaters!L3:L640))/STDEV(Skaters!L3:L640)</f>
        <v>0.50041418976217389</v>
      </c>
      <c r="L178" s="33">
        <f>(VLOOKUP($A178,Skaters!$A1:$V640,13,FALSE)-AVERAGE(Skaters!M3:M640))/STDEV(Skaters!M3:M640)</f>
        <v>1.8465519539829647</v>
      </c>
      <c r="M178" s="33">
        <f>(VLOOKUP($A178,Skaters!$A1:$V640,14,FALSE)-AVERAGE(Skaters!N3:N640))/STDEV(Skaters!N3:N640)</f>
        <v>-0.54429006153629222</v>
      </c>
      <c r="N178" s="33">
        <f>(VLOOKUP($A178,Skaters!$A1:$V640,15,FALSE)-AVERAGE(Skaters!O3:O640))/STDEV(Skaters!O3:O640)</f>
        <v>0.44632240602152318</v>
      </c>
      <c r="O178" s="33">
        <f>(VLOOKUP($A178,Skaters!$A1:$V640,16,FALSE)-AVERAGE(Skaters!P3:P640))/STDEV(Skaters!P3:P640)</f>
        <v>2.0868811130477058</v>
      </c>
      <c r="P178" s="33">
        <f>(VLOOKUP($A178,Skaters!$A1:$V640,17,FALSE)-AVERAGE(Skaters!Q3:Q640))/STDEV(Skaters!Q3:Q640)</f>
        <v>2.2452690514836418</v>
      </c>
      <c r="Q178" s="33">
        <f>(VLOOKUP($A178,Skaters!$A1:$V640,18,FALSE)-AVERAGE(Skaters!R3:R640))/STDEV(Skaters!R3:R640)</f>
        <v>0.33199574730450188</v>
      </c>
      <c r="R178" s="33">
        <f>(VLOOKUP($A178,Skaters!$A1:$V640,19,FALSE)-AVERAGE(Skaters!S3:S640))/STDEV(Skaters!S3:S640)</f>
        <v>-9.5557325153083683E-2</v>
      </c>
      <c r="S178" s="33">
        <f>(VLOOKUP($A178,Skaters!$A1:$V640,20,FALSE)-AVERAGE(Skaters!T3:T640))/STDEV(Skaters!T3:T640)</f>
        <v>-0.59598363404164245</v>
      </c>
      <c r="T178" s="33">
        <f>(VLOOKUP($A178,Skaters!$A1:$V640,21,FALSE)-AVERAGE(Skaters!U3:U640))/STDEV(Skaters!U3:U640)</f>
        <v>-0.65095784258714562</v>
      </c>
      <c r="U178" s="33">
        <f>(VLOOKUP($A178,Skaters!$A1:$V640,22,FALSE)-AVERAGE(Skaters!V3:V640))/STDEV(Skaters!V3:V640)</f>
        <v>-1.1927436227759016</v>
      </c>
      <c r="V178" s="33">
        <f>IFERROR((VLOOKUP($A178,Skaters!A1:X640,23,FALSE)-AVERAGE(Skaters!W3:W640))/STDEV(Skaters!W3:W640),0)</f>
        <v>0</v>
      </c>
      <c r="W178" s="33">
        <f>IFERROR((VLOOKUP($A178,Skaters!A1:X640,24,FALSE)-AVERAGE(Skaters!X3:X640))/STDEV(Skaters!X3:X640),0)</f>
        <v>0</v>
      </c>
    </row>
    <row r="179" spans="1:23" ht="21.25" customHeight="1" x14ac:dyDescent="0.15">
      <c r="A179" s="44" t="s">
        <v>250</v>
      </c>
      <c r="B179" s="45" t="s">
        <v>151</v>
      </c>
      <c r="C179" s="46">
        <v>31</v>
      </c>
      <c r="D179" s="45" t="s">
        <v>74</v>
      </c>
      <c r="E179" s="40">
        <f t="shared" si="4"/>
        <v>2.9592714945174783</v>
      </c>
      <c r="F179" s="41">
        <f t="shared" si="5"/>
        <v>6.2963223287605924E-2</v>
      </c>
      <c r="G179" s="42">
        <f>VLOOKUP(A179,Skaters!A1:G640,7,FALSE)</f>
        <v>47</v>
      </c>
      <c r="H179" s="43">
        <f>(VLOOKUP($A179,Skaters!$A1:$V640,8,FALSE)-AVERAGE(Skaters!H3:H640))/STDEV(Skaters!H3:H640)</f>
        <v>1.5744962282989203</v>
      </c>
      <c r="I179" s="33">
        <f>(VLOOKUP($A179,Skaters!$A1:$V640,10,FALSE)-AVERAGE(Skaters!J3:J640))/STDEV(Skaters!J3:J640)</f>
        <v>-0.31305062343727846</v>
      </c>
      <c r="J179" s="33">
        <f>(VLOOKUP($A179,Skaters!$A1:$V640,11,FALSE)-AVERAGE(Skaters!K3:K640))/STDEV(Skaters!K3:K640)</f>
        <v>1.0124467564735811</v>
      </c>
      <c r="K179" s="33">
        <f>(VLOOKUP($A179,Skaters!$A1:$V640,12,FALSE)-AVERAGE(Skaters!L3:L640))/STDEV(Skaters!L3:L640)</f>
        <v>0.49372967546169755</v>
      </c>
      <c r="L179" s="33">
        <f>(VLOOKUP($A179,Skaters!$A1:$V640,13,FALSE)-AVERAGE(Skaters!M3:M640))/STDEV(Skaters!M3:M640)</f>
        <v>0.26674303686281831</v>
      </c>
      <c r="M179" s="33">
        <f>(VLOOKUP($A179,Skaters!$A1:$V640,14,FALSE)-AVERAGE(Skaters!N3:N640))/STDEV(Skaters!N3:N640)</f>
        <v>-4.6725981574242154E-2</v>
      </c>
      <c r="N179" s="33">
        <f>(VLOOKUP($A179,Skaters!$A1:$V640,15,FALSE)-AVERAGE(Skaters!O3:O640))/STDEV(Skaters!O3:O640)</f>
        <v>0.30544917697684526</v>
      </c>
      <c r="O179" s="33">
        <f>(VLOOKUP($A179,Skaters!$A1:$V640,16,FALSE)-AVERAGE(Skaters!P3:P640))/STDEV(Skaters!P3:P640)</f>
        <v>1.8741615212042875</v>
      </c>
      <c r="P179" s="33">
        <f>(VLOOKUP($A179,Skaters!$A1:$V640,17,FALSE)-AVERAGE(Skaters!Q3:Q640))/STDEV(Skaters!Q3:Q640)</f>
        <v>-0.5127581840904214</v>
      </c>
      <c r="Q179" s="33">
        <f>(VLOOKUP($A179,Skaters!$A1:$V640,18,FALSE)-AVERAGE(Skaters!R3:R640))/STDEV(Skaters!R3:R640)</f>
        <v>-0.18647837356277494</v>
      </c>
      <c r="R179" s="33">
        <f>(VLOOKUP($A179,Skaters!$A1:$V640,19,FALSE)-AVERAGE(Skaters!S3:S640))/STDEV(Skaters!S3:S640)</f>
        <v>-0.34957892430516313</v>
      </c>
      <c r="S179" s="33">
        <f>(VLOOKUP($A179,Skaters!$A1:$V640,20,FALSE)-AVERAGE(Skaters!T3:T640))/STDEV(Skaters!T3:T640)</f>
        <v>-0.59598363404164245</v>
      </c>
      <c r="T179" s="33">
        <f>(VLOOKUP($A179,Skaters!$A1:$V640,21,FALSE)-AVERAGE(Skaters!U3:U640))/STDEV(Skaters!U3:U640)</f>
        <v>-0.65095784258714562</v>
      </c>
      <c r="U179" s="33">
        <f>(VLOOKUP($A179,Skaters!$A1:$V640,22,FALSE)-AVERAGE(Skaters!V3:V640))/STDEV(Skaters!V3:V640)</f>
        <v>-1.1927436227759016</v>
      </c>
      <c r="V179" s="33">
        <f>IFERROR((VLOOKUP($A179,Skaters!A1:X640,23,FALSE)-AVERAGE(Skaters!W3:W640))/STDEV(Skaters!W3:W640),0)</f>
        <v>0</v>
      </c>
      <c r="W179" s="33">
        <f>IFERROR((VLOOKUP($A179,Skaters!A1:X640,24,FALSE)-AVERAGE(Skaters!X3:X640))/STDEV(Skaters!X3:X640),0)</f>
        <v>0</v>
      </c>
    </row>
    <row r="180" spans="1:23" ht="21.25" customHeight="1" x14ac:dyDescent="0.2">
      <c r="A180" s="47" t="s">
        <v>335</v>
      </c>
      <c r="B180" s="38" t="s">
        <v>63</v>
      </c>
      <c r="C180" s="39">
        <v>27</v>
      </c>
      <c r="D180" s="38" t="s">
        <v>104</v>
      </c>
      <c r="E180" s="40">
        <f t="shared" si="4"/>
        <v>1.1250955886170482</v>
      </c>
      <c r="F180" s="41">
        <f t="shared" si="5"/>
        <v>2.2961134461572413E-2</v>
      </c>
      <c r="G180" s="42">
        <f>VLOOKUP(A180,Skaters!A1:G640,7,FALSE)</f>
        <v>49</v>
      </c>
      <c r="H180" s="43">
        <f>(VLOOKUP($A180,Skaters!$A1:$V640,8,FALSE)-AVERAGE(Skaters!H3:H640))/STDEV(Skaters!H3:H640)</f>
        <v>-0.14322096523248448</v>
      </c>
      <c r="I180" s="33">
        <f>(VLOOKUP($A180,Skaters!$A1:$V640,10,FALSE)-AVERAGE(Skaters!J3:J640))/STDEV(Skaters!J3:J640)</f>
        <v>0.11028672928774151</v>
      </c>
      <c r="J180" s="33">
        <f>(VLOOKUP($A180,Skaters!$A1:$V640,11,FALSE)-AVERAGE(Skaters!K3:K640))/STDEV(Skaters!K3:K640)</f>
        <v>0.69625667692945004</v>
      </c>
      <c r="K180" s="33">
        <f>(VLOOKUP($A180,Skaters!$A1:$V640,12,FALSE)-AVERAGE(Skaters!L3:L640))/STDEV(Skaters!L3:L640)</f>
        <v>0.49110784591881018</v>
      </c>
      <c r="L180" s="33">
        <f>(VLOOKUP($A180,Skaters!$A1:$V640,13,FALSE)-AVERAGE(Skaters!M3:M640))/STDEV(Skaters!M3:M640)</f>
        <v>-0.26729773005908697</v>
      </c>
      <c r="M180" s="33">
        <f>(VLOOKUP($A180,Skaters!$A1:$V640,14,FALSE)-AVERAGE(Skaters!N3:N640))/STDEV(Skaters!N3:N640)</f>
        <v>-0.76189755937284764</v>
      </c>
      <c r="N180" s="33">
        <f>(VLOOKUP($A180,Skaters!$A1:$V640,15,FALSE)-AVERAGE(Skaters!O3:O640))/STDEV(Skaters!O3:O640)</f>
        <v>-0.84722489396208045</v>
      </c>
      <c r="O180" s="33">
        <f>(VLOOKUP($A180,Skaters!$A1:$V640,16,FALSE)-AVERAGE(Skaters!P3:P640))/STDEV(Skaters!P3:P640)</f>
        <v>-0.18688430943959095</v>
      </c>
      <c r="P180" s="33">
        <f>(VLOOKUP($A180,Skaters!$A1:$V640,17,FALSE)-AVERAGE(Skaters!Q3:Q640))/STDEV(Skaters!Q3:Q640)</f>
        <v>-0.66772254507835138</v>
      </c>
      <c r="Q180" s="33">
        <f>(VLOOKUP($A180,Skaters!$A1:$V640,18,FALSE)-AVERAGE(Skaters!R3:R640))/STDEV(Skaters!R3:R640)</f>
        <v>1.619959115860615</v>
      </c>
      <c r="R180" s="33">
        <f>(VLOOKUP($A180,Skaters!$A1:$V640,19,FALSE)-AVERAGE(Skaters!S3:S640))/STDEV(Skaters!S3:S640)</f>
        <v>0.34740533596414835</v>
      </c>
      <c r="S180" s="33">
        <f>(VLOOKUP($A180,Skaters!$A1:$V640,20,FALSE)-AVERAGE(Skaters!T3:T640))/STDEV(Skaters!T3:T640)</f>
        <v>3.761810364172273E-2</v>
      </c>
      <c r="T180" s="33">
        <f>(VLOOKUP($A180,Skaters!$A1:$V640,21,FALSE)-AVERAGE(Skaters!U3:U640))/STDEV(Skaters!U3:U640)</f>
        <v>0.27856343728089428</v>
      </c>
      <c r="U180" s="33">
        <f>(VLOOKUP($A180,Skaters!$A1:$V640,22,FALSE)-AVERAGE(Skaters!V3:V640))/STDEV(Skaters!V3:V640)</f>
        <v>0.64382947808049984</v>
      </c>
      <c r="V180" s="33">
        <f>IFERROR((VLOOKUP($A180,Skaters!A1:X640,23,FALSE)-AVERAGE(Skaters!W3:W640))/STDEV(Skaters!W3:W640),0)</f>
        <v>0</v>
      </c>
      <c r="W180" s="33">
        <f>IFERROR((VLOOKUP($A180,Skaters!A1:X640,24,FALSE)-AVERAGE(Skaters!X3:X640))/STDEV(Skaters!X3:X640),0)</f>
        <v>0</v>
      </c>
    </row>
    <row r="181" spans="1:23" ht="21.25" customHeight="1" x14ac:dyDescent="0.15">
      <c r="A181" s="37" t="s">
        <v>263</v>
      </c>
      <c r="B181" s="38" t="s">
        <v>204</v>
      </c>
      <c r="C181" s="39">
        <v>33</v>
      </c>
      <c r="D181" s="38" t="s">
        <v>62</v>
      </c>
      <c r="E181" s="40">
        <f t="shared" si="4"/>
        <v>-0.5388893866606973</v>
      </c>
      <c r="F181" s="41">
        <f t="shared" si="5"/>
        <v>-1.122686222209786E-2</v>
      </c>
      <c r="G181" s="42">
        <f>VLOOKUP(A181,Skaters!A1:G640,7,FALSE)</f>
        <v>48</v>
      </c>
      <c r="H181" s="43">
        <f>(VLOOKUP($A181,Skaters!$A1:$V640,8,FALSE)-AVERAGE(Skaters!H3:H640))/STDEV(Skaters!H3:H640)</f>
        <v>0.13058162111769908</v>
      </c>
      <c r="I181" s="33">
        <f>(VLOOKUP($A181,Skaters!$A1:$V640,10,FALSE)-AVERAGE(Skaters!J3:J640))/STDEV(Skaters!J3:J640)</f>
        <v>0.22565874091968111</v>
      </c>
      <c r="J181" s="33">
        <f>(VLOOKUP($A181,Skaters!$A1:$V640,11,FALSE)-AVERAGE(Skaters!K3:K640))/STDEV(Skaters!K3:K640)</f>
        <v>0.60961320816568254</v>
      </c>
      <c r="K181" s="33">
        <f>(VLOOKUP($A181,Skaters!$A1:$V640,12,FALSE)-AVERAGE(Skaters!L3:L640))/STDEV(Skaters!L3:L640)</f>
        <v>0.49009502619629797</v>
      </c>
      <c r="L181" s="33">
        <f>(VLOOKUP($A181,Skaters!$A1:$V640,13,FALSE)-AVERAGE(Skaters!M3:M640))/STDEV(Skaters!M3:M640)</f>
        <v>0.78327310311696752</v>
      </c>
      <c r="M181" s="33">
        <f>(VLOOKUP($A181,Skaters!$A1:$V640,14,FALSE)-AVERAGE(Skaters!N3:N640))/STDEV(Skaters!N3:N640)</f>
        <v>0.5656194053613921</v>
      </c>
      <c r="N181" s="33">
        <f>(VLOOKUP($A181,Skaters!$A1:$V640,15,FALSE)-AVERAGE(Skaters!O3:O640))/STDEV(Skaters!O3:O640)</f>
        <v>0.15362422435293047</v>
      </c>
      <c r="O181" s="33">
        <f>(VLOOKUP($A181,Skaters!$A1:$V640,16,FALSE)-AVERAGE(Skaters!P3:P640))/STDEV(Skaters!P3:P640)</f>
        <v>-0.82475657132597402</v>
      </c>
      <c r="P181" s="33">
        <f>(VLOOKUP($A181,Skaters!$A1:$V640,17,FALSE)-AVERAGE(Skaters!Q3:Q640))/STDEV(Skaters!Q3:Q640)</f>
        <v>-0.46991598768794951</v>
      </c>
      <c r="Q181" s="33">
        <f>(VLOOKUP($A181,Skaters!$A1:$V640,18,FALSE)-AVERAGE(Skaters!R3:R640))/STDEV(Skaters!R3:R640)</f>
        <v>-1.4863020918899847</v>
      </c>
      <c r="R181" s="33">
        <f>(VLOOKUP($A181,Skaters!$A1:$V640,19,FALSE)-AVERAGE(Skaters!S3:S640))/STDEV(Skaters!S3:S640)</f>
        <v>-0.29935640022355253</v>
      </c>
      <c r="S181" s="33">
        <f>(VLOOKUP($A181,Skaters!$A1:$V640,20,FALSE)-AVERAGE(Skaters!T3:T640))/STDEV(Skaters!T3:T640)</f>
        <v>-5.3260702450531598E-2</v>
      </c>
      <c r="T181" s="33">
        <f>(VLOOKUP($A181,Skaters!$A1:$V640,21,FALSE)-AVERAGE(Skaters!U3:U640))/STDEV(Skaters!U3:U640)</f>
        <v>-0.1100229022195636</v>
      </c>
      <c r="U181" s="33">
        <f>(VLOOKUP($A181,Skaters!$A1:$V640,22,FALSE)-AVERAGE(Skaters!V3:V640))/STDEV(Skaters!V3:V640)</f>
        <v>-1.1927436227759016</v>
      </c>
      <c r="V181" s="33">
        <f>IFERROR((VLOOKUP($A181,Skaters!A1:X640,23,FALSE)-AVERAGE(Skaters!W3:W640))/STDEV(Skaters!W3:W640),0)</f>
        <v>0</v>
      </c>
      <c r="W181" s="33">
        <f>IFERROR((VLOOKUP($A181,Skaters!A1:X640,24,FALSE)-AVERAGE(Skaters!X3:X640))/STDEV(Skaters!X3:X640),0)</f>
        <v>0</v>
      </c>
    </row>
    <row r="182" spans="1:23" ht="21.25" customHeight="1" x14ac:dyDescent="0.15">
      <c r="A182" s="44" t="s">
        <v>322</v>
      </c>
      <c r="B182" s="48" t="s">
        <v>96</v>
      </c>
      <c r="C182" s="49">
        <v>24</v>
      </c>
      <c r="D182" s="48" t="s">
        <v>66</v>
      </c>
      <c r="E182" s="40">
        <f t="shared" si="4"/>
        <v>0.72020307682032536</v>
      </c>
      <c r="F182" s="41">
        <f t="shared" si="5"/>
        <v>1.5656588626528811E-2</v>
      </c>
      <c r="G182" s="42">
        <f>VLOOKUP(A182,Skaters!A1:G640,7,FALSE)</f>
        <v>46</v>
      </c>
      <c r="H182" s="43">
        <f>(VLOOKUP($A182,Skaters!$A1:$V640,8,FALSE)-AVERAGE(Skaters!H3:H640))/STDEV(Skaters!H3:H640)</f>
        <v>-0.16434372588982768</v>
      </c>
      <c r="I182" s="33">
        <f>(VLOOKUP($A182,Skaters!$A1:$V640,10,FALSE)-AVERAGE(Skaters!J3:J640))/STDEV(Skaters!J3:J640)</f>
        <v>1.0466997624446599</v>
      </c>
      <c r="J182" s="33">
        <f>(VLOOKUP($A182,Skaters!$A1:$V640,11,FALSE)-AVERAGE(Skaters!K3:K640))/STDEV(Skaters!K3:K640)</f>
        <v>-2.2786032019323967E-3</v>
      </c>
      <c r="K182" s="33">
        <f>(VLOOKUP($A182,Skaters!$A1:$V640,12,FALSE)-AVERAGE(Skaters!L3:L640))/STDEV(Skaters!L3:L640)</f>
        <v>0.48585811369092824</v>
      </c>
      <c r="L182" s="33">
        <f>(VLOOKUP($A182,Skaters!$A1:$V640,13,FALSE)-AVERAGE(Skaters!M3:M640))/STDEV(Skaters!M3:M640)</f>
        <v>-0.24070775438352099</v>
      </c>
      <c r="M182" s="33">
        <f>(VLOOKUP($A182,Skaters!$A1:$V640,14,FALSE)-AVERAGE(Skaters!N3:N640))/STDEV(Skaters!N3:N640)</f>
        <v>-0.27710441224281751</v>
      </c>
      <c r="N182" s="33">
        <f>(VLOOKUP($A182,Skaters!$A1:$V640,15,FALSE)-AVERAGE(Skaters!O3:O640))/STDEV(Skaters!O3:O640)</f>
        <v>-0.451657120491608</v>
      </c>
      <c r="O182" s="33">
        <f>(VLOOKUP($A182,Skaters!$A1:$V640,16,FALSE)-AVERAGE(Skaters!P3:P640))/STDEV(Skaters!P3:P640)</f>
        <v>-1.2379331674451139E-2</v>
      </c>
      <c r="P182" s="33">
        <f>(VLOOKUP($A182,Skaters!$A1:$V640,17,FALSE)-AVERAGE(Skaters!Q3:Q640))/STDEV(Skaters!Q3:Q640)</f>
        <v>2.5792158055164878</v>
      </c>
      <c r="Q182" s="33">
        <f>(VLOOKUP($A182,Skaters!$A1:$V640,18,FALSE)-AVERAGE(Skaters!R3:R640))/STDEV(Skaters!R3:R640)</f>
        <v>0.38052612412717796</v>
      </c>
      <c r="R182" s="33">
        <f>(VLOOKUP($A182,Skaters!$A1:$V640,19,FALSE)-AVERAGE(Skaters!S3:S640))/STDEV(Skaters!S3:S640)</f>
        <v>1.1969733422282238</v>
      </c>
      <c r="S182" s="33">
        <f>(VLOOKUP($A182,Skaters!$A1:$V640,20,FALSE)-AVERAGE(Skaters!T3:T640))/STDEV(Skaters!T3:T640)</f>
        <v>-0.53637404232478025</v>
      </c>
      <c r="T182" s="33">
        <f>(VLOOKUP($A182,Skaters!$A1:$V640,21,FALSE)-AVERAGE(Skaters!U3:U640))/STDEV(Skaters!U3:U640)</f>
        <v>-0.55566707058654163</v>
      </c>
      <c r="U182" s="33">
        <f>(VLOOKUP($A182,Skaters!$A1:$V640,22,FALSE)-AVERAGE(Skaters!V3:V640))/STDEV(Skaters!V3:V640)</f>
        <v>0.55321850865863931</v>
      </c>
      <c r="V182" s="33">
        <f>IFERROR((VLOOKUP($A182,Skaters!A1:X640,23,FALSE)-AVERAGE(Skaters!W3:W640))/STDEV(Skaters!W3:W640),0)</f>
        <v>0</v>
      </c>
      <c r="W182" s="33">
        <f>IFERROR((VLOOKUP($A182,Skaters!A1:X640,24,FALSE)-AVERAGE(Skaters!X3:X640))/STDEV(Skaters!X3:X640),0)</f>
        <v>0</v>
      </c>
    </row>
    <row r="183" spans="1:23" ht="21.25" customHeight="1" x14ac:dyDescent="0.15">
      <c r="A183" s="44" t="s">
        <v>200</v>
      </c>
      <c r="B183" s="45" t="s">
        <v>87</v>
      </c>
      <c r="C183" s="46">
        <v>31</v>
      </c>
      <c r="D183" s="45" t="s">
        <v>74</v>
      </c>
      <c r="E183" s="40">
        <f t="shared" si="4"/>
        <v>5.4302764123611258</v>
      </c>
      <c r="F183" s="41">
        <f t="shared" si="5"/>
        <v>0.1234153730082074</v>
      </c>
      <c r="G183" s="42">
        <f>VLOOKUP(A183,Skaters!A1:G640,7,FALSE)</f>
        <v>44</v>
      </c>
      <c r="H183" s="43">
        <f>(VLOOKUP($A183,Skaters!$A1:$V640,8,FALSE)-AVERAGE(Skaters!H3:H640))/STDEV(Skaters!H3:H640)</f>
        <v>2.3270378015165476</v>
      </c>
      <c r="I183" s="33">
        <f>(VLOOKUP($A183,Skaters!$A1:$V640,10,FALSE)-AVERAGE(Skaters!J3:J640))/STDEV(Skaters!J3:J640)</f>
        <v>-0.13545248463022574</v>
      </c>
      <c r="J183" s="33">
        <f>(VLOOKUP($A183,Skaters!$A1:$V640,11,FALSE)-AVERAGE(Skaters!K3:K640))/STDEV(Skaters!K3:K640)</f>
        <v>0.85851190999334204</v>
      </c>
      <c r="K183" s="33">
        <f>(VLOOKUP($A183,Skaters!$A1:$V640,12,FALSE)-AVERAGE(Skaters!L3:L640))/STDEV(Skaters!L3:L640)</f>
        <v>0.47918464196623695</v>
      </c>
      <c r="L183" s="33">
        <f>(VLOOKUP($A183,Skaters!$A1:$V640,13,FALSE)-AVERAGE(Skaters!M3:M640))/STDEV(Skaters!M3:M640)</f>
        <v>1.2986823190987624</v>
      </c>
      <c r="M183" s="33">
        <f>(VLOOKUP($A183,Skaters!$A1:$V640,14,FALSE)-AVERAGE(Skaters!N3:N640))/STDEV(Skaters!N3:N640)</f>
        <v>-9.3689143759353249E-2</v>
      </c>
      <c r="N183" s="33">
        <f>(VLOOKUP($A183,Skaters!$A1:$V640,15,FALSE)-AVERAGE(Skaters!O3:O640))/STDEV(Skaters!O3:O640)</f>
        <v>0.36482070346774753</v>
      </c>
      <c r="O183" s="33">
        <f>(VLOOKUP($A183,Skaters!$A1:$V640,16,FALSE)-AVERAGE(Skaters!P3:P640))/STDEV(Skaters!P3:P640)</f>
        <v>2.30564815921106</v>
      </c>
      <c r="P183" s="33">
        <f>(VLOOKUP($A183,Skaters!$A1:$V640,17,FALSE)-AVERAGE(Skaters!Q3:Q640))/STDEV(Skaters!Q3:Q640)</f>
        <v>-0.63050096909288289</v>
      </c>
      <c r="Q183" s="33">
        <f>(VLOOKUP($A183,Skaters!$A1:$V640,18,FALSE)-AVERAGE(Skaters!R3:R640))/STDEV(Skaters!R3:R640)</f>
        <v>0.73806580522043985</v>
      </c>
      <c r="R183" s="33">
        <f>(VLOOKUP($A183,Skaters!$A1:$V640,19,FALSE)-AVERAGE(Skaters!S3:S640))/STDEV(Skaters!S3:S640)</f>
        <v>-1.1081286532891662E-2</v>
      </c>
      <c r="S183" s="33">
        <f>(VLOOKUP($A183,Skaters!$A1:$V640,20,FALSE)-AVERAGE(Skaters!T3:T640))/STDEV(Skaters!T3:T640)</f>
        <v>-0.59598363404164245</v>
      </c>
      <c r="T183" s="33">
        <f>(VLOOKUP($A183,Skaters!$A1:$V640,21,FALSE)-AVERAGE(Skaters!U3:U640))/STDEV(Skaters!U3:U640)</f>
        <v>-0.65095758922001812</v>
      </c>
      <c r="U183" s="33">
        <f>(VLOOKUP($A183,Skaters!$A1:$V640,22,FALSE)-AVERAGE(Skaters!V3:V640))/STDEV(Skaters!V3:V640)</f>
        <v>-1.1927436227759016</v>
      </c>
      <c r="V183" s="33">
        <f>IFERROR((VLOOKUP($A183,Skaters!A1:X640,23,FALSE)-AVERAGE(Skaters!W3:W640))/STDEV(Skaters!W3:W640),0)</f>
        <v>0</v>
      </c>
      <c r="W183" s="33">
        <f>IFERROR((VLOOKUP($A183,Skaters!A1:X640,24,FALSE)-AVERAGE(Skaters!X3:X640))/STDEV(Skaters!X3:X640),0)</f>
        <v>0</v>
      </c>
    </row>
    <row r="184" spans="1:23" ht="21.25" customHeight="1" x14ac:dyDescent="0.15">
      <c r="A184" s="44" t="s">
        <v>251</v>
      </c>
      <c r="B184" s="45" t="s">
        <v>130</v>
      </c>
      <c r="C184" s="46">
        <v>28</v>
      </c>
      <c r="D184" s="45" t="s">
        <v>66</v>
      </c>
      <c r="E184" s="40">
        <f t="shared" si="4"/>
        <v>2.0991127746871645</v>
      </c>
      <c r="F184" s="41">
        <f t="shared" si="5"/>
        <v>4.466197392951414E-2</v>
      </c>
      <c r="G184" s="42">
        <f>VLOOKUP(A184,Skaters!A1:G640,7,FALSE)</f>
        <v>47</v>
      </c>
      <c r="H184" s="43">
        <f>(VLOOKUP($A184,Skaters!$A1:$V640,8,FALSE)-AVERAGE(Skaters!H3:H640))/STDEV(Skaters!H3:H640)</f>
        <v>0.6127001334555896</v>
      </c>
      <c r="I184" s="33">
        <f>(VLOOKUP($A184,Skaters!$A1:$V640,10,FALSE)-AVERAGE(Skaters!J3:J640))/STDEV(Skaters!J3:J640)</f>
        <v>0.73113511469549686</v>
      </c>
      <c r="J184" s="33">
        <f>(VLOOKUP($A184,Skaters!$A1:$V640,11,FALSE)-AVERAGE(Skaters!K3:K640))/STDEV(Skaters!K3:K640)</f>
        <v>0.21775444260807686</v>
      </c>
      <c r="K184" s="33">
        <f>(VLOOKUP($A184,Skaters!$A1:$V640,12,FALSE)-AVERAGE(Skaters!L3:L640))/STDEV(Skaters!L3:L640)</f>
        <v>0.47792035115222276</v>
      </c>
      <c r="L184" s="33">
        <f>(VLOOKUP($A184,Skaters!$A1:$V640,13,FALSE)-AVERAGE(Skaters!M3:M640))/STDEV(Skaters!M3:M640)</f>
        <v>0.92594056498656796</v>
      </c>
      <c r="M184" s="33">
        <f>(VLOOKUP($A184,Skaters!$A1:$V640,14,FALSE)-AVERAGE(Skaters!N3:N640))/STDEV(Skaters!N3:N640)</f>
        <v>0.43927822840395309</v>
      </c>
      <c r="N184" s="33">
        <f>(VLOOKUP($A184,Skaters!$A1:$V640,15,FALSE)-AVERAGE(Skaters!O3:O640))/STDEV(Skaters!O3:O640)</f>
        <v>8.1477978766457557E-2</v>
      </c>
      <c r="O184" s="33">
        <f>(VLOOKUP($A184,Skaters!$A1:$V640,16,FALSE)-AVERAGE(Skaters!P3:P640))/STDEV(Skaters!P3:P640)</f>
        <v>3.3671521965911215E-2</v>
      </c>
      <c r="P184" s="33">
        <f>(VLOOKUP($A184,Skaters!$A1:$V640,17,FALSE)-AVERAGE(Skaters!Q3:Q640))/STDEV(Skaters!Q3:Q640)</f>
        <v>-0.94214327051742619</v>
      </c>
      <c r="Q184" s="33">
        <f>(VLOOKUP($A184,Skaters!$A1:$V640,18,FALSE)-AVERAGE(Skaters!R3:R640))/STDEV(Skaters!R3:R640)</f>
        <v>0.10913315166465394</v>
      </c>
      <c r="R184" s="33">
        <f>(VLOOKUP($A184,Skaters!$A1:$V640,19,FALSE)-AVERAGE(Skaters!S3:S640))/STDEV(Skaters!S3:S640)</f>
        <v>0.5654460338357391</v>
      </c>
      <c r="S184" s="33">
        <f>(VLOOKUP($A184,Skaters!$A1:$V640,20,FALSE)-AVERAGE(Skaters!T3:T640))/STDEV(Skaters!T3:T640)</f>
        <v>-0.53221908268198925</v>
      </c>
      <c r="T184" s="33">
        <f>(VLOOKUP($A184,Skaters!$A1:$V640,21,FALSE)-AVERAGE(Skaters!U3:U640))/STDEV(Skaters!U3:U640)</f>
        <v>-0.54090482894367975</v>
      </c>
      <c r="U184" s="33">
        <f>(VLOOKUP($A184,Skaters!$A1:$V640,22,FALSE)-AVERAGE(Skaters!V3:V640))/STDEV(Skaters!V3:V640)</f>
        <v>0.47362445662112224</v>
      </c>
      <c r="V184" s="33">
        <f>IFERROR((VLOOKUP($A184,Skaters!A1:X640,23,FALSE)-AVERAGE(Skaters!W3:W640))/STDEV(Skaters!W3:W640),0)</f>
        <v>0</v>
      </c>
      <c r="W184" s="33">
        <f>IFERROR((VLOOKUP($A184,Skaters!A1:X640,24,FALSE)-AVERAGE(Skaters!X3:X640))/STDEV(Skaters!X3:X640),0)</f>
        <v>0</v>
      </c>
    </row>
    <row r="185" spans="1:23" ht="21.25" customHeight="1" x14ac:dyDescent="0.15">
      <c r="A185" s="44" t="s">
        <v>220</v>
      </c>
      <c r="B185" s="48" t="s">
        <v>63</v>
      </c>
      <c r="C185" s="49">
        <v>27</v>
      </c>
      <c r="D185" s="48" t="s">
        <v>81</v>
      </c>
      <c r="E185" s="40">
        <f t="shared" si="4"/>
        <v>3.9179986097856947</v>
      </c>
      <c r="F185" s="41">
        <f t="shared" si="5"/>
        <v>7.9959155301748866E-2</v>
      </c>
      <c r="G185" s="42">
        <f>VLOOKUP(A185,Skaters!A1:G640,7,FALSE)</f>
        <v>49</v>
      </c>
      <c r="H185" s="43">
        <f>(VLOOKUP($A185,Skaters!$A1:$V640,8,FALSE)-AVERAGE(Skaters!H3:H640))/STDEV(Skaters!H3:H640)</f>
        <v>-0.14951217128875824</v>
      </c>
      <c r="I185" s="33">
        <f>(VLOOKUP($A185,Skaters!$A1:$V640,10,FALSE)-AVERAGE(Skaters!J3:J640))/STDEV(Skaters!J3:J640)</f>
        <v>0.8470321567098219</v>
      </c>
      <c r="J185" s="33">
        <f>(VLOOKUP($A185,Skaters!$A1:$V640,11,FALSE)-AVERAGE(Skaters!K3:K640))/STDEV(Skaters!K3:K640)</f>
        <v>0.11906493572927297</v>
      </c>
      <c r="K185" s="33">
        <f>(VLOOKUP($A185,Skaters!$A1:$V640,12,FALSE)-AVERAGE(Skaters!L3:L640))/STDEV(Skaters!L3:L640)</f>
        <v>0.46954355526670438</v>
      </c>
      <c r="L185" s="33">
        <f>(VLOOKUP($A185,Skaters!$A1:$V640,13,FALSE)-AVERAGE(Skaters!M3:M640))/STDEV(Skaters!M3:M640)</f>
        <v>1.3551529926464192</v>
      </c>
      <c r="M185" s="33">
        <f>(VLOOKUP($A185,Skaters!$A1:$V640,14,FALSE)-AVERAGE(Skaters!N3:N640))/STDEV(Skaters!N3:N640)</f>
        <v>1.6743205209301719</v>
      </c>
      <c r="N185" s="33">
        <f>(VLOOKUP($A185,Skaters!$A1:$V640,15,FALSE)-AVERAGE(Skaters!O3:O640))/STDEV(Skaters!O3:O640)</f>
        <v>0.78416176047921682</v>
      </c>
      <c r="O185" s="33">
        <f>(VLOOKUP($A185,Skaters!$A1:$V640,16,FALSE)-AVERAGE(Skaters!P3:P640))/STDEV(Skaters!P3:P640)</f>
        <v>-0.4857432670378235</v>
      </c>
      <c r="P185" s="33">
        <f>(VLOOKUP($A185,Skaters!$A1:$V640,17,FALSE)-AVERAGE(Skaters!Q3:Q640))/STDEV(Skaters!Q3:Q640)</f>
        <v>-0.46659083939182633</v>
      </c>
      <c r="Q185" s="33">
        <f>(VLOOKUP($A185,Skaters!$A1:$V640,18,FALSE)-AVERAGE(Skaters!R3:R640))/STDEV(Skaters!R3:R640)</f>
        <v>1.2983300312587873</v>
      </c>
      <c r="R185" s="33">
        <f>(VLOOKUP($A185,Skaters!$A1:$V640,19,FALSE)-AVERAGE(Skaters!S3:S640))/STDEV(Skaters!S3:S640)</f>
        <v>1.1549594451397833</v>
      </c>
      <c r="S185" s="33">
        <f>(VLOOKUP($A185,Skaters!$A1:$V640,20,FALSE)-AVERAGE(Skaters!T3:T640))/STDEV(Skaters!T3:T640)</f>
        <v>-0.57441221535533793</v>
      </c>
      <c r="T185" s="33">
        <f>(VLOOKUP($A185,Skaters!$A1:$V640,21,FALSE)-AVERAGE(Skaters!U3:U640))/STDEV(Skaters!U3:U640)</f>
        <v>-0.64868331963791126</v>
      </c>
      <c r="U185" s="33">
        <f>(VLOOKUP($A185,Skaters!$A1:$V640,22,FALSE)-AVERAGE(Skaters!V3:V640))/STDEV(Skaters!V3:V640)</f>
        <v>2.7757545260097585</v>
      </c>
      <c r="V185" s="33">
        <f>IFERROR((VLOOKUP($A185,Skaters!A1:X640,23,FALSE)-AVERAGE(Skaters!W3:W640))/STDEV(Skaters!W3:W640),0)</f>
        <v>0</v>
      </c>
      <c r="W185" s="33">
        <f>IFERROR((VLOOKUP($A185,Skaters!A1:X640,24,FALSE)-AVERAGE(Skaters!X3:X640))/STDEV(Skaters!X3:X640),0)</f>
        <v>0</v>
      </c>
    </row>
    <row r="186" spans="1:23" ht="21.25" customHeight="1" x14ac:dyDescent="0.15">
      <c r="A186" s="37" t="s">
        <v>244</v>
      </c>
      <c r="B186" s="38" t="s">
        <v>125</v>
      </c>
      <c r="C186" s="39">
        <v>30</v>
      </c>
      <c r="D186" s="38" t="s">
        <v>74</v>
      </c>
      <c r="E186" s="40">
        <f t="shared" si="4"/>
        <v>3.1648200917898883</v>
      </c>
      <c r="F186" s="41">
        <f t="shared" si="5"/>
        <v>6.8800436778041055E-2</v>
      </c>
      <c r="G186" s="42">
        <f>VLOOKUP(A186,Skaters!A1:G640,7,FALSE)</f>
        <v>46</v>
      </c>
      <c r="H186" s="43">
        <f>(VLOOKUP($A186,Skaters!$A1:$V640,8,FALSE)-AVERAGE(Skaters!H3:H640))/STDEV(Skaters!H3:H640)</f>
        <v>0.91001701052514294</v>
      </c>
      <c r="I186" s="33">
        <f>(VLOOKUP($A186,Skaters!$A1:$V640,10,FALSE)-AVERAGE(Skaters!J3:J640))/STDEV(Skaters!J3:J640)</f>
        <v>-0.54683793514945755</v>
      </c>
      <c r="J186" s="33">
        <f>(VLOOKUP($A186,Skaters!$A1:$V640,11,FALSE)-AVERAGE(Skaters!K3:K640))/STDEV(Skaters!K3:K640)</f>
        <v>1.1399001902817081</v>
      </c>
      <c r="K186" s="33">
        <f>(VLOOKUP($A186,Skaters!$A1:$V640,12,FALSE)-AVERAGE(Skaters!L3:L640))/STDEV(Skaters!L3:L640)</f>
        <v>0.46538956014474109</v>
      </c>
      <c r="L186" s="33">
        <f>(VLOOKUP($A186,Skaters!$A1:$V640,13,FALSE)-AVERAGE(Skaters!M3:M640))/STDEV(Skaters!M3:M640)</f>
        <v>9.9790703935667552E-2</v>
      </c>
      <c r="M186" s="33">
        <f>(VLOOKUP($A186,Skaters!$A1:$V640,14,FALSE)-AVERAGE(Skaters!N3:N640))/STDEV(Skaters!N3:N640)</f>
        <v>-3.9768663199640161E-2</v>
      </c>
      <c r="N186" s="33">
        <f>(VLOOKUP($A186,Skaters!$A1:$V640,15,FALSE)-AVERAGE(Skaters!O3:O640))/STDEV(Skaters!O3:O640)</f>
        <v>1.5217301924404956</v>
      </c>
      <c r="O186" s="33">
        <f>(VLOOKUP($A186,Skaters!$A1:$V640,16,FALSE)-AVERAGE(Skaters!P3:P640))/STDEV(Skaters!P3:P640)</f>
        <v>0.32932200039239817</v>
      </c>
      <c r="P186" s="33">
        <f>(VLOOKUP($A186,Skaters!$A1:$V640,17,FALSE)-AVERAGE(Skaters!Q3:Q640))/STDEV(Skaters!Q3:Q640)</f>
        <v>-0.61784634950861128</v>
      </c>
      <c r="Q186" s="33">
        <f>(VLOOKUP($A186,Skaters!$A1:$V640,18,FALSE)-AVERAGE(Skaters!R3:R640))/STDEV(Skaters!R3:R640)</f>
        <v>0.62091493988907664</v>
      </c>
      <c r="R186" s="33">
        <f>(VLOOKUP($A186,Skaters!$A1:$V640,19,FALSE)-AVERAGE(Skaters!S3:S640))/STDEV(Skaters!S3:S640)</f>
        <v>-0.5825177094236047</v>
      </c>
      <c r="S186" s="33">
        <f>(VLOOKUP($A186,Skaters!$A1:$V640,20,FALSE)-AVERAGE(Skaters!T3:T640))/STDEV(Skaters!T3:T640)</f>
        <v>-0.59598363404164245</v>
      </c>
      <c r="T186" s="33">
        <f>(VLOOKUP($A186,Skaters!$A1:$V640,21,FALSE)-AVERAGE(Skaters!U3:U640))/STDEV(Skaters!U3:U640)</f>
        <v>-0.65095784258714562</v>
      </c>
      <c r="U186" s="33">
        <f>(VLOOKUP($A186,Skaters!$A1:$V640,22,FALSE)-AVERAGE(Skaters!V3:V640))/STDEV(Skaters!V3:V640)</f>
        <v>-1.1927436227759016</v>
      </c>
      <c r="V186" s="33">
        <f>IFERROR((VLOOKUP($A186,Skaters!A1:X640,23,FALSE)-AVERAGE(Skaters!W3:W640))/STDEV(Skaters!W3:W640),0)</f>
        <v>0</v>
      </c>
      <c r="W186" s="33">
        <f>IFERROR((VLOOKUP($A186,Skaters!A1:X640,24,FALSE)-AVERAGE(Skaters!X3:X640))/STDEV(Skaters!X3:X640),0)</f>
        <v>0</v>
      </c>
    </row>
    <row r="187" spans="1:23" ht="21.25" customHeight="1" x14ac:dyDescent="0.2">
      <c r="A187" s="47" t="s">
        <v>301</v>
      </c>
      <c r="B187" s="38" t="s">
        <v>87</v>
      </c>
      <c r="C187" s="39">
        <v>29</v>
      </c>
      <c r="D187" s="38" t="s">
        <v>59</v>
      </c>
      <c r="E187" s="40">
        <f t="shared" si="4"/>
        <v>1.305136536324345</v>
      </c>
      <c r="F187" s="41">
        <f t="shared" si="5"/>
        <v>2.9662194007371478E-2</v>
      </c>
      <c r="G187" s="42">
        <f>VLOOKUP(A187,Skaters!A1:G640,7,FALSE)</f>
        <v>44</v>
      </c>
      <c r="H187" s="43">
        <f>(VLOOKUP($A187,Skaters!$A1:$V640,8,FALSE)-AVERAGE(Skaters!H3:H640))/STDEV(Skaters!H3:H640)</f>
        <v>0.42616811645922159</v>
      </c>
      <c r="I187" s="33">
        <f>(VLOOKUP($A187,Skaters!$A1:$V640,10,FALSE)-AVERAGE(Skaters!J3:J640))/STDEV(Skaters!J3:J640)</f>
        <v>0.35186137932667011</v>
      </c>
      <c r="J187" s="33">
        <f>(VLOOKUP($A187,Skaters!$A1:$V640,11,FALSE)-AVERAGE(Skaters!K3:K640))/STDEV(Skaters!K3:K640)</f>
        <v>0.46194355304561457</v>
      </c>
      <c r="K187" s="33">
        <f>(VLOOKUP($A187,Skaters!$A1:$V640,12,FALSE)-AVERAGE(Skaters!L3:L640))/STDEV(Skaters!L3:L640)</f>
        <v>0.45557967382396863</v>
      </c>
      <c r="L187" s="33">
        <f>(VLOOKUP($A187,Skaters!$A1:$V640,13,FALSE)-AVERAGE(Skaters!M3:M640))/STDEV(Skaters!M3:M640)</f>
        <v>0.12010839599988672</v>
      </c>
      <c r="M187" s="33">
        <f>(VLOOKUP($A187,Skaters!$A1:$V640,14,FALSE)-AVERAGE(Skaters!N3:N640))/STDEV(Skaters!N3:N640)</f>
        <v>-0.32411862231575617</v>
      </c>
      <c r="N187" s="33">
        <f>(VLOOKUP($A187,Skaters!$A1:$V640,15,FALSE)-AVERAGE(Skaters!O3:O640))/STDEV(Skaters!O3:O640)</f>
        <v>-9.5007321459345123E-2</v>
      </c>
      <c r="O187" s="33">
        <f>(VLOOKUP($A187,Skaters!$A1:$V640,16,FALSE)-AVERAGE(Skaters!P3:P640))/STDEV(Skaters!P3:P640)</f>
        <v>-0.46555808256557135</v>
      </c>
      <c r="P187" s="33">
        <f>(VLOOKUP($A187,Skaters!$A1:$V640,17,FALSE)-AVERAGE(Skaters!Q3:Q640))/STDEV(Skaters!Q3:Q640)</f>
        <v>-1.1082475663400846</v>
      </c>
      <c r="Q187" s="33">
        <f>(VLOOKUP($A187,Skaters!$A1:$V640,18,FALSE)-AVERAGE(Skaters!R3:R640))/STDEV(Skaters!R3:R640)</f>
        <v>0.93178861197709006</v>
      </c>
      <c r="R187" s="33">
        <f>(VLOOKUP($A187,Skaters!$A1:$V640,19,FALSE)-AVERAGE(Skaters!S3:S640))/STDEV(Skaters!S3:S640)</f>
        <v>0.49000810057742783</v>
      </c>
      <c r="S187" s="33">
        <f>(VLOOKUP($A187,Skaters!$A1:$V640,20,FALSE)-AVERAGE(Skaters!T3:T640))/STDEV(Skaters!T3:T640)</f>
        <v>2.3285355728370094</v>
      </c>
      <c r="T187" s="33">
        <f>(VLOOKUP($A187,Skaters!$A1:$V640,21,FALSE)-AVERAGE(Skaters!U3:U640))/STDEV(Skaters!U3:U640)</f>
        <v>2.1367196209254775</v>
      </c>
      <c r="U187" s="33">
        <f>(VLOOKUP($A187,Skaters!$A1:$V640,22,FALSE)-AVERAGE(Skaters!V3:V640))/STDEV(Skaters!V3:V640)</f>
        <v>1.1108349923943268</v>
      </c>
      <c r="V187" s="33">
        <f>IFERROR((VLOOKUP($A187,Skaters!A1:X640,23,FALSE)-AVERAGE(Skaters!W3:W640))/STDEV(Skaters!W3:W640),0)</f>
        <v>0</v>
      </c>
      <c r="W187" s="33">
        <f>IFERROR((VLOOKUP($A187,Skaters!A1:X640,24,FALSE)-AVERAGE(Skaters!X3:X640))/STDEV(Skaters!X3:X640),0)</f>
        <v>0</v>
      </c>
    </row>
    <row r="188" spans="1:23" ht="21.25" customHeight="1" x14ac:dyDescent="0.15">
      <c r="A188" s="44" t="s">
        <v>274</v>
      </c>
      <c r="B188" s="45" t="s">
        <v>87</v>
      </c>
      <c r="C188" s="46">
        <v>30</v>
      </c>
      <c r="D188" s="45" t="s">
        <v>62</v>
      </c>
      <c r="E188" s="40">
        <f t="shared" si="4"/>
        <v>1.5158394131897093</v>
      </c>
      <c r="F188" s="41">
        <f t="shared" si="5"/>
        <v>3.4450895754311574E-2</v>
      </c>
      <c r="G188" s="42">
        <f>VLOOKUP(A188,Skaters!A1:G640,7,FALSE)</f>
        <v>44</v>
      </c>
      <c r="H188" s="43">
        <f>(VLOOKUP($A188,Skaters!$A1:$V640,8,FALSE)-AVERAGE(Skaters!H3:H640))/STDEV(Skaters!H3:H640)</f>
        <v>0.16880939639863346</v>
      </c>
      <c r="I188" s="33">
        <f>(VLOOKUP($A188,Skaters!$A1:$V640,10,FALSE)-AVERAGE(Skaters!J3:J640))/STDEV(Skaters!J3:J640)</f>
        <v>0.76808124806576394</v>
      </c>
      <c r="J188" s="33">
        <f>(VLOOKUP($A188,Skaters!$A1:$V640,11,FALSE)-AVERAGE(Skaters!K3:K640))/STDEV(Skaters!K3:K640)</f>
        <v>0.14716378313413495</v>
      </c>
      <c r="K188" s="33">
        <f>(VLOOKUP($A188,Skaters!$A1:$V640,12,FALSE)-AVERAGE(Skaters!L3:L640))/STDEV(Skaters!L3:L640)</f>
        <v>0.45053502397728296</v>
      </c>
      <c r="L188" s="33">
        <f>(VLOOKUP($A188,Skaters!$A1:$V640,13,FALSE)-AVERAGE(Skaters!M3:M640))/STDEV(Skaters!M3:M640)</f>
        <v>0.64631725581576982</v>
      </c>
      <c r="M188" s="33">
        <f>(VLOOKUP($A188,Skaters!$A1:$V640,14,FALSE)-AVERAGE(Skaters!N3:N640))/STDEV(Skaters!N3:N640)</f>
        <v>0.26112230358003741</v>
      </c>
      <c r="N188" s="33">
        <f>(VLOOKUP($A188,Skaters!$A1:$V640,15,FALSE)-AVERAGE(Skaters!O3:O640))/STDEV(Skaters!O3:O640)</f>
        <v>-6.0657927429356051E-2</v>
      </c>
      <c r="O188" s="33">
        <f>(VLOOKUP($A188,Skaters!$A1:$V640,16,FALSE)-AVERAGE(Skaters!P3:P640))/STDEV(Skaters!P3:P640)</f>
        <v>-0.85414766545291843</v>
      </c>
      <c r="P188" s="33">
        <f>(VLOOKUP($A188,Skaters!$A1:$V640,17,FALSE)-AVERAGE(Skaters!Q3:Q640))/STDEV(Skaters!Q3:Q640)</f>
        <v>-0.65356335870468574</v>
      </c>
      <c r="Q188" s="33">
        <f>(VLOOKUP($A188,Skaters!$A1:$V640,18,FALSE)-AVERAGE(Skaters!R3:R640))/STDEV(Skaters!R3:R640)</f>
        <v>0.86908271905631507</v>
      </c>
      <c r="R188" s="33">
        <f>(VLOOKUP($A188,Skaters!$A1:$V640,19,FALSE)-AVERAGE(Skaters!S3:S640))/STDEV(Skaters!S3:S640)</f>
        <v>0.91799378774036289</v>
      </c>
      <c r="S188" s="33">
        <f>(VLOOKUP($A188,Skaters!$A1:$V640,20,FALSE)-AVERAGE(Skaters!T3:T640))/STDEV(Skaters!T3:T640)</f>
        <v>-0.5922388722771541</v>
      </c>
      <c r="T188" s="33">
        <f>(VLOOKUP($A188,Skaters!$A1:$V640,21,FALSE)-AVERAGE(Skaters!U3:U640))/STDEV(Skaters!U3:U640)</f>
        <v>-0.61295531361884381</v>
      </c>
      <c r="U188" s="33">
        <f>(VLOOKUP($A188,Skaters!$A1:$V640,22,FALSE)-AVERAGE(Skaters!V3:V640))/STDEV(Skaters!V3:V640)</f>
        <v>-0.7777075582709454</v>
      </c>
      <c r="V188" s="33">
        <f>IFERROR((VLOOKUP($A188,Skaters!A1:X640,23,FALSE)-AVERAGE(Skaters!W3:W640))/STDEV(Skaters!W3:W640),0)</f>
        <v>0</v>
      </c>
      <c r="W188" s="33">
        <f>IFERROR((VLOOKUP($A188,Skaters!A1:X640,24,FALSE)-AVERAGE(Skaters!X3:X640))/STDEV(Skaters!X3:X640),0)</f>
        <v>0</v>
      </c>
    </row>
    <row r="189" spans="1:23" ht="21.25" customHeight="1" x14ac:dyDescent="0.15">
      <c r="A189" s="44" t="s">
        <v>247</v>
      </c>
      <c r="B189" s="48" t="s">
        <v>115</v>
      </c>
      <c r="C189" s="49">
        <v>35</v>
      </c>
      <c r="D189" s="48" t="s">
        <v>81</v>
      </c>
      <c r="E189" s="40">
        <f t="shared" si="4"/>
        <v>2.6004965841564518</v>
      </c>
      <c r="F189" s="41">
        <f t="shared" si="5"/>
        <v>5.2009931683129035E-2</v>
      </c>
      <c r="G189" s="42">
        <f>VLOOKUP(A189,Skaters!A1:G640,7,FALSE)</f>
        <v>50</v>
      </c>
      <c r="H189" s="43">
        <f>(VLOOKUP($A189,Skaters!$A1:$V640,8,FALSE)-AVERAGE(Skaters!H3:H640))/STDEV(Skaters!H3:H640)</f>
        <v>-1.8702547842391469E-2</v>
      </c>
      <c r="I189" s="33">
        <f>(VLOOKUP($A189,Skaters!$A1:$V640,10,FALSE)-AVERAGE(Skaters!J3:J640))/STDEV(Skaters!J3:J640)</f>
        <v>4.9156185024411894E-2</v>
      </c>
      <c r="J189" s="33">
        <f>(VLOOKUP($A189,Skaters!$A1:$V640,11,FALSE)-AVERAGE(Skaters!K3:K640))/STDEV(Skaters!K3:K640)</f>
        <v>0.67697569630530041</v>
      </c>
      <c r="K189" s="33">
        <f>(VLOOKUP($A189,Skaters!$A1:$V640,12,FALSE)-AVERAGE(Skaters!L3:L640))/STDEV(Skaters!L3:L640)</f>
        <v>0.45047008255585225</v>
      </c>
      <c r="L189" s="33">
        <f>(VLOOKUP($A189,Skaters!$A1:$V640,13,FALSE)-AVERAGE(Skaters!M3:M640))/STDEV(Skaters!M3:M640)</f>
        <v>0.25865796098861482</v>
      </c>
      <c r="M189" s="33">
        <f>(VLOOKUP($A189,Skaters!$A1:$V640,14,FALSE)-AVERAGE(Skaters!N3:N640))/STDEV(Skaters!N3:N640)</f>
        <v>0.65298562736543464</v>
      </c>
      <c r="N189" s="33">
        <f>(VLOOKUP($A189,Skaters!$A1:$V640,15,FALSE)-AVERAGE(Skaters!O3:O640))/STDEV(Skaters!O3:O640)</f>
        <v>1.2616531539931344</v>
      </c>
      <c r="O189" s="33">
        <f>(VLOOKUP($A189,Skaters!$A1:$V640,16,FALSE)-AVERAGE(Skaters!P3:P640))/STDEV(Skaters!P3:P640)</f>
        <v>0.21996963648783005</v>
      </c>
      <c r="P189" s="33">
        <f>(VLOOKUP($A189,Skaters!$A1:$V640,17,FALSE)-AVERAGE(Skaters!Q3:Q640))/STDEV(Skaters!Q3:Q640)</f>
        <v>-0.64939576193735704</v>
      </c>
      <c r="Q189" s="33">
        <f>(VLOOKUP($A189,Skaters!$A1:$V640,18,FALSE)-AVERAGE(Skaters!R3:R640))/STDEV(Skaters!R3:R640)</f>
        <v>0.13408395135716042</v>
      </c>
      <c r="R189" s="33">
        <f>(VLOOKUP($A189,Skaters!$A1:$V640,19,FALSE)-AVERAGE(Skaters!S3:S640))/STDEV(Skaters!S3:S640)</f>
        <v>0.21636255934216678</v>
      </c>
      <c r="S189" s="33">
        <f>(VLOOKUP($A189,Skaters!$A1:$V640,20,FALSE)-AVERAGE(Skaters!T3:T640))/STDEV(Skaters!T3:T640)</f>
        <v>-0.56097207165634699</v>
      </c>
      <c r="T189" s="33">
        <f>(VLOOKUP($A189,Skaters!$A1:$V640,21,FALSE)-AVERAGE(Skaters!U3:U640))/STDEV(Skaters!U3:U640)</f>
        <v>-0.58271843539215573</v>
      </c>
      <c r="U189" s="33">
        <f>(VLOOKUP($A189,Skaters!$A1:$V640,22,FALSE)-AVERAGE(Skaters!V3:V640))/STDEV(Skaters!V3:V640)</f>
        <v>0.3503691943969951</v>
      </c>
      <c r="V189" s="33">
        <f>IFERROR((VLOOKUP($A189,Skaters!A1:X640,23,FALSE)-AVERAGE(Skaters!W3:W640))/STDEV(Skaters!W3:W640),0)</f>
        <v>0</v>
      </c>
      <c r="W189" s="33">
        <f>IFERROR((VLOOKUP($A189,Skaters!A1:X640,24,FALSE)-AVERAGE(Skaters!X3:X640))/STDEV(Skaters!X3:X640),0)</f>
        <v>0</v>
      </c>
    </row>
    <row r="190" spans="1:23" ht="21.25" customHeight="1" x14ac:dyDescent="0.15">
      <c r="A190" s="44" t="s">
        <v>268</v>
      </c>
      <c r="B190" s="45" t="s">
        <v>147</v>
      </c>
      <c r="C190" s="46">
        <v>24</v>
      </c>
      <c r="D190" s="45" t="s">
        <v>61</v>
      </c>
      <c r="E190" s="40">
        <f t="shared" si="4"/>
        <v>-0.30980715458437658</v>
      </c>
      <c r="F190" s="41">
        <f t="shared" si="5"/>
        <v>-6.734938143138621E-3</v>
      </c>
      <c r="G190" s="42">
        <f>VLOOKUP(A190,Skaters!A1:G640,7,FALSE)</f>
        <v>46</v>
      </c>
      <c r="H190" s="43">
        <f>(VLOOKUP($A190,Skaters!$A1:$V640,8,FALSE)-AVERAGE(Skaters!H3:H640))/STDEV(Skaters!H3:H640)</f>
        <v>0.27795566562156504</v>
      </c>
      <c r="I190" s="33">
        <f>(VLOOKUP($A190,Skaters!$A1:$V640,10,FALSE)-AVERAGE(Skaters!J3:J640))/STDEV(Skaters!J3:J640)</f>
        <v>0.74920397714341036</v>
      </c>
      <c r="J190" s="33">
        <f>(VLOOKUP($A190,Skaters!$A1:$V640,11,FALSE)-AVERAGE(Skaters!K3:K640))/STDEV(Skaters!K3:K640)</f>
        <v>0.14906071843093285</v>
      </c>
      <c r="K190" s="33">
        <f>(VLOOKUP($A190,Skaters!$A1:$V640,12,FALSE)-AVERAGE(Skaters!L3:L640))/STDEV(Skaters!L3:L640)</f>
        <v>0.44294472287663728</v>
      </c>
      <c r="L190" s="33">
        <f>(VLOOKUP($A190,Skaters!$A1:$V640,13,FALSE)-AVERAGE(Skaters!M3:M640))/STDEV(Skaters!M3:M640)</f>
        <v>0.48503337316569861</v>
      </c>
      <c r="M190" s="33">
        <f>(VLOOKUP($A190,Skaters!$A1:$V640,14,FALSE)-AVERAGE(Skaters!N3:N640))/STDEV(Skaters!N3:N640)</f>
        <v>0.57594893926423318</v>
      </c>
      <c r="N190" s="33">
        <f>(VLOOKUP($A190,Skaters!$A1:$V640,15,FALSE)-AVERAGE(Skaters!O3:O640))/STDEV(Skaters!O3:O640)</f>
        <v>0.44278954927249586</v>
      </c>
      <c r="O190" s="33">
        <f>(VLOOKUP($A190,Skaters!$A1:$V640,16,FALSE)-AVERAGE(Skaters!P3:P640))/STDEV(Skaters!P3:P640)</f>
        <v>-0.99369661846468693</v>
      </c>
      <c r="P190" s="33">
        <f>(VLOOKUP($A190,Skaters!$A1:$V640,17,FALSE)-AVERAGE(Skaters!Q3:Q640))/STDEV(Skaters!Q3:Q640)</f>
        <v>-0.26417189293626014</v>
      </c>
      <c r="Q190" s="33">
        <f>(VLOOKUP($A190,Skaters!$A1:$V640,18,FALSE)-AVERAGE(Skaters!R3:R640))/STDEV(Skaters!R3:R640)</f>
        <v>-1.1421981541322273</v>
      </c>
      <c r="R190" s="33">
        <f>(VLOOKUP($A190,Skaters!$A1:$V640,19,FALSE)-AVERAGE(Skaters!S3:S640))/STDEV(Skaters!S3:S640)</f>
        <v>0.60723730044793844</v>
      </c>
      <c r="S190" s="33">
        <f>(VLOOKUP($A190,Skaters!$A1:$V640,20,FALSE)-AVERAGE(Skaters!T3:T640))/STDEV(Skaters!T3:T640)</f>
        <v>0.52697229086131603</v>
      </c>
      <c r="T190" s="33">
        <f>(VLOOKUP($A190,Skaters!$A1:$V640,21,FALSE)-AVERAGE(Skaters!U3:U640))/STDEV(Skaters!U3:U640)</f>
        <v>0.69085630759064498</v>
      </c>
      <c r="U190" s="33">
        <f>(VLOOKUP($A190,Skaters!$A1:$V640,22,FALSE)-AVERAGE(Skaters!V3:V640))/STDEV(Skaters!V3:V640)</f>
        <v>0.86475243651576195</v>
      </c>
      <c r="V190" s="33">
        <f>IFERROR((VLOOKUP($A190,Skaters!A1:X640,23,FALSE)-AVERAGE(Skaters!W3:W640))/STDEV(Skaters!W3:W640),0)</f>
        <v>0</v>
      </c>
      <c r="W190" s="33">
        <f>IFERROR((VLOOKUP($A190,Skaters!A1:X640,24,FALSE)-AVERAGE(Skaters!X3:X640))/STDEV(Skaters!X3:X640),0)</f>
        <v>0</v>
      </c>
    </row>
    <row r="191" spans="1:23" ht="21.25" customHeight="1" x14ac:dyDescent="0.15">
      <c r="A191" s="44" t="s">
        <v>309</v>
      </c>
      <c r="B191" s="48" t="s">
        <v>72</v>
      </c>
      <c r="C191" s="49">
        <v>36</v>
      </c>
      <c r="D191" s="48" t="s">
        <v>61</v>
      </c>
      <c r="E191" s="40">
        <f t="shared" si="4"/>
        <v>0.501807669278451</v>
      </c>
      <c r="F191" s="41">
        <f t="shared" si="5"/>
        <v>1.0240972842417368E-2</v>
      </c>
      <c r="G191" s="42">
        <f>VLOOKUP(A191,Skaters!A1:G640,7,FALSE)</f>
        <v>49</v>
      </c>
      <c r="H191" s="43">
        <f>(VLOOKUP($A191,Skaters!$A1:$V640,8,FALSE)-AVERAGE(Skaters!H3:H640))/STDEV(Skaters!H3:H640)</f>
        <v>6.8645932487749306E-2</v>
      </c>
      <c r="I191" s="33">
        <f>(VLOOKUP($A191,Skaters!$A1:$V640,10,FALSE)-AVERAGE(Skaters!J3:J640))/STDEV(Skaters!J3:J640)</f>
        <v>0.76852484537313137</v>
      </c>
      <c r="J191" s="33">
        <f>(VLOOKUP($A191,Skaters!$A1:$V640,11,FALSE)-AVERAGE(Skaters!K3:K640))/STDEV(Skaters!K3:K640)</f>
        <v>0.1291069303411865</v>
      </c>
      <c r="K191" s="33">
        <f>(VLOOKUP($A191,Skaters!$A1:$V640,12,FALSE)-AVERAGE(Skaters!L3:L640))/STDEV(Skaters!L3:L640)</f>
        <v>0.43933664098775588</v>
      </c>
      <c r="L191" s="33">
        <f>(VLOOKUP($A191,Skaters!$A1:$V640,13,FALSE)-AVERAGE(Skaters!M3:M640))/STDEV(Skaters!M3:M640)</f>
        <v>-3.9436230620378578E-2</v>
      </c>
      <c r="M191" s="33">
        <f>(VLOOKUP($A191,Skaters!$A1:$V640,14,FALSE)-AVERAGE(Skaters!N3:N640))/STDEV(Skaters!N3:N640)</f>
        <v>0.39731847952881766</v>
      </c>
      <c r="N191" s="33">
        <f>(VLOOKUP($A191,Skaters!$A1:$V640,15,FALSE)-AVERAGE(Skaters!O3:O640))/STDEV(Skaters!O3:O640)</f>
        <v>0.11047351663284073</v>
      </c>
      <c r="O191" s="33">
        <f>(VLOOKUP($A191,Skaters!$A1:$V640,16,FALSE)-AVERAGE(Skaters!P3:P640))/STDEV(Skaters!P3:P640)</f>
        <v>-0.64843919832196728</v>
      </c>
      <c r="P191" s="33">
        <f>(VLOOKUP($A191,Skaters!$A1:$V640,17,FALSE)-AVERAGE(Skaters!Q3:Q640))/STDEV(Skaters!Q3:Q640)</f>
        <v>-0.97053477912957498</v>
      </c>
      <c r="Q191" s="33">
        <f>(VLOOKUP($A191,Skaters!$A1:$V640,18,FALSE)-AVERAGE(Skaters!R3:R640))/STDEV(Skaters!R3:R640)</f>
        <v>0.18157780587363825</v>
      </c>
      <c r="R191" s="33">
        <f>(VLOOKUP($A191,Skaters!$A1:$V640,19,FALSE)-AVERAGE(Skaters!S3:S640))/STDEV(Skaters!S3:S640)</f>
        <v>1.0628751265496488</v>
      </c>
      <c r="S191" s="33">
        <f>(VLOOKUP($A191,Skaters!$A1:$V640,20,FALSE)-AVERAGE(Skaters!T3:T640))/STDEV(Skaters!T3:T640)</f>
        <v>1.1207433888261393</v>
      </c>
      <c r="T191" s="33">
        <f>(VLOOKUP($A191,Skaters!$A1:$V640,21,FALSE)-AVERAGE(Skaters!U3:U640))/STDEV(Skaters!U3:U640)</f>
        <v>0.88611542783095931</v>
      </c>
      <c r="U191" s="33">
        <f>(VLOOKUP($A191,Skaters!$A1:$V640,22,FALSE)-AVERAGE(Skaters!V3:V640))/STDEV(Skaters!V3:V640)</f>
        <v>1.1787352743749768</v>
      </c>
      <c r="V191" s="33">
        <f>IFERROR((VLOOKUP($A191,Skaters!A1:X640,23,FALSE)-AVERAGE(Skaters!W3:W640))/STDEV(Skaters!W3:W640),0)</f>
        <v>0</v>
      </c>
      <c r="W191" s="33">
        <f>IFERROR((VLOOKUP($A191,Skaters!A1:X640,24,FALSE)-AVERAGE(Skaters!X3:X640))/STDEV(Skaters!X3:X640),0)</f>
        <v>0</v>
      </c>
    </row>
    <row r="192" spans="1:23" ht="21.25" customHeight="1" x14ac:dyDescent="0.15">
      <c r="A192" s="44" t="s">
        <v>313</v>
      </c>
      <c r="B192" s="48" t="s">
        <v>151</v>
      </c>
      <c r="C192" s="49">
        <v>21</v>
      </c>
      <c r="D192" s="48" t="s">
        <v>81</v>
      </c>
      <c r="E192" s="40">
        <f t="shared" si="4"/>
        <v>-2.6651749702521099E-2</v>
      </c>
      <c r="F192" s="41">
        <f t="shared" si="5"/>
        <v>-5.6705850430895956E-4</v>
      </c>
      <c r="G192" s="42">
        <f>VLOOKUP(A192,Skaters!A1:G640,7,FALSE)</f>
        <v>47</v>
      </c>
      <c r="H192" s="43">
        <f>(VLOOKUP($A192,Skaters!$A1:$V640,8,FALSE)-AVERAGE(Skaters!H3:H640))/STDEV(Skaters!H3:H640)</f>
        <v>-0.18496086536760734</v>
      </c>
      <c r="I192" s="33">
        <f>(VLOOKUP($A192,Skaters!$A1:$V640,10,FALSE)-AVERAGE(Skaters!J3:J640))/STDEV(Skaters!J3:J640)</f>
        <v>1.0794190558432291</v>
      </c>
      <c r="J192" s="33">
        <f>(VLOOKUP($A192,Skaters!$A1:$V640,11,FALSE)-AVERAGE(Skaters!K3:K640))/STDEV(Skaters!K3:K640)</f>
        <v>-0.10016693299031749</v>
      </c>
      <c r="K192" s="33">
        <f>(VLOOKUP($A192,Skaters!$A1:$V640,12,FALSE)-AVERAGE(Skaters!L3:L640))/STDEV(Skaters!L3:L640)</f>
        <v>0.43926345395843414</v>
      </c>
      <c r="L192" s="33">
        <f>(VLOOKUP($A192,Skaters!$A1:$V640,13,FALSE)-AVERAGE(Skaters!M3:M640))/STDEV(Skaters!M3:M640)</f>
        <v>4.8546232945786805E-2</v>
      </c>
      <c r="M192" s="33">
        <f>(VLOOKUP($A192,Skaters!$A1:$V640,14,FALSE)-AVERAGE(Skaters!N3:N640))/STDEV(Skaters!N3:N640)</f>
        <v>0.23446885070489043</v>
      </c>
      <c r="N192" s="33">
        <f>(VLOOKUP($A192,Skaters!$A1:$V640,15,FALSE)-AVERAGE(Skaters!O3:O640))/STDEV(Skaters!O3:O640)</f>
        <v>-0.11009209358396746</v>
      </c>
      <c r="O192" s="33">
        <f>(VLOOKUP($A192,Skaters!$A1:$V640,16,FALSE)-AVERAGE(Skaters!P3:P640))/STDEV(Skaters!P3:P640)</f>
        <v>-0.58351131034467885</v>
      </c>
      <c r="P192" s="33">
        <f>(VLOOKUP($A192,Skaters!$A1:$V640,17,FALSE)-AVERAGE(Skaters!Q3:Q640))/STDEV(Skaters!Q3:Q640)</f>
        <v>-0.26625948126936227</v>
      </c>
      <c r="Q192" s="33">
        <f>(VLOOKUP($A192,Skaters!$A1:$V640,18,FALSE)-AVERAGE(Skaters!R3:R640))/STDEV(Skaters!R3:R640)</f>
        <v>-0.36084670157257309</v>
      </c>
      <c r="R192" s="33">
        <f>(VLOOKUP($A192,Skaters!$A1:$V640,19,FALSE)-AVERAGE(Skaters!S3:S640))/STDEV(Skaters!S3:S640)</f>
        <v>0.89121318108559544</v>
      </c>
      <c r="S192" s="33">
        <f>(VLOOKUP($A192,Skaters!$A1:$V640,20,FALSE)-AVERAGE(Skaters!T3:T640))/STDEV(Skaters!T3:T640)</f>
        <v>-0.55366088612236419</v>
      </c>
      <c r="T192" s="33">
        <f>(VLOOKUP($A192,Skaters!$A1:$V640,21,FALSE)-AVERAGE(Skaters!U3:U640))/STDEV(Skaters!U3:U640)</f>
        <v>-0.56247732402476269</v>
      </c>
      <c r="U192" s="33">
        <f>(VLOOKUP($A192,Skaters!$A1:$V640,22,FALSE)-AVERAGE(Skaters!V3:V640))/STDEV(Skaters!V3:V640)</f>
        <v>0.28120082160672311</v>
      </c>
      <c r="V192" s="33">
        <f>IFERROR((VLOOKUP($A192,Skaters!A1:X640,23,FALSE)-AVERAGE(Skaters!W3:W640))/STDEV(Skaters!W3:W640),0)</f>
        <v>0</v>
      </c>
      <c r="W192" s="33">
        <f>IFERROR((VLOOKUP($A192,Skaters!A1:X640,24,FALSE)-AVERAGE(Skaters!X3:X640))/STDEV(Skaters!X3:X640),0)</f>
        <v>0</v>
      </c>
    </row>
    <row r="193" spans="1:23" ht="21.25" customHeight="1" x14ac:dyDescent="0.2">
      <c r="A193" s="47" t="s">
        <v>296</v>
      </c>
      <c r="B193" s="38" t="s">
        <v>147</v>
      </c>
      <c r="C193" s="39">
        <v>31</v>
      </c>
      <c r="D193" s="38" t="s">
        <v>81</v>
      </c>
      <c r="E193" s="40">
        <f t="shared" si="4"/>
        <v>-5.336786710031205E-2</v>
      </c>
      <c r="F193" s="41">
        <f t="shared" si="5"/>
        <v>-1.1601710239198273E-3</v>
      </c>
      <c r="G193" s="42">
        <f>VLOOKUP(A193,Skaters!A1:G640,7,FALSE)</f>
        <v>46</v>
      </c>
      <c r="H193" s="43">
        <f>(VLOOKUP($A193,Skaters!$A1:$V640,8,FALSE)-AVERAGE(Skaters!H3:H640))/STDEV(Skaters!H3:H640)</f>
        <v>-0.45993742273242477</v>
      </c>
      <c r="I193" s="33">
        <f>(VLOOKUP($A193,Skaters!$A1:$V640,10,FALSE)-AVERAGE(Skaters!J3:J640))/STDEV(Skaters!J3:J640)</f>
        <v>0.43935195168183799</v>
      </c>
      <c r="J193" s="33">
        <f>(VLOOKUP($A193,Skaters!$A1:$V640,11,FALSE)-AVERAGE(Skaters!K3:K640))/STDEV(Skaters!K3:K640)</f>
        <v>0.36750970216925882</v>
      </c>
      <c r="K193" s="33">
        <f>(VLOOKUP($A193,Skaters!$A1:$V640,12,FALSE)-AVERAGE(Skaters!L3:L640))/STDEV(Skaters!L3:L640)</f>
        <v>0.43666599500833952</v>
      </c>
      <c r="L193" s="33">
        <f>(VLOOKUP($A193,Skaters!$A1:$V640,13,FALSE)-AVERAGE(Skaters!M3:M640))/STDEV(Skaters!M3:M640)</f>
        <v>8.0418165330468395E-4</v>
      </c>
      <c r="M193" s="33">
        <f>(VLOOKUP($A193,Skaters!$A1:$V640,14,FALSE)-AVERAGE(Skaters!N3:N640))/STDEV(Skaters!N3:N640)</f>
        <v>0.65551217837167308</v>
      </c>
      <c r="N193" s="33">
        <f>(VLOOKUP($A193,Skaters!$A1:$V640,15,FALSE)-AVERAGE(Skaters!O3:O640))/STDEV(Skaters!O3:O640)</f>
        <v>0.35685750242429987</v>
      </c>
      <c r="O193" s="33">
        <f>(VLOOKUP($A193,Skaters!$A1:$V640,16,FALSE)-AVERAGE(Skaters!P3:P640))/STDEV(Skaters!P3:P640)</f>
        <v>-0.78735224909998247</v>
      </c>
      <c r="P193" s="33">
        <f>(VLOOKUP($A193,Skaters!$A1:$V640,17,FALSE)-AVERAGE(Skaters!Q3:Q640))/STDEV(Skaters!Q3:Q640)</f>
        <v>-0.35182824021189169</v>
      </c>
      <c r="Q193" s="33">
        <f>(VLOOKUP($A193,Skaters!$A1:$V640,18,FALSE)-AVERAGE(Skaters!R3:R640))/STDEV(Skaters!R3:R640)</f>
        <v>-0.43053895592903102</v>
      </c>
      <c r="R193" s="33">
        <f>(VLOOKUP($A193,Skaters!$A1:$V640,19,FALSE)-AVERAGE(Skaters!S3:S640))/STDEV(Skaters!S3:S640)</f>
        <v>0.32968908084149973</v>
      </c>
      <c r="S193" s="33">
        <f>(VLOOKUP($A193,Skaters!$A1:$V640,20,FALSE)-AVERAGE(Skaters!T3:T640))/STDEV(Skaters!T3:T640)</f>
        <v>-0.5323828672098132</v>
      </c>
      <c r="T193" s="33">
        <f>(VLOOKUP($A193,Skaters!$A1:$V640,21,FALSE)-AVERAGE(Skaters!U3:U640))/STDEV(Skaters!U3:U640)</f>
        <v>-0.53905182177011901</v>
      </c>
      <c r="U193" s="33">
        <f>(VLOOKUP($A193,Skaters!$A1:$V640,22,FALSE)-AVERAGE(Skaters!V3:V640))/STDEV(Skaters!V3:V640)</f>
        <v>0.45383129614793111</v>
      </c>
      <c r="V193" s="33">
        <f>IFERROR((VLOOKUP($A193,Skaters!A1:X640,23,FALSE)-AVERAGE(Skaters!W3:W640))/STDEV(Skaters!W3:W640),0)</f>
        <v>0</v>
      </c>
      <c r="W193" s="33">
        <f>IFERROR((VLOOKUP($A193,Skaters!A1:X640,24,FALSE)-AVERAGE(Skaters!X3:X640))/STDEV(Skaters!X3:X640),0)</f>
        <v>0</v>
      </c>
    </row>
    <row r="194" spans="1:23" ht="21.25" customHeight="1" x14ac:dyDescent="0.15">
      <c r="A194" s="44" t="s">
        <v>223</v>
      </c>
      <c r="B194" s="48" t="s">
        <v>121</v>
      </c>
      <c r="C194" s="49">
        <v>28</v>
      </c>
      <c r="D194" s="48" t="s">
        <v>61</v>
      </c>
      <c r="E194" s="40">
        <f t="shared" si="4"/>
        <v>1.7680470634124075</v>
      </c>
      <c r="F194" s="41">
        <f t="shared" si="5"/>
        <v>3.608259313086546E-2</v>
      </c>
      <c r="G194" s="42">
        <f>VLOOKUP(A194,Skaters!A1:G640,7,FALSE)</f>
        <v>49</v>
      </c>
      <c r="H194" s="43">
        <f>(VLOOKUP($A194,Skaters!$A1:$V640,8,FALSE)-AVERAGE(Skaters!H3:H640))/STDEV(Skaters!H3:H640)</f>
        <v>0.73022896764283673</v>
      </c>
      <c r="I194" s="33">
        <f>(VLOOKUP($A194,Skaters!$A1:$V640,10,FALSE)-AVERAGE(Skaters!J3:J640))/STDEV(Skaters!J3:J640)</f>
        <v>1.0917357400988643</v>
      </c>
      <c r="J194" s="33">
        <f>(VLOOKUP($A194,Skaters!$A1:$V640,11,FALSE)-AVERAGE(Skaters!K3:K640))/STDEV(Skaters!K3:K640)</f>
        <v>-0.11832172736336745</v>
      </c>
      <c r="K194" s="33">
        <f>(VLOOKUP($A194,Skaters!$A1:$V640,12,FALSE)-AVERAGE(Skaters!L3:L640))/STDEV(Skaters!L3:L640)</f>
        <v>0.43353079630686836</v>
      </c>
      <c r="L194" s="33">
        <f>(VLOOKUP($A194,Skaters!$A1:$V640,13,FALSE)-AVERAGE(Skaters!M3:M640))/STDEV(Skaters!M3:M640)</f>
        <v>1.2357274243717211</v>
      </c>
      <c r="M194" s="33">
        <f>(VLOOKUP($A194,Skaters!$A1:$V640,14,FALSE)-AVERAGE(Skaters!N3:N640))/STDEV(Skaters!N3:N640)</f>
        <v>1.5939181418623529</v>
      </c>
      <c r="N194" s="33">
        <f>(VLOOKUP($A194,Skaters!$A1:$V640,15,FALSE)-AVERAGE(Skaters!O3:O640))/STDEV(Skaters!O3:O640)</f>
        <v>0.45871810860765411</v>
      </c>
      <c r="O194" s="33">
        <f>(VLOOKUP($A194,Skaters!$A1:$V640,16,FALSE)-AVERAGE(Skaters!P3:P640))/STDEV(Skaters!P3:P640)</f>
        <v>0.69145239881572096</v>
      </c>
      <c r="P194" s="33">
        <f>(VLOOKUP($A194,Skaters!$A1:$V640,17,FALSE)-AVERAGE(Skaters!Q3:Q640))/STDEV(Skaters!Q3:Q640)</f>
        <v>2.6374903282617101E-2</v>
      </c>
      <c r="Q194" s="33">
        <f>(VLOOKUP($A194,Skaters!$A1:$V640,18,FALSE)-AVERAGE(Skaters!R3:R640))/STDEV(Skaters!R3:R640)</f>
        <v>-1.5912648811181853</v>
      </c>
      <c r="R194" s="33">
        <f>(VLOOKUP($A194,Skaters!$A1:$V640,19,FALSE)-AVERAGE(Skaters!S3:S640))/STDEV(Skaters!S3:S640)</f>
        <v>0.58999961529770595</v>
      </c>
      <c r="S194" s="33">
        <f>(VLOOKUP($A194,Skaters!$A1:$V640,20,FALSE)-AVERAGE(Skaters!T3:T640))/STDEV(Skaters!T3:T640)</f>
        <v>3.3093679129331597</v>
      </c>
      <c r="T194" s="33">
        <f>(VLOOKUP($A194,Skaters!$A1:$V640,21,FALSE)-AVERAGE(Skaters!U3:U640))/STDEV(Skaters!U3:U640)</f>
        <v>2.7386752428123033</v>
      </c>
      <c r="U194" s="33">
        <f>(VLOOKUP($A194,Skaters!$A1:$V640,22,FALSE)-AVERAGE(Skaters!V3:V640))/STDEV(Skaters!V3:V640)</f>
        <v>1.2123142026293996</v>
      </c>
      <c r="V194" s="33">
        <f>IFERROR((VLOOKUP($A194,Skaters!A1:X640,23,FALSE)-AVERAGE(Skaters!W3:W640))/STDEV(Skaters!W3:W640),0)</f>
        <v>0</v>
      </c>
      <c r="W194" s="33">
        <f>IFERROR((VLOOKUP($A194,Skaters!A1:X640,24,FALSE)-AVERAGE(Skaters!X3:X640))/STDEV(Skaters!X3:X640),0)</f>
        <v>0</v>
      </c>
    </row>
    <row r="195" spans="1:23" ht="21.25" customHeight="1" x14ac:dyDescent="0.2">
      <c r="A195" s="47" t="s">
        <v>235</v>
      </c>
      <c r="B195" s="38" t="s">
        <v>144</v>
      </c>
      <c r="C195" s="39">
        <v>29</v>
      </c>
      <c r="D195" s="38" t="s">
        <v>62</v>
      </c>
      <c r="E195" s="40">
        <f t="shared" ref="E195:E258" si="6">(H195*G195*H$2)+(I195*I$2)+(J195*J$2)+(K195*K$2)+(L195*L$2)+(M195*M$2)+(N195*N$2)+(O195*O$2)+(P195*P$2)+(Q195*Q$2)+(R195*R$2)+(S195*S$2)+(T195*T$2)+(U195*U$2)+(V195*V$2)+(W195*W$2)</f>
        <v>1.5136418264690588</v>
      </c>
      <c r="F195" s="41">
        <f t="shared" ref="F195:F258" si="7">E195/G195</f>
        <v>3.1534204718105391E-2</v>
      </c>
      <c r="G195" s="42">
        <f>VLOOKUP(A195,Skaters!A1:G640,7,FALSE)</f>
        <v>48</v>
      </c>
      <c r="H195" s="43">
        <f>(VLOOKUP($A195,Skaters!$A1:$V640,8,FALSE)-AVERAGE(Skaters!H3:H640))/STDEV(Skaters!H3:H640)</f>
        <v>-0.31825051226866713</v>
      </c>
      <c r="I195" s="33">
        <f>(VLOOKUP($A195,Skaters!$A1:$V640,10,FALSE)-AVERAGE(Skaters!J3:J640))/STDEV(Skaters!J3:J640)</f>
        <v>0.96544200835638783</v>
      </c>
      <c r="J195" s="33">
        <f>(VLOOKUP($A195,Skaters!$A1:$V640,11,FALSE)-AVERAGE(Skaters!K3:K640))/STDEV(Skaters!K3:K640)</f>
        <v>-4.1318752198277874E-2</v>
      </c>
      <c r="K195" s="33">
        <f>(VLOOKUP($A195,Skaters!$A1:$V640,12,FALSE)-AVERAGE(Skaters!L3:L640))/STDEV(Skaters!L3:L640)</f>
        <v>0.42336990482655923</v>
      </c>
      <c r="L195" s="33">
        <f>(VLOOKUP($A195,Skaters!$A1:$V640,13,FALSE)-AVERAGE(Skaters!M3:M640))/STDEV(Skaters!M3:M640)</f>
        <v>1.4467522703125433</v>
      </c>
      <c r="M195" s="33">
        <f>(VLOOKUP($A195,Skaters!$A1:$V640,14,FALSE)-AVERAGE(Skaters!N3:N640))/STDEV(Skaters!N3:N640)</f>
        <v>1.3060465066177769</v>
      </c>
      <c r="N195" s="33">
        <f>(VLOOKUP($A195,Skaters!$A1:$V640,15,FALSE)-AVERAGE(Skaters!O3:O640))/STDEV(Skaters!O3:O640)</f>
        <v>0.2827831356362433</v>
      </c>
      <c r="O195" s="33">
        <f>(VLOOKUP($A195,Skaters!$A1:$V640,16,FALSE)-AVERAGE(Skaters!P3:P640))/STDEV(Skaters!P3:P640)</f>
        <v>-0.52888221522387679</v>
      </c>
      <c r="P195" s="33">
        <f>(VLOOKUP($A195,Skaters!$A1:$V640,17,FALSE)-AVERAGE(Skaters!Q3:Q640))/STDEV(Skaters!Q3:Q640)</f>
        <v>-0.25910167777465198</v>
      </c>
      <c r="Q195" s="33">
        <f>(VLOOKUP($A195,Skaters!$A1:$V640,18,FALSE)-AVERAGE(Skaters!R3:R640))/STDEV(Skaters!R3:R640)</f>
        <v>-0.61113462041396083</v>
      </c>
      <c r="R195" s="33">
        <f>(VLOOKUP($A195,Skaters!$A1:$V640,19,FALSE)-AVERAGE(Skaters!S3:S640))/STDEV(Skaters!S3:S640)</f>
        <v>0.36247211063342527</v>
      </c>
      <c r="S195" s="33">
        <f>(VLOOKUP($A195,Skaters!$A1:$V640,20,FALSE)-AVERAGE(Skaters!T3:T640))/STDEV(Skaters!T3:T640)</f>
        <v>-0.45765379800591993</v>
      </c>
      <c r="T195" s="33">
        <f>(VLOOKUP($A195,Skaters!$A1:$V640,21,FALSE)-AVERAGE(Skaters!U3:U640))/STDEV(Skaters!U3:U640)</f>
        <v>-0.47229466464972247</v>
      </c>
      <c r="U195" s="33">
        <f>(VLOOKUP($A195,Skaters!$A1:$V640,22,FALSE)-AVERAGE(Skaters!V3:V640))/STDEV(Skaters!V3:V640)</f>
        <v>0.78043364779143631</v>
      </c>
      <c r="V195" s="33">
        <f>IFERROR((VLOOKUP($A195,Skaters!A1:X640,23,FALSE)-AVERAGE(Skaters!W3:W640))/STDEV(Skaters!W3:W640),0)</f>
        <v>0</v>
      </c>
      <c r="W195" s="33">
        <f>IFERROR((VLOOKUP($A195,Skaters!A1:X640,24,FALSE)-AVERAGE(Skaters!X3:X640))/STDEV(Skaters!X3:X640),0)</f>
        <v>0</v>
      </c>
    </row>
    <row r="196" spans="1:23" ht="21.25" customHeight="1" x14ac:dyDescent="0.15">
      <c r="A196" s="44" t="s">
        <v>295</v>
      </c>
      <c r="B196" s="45" t="s">
        <v>130</v>
      </c>
      <c r="C196" s="46">
        <v>28</v>
      </c>
      <c r="D196" s="45" t="s">
        <v>59</v>
      </c>
      <c r="E196" s="40">
        <f t="shared" si="6"/>
        <v>0.94307896572869487</v>
      </c>
      <c r="F196" s="41">
        <f t="shared" si="7"/>
        <v>2.0065509909121166E-2</v>
      </c>
      <c r="G196" s="42">
        <f>VLOOKUP(A196,Skaters!A1:G640,7,FALSE)</f>
        <v>47</v>
      </c>
      <c r="H196" s="43">
        <f>(VLOOKUP($A196,Skaters!$A1:$V640,8,FALSE)-AVERAGE(Skaters!H3:H640))/STDEV(Skaters!H3:H640)</f>
        <v>0.42667803327102771</v>
      </c>
      <c r="I196" s="33">
        <f>(VLOOKUP($A196,Skaters!$A1:$V640,10,FALSE)-AVERAGE(Skaters!J3:J640))/STDEV(Skaters!J3:J640)</f>
        <v>-1.4463838026019129E-2</v>
      </c>
      <c r="J196" s="33">
        <f>(VLOOKUP($A196,Skaters!$A1:$V640,11,FALSE)-AVERAGE(Skaters!K3:K640))/STDEV(Skaters!K3:K640)</f>
        <v>0.68018253914719129</v>
      </c>
      <c r="K196" s="33">
        <f>(VLOOKUP($A196,Skaters!$A1:$V640,12,FALSE)-AVERAGE(Skaters!L3:L640))/STDEV(Skaters!L3:L640)</f>
        <v>0.42287687859839435</v>
      </c>
      <c r="L196" s="33">
        <f>(VLOOKUP($A196,Skaters!$A1:$V640,13,FALSE)-AVERAGE(Skaters!M3:M640))/STDEV(Skaters!M3:M640)</f>
        <v>0.42768210055755873</v>
      </c>
      <c r="M196" s="33">
        <f>(VLOOKUP($A196,Skaters!$A1:$V640,14,FALSE)-AVERAGE(Skaters!N3:N640))/STDEV(Skaters!N3:N640)</f>
        <v>-0.45107355470159582</v>
      </c>
      <c r="N196" s="33">
        <f>(VLOOKUP($A196,Skaters!$A1:$V640,15,FALSE)-AVERAGE(Skaters!O3:O640))/STDEV(Skaters!O3:O640)</f>
        <v>-0.41081908064054407</v>
      </c>
      <c r="O196" s="33">
        <f>(VLOOKUP($A196,Skaters!$A1:$V640,16,FALSE)-AVERAGE(Skaters!P3:P640))/STDEV(Skaters!P3:P640)</f>
        <v>-0.45219902245449028</v>
      </c>
      <c r="P196" s="33">
        <f>(VLOOKUP($A196,Skaters!$A1:$V640,17,FALSE)-AVERAGE(Skaters!Q3:Q640))/STDEV(Skaters!Q3:Q640)</f>
        <v>-3.3363272657686724E-2</v>
      </c>
      <c r="Q196" s="33">
        <f>(VLOOKUP($A196,Skaters!$A1:$V640,18,FALSE)-AVERAGE(Skaters!R3:R640))/STDEV(Skaters!R3:R640)</f>
        <v>0.71269626714499834</v>
      </c>
      <c r="R196" s="33">
        <f>(VLOOKUP($A196,Skaters!$A1:$V640,19,FALSE)-AVERAGE(Skaters!S3:S640))/STDEV(Skaters!S3:S640)</f>
        <v>-9.3663772575775073E-2</v>
      </c>
      <c r="S196" s="33">
        <f>(VLOOKUP($A196,Skaters!$A1:$V640,20,FALSE)-AVERAGE(Skaters!T3:T640))/STDEV(Skaters!T3:T640)</f>
        <v>2.69038193817924</v>
      </c>
      <c r="T196" s="33">
        <f>(VLOOKUP($A196,Skaters!$A1:$V640,21,FALSE)-AVERAGE(Skaters!U3:U640))/STDEV(Skaters!U3:U640)</f>
        <v>2.3172955728508708</v>
      </c>
      <c r="U196" s="33">
        <f>(VLOOKUP($A196,Skaters!$A1:$V640,22,FALSE)-AVERAGE(Skaters!V3:V640))/STDEV(Skaters!V3:V640)</f>
        <v>1.1692872441390145</v>
      </c>
      <c r="V196" s="33">
        <f>IFERROR((VLOOKUP($A196,Skaters!A1:X640,23,FALSE)-AVERAGE(Skaters!W3:W640))/STDEV(Skaters!W3:W640),0)</f>
        <v>0</v>
      </c>
      <c r="W196" s="33">
        <f>IFERROR((VLOOKUP($A196,Skaters!A1:X640,24,FALSE)-AVERAGE(Skaters!X3:X640))/STDEV(Skaters!X3:X640),0)</f>
        <v>0</v>
      </c>
    </row>
    <row r="197" spans="1:23" ht="21.25" customHeight="1" x14ac:dyDescent="0.15">
      <c r="A197" s="44" t="s">
        <v>278</v>
      </c>
      <c r="B197" s="45" t="s">
        <v>125</v>
      </c>
      <c r="C197" s="46">
        <v>29</v>
      </c>
      <c r="D197" s="45" t="s">
        <v>81</v>
      </c>
      <c r="E197" s="40">
        <f t="shared" si="6"/>
        <v>0.78642911113176706</v>
      </c>
      <c r="F197" s="41">
        <f t="shared" si="7"/>
        <v>1.7096285024603631E-2</v>
      </c>
      <c r="G197" s="42">
        <f>VLOOKUP(A197,Skaters!A1:G640,7,FALSE)</f>
        <v>46</v>
      </c>
      <c r="H197" s="43">
        <f>(VLOOKUP($A197,Skaters!$A1:$V640,8,FALSE)-AVERAGE(Skaters!H3:H640))/STDEV(Skaters!H3:H640)</f>
        <v>6.4568904756057768E-2</v>
      </c>
      <c r="I197" s="33">
        <f>(VLOOKUP($A197,Skaters!$A1:$V640,10,FALSE)-AVERAGE(Skaters!J3:J640))/STDEV(Skaters!J3:J640)</f>
        <v>1.5576461457772102</v>
      </c>
      <c r="J197" s="33">
        <f>(VLOOKUP($A197,Skaters!$A1:$V640,11,FALSE)-AVERAGE(Skaters!K3:K640))/STDEV(Skaters!K3:K640)</f>
        <v>-0.48941023282118346</v>
      </c>
      <c r="K197" s="33">
        <f>(VLOOKUP($A197,Skaters!$A1:$V640,12,FALSE)-AVERAGE(Skaters!L3:L640))/STDEV(Skaters!L3:L640)</f>
        <v>0.41605466891656046</v>
      </c>
      <c r="L197" s="33">
        <f>(VLOOKUP($A197,Skaters!$A1:$V640,13,FALSE)-AVERAGE(Skaters!M3:M640))/STDEV(Skaters!M3:M640)</f>
        <v>0.56270425668023516</v>
      </c>
      <c r="M197" s="33">
        <f>(VLOOKUP($A197,Skaters!$A1:$V640,14,FALSE)-AVERAGE(Skaters!N3:N640))/STDEV(Skaters!N3:N640)</f>
        <v>1.1790298752791828</v>
      </c>
      <c r="N197" s="33">
        <f>(VLOOKUP($A197,Skaters!$A1:$V640,15,FALSE)-AVERAGE(Skaters!O3:O640))/STDEV(Skaters!O3:O640)</f>
        <v>0.1552889288286895</v>
      </c>
      <c r="O197" s="33">
        <f>(VLOOKUP($A197,Skaters!$A1:$V640,16,FALSE)-AVERAGE(Skaters!P3:P640))/STDEV(Skaters!P3:P640)</f>
        <v>-0.93094942940076642</v>
      </c>
      <c r="P197" s="33">
        <f>(VLOOKUP($A197,Skaters!$A1:$V640,17,FALSE)-AVERAGE(Skaters!Q3:Q640))/STDEV(Skaters!Q3:Q640)</f>
        <v>-1.2574305788542484</v>
      </c>
      <c r="Q197" s="33">
        <f>(VLOOKUP($A197,Skaters!$A1:$V640,18,FALSE)-AVERAGE(Skaters!R3:R640))/STDEV(Skaters!R3:R640)</f>
        <v>-6.8850557932417886E-2</v>
      </c>
      <c r="R197" s="33">
        <f>(VLOOKUP($A197,Skaters!$A1:$V640,19,FALSE)-AVERAGE(Skaters!S3:S640))/STDEV(Skaters!S3:S640)</f>
        <v>1.2353212223966361</v>
      </c>
      <c r="S197" s="33">
        <f>(VLOOKUP($A197,Skaters!$A1:$V640,20,FALSE)-AVERAGE(Skaters!T3:T640))/STDEV(Skaters!T3:T640)</f>
        <v>-0.49006441507736087</v>
      </c>
      <c r="T197" s="33">
        <f>(VLOOKUP($A197,Skaters!$A1:$V640,21,FALSE)-AVERAGE(Skaters!U3:U640))/STDEV(Skaters!U3:U640)</f>
        <v>-0.49362261031498383</v>
      </c>
      <c r="U197" s="33">
        <f>(VLOOKUP($A197,Skaters!$A1:$V640,22,FALSE)-AVERAGE(Skaters!V3:V640))/STDEV(Skaters!V3:V640)</f>
        <v>0.63060475148595552</v>
      </c>
      <c r="V197" s="33">
        <f>IFERROR((VLOOKUP($A197,Skaters!A1:X640,23,FALSE)-AVERAGE(Skaters!W3:W640))/STDEV(Skaters!W3:W640),0)</f>
        <v>0</v>
      </c>
      <c r="W197" s="33">
        <f>IFERROR((VLOOKUP($A197,Skaters!A1:X640,24,FALSE)-AVERAGE(Skaters!X3:X640))/STDEV(Skaters!X3:X640),0)</f>
        <v>0</v>
      </c>
    </row>
    <row r="198" spans="1:23" ht="21.25" customHeight="1" x14ac:dyDescent="0.15">
      <c r="A198" s="37" t="s">
        <v>261</v>
      </c>
      <c r="B198" s="38" t="s">
        <v>94</v>
      </c>
      <c r="C198" s="39">
        <v>32</v>
      </c>
      <c r="D198" s="38" t="s">
        <v>104</v>
      </c>
      <c r="E198" s="40">
        <f t="shared" si="6"/>
        <v>1.5032145754512822</v>
      </c>
      <c r="F198" s="41">
        <f t="shared" si="7"/>
        <v>3.0677848478597596E-2</v>
      </c>
      <c r="G198" s="42">
        <f>VLOOKUP(A198,Skaters!A1:G640,7,FALSE)</f>
        <v>49</v>
      </c>
      <c r="H198" s="43">
        <f>(VLOOKUP($A198,Skaters!$A1:$V640,8,FALSE)-AVERAGE(Skaters!H3:H640))/STDEV(Skaters!H3:H640)</f>
        <v>0.37796017340846366</v>
      </c>
      <c r="I198" s="33">
        <f>(VLOOKUP($A198,Skaters!$A1:$V640,10,FALSE)-AVERAGE(Skaters!J3:J640))/STDEV(Skaters!J3:J640)</f>
        <v>0.16899872071279964</v>
      </c>
      <c r="J198" s="33">
        <f>(VLOOKUP($A198,Skaters!$A1:$V640,11,FALSE)-AVERAGE(Skaters!K3:K640))/STDEV(Skaters!K3:K640)</f>
        <v>0.51943461226047727</v>
      </c>
      <c r="K198" s="33">
        <f>(VLOOKUP($A198,Skaters!$A1:$V640,12,FALSE)-AVERAGE(Skaters!L3:L640))/STDEV(Skaters!L3:L640)</f>
        <v>0.40675884587177963</v>
      </c>
      <c r="L198" s="33">
        <f>(VLOOKUP($A198,Skaters!$A1:$V640,13,FALSE)-AVERAGE(Skaters!M3:M640))/STDEV(Skaters!M3:M640)</f>
        <v>0.94109911395770818</v>
      </c>
      <c r="M198" s="33">
        <f>(VLOOKUP($A198,Skaters!$A1:$V640,14,FALSE)-AVERAGE(Skaters!N3:N640))/STDEV(Skaters!N3:N640)</f>
        <v>-0.29951160669632509</v>
      </c>
      <c r="N198" s="33">
        <f>(VLOOKUP($A198,Skaters!$A1:$V640,15,FALSE)-AVERAGE(Skaters!O3:O640))/STDEV(Skaters!O3:O640)</f>
        <v>0.20154962899763842</v>
      </c>
      <c r="O198" s="33">
        <f>(VLOOKUP($A198,Skaters!$A1:$V640,16,FALSE)-AVERAGE(Skaters!P3:P640))/STDEV(Skaters!P3:P640)</f>
        <v>-0.70130174266948397</v>
      </c>
      <c r="P198" s="33">
        <f>(VLOOKUP($A198,Skaters!$A1:$V640,17,FALSE)-AVERAGE(Skaters!Q3:Q640))/STDEV(Skaters!Q3:Q640)</f>
        <v>-0.56797175465210614</v>
      </c>
      <c r="Q198" s="33">
        <f>(VLOOKUP($A198,Skaters!$A1:$V640,18,FALSE)-AVERAGE(Skaters!R3:R640))/STDEV(Skaters!R3:R640)</f>
        <v>0.37343424219214266</v>
      </c>
      <c r="R198" s="33">
        <f>(VLOOKUP($A198,Skaters!$A1:$V640,19,FALSE)-AVERAGE(Skaters!S3:S640))/STDEV(Skaters!S3:S640)</f>
        <v>0.49629742634478097</v>
      </c>
      <c r="S198" s="33">
        <f>(VLOOKUP($A198,Skaters!$A1:$V640,20,FALSE)-AVERAGE(Skaters!T3:T640))/STDEV(Skaters!T3:T640)</f>
        <v>2.0504294388366473</v>
      </c>
      <c r="T198" s="33">
        <f>(VLOOKUP($A198,Skaters!$A1:$V640,21,FALSE)-AVERAGE(Skaters!U3:U640))/STDEV(Skaters!U3:U640)</f>
        <v>2.2504993902534411</v>
      </c>
      <c r="U198" s="33">
        <f>(VLOOKUP($A198,Skaters!$A1:$V640,22,FALSE)-AVERAGE(Skaters!V3:V640))/STDEV(Skaters!V3:V640)</f>
        <v>0.95842912028881022</v>
      </c>
      <c r="V198" s="33">
        <f>IFERROR((VLOOKUP($A198,Skaters!A1:X640,23,FALSE)-AVERAGE(Skaters!W3:W640))/STDEV(Skaters!W3:W640),0)</f>
        <v>0</v>
      </c>
      <c r="W198" s="33">
        <f>IFERROR((VLOOKUP($A198,Skaters!A1:X640,24,FALSE)-AVERAGE(Skaters!X3:X640))/STDEV(Skaters!X3:X640),0)</f>
        <v>0</v>
      </c>
    </row>
    <row r="199" spans="1:23" ht="21.25" customHeight="1" x14ac:dyDescent="0.2">
      <c r="A199" s="47" t="s">
        <v>221</v>
      </c>
      <c r="B199" s="38" t="s">
        <v>115</v>
      </c>
      <c r="C199" s="39">
        <v>22</v>
      </c>
      <c r="D199" s="38" t="s">
        <v>74</v>
      </c>
      <c r="E199" s="40">
        <f t="shared" si="6"/>
        <v>3.9936419000602399</v>
      </c>
      <c r="F199" s="41">
        <f t="shared" si="7"/>
        <v>7.9872838001204802E-2</v>
      </c>
      <c r="G199" s="42">
        <f>VLOOKUP(A199,Skaters!A1:G640,7,FALSE)</f>
        <v>50</v>
      </c>
      <c r="H199" s="43">
        <f>(VLOOKUP($A199,Skaters!$A1:$V640,8,FALSE)-AVERAGE(Skaters!H3:H640))/STDEV(Skaters!H3:H640)</f>
        <v>1.978553804594634</v>
      </c>
      <c r="I199" s="33">
        <f>(VLOOKUP($A199,Skaters!$A1:$V640,10,FALSE)-AVERAGE(Skaters!J3:J640))/STDEV(Skaters!J3:J640)</f>
        <v>-0.33853211605116817</v>
      </c>
      <c r="J199" s="33">
        <f>(VLOOKUP($A199,Skaters!$A1:$V640,11,FALSE)-AVERAGE(Skaters!K3:K640))/STDEV(Skaters!K3:K640)</f>
        <v>0.88886879738716751</v>
      </c>
      <c r="K199" s="33">
        <f>(VLOOKUP($A199,Skaters!$A1:$V640,12,FALSE)-AVERAGE(Skaters!L3:L640))/STDEV(Skaters!L3:L640)</f>
        <v>0.4038134473539588</v>
      </c>
      <c r="L199" s="33">
        <f>(VLOOKUP($A199,Skaters!$A1:$V640,13,FALSE)-AVERAGE(Skaters!M3:M640))/STDEV(Skaters!M3:M640)</f>
        <v>1.0103431749781955</v>
      </c>
      <c r="M199" s="33">
        <f>(VLOOKUP($A199,Skaters!$A1:$V640,14,FALSE)-AVERAGE(Skaters!N3:N640))/STDEV(Skaters!N3:N640)</f>
        <v>0.10794549673078518</v>
      </c>
      <c r="N199" s="33">
        <f>(VLOOKUP($A199,Skaters!$A1:$V640,15,FALSE)-AVERAGE(Skaters!O3:O640))/STDEV(Skaters!O3:O640)</f>
        <v>0.7814250440225452</v>
      </c>
      <c r="O199" s="33">
        <f>(VLOOKUP($A199,Skaters!$A1:$V640,16,FALSE)-AVERAGE(Skaters!P3:P640))/STDEV(Skaters!P3:P640)</f>
        <v>1.2889351950429209</v>
      </c>
      <c r="P199" s="33">
        <f>(VLOOKUP($A199,Skaters!$A1:$V640,17,FALSE)-AVERAGE(Skaters!Q3:Q640))/STDEV(Skaters!Q3:Q640)</f>
        <v>-0.50759019866772304</v>
      </c>
      <c r="Q199" s="33">
        <f>(VLOOKUP($A199,Skaters!$A1:$V640,18,FALSE)-AVERAGE(Skaters!R3:R640))/STDEV(Skaters!R3:R640)</f>
        <v>0.36260180468057901</v>
      </c>
      <c r="R199" s="33">
        <f>(VLOOKUP($A199,Skaters!$A1:$V640,19,FALSE)-AVERAGE(Skaters!S3:S640))/STDEV(Skaters!S3:S640)</f>
        <v>-0.19201780872474525</v>
      </c>
      <c r="S199" s="33">
        <f>(VLOOKUP($A199,Skaters!$A1:$V640,20,FALSE)-AVERAGE(Skaters!T3:T640))/STDEV(Skaters!T3:T640)</f>
        <v>-0.59598363404164245</v>
      </c>
      <c r="T199" s="33">
        <f>(VLOOKUP($A199,Skaters!$A1:$V640,21,FALSE)-AVERAGE(Skaters!U3:U640))/STDEV(Skaters!U3:U640)</f>
        <v>-0.65095784258714562</v>
      </c>
      <c r="U199" s="33">
        <f>(VLOOKUP($A199,Skaters!$A1:$V640,22,FALSE)-AVERAGE(Skaters!V3:V640))/STDEV(Skaters!V3:V640)</f>
        <v>-1.1927436227759016</v>
      </c>
      <c r="V199" s="33">
        <f>IFERROR((VLOOKUP($A199,Skaters!A1:X640,23,FALSE)-AVERAGE(Skaters!W3:W640))/STDEV(Skaters!W3:W640),0)</f>
        <v>0</v>
      </c>
      <c r="W199" s="33">
        <f>IFERROR((VLOOKUP($A199,Skaters!A1:X640,24,FALSE)-AVERAGE(Skaters!X3:X640))/STDEV(Skaters!X3:X640),0)</f>
        <v>0</v>
      </c>
    </row>
    <row r="200" spans="1:23" ht="21.25" customHeight="1" x14ac:dyDescent="0.2">
      <c r="A200" s="47" t="s">
        <v>319</v>
      </c>
      <c r="B200" s="38" t="s">
        <v>70</v>
      </c>
      <c r="C200" s="39">
        <v>20</v>
      </c>
      <c r="D200" s="38" t="s">
        <v>59</v>
      </c>
      <c r="E200" s="40">
        <f t="shared" si="6"/>
        <v>1.7691323087429125</v>
      </c>
      <c r="F200" s="41">
        <f t="shared" si="7"/>
        <v>3.7641112951976863E-2</v>
      </c>
      <c r="G200" s="42">
        <f>VLOOKUP(A200,Skaters!A1:G640,7,FALSE)</f>
        <v>47</v>
      </c>
      <c r="H200" s="43">
        <f>(VLOOKUP($A200,Skaters!$A1:$V640,8,FALSE)-AVERAGE(Skaters!H3:H640))/STDEV(Skaters!H3:H640)</f>
        <v>-2.9526137017097877E-3</v>
      </c>
      <c r="I200" s="33">
        <f>(VLOOKUP($A200,Skaters!$A1:$V640,10,FALSE)-AVERAGE(Skaters!J3:J640))/STDEV(Skaters!J3:J640)</f>
        <v>0.49541061069000919</v>
      </c>
      <c r="J200" s="33">
        <f>(VLOOKUP($A200,Skaters!$A1:$V640,11,FALSE)-AVERAGE(Skaters!K3:K640))/STDEV(Skaters!K3:K640)</f>
        <v>0.26897570967922957</v>
      </c>
      <c r="K200" s="33">
        <f>(VLOOKUP($A200,Skaters!$A1:$V640,12,FALSE)-AVERAGE(Skaters!L3:L640))/STDEV(Skaters!L3:L640)</f>
        <v>0.40052930833857442</v>
      </c>
      <c r="L200" s="33">
        <f>(VLOOKUP($A200,Skaters!$A1:$V640,13,FALSE)-AVERAGE(Skaters!M3:M640))/STDEV(Skaters!M3:M640)</f>
        <v>5.4462385182474315E-2</v>
      </c>
      <c r="M200" s="33">
        <f>(VLOOKUP($A200,Skaters!$A1:$V640,14,FALSE)-AVERAGE(Skaters!N3:N640))/STDEV(Skaters!N3:N640)</f>
        <v>-0.70852760332805054</v>
      </c>
      <c r="N200" s="33">
        <f>(VLOOKUP($A200,Skaters!$A1:$V640,15,FALSE)-AVERAGE(Skaters!O3:O640))/STDEV(Skaters!O3:O640)</f>
        <v>-0.74891292519622532</v>
      </c>
      <c r="O200" s="33">
        <f>(VLOOKUP($A200,Skaters!$A1:$V640,16,FALSE)-AVERAGE(Skaters!P3:P640))/STDEV(Skaters!P3:P640)</f>
        <v>0.44571672974196919</v>
      </c>
      <c r="P200" s="33">
        <f>(VLOOKUP($A200,Skaters!$A1:$V640,17,FALSE)-AVERAGE(Skaters!Q3:Q640))/STDEV(Skaters!Q3:Q640)</f>
        <v>-1.0191905687799236</v>
      </c>
      <c r="Q200" s="33">
        <f>(VLOOKUP($A200,Skaters!$A1:$V640,18,FALSE)-AVERAGE(Skaters!R3:R640))/STDEV(Skaters!R3:R640)</f>
        <v>1.2534797986454556</v>
      </c>
      <c r="R200" s="33">
        <f>(VLOOKUP($A200,Skaters!$A1:$V640,19,FALSE)-AVERAGE(Skaters!S3:S640))/STDEV(Skaters!S3:S640)</f>
        <v>0.39626941946595545</v>
      </c>
      <c r="S200" s="33">
        <f>(VLOOKUP($A200,Skaters!$A1:$V640,20,FALSE)-AVERAGE(Skaters!T3:T640))/STDEV(Skaters!T3:T640)</f>
        <v>1.8556600937950316</v>
      </c>
      <c r="T200" s="33">
        <f>(VLOOKUP($A200,Skaters!$A1:$V640,21,FALSE)-AVERAGE(Skaters!U3:U640))/STDEV(Skaters!U3:U640)</f>
        <v>2.2396771097805472</v>
      </c>
      <c r="U200" s="33">
        <f>(VLOOKUP($A200,Skaters!$A1:$V640,22,FALSE)-AVERAGE(Skaters!V3:V640))/STDEV(Skaters!V3:V640)</f>
        <v>0.87925445127971991</v>
      </c>
      <c r="V200" s="33">
        <f>IFERROR((VLOOKUP($A200,Skaters!A1:X640,23,FALSE)-AVERAGE(Skaters!W3:W640))/STDEV(Skaters!W3:W640),0)</f>
        <v>0</v>
      </c>
      <c r="W200" s="33">
        <f>IFERROR((VLOOKUP($A200,Skaters!A1:X640,24,FALSE)-AVERAGE(Skaters!X3:X640))/STDEV(Skaters!X3:X640),0)</f>
        <v>0</v>
      </c>
    </row>
    <row r="201" spans="1:23" ht="21.25" customHeight="1" x14ac:dyDescent="0.15">
      <c r="A201" s="44" t="s">
        <v>279</v>
      </c>
      <c r="B201" s="45" t="s">
        <v>239</v>
      </c>
      <c r="C201" s="46">
        <v>36</v>
      </c>
      <c r="D201" s="45" t="s">
        <v>59</v>
      </c>
      <c r="E201" s="40">
        <f t="shared" si="6"/>
        <v>0.71326308683364126</v>
      </c>
      <c r="F201" s="41">
        <f t="shared" si="7"/>
        <v>1.6210524700764575E-2</v>
      </c>
      <c r="G201" s="42">
        <f>VLOOKUP(A201,Skaters!A1:G640,7,FALSE)</f>
        <v>44</v>
      </c>
      <c r="H201" s="43">
        <f>(VLOOKUP($A201,Skaters!$A1:$V640,8,FALSE)-AVERAGE(Skaters!H3:H640))/STDEV(Skaters!H3:H640)</f>
        <v>0.47779447076257142</v>
      </c>
      <c r="I201" s="33">
        <f>(VLOOKUP($A201,Skaters!$A1:$V640,10,FALSE)-AVERAGE(Skaters!J3:J640))/STDEV(Skaters!J3:J640)</f>
        <v>-0.33034373418086038</v>
      </c>
      <c r="J201" s="33">
        <f>(VLOOKUP($A201,Skaters!$A1:$V640,11,FALSE)-AVERAGE(Skaters!K3:K640))/STDEV(Skaters!K3:K640)</f>
        <v>0.84988274615126336</v>
      </c>
      <c r="K201" s="33">
        <f>(VLOOKUP($A201,Skaters!$A1:$V640,12,FALSE)-AVERAGE(Skaters!L3:L640))/STDEV(Skaters!L3:L640)</f>
        <v>0.38300158816210472</v>
      </c>
      <c r="L201" s="33">
        <f>(VLOOKUP($A201,Skaters!$A1:$V640,13,FALSE)-AVERAGE(Skaters!M3:M640))/STDEV(Skaters!M3:M640)</f>
        <v>0.18001969761248834</v>
      </c>
      <c r="M201" s="33">
        <f>(VLOOKUP($A201,Skaters!$A1:$V640,14,FALSE)-AVERAGE(Skaters!N3:N640))/STDEV(Skaters!N3:N640)</f>
        <v>0.45493996993926211</v>
      </c>
      <c r="N201" s="33">
        <f>(VLOOKUP($A201,Skaters!$A1:$V640,15,FALSE)-AVERAGE(Skaters!O3:O640))/STDEV(Skaters!O3:O640)</f>
        <v>0.37190771442600445</v>
      </c>
      <c r="O201" s="33">
        <f>(VLOOKUP($A201,Skaters!$A1:$V640,16,FALSE)-AVERAGE(Skaters!P3:P640))/STDEV(Skaters!P3:P640)</f>
        <v>0.17389953662480648</v>
      </c>
      <c r="P201" s="33">
        <f>(VLOOKUP($A201,Skaters!$A1:$V640,17,FALSE)-AVERAGE(Skaters!Q3:Q640))/STDEV(Skaters!Q3:Q640)</f>
        <v>0.38017768930057927</v>
      </c>
      <c r="Q201" s="33">
        <f>(VLOOKUP($A201,Skaters!$A1:$V640,18,FALSE)-AVERAGE(Skaters!R3:R640))/STDEV(Skaters!R3:R640)</f>
        <v>-0.53210287380006094</v>
      </c>
      <c r="R201" s="33">
        <f>(VLOOKUP($A201,Skaters!$A1:$V640,19,FALSE)-AVERAGE(Skaters!S3:S640))/STDEV(Skaters!S3:S640)</f>
        <v>-0.27696479979180944</v>
      </c>
      <c r="S201" s="33">
        <f>(VLOOKUP($A201,Skaters!$A1:$V640,20,FALSE)-AVERAGE(Skaters!T3:T640))/STDEV(Skaters!T3:T640)</f>
        <v>2.4633952582837466</v>
      </c>
      <c r="T201" s="33">
        <f>(VLOOKUP($A201,Skaters!$A1:$V640,21,FALSE)-AVERAGE(Skaters!U3:U640))/STDEV(Skaters!U3:U640)</f>
        <v>2.2740396139221506</v>
      </c>
      <c r="U201" s="33">
        <f>(VLOOKUP($A201,Skaters!$A1:$V640,22,FALSE)-AVERAGE(Skaters!V3:V640))/STDEV(Skaters!V3:V640)</f>
        <v>1.107571583624263</v>
      </c>
      <c r="V201" s="33">
        <f>IFERROR((VLOOKUP($A201,Skaters!A1:X640,23,FALSE)-AVERAGE(Skaters!W3:W640))/STDEV(Skaters!W3:W640),0)</f>
        <v>0</v>
      </c>
      <c r="W201" s="33">
        <f>IFERROR((VLOOKUP($A201,Skaters!A1:X640,24,FALSE)-AVERAGE(Skaters!X3:X640))/STDEV(Skaters!X3:X640),0)</f>
        <v>0</v>
      </c>
    </row>
    <row r="202" spans="1:23" ht="21.25" customHeight="1" x14ac:dyDescent="0.2">
      <c r="A202" s="47" t="s">
        <v>321</v>
      </c>
      <c r="B202" s="38" t="s">
        <v>212</v>
      </c>
      <c r="C202" s="39">
        <v>27</v>
      </c>
      <c r="D202" s="38" t="s">
        <v>61</v>
      </c>
      <c r="E202" s="40">
        <f t="shared" si="6"/>
        <v>-0.43125020135435227</v>
      </c>
      <c r="F202" s="41">
        <f t="shared" si="7"/>
        <v>-8.8010245174357602E-3</v>
      </c>
      <c r="G202" s="42">
        <f>VLOOKUP(A202,Skaters!A1:G640,7,FALSE)</f>
        <v>49</v>
      </c>
      <c r="H202" s="43">
        <f>(VLOOKUP($A202,Skaters!$A1:$V640,8,FALSE)-AVERAGE(Skaters!H3:H640))/STDEV(Skaters!H3:H640)</f>
        <v>0.62117364701684319</v>
      </c>
      <c r="I202" s="33">
        <f>(VLOOKUP($A202,Skaters!$A1:$V640,10,FALSE)-AVERAGE(Skaters!J3:J640))/STDEV(Skaters!J3:J640)</f>
        <v>0.28908571915191422</v>
      </c>
      <c r="J202" s="33">
        <f>(VLOOKUP($A202,Skaters!$A1:$V640,11,FALSE)-AVERAGE(Skaters!K3:K640))/STDEV(Skaters!K3:K640)</f>
        <v>0.39201336211124849</v>
      </c>
      <c r="K202" s="33">
        <f>(VLOOKUP($A202,Skaters!$A1:$V640,12,FALSE)-AVERAGE(Skaters!L3:L640))/STDEV(Skaters!L3:L640)</f>
        <v>0.38218543118778853</v>
      </c>
      <c r="L202" s="33">
        <f>(VLOOKUP($A202,Skaters!$A1:$V640,13,FALSE)-AVERAGE(Skaters!M3:M640))/STDEV(Skaters!M3:M640)</f>
        <v>-0.30115160708478889</v>
      </c>
      <c r="M202" s="33">
        <f>(VLOOKUP($A202,Skaters!$A1:$V640,14,FALSE)-AVERAGE(Skaters!N3:N640))/STDEV(Skaters!N3:N640)</f>
        <v>-0.1707381972168325</v>
      </c>
      <c r="N202" s="33">
        <f>(VLOOKUP($A202,Skaters!$A1:$V640,15,FALSE)-AVERAGE(Skaters!O3:O640))/STDEV(Skaters!O3:O640)</f>
        <v>0.19327232170482692</v>
      </c>
      <c r="O202" s="33">
        <f>(VLOOKUP($A202,Skaters!$A1:$V640,16,FALSE)-AVERAGE(Skaters!P3:P640))/STDEV(Skaters!P3:P640)</f>
        <v>-0.43435031119218009</v>
      </c>
      <c r="P202" s="33">
        <f>(VLOOKUP($A202,Skaters!$A1:$V640,17,FALSE)-AVERAGE(Skaters!Q3:Q640))/STDEV(Skaters!Q3:Q640)</f>
        <v>-1.0098427394416065</v>
      </c>
      <c r="Q202" s="33">
        <f>(VLOOKUP($A202,Skaters!$A1:$V640,18,FALSE)-AVERAGE(Skaters!R3:R640))/STDEV(Skaters!R3:R640)</f>
        <v>-0.570119686045373</v>
      </c>
      <c r="R202" s="33">
        <f>(VLOOKUP($A202,Skaters!$A1:$V640,19,FALSE)-AVERAGE(Skaters!S3:S640))/STDEV(Skaters!S3:S640)</f>
        <v>0.27547761064072296</v>
      </c>
      <c r="S202" s="33">
        <f>(VLOOKUP($A202,Skaters!$A1:$V640,20,FALSE)-AVERAGE(Skaters!T3:T640))/STDEV(Skaters!T3:T640)</f>
        <v>2.3662141134104089</v>
      </c>
      <c r="T202" s="33">
        <f>(VLOOKUP($A202,Skaters!$A1:$V640,21,FALSE)-AVERAGE(Skaters!U3:U640))/STDEV(Skaters!U3:U640)</f>
        <v>2.6986986309837002</v>
      </c>
      <c r="U202" s="33">
        <f>(VLOOKUP($A202,Skaters!$A1:$V640,22,FALSE)-AVERAGE(Skaters!V3:V640))/STDEV(Skaters!V3:V640)</f>
        <v>0.92474004039188129</v>
      </c>
      <c r="V202" s="33">
        <f>IFERROR((VLOOKUP($A202,Skaters!A1:X640,23,FALSE)-AVERAGE(Skaters!W3:W640))/STDEV(Skaters!W3:W640),0)</f>
        <v>0</v>
      </c>
      <c r="W202" s="33">
        <f>IFERROR((VLOOKUP($A202,Skaters!A1:X640,24,FALSE)-AVERAGE(Skaters!X3:X640))/STDEV(Skaters!X3:X640),0)</f>
        <v>0</v>
      </c>
    </row>
    <row r="203" spans="1:23" ht="21.25" customHeight="1" x14ac:dyDescent="0.15">
      <c r="A203" s="37" t="s">
        <v>253</v>
      </c>
      <c r="B203" s="38" t="s">
        <v>80</v>
      </c>
      <c r="C203" s="39">
        <v>28</v>
      </c>
      <c r="D203" s="38" t="s">
        <v>74</v>
      </c>
      <c r="E203" s="40">
        <f t="shared" si="6"/>
        <v>3.8718129300901087</v>
      </c>
      <c r="F203" s="41">
        <f t="shared" si="7"/>
        <v>7.9016590410002224E-2</v>
      </c>
      <c r="G203" s="42">
        <f>VLOOKUP(A203,Skaters!A1:G640,7,FALSE)</f>
        <v>49</v>
      </c>
      <c r="H203" s="43">
        <f>(VLOOKUP($A203,Skaters!$A1:$V640,8,FALSE)-AVERAGE(Skaters!H3:H640))/STDEV(Skaters!H3:H640)</f>
        <v>1.9913008291673311</v>
      </c>
      <c r="I203" s="33">
        <f>(VLOOKUP($A203,Skaters!$A1:$V640,10,FALSE)-AVERAGE(Skaters!J3:J640))/STDEV(Skaters!J3:J640)</f>
        <v>-0.44681726925592452</v>
      </c>
      <c r="J203" s="33">
        <f>(VLOOKUP($A203,Skaters!$A1:$V640,11,FALSE)-AVERAGE(Skaters!K3:K640))/STDEV(Skaters!K3:K640)</f>
        <v>0.92271744790647159</v>
      </c>
      <c r="K203" s="33">
        <f>(VLOOKUP($A203,Skaters!$A1:$V640,12,FALSE)-AVERAGE(Skaters!L3:L640))/STDEV(Skaters!L3:L640)</f>
        <v>0.37477982138698357</v>
      </c>
      <c r="L203" s="33">
        <f>(VLOOKUP($A203,Skaters!$A1:$V640,13,FALSE)-AVERAGE(Skaters!M3:M640))/STDEV(Skaters!M3:M640)</f>
        <v>0.22491406157741015</v>
      </c>
      <c r="M203" s="33">
        <f>(VLOOKUP($A203,Skaters!$A1:$V640,14,FALSE)-AVERAGE(Skaters!N3:N640))/STDEV(Skaters!N3:N640)</f>
        <v>-0.36602102081061211</v>
      </c>
      <c r="N203" s="33">
        <f>(VLOOKUP($A203,Skaters!$A1:$V640,15,FALSE)-AVERAGE(Skaters!O3:O640))/STDEV(Skaters!O3:O640)</f>
        <v>0.37738309007889237</v>
      </c>
      <c r="O203" s="33">
        <f>(VLOOKUP($A203,Skaters!$A1:$V640,16,FALSE)-AVERAGE(Skaters!P3:P640))/STDEV(Skaters!P3:P640)</f>
        <v>2.3088471525321292</v>
      </c>
      <c r="P203" s="33">
        <f>(VLOOKUP($A203,Skaters!$A1:$V640,17,FALSE)-AVERAGE(Skaters!Q3:Q640))/STDEV(Skaters!Q3:Q640)</f>
        <v>-0.48569774636948188</v>
      </c>
      <c r="Q203" s="33">
        <f>(VLOOKUP($A203,Skaters!$A1:$V640,18,FALSE)-AVERAGE(Skaters!R3:R640))/STDEV(Skaters!R3:R640)</f>
        <v>0.48476844725112989</v>
      </c>
      <c r="R203" s="33">
        <f>(VLOOKUP($A203,Skaters!$A1:$V640,19,FALSE)-AVERAGE(Skaters!S3:S640))/STDEV(Skaters!S3:S640)</f>
        <v>-0.25374030761997629</v>
      </c>
      <c r="S203" s="33">
        <f>(VLOOKUP($A203,Skaters!$A1:$V640,20,FALSE)-AVERAGE(Skaters!T3:T640))/STDEV(Skaters!T3:T640)</f>
        <v>-0.59598363404164245</v>
      </c>
      <c r="T203" s="33">
        <f>(VLOOKUP($A203,Skaters!$A1:$V640,21,FALSE)-AVERAGE(Skaters!U3:U640))/STDEV(Skaters!U3:U640)</f>
        <v>-0.65095784258714562</v>
      </c>
      <c r="U203" s="33">
        <f>(VLOOKUP($A203,Skaters!$A1:$V640,22,FALSE)-AVERAGE(Skaters!V3:V640))/STDEV(Skaters!V3:V640)</f>
        <v>-1.1927436227759016</v>
      </c>
      <c r="V203" s="33">
        <f>IFERROR((VLOOKUP($A203,Skaters!A1:X640,23,FALSE)-AVERAGE(Skaters!W3:W640))/STDEV(Skaters!W3:W640),0)</f>
        <v>0</v>
      </c>
      <c r="W203" s="33">
        <f>IFERROR((VLOOKUP($A203,Skaters!A1:X640,24,FALSE)-AVERAGE(Skaters!X3:X640))/STDEV(Skaters!X3:X640),0)</f>
        <v>0</v>
      </c>
    </row>
    <row r="204" spans="1:23" ht="21.25" customHeight="1" x14ac:dyDescent="0.15">
      <c r="A204" s="44" t="s">
        <v>314</v>
      </c>
      <c r="B204" s="45" t="s">
        <v>68</v>
      </c>
      <c r="C204" s="46">
        <v>23</v>
      </c>
      <c r="D204" s="45" t="s">
        <v>81</v>
      </c>
      <c r="E204" s="40">
        <f t="shared" si="6"/>
        <v>-0.58561456178384808</v>
      </c>
      <c r="F204" s="41">
        <f t="shared" si="7"/>
        <v>-1.2459884293273363E-2</v>
      </c>
      <c r="G204" s="42">
        <f>VLOOKUP(A204,Skaters!A1:G640,7,FALSE)</f>
        <v>47</v>
      </c>
      <c r="H204" s="43">
        <f>(VLOOKUP($A204,Skaters!$A1:$V640,8,FALSE)-AVERAGE(Skaters!H3:H640))/STDEV(Skaters!H3:H640)</f>
        <v>-8.4869181515292255E-2</v>
      </c>
      <c r="I204" s="33">
        <f>(VLOOKUP($A204,Skaters!$A1:$V640,10,FALSE)-AVERAGE(Skaters!J3:J640))/STDEV(Skaters!J3:J640)</f>
        <v>0.57997684194374</v>
      </c>
      <c r="J204" s="33">
        <f>(VLOOKUP($A204,Skaters!$A1:$V640,11,FALSE)-AVERAGE(Skaters!K3:K640))/STDEV(Skaters!K3:K640)</f>
        <v>0.16565292500562528</v>
      </c>
      <c r="K204" s="33">
        <f>(VLOOKUP($A204,Skaters!$A1:$V640,12,FALSE)-AVERAGE(Skaters!L3:L640))/STDEV(Skaters!L3:L640)</f>
        <v>0.37463983896593028</v>
      </c>
      <c r="L204" s="33">
        <f>(VLOOKUP($A204,Skaters!$A1:$V640,13,FALSE)-AVERAGE(Skaters!M3:M640))/STDEV(Skaters!M3:M640)</f>
        <v>7.4076481171983219E-2</v>
      </c>
      <c r="M204" s="33">
        <f>(VLOOKUP($A204,Skaters!$A1:$V640,14,FALSE)-AVERAGE(Skaters!N3:N640))/STDEV(Skaters!N3:N640)</f>
        <v>-4.5894963557881335E-2</v>
      </c>
      <c r="N204" s="33">
        <f>(VLOOKUP($A204,Skaters!$A1:$V640,15,FALSE)-AVERAGE(Skaters!O3:O640))/STDEV(Skaters!O3:O640)</f>
        <v>-1.4834302899010936E-3</v>
      </c>
      <c r="O204" s="33">
        <f>(VLOOKUP($A204,Skaters!$A1:$V640,16,FALSE)-AVERAGE(Skaters!P3:P640))/STDEV(Skaters!P3:P640)</f>
        <v>-0.52179072100440416</v>
      </c>
      <c r="P204" s="33">
        <f>(VLOOKUP($A204,Skaters!$A1:$V640,17,FALSE)-AVERAGE(Skaters!Q3:Q640))/STDEV(Skaters!Q3:Q640)</f>
        <v>-0.53455121281627904</v>
      </c>
      <c r="Q204" s="33">
        <f>(VLOOKUP($A204,Skaters!$A1:$V640,18,FALSE)-AVERAGE(Skaters!R3:R640))/STDEV(Skaters!R3:R640)</f>
        <v>-0.88204665861089127</v>
      </c>
      <c r="R204" s="33">
        <f>(VLOOKUP($A204,Skaters!$A1:$V640,19,FALSE)-AVERAGE(Skaters!S3:S640))/STDEV(Skaters!S3:S640)</f>
        <v>0.44169242014047477</v>
      </c>
      <c r="S204" s="33">
        <f>(VLOOKUP($A204,Skaters!$A1:$V640,20,FALSE)-AVERAGE(Skaters!T3:T640))/STDEV(Skaters!T3:T640)</f>
        <v>-0.53593348686591735</v>
      </c>
      <c r="T204" s="33">
        <f>(VLOOKUP($A204,Skaters!$A1:$V640,21,FALSE)-AVERAGE(Skaters!U3:U640))/STDEV(Skaters!U3:U640)</f>
        <v>-0.5555254264019065</v>
      </c>
      <c r="U204" s="33">
        <f>(VLOOKUP($A204,Skaters!$A1:$V640,22,FALSE)-AVERAGE(Skaters!V3:V640))/STDEV(Skaters!V3:V640)</f>
        <v>0.55937575563561492</v>
      </c>
      <c r="V204" s="33">
        <f>IFERROR((VLOOKUP($A204,Skaters!A1:X640,23,FALSE)-AVERAGE(Skaters!W3:W640))/STDEV(Skaters!W3:W640),0)</f>
        <v>0</v>
      </c>
      <c r="W204" s="33">
        <f>IFERROR((VLOOKUP($A204,Skaters!A1:X640,24,FALSE)-AVERAGE(Skaters!X3:X640))/STDEV(Skaters!X3:X640),0)</f>
        <v>0</v>
      </c>
    </row>
    <row r="205" spans="1:23" ht="21.25" customHeight="1" x14ac:dyDescent="0.15">
      <c r="A205" s="44" t="s">
        <v>281</v>
      </c>
      <c r="B205" s="48" t="s">
        <v>67</v>
      </c>
      <c r="C205" s="49">
        <v>29</v>
      </c>
      <c r="D205" s="48" t="s">
        <v>104</v>
      </c>
      <c r="E205" s="40">
        <f t="shared" si="6"/>
        <v>1.6923790774702119</v>
      </c>
      <c r="F205" s="41">
        <f t="shared" si="7"/>
        <v>3.3183903479808076E-2</v>
      </c>
      <c r="G205" s="42">
        <f>VLOOKUP(A205,Skaters!A1:G640,7,FALSE)</f>
        <v>51</v>
      </c>
      <c r="H205" s="43">
        <f>(VLOOKUP($A205,Skaters!$A1:$V640,8,FALSE)-AVERAGE(Skaters!H3:H640))/STDEV(Skaters!H3:H640)</f>
        <v>0.45153802248023894</v>
      </c>
      <c r="I205" s="33">
        <f>(VLOOKUP($A205,Skaters!$A1:$V640,10,FALSE)-AVERAGE(Skaters!J3:J640))/STDEV(Skaters!J3:J640)</f>
        <v>0.60111917819477689</v>
      </c>
      <c r="J205" s="33">
        <f>(VLOOKUP($A205,Skaters!$A1:$V640,11,FALSE)-AVERAGE(Skaters!K3:K640))/STDEV(Skaters!K3:K640)</f>
        <v>0.14350437514402767</v>
      </c>
      <c r="K205" s="33">
        <f>(VLOOKUP($A205,Skaters!$A1:$V640,12,FALSE)-AVERAGE(Skaters!L3:L640))/STDEV(Skaters!L3:L640)</f>
        <v>0.37049351722374602</v>
      </c>
      <c r="L205" s="33">
        <f>(VLOOKUP($A205,Skaters!$A1:$V640,13,FALSE)-AVERAGE(Skaters!M3:M640))/STDEV(Skaters!M3:M640)</f>
        <v>0.48412094428279012</v>
      </c>
      <c r="M205" s="33">
        <f>(VLOOKUP($A205,Skaters!$A1:$V640,14,FALSE)-AVERAGE(Skaters!N3:N640))/STDEV(Skaters!N3:N640)</f>
        <v>-0.13543880031637556</v>
      </c>
      <c r="N205" s="33">
        <f>(VLOOKUP($A205,Skaters!$A1:$V640,15,FALSE)-AVERAGE(Skaters!O3:O640))/STDEV(Skaters!O3:O640)</f>
        <v>0.13222155125637583</v>
      </c>
      <c r="O205" s="33">
        <f>(VLOOKUP($A205,Skaters!$A1:$V640,16,FALSE)-AVERAGE(Skaters!P3:P640))/STDEV(Skaters!P3:P640)</f>
        <v>-0.467617678858538</v>
      </c>
      <c r="P205" s="33">
        <f>(VLOOKUP($A205,Skaters!$A1:$V640,17,FALSE)-AVERAGE(Skaters!Q3:Q640))/STDEV(Skaters!Q3:Q640)</f>
        <v>0.36569559827897935</v>
      </c>
      <c r="Q205" s="33">
        <f>(VLOOKUP($A205,Skaters!$A1:$V640,18,FALSE)-AVERAGE(Skaters!R3:R640))/STDEV(Skaters!R3:R640)</f>
        <v>0.79903070745077931</v>
      </c>
      <c r="R205" s="33">
        <f>(VLOOKUP($A205,Skaters!$A1:$V640,19,FALSE)-AVERAGE(Skaters!S3:S640))/STDEV(Skaters!S3:S640)</f>
        <v>0.94928351633338781</v>
      </c>
      <c r="S205" s="33">
        <f>(VLOOKUP($A205,Skaters!$A1:$V640,20,FALSE)-AVERAGE(Skaters!T3:T640))/STDEV(Skaters!T3:T640)</f>
        <v>1.5646433026963751</v>
      </c>
      <c r="T205" s="33">
        <f>(VLOOKUP($A205,Skaters!$A1:$V640,21,FALSE)-AVERAGE(Skaters!U3:U640))/STDEV(Skaters!U3:U640)</f>
        <v>1.903469723937167</v>
      </c>
      <c r="U205" s="33">
        <f>(VLOOKUP($A205,Skaters!$A1:$V640,22,FALSE)-AVERAGE(Skaters!V3:V640))/STDEV(Skaters!V3:V640)</f>
        <v>0.87630526493022687</v>
      </c>
      <c r="V205" s="33">
        <f>IFERROR((VLOOKUP($A205,Skaters!A1:X640,23,FALSE)-AVERAGE(Skaters!W3:W640))/STDEV(Skaters!W3:W640),0)</f>
        <v>0</v>
      </c>
      <c r="W205" s="33">
        <f>IFERROR((VLOOKUP($A205,Skaters!A1:X640,24,FALSE)-AVERAGE(Skaters!X3:X640))/STDEV(Skaters!X3:X640),0)</f>
        <v>0</v>
      </c>
    </row>
    <row r="206" spans="1:23" ht="21.25" customHeight="1" x14ac:dyDescent="0.15">
      <c r="A206" s="44" t="s">
        <v>284</v>
      </c>
      <c r="B206" s="45" t="s">
        <v>151</v>
      </c>
      <c r="C206" s="46">
        <v>32</v>
      </c>
      <c r="D206" s="45" t="s">
        <v>66</v>
      </c>
      <c r="E206" s="40">
        <f t="shared" si="6"/>
        <v>-9.3382529373663981E-2</v>
      </c>
      <c r="F206" s="41">
        <f t="shared" si="7"/>
        <v>-1.9868623270992338E-3</v>
      </c>
      <c r="G206" s="42">
        <f>VLOOKUP(A206,Skaters!A1:G640,7,FALSE)</f>
        <v>47</v>
      </c>
      <c r="H206" s="43">
        <f>(VLOOKUP($A206,Skaters!$A1:$V640,8,FALSE)-AVERAGE(Skaters!H3:H640))/STDEV(Skaters!H3:H640)</f>
        <v>-0.24459394352225228</v>
      </c>
      <c r="I206" s="33">
        <f>(VLOOKUP($A206,Skaters!$A1:$V640,10,FALSE)-AVERAGE(Skaters!J3:J640))/STDEV(Skaters!J3:J640)</f>
        <v>0.62775521482145458</v>
      </c>
      <c r="J206" s="33">
        <f>(VLOOKUP($A206,Skaters!$A1:$V640,11,FALSE)-AVERAGE(Skaters!K3:K640))/STDEV(Skaters!K3:K640)</f>
        <v>0.11012105608071128</v>
      </c>
      <c r="K206" s="33">
        <f>(VLOOKUP($A206,Skaters!$A1:$V640,12,FALSE)-AVERAGE(Skaters!L3:L640))/STDEV(Skaters!L3:L640)</f>
        <v>0.3618088193732954</v>
      </c>
      <c r="L206" s="33">
        <f>(VLOOKUP($A206,Skaters!$A1:$V640,13,FALSE)-AVERAGE(Skaters!M3:M640))/STDEV(Skaters!M3:M640)</f>
        <v>0.43226899466142443</v>
      </c>
      <c r="M206" s="33">
        <f>(VLOOKUP($A206,Skaters!$A1:$V640,14,FALSE)-AVERAGE(Skaters!N3:N640))/STDEV(Skaters!N3:N640)</f>
        <v>1.6202806989224694</v>
      </c>
      <c r="N206" s="33">
        <f>(VLOOKUP($A206,Skaters!$A1:$V640,15,FALSE)-AVERAGE(Skaters!O3:O640))/STDEV(Skaters!O3:O640)</f>
        <v>0.33378126836331279</v>
      </c>
      <c r="O206" s="33">
        <f>(VLOOKUP($A206,Skaters!$A1:$V640,16,FALSE)-AVERAGE(Skaters!P3:P640))/STDEV(Skaters!P3:P640)</f>
        <v>-0.93978913791917762</v>
      </c>
      <c r="P206" s="33">
        <f>(VLOOKUP($A206,Skaters!$A1:$V640,17,FALSE)-AVERAGE(Skaters!Q3:Q640))/STDEV(Skaters!Q3:Q640)</f>
        <v>-1.0060844029114668</v>
      </c>
      <c r="Q206" s="33">
        <f>(VLOOKUP($A206,Skaters!$A1:$V640,18,FALSE)-AVERAGE(Skaters!R3:R640))/STDEV(Skaters!R3:R640)</f>
        <v>-0.65751992538138959</v>
      </c>
      <c r="R206" s="33">
        <f>(VLOOKUP($A206,Skaters!$A1:$V640,19,FALSE)-AVERAGE(Skaters!S3:S640))/STDEV(Skaters!S3:S640)</f>
        <v>0.48874773672500177</v>
      </c>
      <c r="S206" s="33">
        <f>(VLOOKUP($A206,Skaters!$A1:$V640,20,FALSE)-AVERAGE(Skaters!T3:T640))/STDEV(Skaters!T3:T640)</f>
        <v>-0.56119054161296711</v>
      </c>
      <c r="T206" s="33">
        <f>(VLOOKUP($A206,Skaters!$A1:$V640,21,FALSE)-AVERAGE(Skaters!U3:U640))/STDEV(Skaters!U3:U640)</f>
        <v>-0.59829057789293116</v>
      </c>
      <c r="U206" s="33">
        <f>(VLOOKUP($A206,Skaters!$A1:$V640,22,FALSE)-AVERAGE(Skaters!V3:V640))/STDEV(Skaters!V3:V640)</f>
        <v>0.61061351248185258</v>
      </c>
      <c r="V206" s="33">
        <f>IFERROR((VLOOKUP($A206,Skaters!A1:X640,23,FALSE)-AVERAGE(Skaters!W3:W640))/STDEV(Skaters!W3:W640),0)</f>
        <v>0</v>
      </c>
      <c r="W206" s="33">
        <f>IFERROR((VLOOKUP($A206,Skaters!A1:X640,24,FALSE)-AVERAGE(Skaters!X3:X640))/STDEV(Skaters!X3:X640),0)</f>
        <v>0</v>
      </c>
    </row>
    <row r="207" spans="1:23" ht="21.25" customHeight="1" x14ac:dyDescent="0.2">
      <c r="A207" s="47" t="s">
        <v>276</v>
      </c>
      <c r="B207" s="38" t="s">
        <v>157</v>
      </c>
      <c r="C207" s="39">
        <v>25</v>
      </c>
      <c r="D207" s="38" t="s">
        <v>61</v>
      </c>
      <c r="E207" s="40">
        <f t="shared" si="6"/>
        <v>-8.1072298260351783E-3</v>
      </c>
      <c r="F207" s="41">
        <f t="shared" si="7"/>
        <v>-1.7624412665293867E-4</v>
      </c>
      <c r="G207" s="42">
        <f>VLOOKUP(A207,Skaters!A1:G640,7,FALSE)</f>
        <v>46</v>
      </c>
      <c r="H207" s="43">
        <f>(VLOOKUP($A207,Skaters!$A1:$V640,8,FALSE)-AVERAGE(Skaters!H3:H640))/STDEV(Skaters!H3:H640)</f>
        <v>0.23488294030806106</v>
      </c>
      <c r="I207" s="33">
        <f>(VLOOKUP($A207,Skaters!$A1:$V640,10,FALSE)-AVERAGE(Skaters!J3:J640))/STDEV(Skaters!J3:J640)</f>
        <v>0.98275125637967753</v>
      </c>
      <c r="J207" s="33">
        <f>(VLOOKUP($A207,Skaters!$A1:$V640,11,FALSE)-AVERAGE(Skaters!K3:K640))/STDEV(Skaters!K3:K640)</f>
        <v>-0.16013326406913586</v>
      </c>
      <c r="K207" s="33">
        <f>(VLOOKUP($A207,Skaters!$A1:$V640,12,FALSE)-AVERAGE(Skaters!L3:L640))/STDEV(Skaters!L3:L640)</f>
        <v>0.35638380517083379</v>
      </c>
      <c r="L207" s="33">
        <f>(VLOOKUP($A207,Skaters!$A1:$V640,13,FALSE)-AVERAGE(Skaters!M3:M640))/STDEV(Skaters!M3:M640)</f>
        <v>0.51166560261777616</v>
      </c>
      <c r="M207" s="33">
        <f>(VLOOKUP($A207,Skaters!$A1:$V640,14,FALSE)-AVERAGE(Skaters!N3:N640))/STDEV(Skaters!N3:N640)</f>
        <v>1.0465263492746322</v>
      </c>
      <c r="N207" s="33">
        <f>(VLOOKUP($A207,Skaters!$A1:$V640,15,FALSE)-AVERAGE(Skaters!O3:O640))/STDEV(Skaters!O3:O640)</f>
        <v>0.34435492224220787</v>
      </c>
      <c r="O207" s="33">
        <f>(VLOOKUP($A207,Skaters!$A1:$V640,16,FALSE)-AVERAGE(Skaters!P3:P640))/STDEV(Skaters!P3:P640)</f>
        <v>-0.66457365346823549</v>
      </c>
      <c r="P207" s="33">
        <f>(VLOOKUP($A207,Skaters!$A1:$V640,17,FALSE)-AVERAGE(Skaters!Q3:Q640))/STDEV(Skaters!Q3:Q640)</f>
        <v>0.35151680382070327</v>
      </c>
      <c r="Q207" s="33">
        <f>(VLOOKUP($A207,Skaters!$A1:$V640,18,FALSE)-AVERAGE(Skaters!R3:R640))/STDEV(Skaters!R3:R640)</f>
        <v>-1.0221720935283256</v>
      </c>
      <c r="R207" s="33">
        <f>(VLOOKUP($A207,Skaters!$A1:$V640,19,FALSE)-AVERAGE(Skaters!S3:S640))/STDEV(Skaters!S3:S640)</f>
        <v>0.94874710794473593</v>
      </c>
      <c r="S207" s="33">
        <f>(VLOOKUP($A207,Skaters!$A1:$V640,20,FALSE)-AVERAGE(Skaters!T3:T640))/STDEV(Skaters!T3:T640)</f>
        <v>-0.21971248390645073</v>
      </c>
      <c r="T207" s="33">
        <f>(VLOOKUP($A207,Skaters!$A1:$V640,21,FALSE)-AVERAGE(Skaters!U3:U640))/STDEV(Skaters!U3:U640)</f>
        <v>-0.13786350184654733</v>
      </c>
      <c r="U207" s="33">
        <f>(VLOOKUP($A207,Skaters!$A1:$V640,22,FALSE)-AVERAGE(Skaters!V3:V640))/STDEV(Skaters!V3:V640)</f>
        <v>0.72195187261271609</v>
      </c>
      <c r="V207" s="33">
        <f>IFERROR((VLOOKUP($A207,Skaters!A1:X640,23,FALSE)-AVERAGE(Skaters!W3:W640))/STDEV(Skaters!W3:W640),0)</f>
        <v>0</v>
      </c>
      <c r="W207" s="33">
        <f>IFERROR((VLOOKUP($A207,Skaters!A1:X640,24,FALSE)-AVERAGE(Skaters!X3:X640))/STDEV(Skaters!X3:X640),0)</f>
        <v>0</v>
      </c>
    </row>
    <row r="208" spans="1:23" ht="21.25" customHeight="1" x14ac:dyDescent="0.15">
      <c r="A208" s="44" t="s">
        <v>260</v>
      </c>
      <c r="B208" s="48" t="s">
        <v>119</v>
      </c>
      <c r="C208" s="49">
        <v>31</v>
      </c>
      <c r="D208" s="48" t="s">
        <v>74</v>
      </c>
      <c r="E208" s="40">
        <f t="shared" si="6"/>
        <v>1.9704022205883311</v>
      </c>
      <c r="F208" s="41">
        <f t="shared" si="7"/>
        <v>4.2834830882355027E-2</v>
      </c>
      <c r="G208" s="42">
        <f>VLOOKUP(A208,Skaters!A1:G640,7,FALSE)</f>
        <v>46</v>
      </c>
      <c r="H208" s="43">
        <f>(VLOOKUP($A208,Skaters!$A1:$V640,8,FALSE)-AVERAGE(Skaters!H3:H640))/STDEV(Skaters!H3:H640)</f>
        <v>1.6771344218852011</v>
      </c>
      <c r="I208" s="33">
        <f>(VLOOKUP($A208,Skaters!$A1:$V640,10,FALSE)-AVERAGE(Skaters!J3:J640))/STDEV(Skaters!J3:J640)</f>
        <v>-8.3861618536002422E-2</v>
      </c>
      <c r="J208" s="33">
        <f>(VLOOKUP($A208,Skaters!$A1:$V640,11,FALSE)-AVERAGE(Skaters!K3:K640))/STDEV(Skaters!K3:K640)</f>
        <v>0.62294619065202039</v>
      </c>
      <c r="K208" s="33">
        <f>(VLOOKUP($A208,Skaters!$A1:$V640,12,FALSE)-AVERAGE(Skaters!L3:L640))/STDEV(Skaters!L3:L640)</f>
        <v>0.35441723578585804</v>
      </c>
      <c r="L208" s="33">
        <f>(VLOOKUP($A208,Skaters!$A1:$V640,13,FALSE)-AVERAGE(Skaters!M3:M640))/STDEV(Skaters!M3:M640)</f>
        <v>0.48337776528129184</v>
      </c>
      <c r="M208" s="33">
        <f>(VLOOKUP($A208,Skaters!$A1:$V640,14,FALSE)-AVERAGE(Skaters!N3:N640))/STDEV(Skaters!N3:N640)</f>
        <v>-0.28560621354391702</v>
      </c>
      <c r="N208" s="33">
        <f>(VLOOKUP($A208,Skaters!$A1:$V640,15,FALSE)-AVERAGE(Skaters!O3:O640))/STDEV(Skaters!O3:O640)</f>
        <v>0.38066542986686863</v>
      </c>
      <c r="O208" s="33">
        <f>(VLOOKUP($A208,Skaters!$A1:$V640,16,FALSE)-AVERAGE(Skaters!P3:P640))/STDEV(Skaters!P3:P640)</f>
        <v>0.99282080410629014</v>
      </c>
      <c r="P208" s="33">
        <f>(VLOOKUP($A208,Skaters!$A1:$V640,17,FALSE)-AVERAGE(Skaters!Q3:Q640))/STDEV(Skaters!Q3:Q640)</f>
        <v>-1.0062989751363227</v>
      </c>
      <c r="Q208" s="33">
        <f>(VLOOKUP($A208,Skaters!$A1:$V640,18,FALSE)-AVERAGE(Skaters!R3:R640))/STDEV(Skaters!R3:R640)</f>
        <v>-0.42554635078213737</v>
      </c>
      <c r="R208" s="33">
        <f>(VLOOKUP($A208,Skaters!$A1:$V640,19,FALSE)-AVERAGE(Skaters!S3:S640))/STDEV(Skaters!S3:S640)</f>
        <v>-0.19513962600394427</v>
      </c>
      <c r="S208" s="33">
        <f>(VLOOKUP($A208,Skaters!$A1:$V640,20,FALSE)-AVERAGE(Skaters!T3:T640))/STDEV(Skaters!T3:T640)</f>
        <v>-0.5959836340416278</v>
      </c>
      <c r="T208" s="33">
        <f>(VLOOKUP($A208,Skaters!$A1:$V640,21,FALSE)-AVERAGE(Skaters!U3:U640))/STDEV(Skaters!U3:U640)</f>
        <v>-0.65095726555642852</v>
      </c>
      <c r="U208" s="33">
        <f>(VLOOKUP($A208,Skaters!$A1:$V640,22,FALSE)-AVERAGE(Skaters!V3:V640))/STDEV(Skaters!V3:V640)</f>
        <v>-1.1927435042904506</v>
      </c>
      <c r="V208" s="33">
        <f>IFERROR((VLOOKUP($A208,Skaters!A1:X640,23,FALSE)-AVERAGE(Skaters!W3:W640))/STDEV(Skaters!W3:W640),0)</f>
        <v>0</v>
      </c>
      <c r="W208" s="33">
        <f>IFERROR((VLOOKUP($A208,Skaters!A1:X640,24,FALSE)-AVERAGE(Skaters!X3:X640))/STDEV(Skaters!X3:X640),0)</f>
        <v>0</v>
      </c>
    </row>
    <row r="209" spans="1:23" ht="21.25" customHeight="1" x14ac:dyDescent="0.2">
      <c r="A209" s="47" t="s">
        <v>256</v>
      </c>
      <c r="B209" s="38" t="s">
        <v>239</v>
      </c>
      <c r="C209" s="39">
        <v>28</v>
      </c>
      <c r="D209" s="38" t="s">
        <v>81</v>
      </c>
      <c r="E209" s="40">
        <f t="shared" si="6"/>
        <v>1.296098166874835</v>
      </c>
      <c r="F209" s="41">
        <f t="shared" si="7"/>
        <v>2.9456776519882613E-2</v>
      </c>
      <c r="G209" s="42">
        <f>VLOOKUP(A209,Skaters!A1:G640,7,FALSE)</f>
        <v>44</v>
      </c>
      <c r="H209" s="43">
        <f>(VLOOKUP($A209,Skaters!$A1:$V640,8,FALSE)-AVERAGE(Skaters!H3:H640))/STDEV(Skaters!H3:H640)</f>
        <v>0.54515224345688773</v>
      </c>
      <c r="I209" s="33">
        <f>(VLOOKUP($A209,Skaters!$A1:$V640,10,FALSE)-AVERAGE(Skaters!J3:J640))/STDEV(Skaters!J3:J640)</f>
        <v>0.47056865717671559</v>
      </c>
      <c r="J209" s="33">
        <f>(VLOOKUP($A209,Skaters!$A1:$V640,11,FALSE)-AVERAGE(Skaters!K3:K640))/STDEV(Skaters!K3:K640)</f>
        <v>0.20749221327919204</v>
      </c>
      <c r="K209" s="33">
        <f>(VLOOKUP($A209,Skaters!$A1:$V640,12,FALSE)-AVERAGE(Skaters!L3:L640))/STDEV(Skaters!L3:L640)</f>
        <v>0.35013035168547257</v>
      </c>
      <c r="L209" s="33">
        <f>(VLOOKUP($A209,Skaters!$A1:$V640,13,FALSE)-AVERAGE(Skaters!M3:M640))/STDEV(Skaters!M3:M640)</f>
        <v>1.1440474683716964</v>
      </c>
      <c r="M209" s="33">
        <f>(VLOOKUP($A209,Skaters!$A1:$V640,14,FALSE)-AVERAGE(Skaters!N3:N640))/STDEV(Skaters!N3:N640)</f>
        <v>0.1071246177124122</v>
      </c>
      <c r="N209" s="33">
        <f>(VLOOKUP($A209,Skaters!$A1:$V640,15,FALSE)-AVERAGE(Skaters!O3:O640))/STDEV(Skaters!O3:O640)</f>
        <v>0.1275606826957319</v>
      </c>
      <c r="O209" s="33">
        <f>(VLOOKUP($A209,Skaters!$A1:$V640,16,FALSE)-AVERAGE(Skaters!P3:P640))/STDEV(Skaters!P3:P640)</f>
        <v>-0.40653587067680419</v>
      </c>
      <c r="P209" s="33">
        <f>(VLOOKUP($A209,Skaters!$A1:$V640,17,FALSE)-AVERAGE(Skaters!Q3:Q640))/STDEV(Skaters!Q3:Q640)</f>
        <v>-0.43974956968779277</v>
      </c>
      <c r="Q209" s="33">
        <f>(VLOOKUP($A209,Skaters!$A1:$V640,18,FALSE)-AVERAGE(Skaters!R3:R640))/STDEV(Skaters!R3:R640)</f>
        <v>-0.24703498397169668</v>
      </c>
      <c r="R209" s="33">
        <f>(VLOOKUP($A209,Skaters!$A1:$V640,19,FALSE)-AVERAGE(Skaters!S3:S640))/STDEV(Skaters!S3:S640)</f>
        <v>0.49971465484185923</v>
      </c>
      <c r="S209" s="33">
        <f>(VLOOKUP($A209,Skaters!$A1:$V640,20,FALSE)-AVERAGE(Skaters!T3:T640))/STDEV(Skaters!T3:T640)</f>
        <v>-0.41621355994622428</v>
      </c>
      <c r="T209" s="33">
        <f>(VLOOKUP($A209,Skaters!$A1:$V640,21,FALSE)-AVERAGE(Skaters!U3:U640))/STDEV(Skaters!U3:U640)</f>
        <v>-0.49019791351522046</v>
      </c>
      <c r="U209" s="33">
        <f>(VLOOKUP($A209,Skaters!$A1:$V640,22,FALSE)-AVERAGE(Skaters!V3:V640))/STDEV(Skaters!V3:V640)</f>
        <v>1.1800625838985519</v>
      </c>
      <c r="V209" s="33">
        <f>IFERROR((VLOOKUP($A209,Skaters!A1:X640,23,FALSE)-AVERAGE(Skaters!W3:W640))/STDEV(Skaters!W3:W640),0)</f>
        <v>0</v>
      </c>
      <c r="W209" s="33">
        <f>IFERROR((VLOOKUP($A209,Skaters!A1:X640,24,FALSE)-AVERAGE(Skaters!X3:X640))/STDEV(Skaters!X3:X640),0)</f>
        <v>0</v>
      </c>
    </row>
    <row r="210" spans="1:23" ht="21.25" customHeight="1" x14ac:dyDescent="0.15">
      <c r="A210" s="44" t="s">
        <v>317</v>
      </c>
      <c r="B210" s="45" t="s">
        <v>239</v>
      </c>
      <c r="C210" s="46">
        <v>25</v>
      </c>
      <c r="D210" s="45" t="s">
        <v>66</v>
      </c>
      <c r="E210" s="40">
        <f t="shared" si="6"/>
        <v>7.6804989683986635E-2</v>
      </c>
      <c r="F210" s="41">
        <f t="shared" si="7"/>
        <v>1.7455679473633327E-3</v>
      </c>
      <c r="G210" s="42">
        <f>VLOOKUP(A210,Skaters!A1:G640,7,FALSE)</f>
        <v>44</v>
      </c>
      <c r="H210" s="43">
        <f>(VLOOKUP($A210,Skaters!$A1:$V640,8,FALSE)-AVERAGE(Skaters!H3:H640))/STDEV(Skaters!H3:H640)</f>
        <v>-0.28386719688562306</v>
      </c>
      <c r="I210" s="33">
        <f>(VLOOKUP($A210,Skaters!$A1:$V640,10,FALSE)-AVERAGE(Skaters!J3:J640))/STDEV(Skaters!J3:J640)</f>
        <v>0.31968339288373276</v>
      </c>
      <c r="J210" s="33">
        <f>(VLOOKUP($A210,Skaters!$A1:$V640,11,FALSE)-AVERAGE(Skaters!K3:K640))/STDEV(Skaters!K3:K640)</f>
        <v>0.309581847009194</v>
      </c>
      <c r="K210" s="33">
        <f>(VLOOKUP($A210,Skaters!$A1:$V640,12,FALSE)-AVERAGE(Skaters!L3:L640))/STDEV(Skaters!L3:L640)</f>
        <v>0.34436572912689656</v>
      </c>
      <c r="L210" s="33">
        <f>(VLOOKUP($A210,Skaters!$A1:$V640,13,FALSE)-AVERAGE(Skaters!M3:M640))/STDEV(Skaters!M3:M640)</f>
        <v>-0.26471099021528166</v>
      </c>
      <c r="M210" s="33">
        <f>(VLOOKUP($A210,Skaters!$A1:$V640,14,FALSE)-AVERAGE(Skaters!N3:N640))/STDEV(Skaters!N3:N640)</f>
        <v>1.0973656863203756</v>
      </c>
      <c r="N210" s="33">
        <f>(VLOOKUP($A210,Skaters!$A1:$V640,15,FALSE)-AVERAGE(Skaters!O3:O640))/STDEV(Skaters!O3:O640)</f>
        <v>0.6624003383306083</v>
      </c>
      <c r="O210" s="33">
        <f>(VLOOKUP($A210,Skaters!$A1:$V640,16,FALSE)-AVERAGE(Skaters!P3:P640))/STDEV(Skaters!P3:P640)</f>
        <v>-0.95663433755623573</v>
      </c>
      <c r="P210" s="33">
        <f>(VLOOKUP($A210,Skaters!$A1:$V640,17,FALSE)-AVERAGE(Skaters!Q3:Q640))/STDEV(Skaters!Q3:Q640)</f>
        <v>-1.0806191846918363</v>
      </c>
      <c r="Q210" s="33">
        <f>(VLOOKUP($A210,Skaters!$A1:$V640,18,FALSE)-AVERAGE(Skaters!R3:R640))/STDEV(Skaters!R3:R640)</f>
        <v>6.4847392319687929E-3</v>
      </c>
      <c r="R210" s="33">
        <f>(VLOOKUP($A210,Skaters!$A1:$V640,19,FALSE)-AVERAGE(Skaters!S3:S640))/STDEV(Skaters!S3:S640)</f>
        <v>0.35339467521875467</v>
      </c>
      <c r="S210" s="33">
        <f>(VLOOKUP($A210,Skaters!$A1:$V640,20,FALSE)-AVERAGE(Skaters!T3:T640))/STDEV(Skaters!T3:T640)</f>
        <v>-0.59598363404164245</v>
      </c>
      <c r="T210" s="33">
        <f>(VLOOKUP($A210,Skaters!$A1:$V640,21,FALSE)-AVERAGE(Skaters!U3:U640))/STDEV(Skaters!U3:U640)</f>
        <v>-0.64192361937864029</v>
      </c>
      <c r="U210" s="33">
        <f>(VLOOKUP($A210,Skaters!$A1:$V640,22,FALSE)-AVERAGE(Skaters!V3:V640))/STDEV(Skaters!V3:V640)</f>
        <v>-1.1927436227759016</v>
      </c>
      <c r="V210" s="33">
        <f>IFERROR((VLOOKUP($A210,Skaters!A1:X640,23,FALSE)-AVERAGE(Skaters!W3:W640))/STDEV(Skaters!W3:W640),0)</f>
        <v>0</v>
      </c>
      <c r="W210" s="33">
        <f>IFERROR((VLOOKUP($A210,Skaters!A1:X640,24,FALSE)-AVERAGE(Skaters!X3:X640))/STDEV(Skaters!X3:X640),0)</f>
        <v>0</v>
      </c>
    </row>
    <row r="211" spans="1:23" ht="21.25" customHeight="1" x14ac:dyDescent="0.15">
      <c r="A211" s="44" t="s">
        <v>323</v>
      </c>
      <c r="B211" s="48" t="s">
        <v>147</v>
      </c>
      <c r="C211" s="49">
        <v>20</v>
      </c>
      <c r="D211" s="48" t="s">
        <v>62</v>
      </c>
      <c r="E211" s="40">
        <f t="shared" si="6"/>
        <v>-0.56160681011499702</v>
      </c>
      <c r="F211" s="41">
        <f t="shared" si="7"/>
        <v>-1.220884369815211E-2</v>
      </c>
      <c r="G211" s="42">
        <f>VLOOKUP(A211,Skaters!A1:G640,7,FALSE)</f>
        <v>46</v>
      </c>
      <c r="H211" s="43">
        <f>(VLOOKUP($A211,Skaters!$A1:$V640,8,FALSE)-AVERAGE(Skaters!H3:H640))/STDEV(Skaters!H3:H640)</f>
        <v>3.9813901776187016E-2</v>
      </c>
      <c r="I211" s="33">
        <f>(VLOOKUP($A211,Skaters!$A1:$V640,10,FALSE)-AVERAGE(Skaters!J3:J640))/STDEV(Skaters!J3:J640)</f>
        <v>0.60331064108846821</v>
      </c>
      <c r="J211" s="33">
        <f>(VLOOKUP($A211,Skaters!$A1:$V640,11,FALSE)-AVERAGE(Skaters!K3:K640))/STDEV(Skaters!K3:K640)</f>
        <v>9.8392342830872712E-2</v>
      </c>
      <c r="K211" s="33">
        <f>(VLOOKUP($A211,Skaters!$A1:$V640,12,FALSE)-AVERAGE(Skaters!L3:L640))/STDEV(Skaters!L3:L640)</f>
        <v>0.3430205212011227</v>
      </c>
      <c r="L211" s="33">
        <f>(VLOOKUP($A211,Skaters!$A1:$V640,13,FALSE)-AVERAGE(Skaters!M3:M640))/STDEV(Skaters!M3:M640)</f>
        <v>0.15014604868071932</v>
      </c>
      <c r="M211" s="33">
        <f>(VLOOKUP($A211,Skaters!$A1:$V640,14,FALSE)-AVERAGE(Skaters!N3:N640))/STDEV(Skaters!N3:N640)</f>
        <v>1.6610322413405248E-2</v>
      </c>
      <c r="N211" s="33">
        <f>(VLOOKUP($A211,Skaters!$A1:$V640,15,FALSE)-AVERAGE(Skaters!O3:O640))/STDEV(Skaters!O3:O640)</f>
        <v>-0.38383524079728198</v>
      </c>
      <c r="O211" s="33">
        <f>(VLOOKUP($A211,Skaters!$A1:$V640,16,FALSE)-AVERAGE(Skaters!P3:P640))/STDEV(Skaters!P3:P640)</f>
        <v>-0.46935200113353676</v>
      </c>
      <c r="P211" s="33">
        <f>(VLOOKUP($A211,Skaters!$A1:$V640,17,FALSE)-AVERAGE(Skaters!Q3:Q640))/STDEV(Skaters!Q3:Q640)</f>
        <v>-1.3263149198496478</v>
      </c>
      <c r="Q211" s="33">
        <f>(VLOOKUP($A211,Skaters!$A1:$V640,18,FALSE)-AVERAGE(Skaters!R3:R640))/STDEV(Skaters!R3:R640)</f>
        <v>-0.56026860078423857</v>
      </c>
      <c r="R211" s="33">
        <f>(VLOOKUP($A211,Skaters!$A1:$V640,19,FALSE)-AVERAGE(Skaters!S3:S640))/STDEV(Skaters!S3:S640)</f>
        <v>0.47655416028071884</v>
      </c>
      <c r="S211" s="33">
        <f>(VLOOKUP($A211,Skaters!$A1:$V640,20,FALSE)-AVERAGE(Skaters!T3:T640))/STDEV(Skaters!T3:T640)</f>
        <v>0.68519880219460327</v>
      </c>
      <c r="T211" s="33">
        <f>(VLOOKUP($A211,Skaters!$A1:$V640,21,FALSE)-AVERAGE(Skaters!U3:U640))/STDEV(Skaters!U3:U640)</f>
        <v>1.961694454267241</v>
      </c>
      <c r="U211" s="33">
        <f>(VLOOKUP($A211,Skaters!$A1:$V640,22,FALSE)-AVERAGE(Skaters!V3:V640))/STDEV(Skaters!V3:V640)</f>
        <v>0.30556887761621604</v>
      </c>
      <c r="V211" s="33">
        <f>IFERROR((VLOOKUP($A211,Skaters!A1:X640,23,FALSE)-AVERAGE(Skaters!W3:W640))/STDEV(Skaters!W3:W640),0)</f>
        <v>0</v>
      </c>
      <c r="W211" s="33">
        <f>IFERROR((VLOOKUP($A211,Skaters!A1:X640,24,FALSE)-AVERAGE(Skaters!X3:X640))/STDEV(Skaters!X3:X640),0)</f>
        <v>0</v>
      </c>
    </row>
    <row r="212" spans="1:23" ht="21.25" customHeight="1" x14ac:dyDescent="0.2">
      <c r="A212" s="47" t="s">
        <v>206</v>
      </c>
      <c r="B212" s="38" t="s">
        <v>102</v>
      </c>
      <c r="C212" s="39">
        <v>22</v>
      </c>
      <c r="D212" s="38" t="s">
        <v>74</v>
      </c>
      <c r="E212" s="40">
        <f t="shared" si="6"/>
        <v>5.0125119331498977</v>
      </c>
      <c r="F212" s="41">
        <f t="shared" si="7"/>
        <v>9.2824295058331438E-2</v>
      </c>
      <c r="G212" s="42">
        <f>VLOOKUP(A212,Skaters!A1:G640,7,FALSE)</f>
        <v>54</v>
      </c>
      <c r="H212" s="43">
        <f>(VLOOKUP($A212,Skaters!$A1:$V640,8,FALSE)-AVERAGE(Skaters!H3:H640))/STDEV(Skaters!H3:H640)</f>
        <v>1.179979826484985</v>
      </c>
      <c r="I212" s="33">
        <f>(VLOOKUP($A212,Skaters!$A1:$V640,10,FALSE)-AVERAGE(Skaters!J3:J640))/STDEV(Skaters!J3:J640)</f>
        <v>-0.29871146920163122</v>
      </c>
      <c r="J212" s="33">
        <f>(VLOOKUP($A212,Skaters!$A1:$V640,11,FALSE)-AVERAGE(Skaters!K3:K640))/STDEV(Skaters!K3:K640)</f>
        <v>0.75887336497533475</v>
      </c>
      <c r="K212" s="33">
        <f>(VLOOKUP($A212,Skaters!$A1:$V640,12,FALSE)-AVERAGE(Skaters!L3:L640))/STDEV(Skaters!L3:L640)</f>
        <v>0.34024567377968501</v>
      </c>
      <c r="L212" s="33">
        <f>(VLOOKUP($A212,Skaters!$A1:$V640,13,FALSE)-AVERAGE(Skaters!M3:M640))/STDEV(Skaters!M3:M640)</f>
        <v>0.76910188819177938</v>
      </c>
      <c r="M212" s="33">
        <f>(VLOOKUP($A212,Skaters!$A1:$V640,14,FALSE)-AVERAGE(Skaters!N3:N640))/STDEV(Skaters!N3:N640)</f>
        <v>-0.15196943157057879</v>
      </c>
      <c r="N212" s="33">
        <f>(VLOOKUP($A212,Skaters!$A1:$V640,15,FALSE)-AVERAGE(Skaters!O3:O640))/STDEV(Skaters!O3:O640)</f>
        <v>1.1130800432361683</v>
      </c>
      <c r="O212" s="33">
        <f>(VLOOKUP($A212,Skaters!$A1:$V640,16,FALSE)-AVERAGE(Skaters!P3:P640))/STDEV(Skaters!P3:P640)</f>
        <v>2.6374797163661889</v>
      </c>
      <c r="P212" s="33">
        <f>(VLOOKUP($A212,Skaters!$A1:$V640,17,FALSE)-AVERAGE(Skaters!Q3:Q640))/STDEV(Skaters!Q3:Q640)</f>
        <v>0.35789717529911808</v>
      </c>
      <c r="Q212" s="33">
        <f>(VLOOKUP($A212,Skaters!$A1:$V640,18,FALSE)-AVERAGE(Skaters!R3:R640))/STDEV(Skaters!R3:R640)</f>
        <v>3.2688389582057456E-2</v>
      </c>
      <c r="R212" s="33">
        <f>(VLOOKUP($A212,Skaters!$A1:$V640,19,FALSE)-AVERAGE(Skaters!S3:S640))/STDEV(Skaters!S3:S640)</f>
        <v>-0.32753101081904029</v>
      </c>
      <c r="S212" s="33">
        <f>(VLOOKUP($A212,Skaters!$A1:$V640,20,FALSE)-AVERAGE(Skaters!T3:T640))/STDEV(Skaters!T3:T640)</f>
        <v>-0.59598363404164245</v>
      </c>
      <c r="T212" s="33">
        <f>(VLOOKUP($A212,Skaters!$A1:$V640,21,FALSE)-AVERAGE(Skaters!U3:U640))/STDEV(Skaters!U3:U640)</f>
        <v>-0.65095784258714562</v>
      </c>
      <c r="U212" s="33">
        <f>(VLOOKUP($A212,Skaters!$A1:$V640,22,FALSE)-AVERAGE(Skaters!V3:V640))/STDEV(Skaters!V3:V640)</f>
        <v>-1.1927436227759016</v>
      </c>
      <c r="V212" s="33">
        <f>IFERROR((VLOOKUP($A212,Skaters!A1:X640,23,FALSE)-AVERAGE(Skaters!W3:W640))/STDEV(Skaters!W3:W640),0)</f>
        <v>0</v>
      </c>
      <c r="W212" s="33">
        <f>IFERROR((VLOOKUP($A212,Skaters!A1:X640,24,FALSE)-AVERAGE(Skaters!X3:X640))/STDEV(Skaters!X3:X640),0)</f>
        <v>0</v>
      </c>
    </row>
    <row r="213" spans="1:23" ht="21.25" customHeight="1" x14ac:dyDescent="0.15">
      <c r="A213" s="37" t="s">
        <v>226</v>
      </c>
      <c r="B213" s="38" t="s">
        <v>119</v>
      </c>
      <c r="C213" s="39">
        <v>36</v>
      </c>
      <c r="D213" s="38" t="s">
        <v>74</v>
      </c>
      <c r="E213" s="40">
        <f t="shared" si="6"/>
        <v>3.0820265108451439</v>
      </c>
      <c r="F213" s="41">
        <f t="shared" si="7"/>
        <v>6.7000576322720523E-2</v>
      </c>
      <c r="G213" s="42">
        <f>VLOOKUP(A213,Skaters!A1:G640,7,FALSE)</f>
        <v>46</v>
      </c>
      <c r="H213" s="43">
        <f>(VLOOKUP($A213,Skaters!$A1:$V640,8,FALSE)-AVERAGE(Skaters!H3:H640))/STDEV(Skaters!H3:H640)</f>
        <v>2.1570396307837596</v>
      </c>
      <c r="I213" s="33">
        <f>(VLOOKUP($A213,Skaters!$A1:$V640,10,FALSE)-AVERAGE(Skaters!J3:J640))/STDEV(Skaters!J3:J640)</f>
        <v>-0.43984878888240114</v>
      </c>
      <c r="J213" s="33">
        <f>(VLOOKUP($A213,Skaters!$A1:$V640,11,FALSE)-AVERAGE(Skaters!K3:K640))/STDEV(Skaters!K3:K640)</f>
        <v>0.85887272331061915</v>
      </c>
      <c r="K213" s="33">
        <f>(VLOOKUP($A213,Skaters!$A1:$V640,12,FALSE)-AVERAGE(Skaters!L3:L640))/STDEV(Skaters!L3:L640)</f>
        <v>0.33769902443925442</v>
      </c>
      <c r="L213" s="33">
        <f>(VLOOKUP($A213,Skaters!$A1:$V640,13,FALSE)-AVERAGE(Skaters!M3:M640))/STDEV(Skaters!M3:M640)</f>
        <v>1.0053864008599505</v>
      </c>
      <c r="M213" s="33">
        <f>(VLOOKUP($A213,Skaters!$A1:$V640,14,FALSE)-AVERAGE(Skaters!N3:N640))/STDEV(Skaters!N3:N640)</f>
        <v>0.24017356171668</v>
      </c>
      <c r="N213" s="33">
        <f>(VLOOKUP($A213,Skaters!$A1:$V640,15,FALSE)-AVERAGE(Skaters!O3:O640))/STDEV(Skaters!O3:O640)</f>
        <v>0.37147745862257703</v>
      </c>
      <c r="O213" s="33">
        <f>(VLOOKUP($A213,Skaters!$A1:$V640,16,FALSE)-AVERAGE(Skaters!P3:P640))/STDEV(Skaters!P3:P640)</f>
        <v>1.8988458711875982</v>
      </c>
      <c r="P213" s="33">
        <f>(VLOOKUP($A213,Skaters!$A1:$V640,17,FALSE)-AVERAGE(Skaters!Q3:Q640))/STDEV(Skaters!Q3:Q640)</f>
        <v>-0.77232163349041283</v>
      </c>
      <c r="Q213" s="33">
        <f>(VLOOKUP($A213,Skaters!$A1:$V640,18,FALSE)-AVERAGE(Skaters!R3:R640))/STDEV(Skaters!R3:R640)</f>
        <v>-0.61270715425319966</v>
      </c>
      <c r="R213" s="33">
        <f>(VLOOKUP($A213,Skaters!$A1:$V640,19,FALSE)-AVERAGE(Skaters!S3:S640))/STDEV(Skaters!S3:S640)</f>
        <v>-0.49937001385873042</v>
      </c>
      <c r="S213" s="33">
        <f>(VLOOKUP($A213,Skaters!$A1:$V640,20,FALSE)-AVERAGE(Skaters!T3:T640))/STDEV(Skaters!T3:T640)</f>
        <v>-0.59598363404164245</v>
      </c>
      <c r="T213" s="33">
        <f>(VLOOKUP($A213,Skaters!$A1:$V640,21,FALSE)-AVERAGE(Skaters!U3:U640))/STDEV(Skaters!U3:U640)</f>
        <v>-0.65095760485535903</v>
      </c>
      <c r="U213" s="33">
        <f>(VLOOKUP($A213,Skaters!$A1:$V640,22,FALSE)-AVERAGE(Skaters!V3:V640))/STDEV(Skaters!V3:V640)</f>
        <v>-1.1927436227759016</v>
      </c>
      <c r="V213" s="33">
        <f>IFERROR((VLOOKUP($A213,Skaters!A1:X640,23,FALSE)-AVERAGE(Skaters!W3:W640))/STDEV(Skaters!W3:W640),0)</f>
        <v>0</v>
      </c>
      <c r="W213" s="33">
        <f>IFERROR((VLOOKUP($A213,Skaters!A1:X640,24,FALSE)-AVERAGE(Skaters!X3:X640))/STDEV(Skaters!X3:X640),0)</f>
        <v>0</v>
      </c>
    </row>
    <row r="214" spans="1:23" ht="21.25" customHeight="1" x14ac:dyDescent="0.15">
      <c r="A214" s="37" t="s">
        <v>282</v>
      </c>
      <c r="B214" s="38" t="s">
        <v>144</v>
      </c>
      <c r="C214" s="39">
        <v>25</v>
      </c>
      <c r="D214" s="38" t="s">
        <v>61</v>
      </c>
      <c r="E214" s="40">
        <f t="shared" si="6"/>
        <v>0.31071714953408791</v>
      </c>
      <c r="F214" s="41">
        <f t="shared" si="7"/>
        <v>6.4732739486268315E-3</v>
      </c>
      <c r="G214" s="42">
        <f>VLOOKUP(A214,Skaters!A1:G640,7,FALSE)</f>
        <v>48</v>
      </c>
      <c r="H214" s="43">
        <f>(VLOOKUP($A214,Skaters!$A1:$V640,8,FALSE)-AVERAGE(Skaters!H3:H640))/STDEV(Skaters!H3:H640)</f>
        <v>0.28521172776024323</v>
      </c>
      <c r="I214" s="33">
        <f>(VLOOKUP($A214,Skaters!$A1:$V640,10,FALSE)-AVERAGE(Skaters!J3:J640))/STDEV(Skaters!J3:J640)</f>
        <v>0.71538536804176123</v>
      </c>
      <c r="J214" s="33">
        <f>(VLOOKUP($A214,Skaters!$A1:$V640,11,FALSE)-AVERAGE(Skaters!K3:K640))/STDEV(Skaters!K3:K640)</f>
        <v>3.8489794129634098E-3</v>
      </c>
      <c r="K214" s="33">
        <f>(VLOOKUP($A214,Skaters!$A1:$V640,12,FALSE)-AVERAGE(Skaters!L3:L640))/STDEV(Skaters!L3:L640)</f>
        <v>0.33548297257570325</v>
      </c>
      <c r="L214" s="33">
        <f>(VLOOKUP($A214,Skaters!$A1:$V640,13,FALSE)-AVERAGE(Skaters!M3:M640))/STDEV(Skaters!M3:M640)</f>
        <v>9.3067304218786576E-2</v>
      </c>
      <c r="M214" s="33">
        <f>(VLOOKUP($A214,Skaters!$A1:$V640,14,FALSE)-AVERAGE(Skaters!N3:N640))/STDEV(Skaters!N3:N640)</f>
        <v>1.0491338147673896</v>
      </c>
      <c r="N214" s="33">
        <f>(VLOOKUP($A214,Skaters!$A1:$V640,15,FALSE)-AVERAGE(Skaters!O3:O640))/STDEV(Skaters!O3:O640)</f>
        <v>0.39574400828815082</v>
      </c>
      <c r="O214" s="33">
        <f>(VLOOKUP($A214,Skaters!$A1:$V640,16,FALSE)-AVERAGE(Skaters!P3:P640))/STDEV(Skaters!P3:P640)</f>
        <v>0.43033691549508385</v>
      </c>
      <c r="P214" s="33">
        <f>(VLOOKUP($A214,Skaters!$A1:$V640,17,FALSE)-AVERAGE(Skaters!Q3:Q640))/STDEV(Skaters!Q3:Q640)</f>
        <v>-0.83285360955442778</v>
      </c>
      <c r="Q214" s="33">
        <f>(VLOOKUP($A214,Skaters!$A1:$V640,18,FALSE)-AVERAGE(Skaters!R3:R640))/STDEV(Skaters!R3:R640)</f>
        <v>-1.3276654259226579</v>
      </c>
      <c r="R214" s="33">
        <f>(VLOOKUP($A214,Skaters!$A1:$V640,19,FALSE)-AVERAGE(Skaters!S3:S640))/STDEV(Skaters!S3:S640)</f>
        <v>0.1838907865875084</v>
      </c>
      <c r="S214" s="33">
        <f>(VLOOKUP($A214,Skaters!$A1:$V640,20,FALSE)-AVERAGE(Skaters!T3:T640))/STDEV(Skaters!T3:T640)</f>
        <v>2.705880829407477</v>
      </c>
      <c r="T214" s="33">
        <f>(VLOOKUP($A214,Skaters!$A1:$V640,21,FALSE)-AVERAGE(Skaters!U3:U640))/STDEV(Skaters!U3:U640)</f>
        <v>2.3848209578304478</v>
      </c>
      <c r="U214" s="33">
        <f>(VLOOKUP($A214,Skaters!$A1:$V640,22,FALSE)-AVERAGE(Skaters!V3:V640))/STDEV(Skaters!V3:V640)</f>
        <v>1.1500158884008527</v>
      </c>
      <c r="V214" s="33">
        <f>IFERROR((VLOOKUP($A214,Skaters!A1:X640,23,FALSE)-AVERAGE(Skaters!W3:W640))/STDEV(Skaters!W3:W640),0)</f>
        <v>0</v>
      </c>
      <c r="W214" s="33">
        <f>IFERROR((VLOOKUP($A214,Skaters!A1:X640,24,FALSE)-AVERAGE(Skaters!X3:X640))/STDEV(Skaters!X3:X640),0)</f>
        <v>0</v>
      </c>
    </row>
    <row r="215" spans="1:23" ht="21.25" customHeight="1" x14ac:dyDescent="0.15">
      <c r="A215" s="44" t="s">
        <v>194</v>
      </c>
      <c r="B215" s="45" t="s">
        <v>135</v>
      </c>
      <c r="C215" s="46">
        <v>23</v>
      </c>
      <c r="D215" s="45" t="s">
        <v>74</v>
      </c>
      <c r="E215" s="40">
        <f t="shared" si="6"/>
        <v>2.3809679525016727</v>
      </c>
      <c r="F215" s="41">
        <f t="shared" si="7"/>
        <v>4.8591182704115769E-2</v>
      </c>
      <c r="G215" s="42">
        <f>VLOOKUP(A215,Skaters!A1:G640,7,FALSE)</f>
        <v>49</v>
      </c>
      <c r="H215" s="43">
        <f>(VLOOKUP($A215,Skaters!$A1:$V640,8,FALSE)-AVERAGE(Skaters!H3:H640))/STDEV(Skaters!H3:H640)</f>
        <v>2.0172692764325979</v>
      </c>
      <c r="I215" s="33">
        <f>(VLOOKUP($A215,Skaters!$A1:$V640,10,FALSE)-AVERAGE(Skaters!J3:J640))/STDEV(Skaters!J3:J640)</f>
        <v>0.32002441498904799</v>
      </c>
      <c r="J215" s="33">
        <f>(VLOOKUP($A215,Skaters!$A1:$V640,11,FALSE)-AVERAGE(Skaters!K3:K640))/STDEV(Skaters!K3:K640)</f>
        <v>0.2705457260490855</v>
      </c>
      <c r="K215" s="33">
        <f>(VLOOKUP($A215,Skaters!$A1:$V640,12,FALSE)-AVERAGE(Skaters!L3:L640))/STDEV(Skaters!L3:L640)</f>
        <v>0.31986886031578504</v>
      </c>
      <c r="L215" s="33">
        <f>(VLOOKUP($A215,Skaters!$A1:$V640,13,FALSE)-AVERAGE(Skaters!M3:M640))/STDEV(Skaters!M3:M640)</f>
        <v>1.8776321689686748</v>
      </c>
      <c r="M215" s="33">
        <f>(VLOOKUP($A215,Skaters!$A1:$V640,14,FALSE)-AVERAGE(Skaters!N3:N640))/STDEV(Skaters!N3:N640)</f>
        <v>0.79913216817346155</v>
      </c>
      <c r="N215" s="33">
        <f>(VLOOKUP($A215,Skaters!$A1:$V640,15,FALSE)-AVERAGE(Skaters!O3:O640))/STDEV(Skaters!O3:O640)</f>
        <v>0.55990454402686907</v>
      </c>
      <c r="O215" s="33">
        <f>(VLOOKUP($A215,Skaters!$A1:$V640,16,FALSE)-AVERAGE(Skaters!P3:P640))/STDEV(Skaters!P3:P640)</f>
        <v>1.6719622728617876</v>
      </c>
      <c r="P215" s="33">
        <f>(VLOOKUP($A215,Skaters!$A1:$V640,17,FALSE)-AVERAGE(Skaters!Q3:Q640))/STDEV(Skaters!Q3:Q640)</f>
        <v>6.2942443335258488E-2</v>
      </c>
      <c r="Q215" s="33">
        <f>(VLOOKUP($A215,Skaters!$A1:$V640,18,FALSE)-AVERAGE(Skaters!R3:R640))/STDEV(Skaters!R3:R640)</f>
        <v>-2.319101174393793</v>
      </c>
      <c r="R215" s="33">
        <f>(VLOOKUP($A215,Skaters!$A1:$V640,19,FALSE)-AVERAGE(Skaters!S3:S640))/STDEV(Skaters!S3:S640)</f>
        <v>-0.23097203315094891</v>
      </c>
      <c r="S215" s="33">
        <f>(VLOOKUP($A215,Skaters!$A1:$V640,20,FALSE)-AVERAGE(Skaters!T3:T640))/STDEV(Skaters!T3:T640)</f>
        <v>-0.59598363404164245</v>
      </c>
      <c r="T215" s="33">
        <f>(VLOOKUP($A215,Skaters!$A1:$V640,21,FALSE)-AVERAGE(Skaters!U3:U640))/STDEV(Skaters!U3:U640)</f>
        <v>-0.65095784258714562</v>
      </c>
      <c r="U215" s="33">
        <f>(VLOOKUP($A215,Skaters!$A1:$V640,22,FALSE)-AVERAGE(Skaters!V3:V640))/STDEV(Skaters!V3:V640)</f>
        <v>-1.1927436227759016</v>
      </c>
      <c r="V215" s="33">
        <f>IFERROR((VLOOKUP($A215,Skaters!A1:X640,23,FALSE)-AVERAGE(Skaters!W3:W640))/STDEV(Skaters!W3:W640),0)</f>
        <v>0</v>
      </c>
      <c r="W215" s="33">
        <f>IFERROR((VLOOKUP($A215,Skaters!A1:X640,24,FALSE)-AVERAGE(Skaters!X3:X640))/STDEV(Skaters!X3:X640),0)</f>
        <v>0</v>
      </c>
    </row>
    <row r="216" spans="1:23" ht="21.25" customHeight="1" x14ac:dyDescent="0.2">
      <c r="A216" s="47" t="s">
        <v>246</v>
      </c>
      <c r="B216" s="38" t="s">
        <v>115</v>
      </c>
      <c r="C216" s="39">
        <v>29</v>
      </c>
      <c r="D216" s="38" t="s">
        <v>104</v>
      </c>
      <c r="E216" s="40">
        <f t="shared" si="6"/>
        <v>1.3842611906037274</v>
      </c>
      <c r="F216" s="41">
        <f t="shared" si="7"/>
        <v>2.7685223812074548E-2</v>
      </c>
      <c r="G216" s="42">
        <f>VLOOKUP(A216,Skaters!A1:G640,7,FALSE)</f>
        <v>50</v>
      </c>
      <c r="H216" s="43">
        <f>(VLOOKUP($A216,Skaters!$A1:$V640,8,FALSE)-AVERAGE(Skaters!H3:H640))/STDEV(Skaters!H3:H640)</f>
        <v>-5.4339248511137229E-2</v>
      </c>
      <c r="I216" s="33">
        <f>(VLOOKUP($A216,Skaters!$A1:$V640,10,FALSE)-AVERAGE(Skaters!J3:J640))/STDEV(Skaters!J3:J640)</f>
        <v>0.81262883361779237</v>
      </c>
      <c r="J216" s="33">
        <f>(VLOOKUP($A216,Skaters!$A1:$V640,11,FALSE)-AVERAGE(Skaters!K3:K640))/STDEV(Skaters!K3:K640)</f>
        <v>-0.1125302198133093</v>
      </c>
      <c r="K216" s="33">
        <f>(VLOOKUP($A216,Skaters!$A1:$V640,12,FALSE)-AVERAGE(Skaters!L3:L640))/STDEV(Skaters!L3:L640)</f>
        <v>0.30724889328890809</v>
      </c>
      <c r="L216" s="33">
        <f>(VLOOKUP($A216,Skaters!$A1:$V640,13,FALSE)-AVERAGE(Skaters!M3:M640))/STDEV(Skaters!M3:M640)</f>
        <v>1.3351523213597363</v>
      </c>
      <c r="M216" s="33">
        <f>(VLOOKUP($A216,Skaters!$A1:$V640,14,FALSE)-AVERAGE(Skaters!N3:N640))/STDEV(Skaters!N3:N640)</f>
        <v>0.52408324135251894</v>
      </c>
      <c r="N216" s="33">
        <f>(VLOOKUP($A216,Skaters!$A1:$V640,15,FALSE)-AVERAGE(Skaters!O3:O640))/STDEV(Skaters!O3:O640)</f>
        <v>0.52905445292012521</v>
      </c>
      <c r="O216" s="33">
        <f>(VLOOKUP($A216,Skaters!$A1:$V640,16,FALSE)-AVERAGE(Skaters!P3:P640))/STDEV(Skaters!P3:P640)</f>
        <v>-0.79184351837326583</v>
      </c>
      <c r="P216" s="33">
        <f>(VLOOKUP($A216,Skaters!$A1:$V640,17,FALSE)-AVERAGE(Skaters!Q3:Q640))/STDEV(Skaters!Q3:Q640)</f>
        <v>-0.22596236447064957</v>
      </c>
      <c r="Q216" s="33">
        <f>(VLOOKUP($A216,Skaters!$A1:$V640,18,FALSE)-AVERAGE(Skaters!R3:R640))/STDEV(Skaters!R3:R640)</f>
        <v>-0.38820067910735162</v>
      </c>
      <c r="R216" s="33">
        <f>(VLOOKUP($A216,Skaters!$A1:$V640,19,FALSE)-AVERAGE(Skaters!S3:S640))/STDEV(Skaters!S3:S640)</f>
        <v>1.0205839928405893</v>
      </c>
      <c r="S216" s="33">
        <f>(VLOOKUP($A216,Skaters!$A1:$V640,20,FALSE)-AVERAGE(Skaters!T3:T640))/STDEV(Skaters!T3:T640)</f>
        <v>1.6276208351352068</v>
      </c>
      <c r="T216" s="33">
        <f>(VLOOKUP($A216,Skaters!$A1:$V640,21,FALSE)-AVERAGE(Skaters!U3:U640))/STDEV(Skaters!U3:U640)</f>
        <v>1.1410840569007703</v>
      </c>
      <c r="U216" s="33">
        <f>(VLOOKUP($A216,Skaters!$A1:$V640,22,FALSE)-AVERAGE(Skaters!V3:V640))/STDEV(Skaters!V3:V640)</f>
        <v>1.2919435844461358</v>
      </c>
      <c r="V216" s="33">
        <f>IFERROR((VLOOKUP($A216,Skaters!A1:X640,23,FALSE)-AVERAGE(Skaters!W3:W640))/STDEV(Skaters!W3:W640),0)</f>
        <v>0</v>
      </c>
      <c r="W216" s="33">
        <f>IFERROR((VLOOKUP($A216,Skaters!A1:X640,24,FALSE)-AVERAGE(Skaters!X3:X640))/STDEV(Skaters!X3:X640),0)</f>
        <v>0</v>
      </c>
    </row>
    <row r="217" spans="1:23" ht="21.25" customHeight="1" x14ac:dyDescent="0.15">
      <c r="A217" s="37" t="s">
        <v>303</v>
      </c>
      <c r="B217" s="38" t="s">
        <v>76</v>
      </c>
      <c r="C217" s="39">
        <v>29</v>
      </c>
      <c r="D217" s="38" t="s">
        <v>81</v>
      </c>
      <c r="E217" s="40">
        <f t="shared" si="6"/>
        <v>1.8892116592765995</v>
      </c>
      <c r="F217" s="41">
        <f t="shared" si="7"/>
        <v>3.8555339985236727E-2</v>
      </c>
      <c r="G217" s="42">
        <f>VLOOKUP(A217,Skaters!A1:G640,7,FALSE)</f>
        <v>49</v>
      </c>
      <c r="H217" s="43">
        <f>(VLOOKUP($A217,Skaters!$A1:$V640,8,FALSE)-AVERAGE(Skaters!H3:H640))/STDEV(Skaters!H3:H640)</f>
        <v>-0.60453001262473061</v>
      </c>
      <c r="I217" s="33">
        <f>(VLOOKUP($A217,Skaters!$A1:$V640,10,FALSE)-AVERAGE(Skaters!J3:J640))/STDEV(Skaters!J3:J640)</f>
        <v>0.94173816814490996</v>
      </c>
      <c r="J217" s="33">
        <f>(VLOOKUP($A217,Skaters!$A1:$V640,11,FALSE)-AVERAGE(Skaters!K3:K640))/STDEV(Skaters!K3:K640)</f>
        <v>-0.21093980666449877</v>
      </c>
      <c r="K217" s="33">
        <f>(VLOOKUP($A217,Skaters!$A1:$V640,12,FALSE)-AVERAGE(Skaters!L3:L640))/STDEV(Skaters!L3:L640)</f>
        <v>0.30519995931623178</v>
      </c>
      <c r="L217" s="33">
        <f>(VLOOKUP($A217,Skaters!$A1:$V640,13,FALSE)-AVERAGE(Skaters!M3:M640))/STDEV(Skaters!M3:M640)</f>
        <v>0.30315666071437453</v>
      </c>
      <c r="M217" s="33">
        <f>(VLOOKUP($A217,Skaters!$A1:$V640,14,FALSE)-AVERAGE(Skaters!N3:N640))/STDEV(Skaters!N3:N640)</f>
        <v>0.87765333348010011</v>
      </c>
      <c r="N217" s="33">
        <f>(VLOOKUP($A217,Skaters!$A1:$V640,15,FALSE)-AVERAGE(Skaters!O3:O640))/STDEV(Skaters!O3:O640)</f>
        <v>0.22747170733016106</v>
      </c>
      <c r="O217" s="33">
        <f>(VLOOKUP($A217,Skaters!$A1:$V640,16,FALSE)-AVERAGE(Skaters!P3:P640))/STDEV(Skaters!P3:P640)</f>
        <v>-0.79704643312294998</v>
      </c>
      <c r="P217" s="33">
        <f>(VLOOKUP($A217,Skaters!$A1:$V640,17,FALSE)-AVERAGE(Skaters!Q3:Q640))/STDEV(Skaters!Q3:Q640)</f>
        <v>-1.2885339614210373E-2</v>
      </c>
      <c r="Q217" s="33">
        <f>(VLOOKUP($A217,Skaters!$A1:$V640,18,FALSE)-AVERAGE(Skaters!R3:R640))/STDEV(Skaters!R3:R640)</f>
        <v>1.4248313628746028</v>
      </c>
      <c r="R217" s="33">
        <f>(VLOOKUP($A217,Skaters!$A1:$V640,19,FALSE)-AVERAGE(Skaters!S3:S640))/STDEV(Skaters!S3:S640)</f>
        <v>1.256383260215276</v>
      </c>
      <c r="S217" s="33">
        <f>(VLOOKUP($A217,Skaters!$A1:$V640,20,FALSE)-AVERAGE(Skaters!T3:T640))/STDEV(Skaters!T3:T640)</f>
        <v>-0.57614463375503611</v>
      </c>
      <c r="T217" s="33">
        <f>(VLOOKUP($A217,Skaters!$A1:$V640,21,FALSE)-AVERAGE(Skaters!U3:U640))/STDEV(Skaters!U3:U640)</f>
        <v>-0.57002558508222789</v>
      </c>
      <c r="U217" s="33">
        <f>(VLOOKUP($A217,Skaters!$A1:$V640,22,FALSE)-AVERAGE(Skaters!V3:V640))/STDEV(Skaters!V3:V640)</f>
        <v>-0.28834440425838748</v>
      </c>
      <c r="V217" s="33">
        <f>IFERROR((VLOOKUP($A217,Skaters!A1:X640,23,FALSE)-AVERAGE(Skaters!W3:W640))/STDEV(Skaters!W3:W640),0)</f>
        <v>0</v>
      </c>
      <c r="W217" s="33">
        <f>IFERROR((VLOOKUP($A217,Skaters!A1:X640,24,FALSE)-AVERAGE(Skaters!X3:X640))/STDEV(Skaters!X3:X640),0)</f>
        <v>0</v>
      </c>
    </row>
    <row r="218" spans="1:23" ht="21.25" customHeight="1" x14ac:dyDescent="0.15">
      <c r="A218" s="37" t="s">
        <v>312</v>
      </c>
      <c r="B218" s="38" t="s">
        <v>65</v>
      </c>
      <c r="C218" s="39">
        <v>29</v>
      </c>
      <c r="D218" s="38" t="s">
        <v>81</v>
      </c>
      <c r="E218" s="40">
        <f t="shared" si="6"/>
        <v>0.90202307075540167</v>
      </c>
      <c r="F218" s="41">
        <f t="shared" si="7"/>
        <v>1.9609197190334819E-2</v>
      </c>
      <c r="G218" s="42">
        <f>VLOOKUP(A218,Skaters!A1:G640,7,FALSE)</f>
        <v>46</v>
      </c>
      <c r="H218" s="43">
        <f>(VLOOKUP($A218,Skaters!$A1:$V640,8,FALSE)-AVERAGE(Skaters!H3:H640))/STDEV(Skaters!H3:H640)</f>
        <v>-2.2427484256577302E-2</v>
      </c>
      <c r="I218" s="33">
        <f>(VLOOKUP($A218,Skaters!$A1:$V640,10,FALSE)-AVERAGE(Skaters!J3:J640))/STDEV(Skaters!J3:J640)</f>
        <v>0.77704005426259604</v>
      </c>
      <c r="J218" s="33">
        <f>(VLOOKUP($A218,Skaters!$A1:$V640,11,FALSE)-AVERAGE(Skaters!K3:K640))/STDEV(Skaters!K3:K640)</f>
        <v>-0.1185112112432688</v>
      </c>
      <c r="K218" s="33">
        <f>(VLOOKUP($A218,Skaters!$A1:$V640,12,FALSE)-AVERAGE(Skaters!L3:L640))/STDEV(Skaters!L3:L640)</f>
        <v>0.28690266675927578</v>
      </c>
      <c r="L218" s="33">
        <f>(VLOOKUP($A218,Skaters!$A1:$V640,13,FALSE)-AVERAGE(Skaters!M3:M640))/STDEV(Skaters!M3:M640)</f>
        <v>0.17649733545998239</v>
      </c>
      <c r="M218" s="33">
        <f>(VLOOKUP($A218,Skaters!$A1:$V640,14,FALSE)-AVERAGE(Skaters!N3:N640))/STDEV(Skaters!N3:N640)</f>
        <v>0.35064831362987808</v>
      </c>
      <c r="N218" s="33">
        <f>(VLOOKUP($A218,Skaters!$A1:$V640,15,FALSE)-AVERAGE(Skaters!O3:O640))/STDEV(Skaters!O3:O640)</f>
        <v>0.22125601244781695</v>
      </c>
      <c r="O218" s="33">
        <f>(VLOOKUP($A218,Skaters!$A1:$V640,16,FALSE)-AVERAGE(Skaters!P3:P640))/STDEV(Skaters!P3:P640)</f>
        <v>-0.56083240164856973</v>
      </c>
      <c r="P218" s="33">
        <f>(VLOOKUP($A218,Skaters!$A1:$V640,17,FALSE)-AVERAGE(Skaters!Q3:Q640))/STDEV(Skaters!Q3:Q640)</f>
        <v>-0.98757429759086102</v>
      </c>
      <c r="Q218" s="33">
        <f>(VLOOKUP($A218,Skaters!$A1:$V640,18,FALSE)-AVERAGE(Skaters!R3:R640))/STDEV(Skaters!R3:R640)</f>
        <v>0.40657328147684491</v>
      </c>
      <c r="R218" s="33">
        <f>(VLOOKUP($A218,Skaters!$A1:$V640,19,FALSE)-AVERAGE(Skaters!S3:S640))/STDEV(Skaters!S3:S640)</f>
        <v>0.55240891540031911</v>
      </c>
      <c r="S218" s="33">
        <f>(VLOOKUP($A218,Skaters!$A1:$V640,20,FALSE)-AVERAGE(Skaters!T3:T640))/STDEV(Skaters!T3:T640)</f>
        <v>-0.57142457316030781</v>
      </c>
      <c r="T218" s="33">
        <f>(VLOOKUP($A218,Skaters!$A1:$V640,21,FALSE)-AVERAGE(Skaters!U3:U640))/STDEV(Skaters!U3:U640)</f>
        <v>-0.59636518404276684</v>
      </c>
      <c r="U218" s="33">
        <f>(VLOOKUP($A218,Skaters!$A1:$V640,22,FALSE)-AVERAGE(Skaters!V3:V640))/STDEV(Skaters!V3:V640)</f>
        <v>0.22193765344792316</v>
      </c>
      <c r="V218" s="33">
        <f>IFERROR((VLOOKUP($A218,Skaters!A1:X640,23,FALSE)-AVERAGE(Skaters!W3:W640))/STDEV(Skaters!W3:W640),0)</f>
        <v>0</v>
      </c>
      <c r="W218" s="33">
        <f>IFERROR((VLOOKUP($A218,Skaters!A1:X640,24,FALSE)-AVERAGE(Skaters!X3:X640))/STDEV(Skaters!X3:X640),0)</f>
        <v>0</v>
      </c>
    </row>
    <row r="219" spans="1:23" ht="21.25" customHeight="1" x14ac:dyDescent="0.2">
      <c r="A219" s="47" t="s">
        <v>324</v>
      </c>
      <c r="B219" s="38" t="s">
        <v>76</v>
      </c>
      <c r="C219" s="39">
        <v>19</v>
      </c>
      <c r="D219" s="38" t="s">
        <v>104</v>
      </c>
      <c r="E219" s="40">
        <f t="shared" si="6"/>
        <v>1.3659605760670239</v>
      </c>
      <c r="F219" s="41">
        <f t="shared" si="7"/>
        <v>2.7876746450347427E-2</v>
      </c>
      <c r="G219" s="42">
        <f>VLOOKUP(A219,Skaters!A1:G640,7,FALSE)</f>
        <v>49</v>
      </c>
      <c r="H219" s="43">
        <f>(VLOOKUP($A219,Skaters!$A1:$V640,8,FALSE)-AVERAGE(Skaters!H3:H640))/STDEV(Skaters!H3:H640)</f>
        <v>-0.72950906403965821</v>
      </c>
      <c r="I219" s="33">
        <f>(VLOOKUP($A219,Skaters!$A1:$V640,10,FALSE)-AVERAGE(Skaters!J3:J640))/STDEV(Skaters!J3:J640)</f>
        <v>0.38056719749767615</v>
      </c>
      <c r="J219" s="33">
        <f>(VLOOKUP($A219,Skaters!$A1:$V640,11,FALSE)-AVERAGE(Skaters!K3:K640))/STDEV(Skaters!K3:K640)</f>
        <v>0.16755572775633654</v>
      </c>
      <c r="K219" s="33">
        <f>(VLOOKUP($A219,Skaters!$A1:$V640,12,FALSE)-AVERAGE(Skaters!L3:L640))/STDEV(Skaters!L3:L640)</f>
        <v>0.28300532285726393</v>
      </c>
      <c r="L219" s="33">
        <f>(VLOOKUP($A219,Skaters!$A1:$V640,13,FALSE)-AVERAGE(Skaters!M3:M640))/STDEV(Skaters!M3:M640)</f>
        <v>9.2663473958103006E-3</v>
      </c>
      <c r="M219" s="33">
        <f>(VLOOKUP($A219,Skaters!$A1:$V640,14,FALSE)-AVERAGE(Skaters!N3:N640))/STDEV(Skaters!N3:N640)</f>
        <v>0.17836054595538067</v>
      </c>
      <c r="N219" s="33">
        <f>(VLOOKUP($A219,Skaters!$A1:$V640,15,FALSE)-AVERAGE(Skaters!O3:O640))/STDEV(Skaters!O3:O640)</f>
        <v>0.12222218222166219</v>
      </c>
      <c r="O219" s="33">
        <f>(VLOOKUP($A219,Skaters!$A1:$V640,16,FALSE)-AVERAGE(Skaters!P3:P640))/STDEV(Skaters!P3:P640)</f>
        <v>-0.71509998810254582</v>
      </c>
      <c r="P219" s="33">
        <f>(VLOOKUP($A219,Skaters!$A1:$V640,17,FALSE)-AVERAGE(Skaters!Q3:Q640))/STDEV(Skaters!Q3:Q640)</f>
        <v>-0.34682195754344963</v>
      </c>
      <c r="Q219" s="33">
        <f>(VLOOKUP($A219,Skaters!$A1:$V640,18,FALSE)-AVERAGE(Skaters!R3:R640))/STDEV(Skaters!R3:R640)</f>
        <v>1.4014491092980845</v>
      </c>
      <c r="R219" s="33">
        <f>(VLOOKUP($A219,Skaters!$A1:$V640,19,FALSE)-AVERAGE(Skaters!S3:S640))/STDEV(Skaters!S3:S640)</f>
        <v>0.64183771621037045</v>
      </c>
      <c r="S219" s="33">
        <f>(VLOOKUP($A219,Skaters!$A1:$V640,20,FALSE)-AVERAGE(Skaters!T3:T640))/STDEV(Skaters!T3:T640)</f>
        <v>-0.51134568442112027</v>
      </c>
      <c r="T219" s="33">
        <f>(VLOOKUP($A219,Skaters!$A1:$V640,21,FALSE)-AVERAGE(Skaters!U3:U640))/STDEV(Skaters!U3:U640)</f>
        <v>-0.56060452414868212</v>
      </c>
      <c r="U219" s="33">
        <f>(VLOOKUP($A219,Skaters!$A1:$V640,22,FALSE)-AVERAGE(Skaters!V3:V640))/STDEV(Skaters!V3:V640)</f>
        <v>0.98749315664083437</v>
      </c>
      <c r="V219" s="33">
        <f>IFERROR((VLOOKUP($A219,Skaters!A1:X640,23,FALSE)-AVERAGE(Skaters!W3:W640))/STDEV(Skaters!W3:W640),0)</f>
        <v>0</v>
      </c>
      <c r="W219" s="33">
        <f>IFERROR((VLOOKUP($A219,Skaters!A1:X640,24,FALSE)-AVERAGE(Skaters!X3:X640))/STDEV(Skaters!X3:X640),0)</f>
        <v>0</v>
      </c>
    </row>
    <row r="220" spans="1:23" ht="21.25" customHeight="1" x14ac:dyDescent="0.15">
      <c r="A220" s="44" t="s">
        <v>302</v>
      </c>
      <c r="B220" s="45" t="s">
        <v>63</v>
      </c>
      <c r="C220" s="46">
        <v>38</v>
      </c>
      <c r="D220" s="45" t="s">
        <v>104</v>
      </c>
      <c r="E220" s="40">
        <f t="shared" si="6"/>
        <v>2.0175061602248996</v>
      </c>
      <c r="F220" s="41">
        <f t="shared" si="7"/>
        <v>4.1173595106630601E-2</v>
      </c>
      <c r="G220" s="42">
        <f>VLOOKUP(A220,Skaters!A1:G640,7,FALSE)</f>
        <v>49</v>
      </c>
      <c r="H220" s="43">
        <f>(VLOOKUP($A220,Skaters!$A1:$V640,8,FALSE)-AVERAGE(Skaters!H3:H640))/STDEV(Skaters!H3:H640)</f>
        <v>-1.1092259605964563</v>
      </c>
      <c r="I220" s="33">
        <f>(VLOOKUP($A220,Skaters!$A1:$V640,10,FALSE)-AVERAGE(Skaters!J3:J640))/STDEV(Skaters!J3:J640)</f>
        <v>0.39648622495974634</v>
      </c>
      <c r="J220" s="33">
        <f>(VLOOKUP($A220,Skaters!$A1:$V640,11,FALSE)-AVERAGE(Skaters!K3:K640))/STDEV(Skaters!K3:K640)</f>
        <v>0.1508942143477521</v>
      </c>
      <c r="K220" s="33">
        <f>(VLOOKUP($A220,Skaters!$A1:$V640,12,FALSE)-AVERAGE(Skaters!L3:L640))/STDEV(Skaters!L3:L640)</f>
        <v>0.27989292983691377</v>
      </c>
      <c r="L220" s="33">
        <f>(VLOOKUP($A220,Skaters!$A1:$V640,13,FALSE)-AVERAGE(Skaters!M3:M640))/STDEV(Skaters!M3:M640)</f>
        <v>-0.13676346714495619</v>
      </c>
      <c r="M220" s="33">
        <f>(VLOOKUP($A220,Skaters!$A1:$V640,14,FALSE)-AVERAGE(Skaters!N3:N640))/STDEV(Skaters!N3:N640)</f>
        <v>0.92357997325468932</v>
      </c>
      <c r="N220" s="33">
        <f>(VLOOKUP($A220,Skaters!$A1:$V640,15,FALSE)-AVERAGE(Skaters!O3:O640))/STDEV(Skaters!O3:O640)</f>
        <v>1.0365242369405137</v>
      </c>
      <c r="O220" s="33">
        <f>(VLOOKUP($A220,Skaters!$A1:$V640,16,FALSE)-AVERAGE(Skaters!P3:P640))/STDEV(Skaters!P3:P640)</f>
        <v>-0.78499642945811399</v>
      </c>
      <c r="P220" s="33">
        <f>(VLOOKUP($A220,Skaters!$A1:$V640,17,FALSE)-AVERAGE(Skaters!Q3:Q640))/STDEV(Skaters!Q3:Q640)</f>
        <v>-1.0296930853966337</v>
      </c>
      <c r="Q220" s="33">
        <f>(VLOOKUP($A220,Skaters!$A1:$V640,18,FALSE)-AVERAGE(Skaters!R3:R640))/STDEV(Skaters!R3:R640)</f>
        <v>1.3553613805799576</v>
      </c>
      <c r="R220" s="33">
        <f>(VLOOKUP($A220,Skaters!$A1:$V640,19,FALSE)-AVERAGE(Skaters!S3:S640))/STDEV(Skaters!S3:S640)</f>
        <v>0.6611114957466897</v>
      </c>
      <c r="S220" s="33">
        <f>(VLOOKUP($A220,Skaters!$A1:$V640,20,FALSE)-AVERAGE(Skaters!T3:T640))/STDEV(Skaters!T3:T640)</f>
        <v>1.282599335808229</v>
      </c>
      <c r="T220" s="33">
        <f>(VLOOKUP($A220,Skaters!$A1:$V640,21,FALSE)-AVERAGE(Skaters!U3:U640))/STDEV(Skaters!U3:U640)</f>
        <v>1.0103466586705057</v>
      </c>
      <c r="U220" s="33">
        <f>(VLOOKUP($A220,Skaters!$A1:$V640,22,FALSE)-AVERAGE(Skaters!V3:V640))/STDEV(Skaters!V3:V640)</f>
        <v>1.1921144405852075</v>
      </c>
      <c r="V220" s="33">
        <f>IFERROR((VLOOKUP($A220,Skaters!A1:X640,23,FALSE)-AVERAGE(Skaters!W3:W640))/STDEV(Skaters!W3:W640),0)</f>
        <v>0</v>
      </c>
      <c r="W220" s="33">
        <f>IFERROR((VLOOKUP($A220,Skaters!A1:X640,24,FALSE)-AVERAGE(Skaters!X3:X640))/STDEV(Skaters!X3:X640),0)</f>
        <v>0</v>
      </c>
    </row>
    <row r="221" spans="1:23" ht="21.25" customHeight="1" x14ac:dyDescent="0.15">
      <c r="A221" s="44" t="s">
        <v>252</v>
      </c>
      <c r="B221" s="45" t="s">
        <v>70</v>
      </c>
      <c r="C221" s="46">
        <v>35</v>
      </c>
      <c r="D221" s="45" t="s">
        <v>62</v>
      </c>
      <c r="E221" s="40">
        <f t="shared" si="6"/>
        <v>2.8506719448287083</v>
      </c>
      <c r="F221" s="41">
        <f t="shared" si="7"/>
        <v>6.065259457082358E-2</v>
      </c>
      <c r="G221" s="42">
        <f>VLOOKUP(A221,Skaters!A1:G640,7,FALSE)</f>
        <v>47</v>
      </c>
      <c r="H221" s="43">
        <f>(VLOOKUP($A221,Skaters!$A1:$V640,8,FALSE)-AVERAGE(Skaters!H3:H640))/STDEV(Skaters!H3:H640)</f>
        <v>-0.61771960571658235</v>
      </c>
      <c r="I221" s="33">
        <f>(VLOOKUP($A221,Skaters!$A1:$V640,10,FALSE)-AVERAGE(Skaters!J3:J640))/STDEV(Skaters!J3:J640)</f>
        <v>0.50350546265303242</v>
      </c>
      <c r="J221" s="33">
        <f>(VLOOKUP($A221,Skaters!$A1:$V640,11,FALSE)-AVERAGE(Skaters!K3:K640))/STDEV(Skaters!K3:K640)</f>
        <v>6.4626931338748236E-2</v>
      </c>
      <c r="K221" s="33">
        <f>(VLOOKUP($A221,Skaters!$A1:$V640,12,FALSE)-AVERAGE(Skaters!L3:L640))/STDEV(Skaters!L3:L640)</f>
        <v>0.27522902946181005</v>
      </c>
      <c r="L221" s="33">
        <f>(VLOOKUP($A221,Skaters!$A1:$V640,13,FALSE)-AVERAGE(Skaters!M3:M640))/STDEV(Skaters!M3:M640)</f>
        <v>1.1943895886874625</v>
      </c>
      <c r="M221" s="33">
        <f>(VLOOKUP($A221,Skaters!$A1:$V640,14,FALSE)-AVERAGE(Skaters!N3:N640))/STDEV(Skaters!N3:N640)</f>
        <v>1.0798733171149719</v>
      </c>
      <c r="N221" s="33">
        <f>(VLOOKUP($A221,Skaters!$A1:$V640,15,FALSE)-AVERAGE(Skaters!O3:O640))/STDEV(Skaters!O3:O640)</f>
        <v>0.53162598884292811</v>
      </c>
      <c r="O221" s="33">
        <f>(VLOOKUP($A221,Skaters!$A1:$V640,16,FALSE)-AVERAGE(Skaters!P3:P640))/STDEV(Skaters!P3:P640)</f>
        <v>-0.72772171425714738</v>
      </c>
      <c r="P221" s="33">
        <f>(VLOOKUP($A221,Skaters!$A1:$V640,17,FALSE)-AVERAGE(Skaters!Q3:Q640))/STDEV(Skaters!Q3:Q640)</f>
        <v>0.87263527171560018</v>
      </c>
      <c r="Q221" s="33">
        <f>(VLOOKUP($A221,Skaters!$A1:$V640,18,FALSE)-AVERAGE(Skaters!R3:R640))/STDEV(Skaters!R3:R640)</f>
        <v>1.2842456875636845</v>
      </c>
      <c r="R221" s="33">
        <f>(VLOOKUP($A221,Skaters!$A1:$V640,19,FALSE)-AVERAGE(Skaters!S3:S640))/STDEV(Skaters!S3:S640)</f>
        <v>0.40358846402289522</v>
      </c>
      <c r="S221" s="33">
        <f>(VLOOKUP($A221,Skaters!$A1:$V640,20,FALSE)-AVERAGE(Skaters!T3:T640))/STDEV(Skaters!T3:T640)</f>
        <v>-0.56567755158967981</v>
      </c>
      <c r="T221" s="33">
        <f>(VLOOKUP($A221,Skaters!$A1:$V640,21,FALSE)-AVERAGE(Skaters!U3:U640))/STDEV(Skaters!U3:U640)</f>
        <v>-0.5657969194835476</v>
      </c>
      <c r="U221" s="33">
        <f>(VLOOKUP($A221,Skaters!$A1:$V640,22,FALSE)-AVERAGE(Skaters!V3:V640))/STDEV(Skaters!V3:V640)</f>
        <v>7.7357405348561061E-3</v>
      </c>
      <c r="V221" s="33">
        <f>IFERROR((VLOOKUP($A221,Skaters!A1:X640,23,FALSE)-AVERAGE(Skaters!W3:W640))/STDEV(Skaters!W3:W640),0)</f>
        <v>0</v>
      </c>
      <c r="W221" s="33">
        <f>IFERROR((VLOOKUP($A221,Skaters!A1:X640,24,FALSE)-AVERAGE(Skaters!X3:X640))/STDEV(Skaters!X3:X640),0)</f>
        <v>0</v>
      </c>
    </row>
    <row r="222" spans="1:23" ht="21.25" customHeight="1" x14ac:dyDescent="0.2">
      <c r="A222" s="47" t="s">
        <v>265</v>
      </c>
      <c r="B222" s="38" t="s">
        <v>67</v>
      </c>
      <c r="C222" s="39">
        <v>32</v>
      </c>
      <c r="D222" s="38" t="s">
        <v>62</v>
      </c>
      <c r="E222" s="40">
        <f t="shared" si="6"/>
        <v>2.6213986141040242</v>
      </c>
      <c r="F222" s="41">
        <f t="shared" si="7"/>
        <v>5.1399972825569101E-2</v>
      </c>
      <c r="G222" s="42">
        <f>VLOOKUP(A222,Skaters!A1:G640,7,FALSE)</f>
        <v>51</v>
      </c>
      <c r="H222" s="43">
        <f>(VLOOKUP($A222,Skaters!$A1:$V640,8,FALSE)-AVERAGE(Skaters!H3:H640))/STDEV(Skaters!H3:H640)</f>
        <v>-0.51656118310789778</v>
      </c>
      <c r="I222" s="33">
        <f>(VLOOKUP($A222,Skaters!$A1:$V640,10,FALSE)-AVERAGE(Skaters!J3:J640))/STDEV(Skaters!J3:J640)</f>
        <v>0.45886806027413957</v>
      </c>
      <c r="J222" s="33">
        <f>(VLOOKUP($A222,Skaters!$A1:$V640,11,FALSE)-AVERAGE(Skaters!K3:K640))/STDEV(Skaters!K3:K640)</f>
        <v>6.7257669804428905E-2</v>
      </c>
      <c r="K222" s="33">
        <f>(VLOOKUP($A222,Skaters!$A1:$V640,12,FALSE)-AVERAGE(Skaters!L3:L640))/STDEV(Skaters!L3:L640)</f>
        <v>0.2561094238176469</v>
      </c>
      <c r="L222" s="33">
        <f>(VLOOKUP($A222,Skaters!$A1:$V640,13,FALSE)-AVERAGE(Skaters!M3:M640))/STDEV(Skaters!M3:M640)</f>
        <v>1.2463327875939767</v>
      </c>
      <c r="M222" s="33">
        <f>(VLOOKUP($A222,Skaters!$A1:$V640,14,FALSE)-AVERAGE(Skaters!N3:N640))/STDEV(Skaters!N3:N640)</f>
        <v>0.53490520372571504</v>
      </c>
      <c r="N222" s="33">
        <f>(VLOOKUP($A222,Skaters!$A1:$V640,15,FALSE)-AVERAGE(Skaters!O3:O640))/STDEV(Skaters!O3:O640)</f>
        <v>0.22749949849001938</v>
      </c>
      <c r="O222" s="33">
        <f>(VLOOKUP($A222,Skaters!$A1:$V640,16,FALSE)-AVERAGE(Skaters!P3:P640))/STDEV(Skaters!P3:P640)</f>
        <v>-0.86347873713135936</v>
      </c>
      <c r="P222" s="33">
        <f>(VLOOKUP($A222,Skaters!$A1:$V640,17,FALSE)-AVERAGE(Skaters!Q3:Q640))/STDEV(Skaters!Q3:Q640)</f>
        <v>-5.4852201814846145E-2</v>
      </c>
      <c r="Q222" s="33">
        <f>(VLOOKUP($A222,Skaters!$A1:$V640,18,FALSE)-AVERAGE(Skaters!R3:R640))/STDEV(Skaters!R3:R640)</f>
        <v>1.4849193350728189</v>
      </c>
      <c r="R222" s="33">
        <f>(VLOOKUP($A222,Skaters!$A1:$V640,19,FALSE)-AVERAGE(Skaters!S3:S640))/STDEV(Skaters!S3:S640)</f>
        <v>0.7889292804222009</v>
      </c>
      <c r="S222" s="33">
        <f>(VLOOKUP($A222,Skaters!$A1:$V640,20,FALSE)-AVERAGE(Skaters!T3:T640))/STDEV(Skaters!T3:T640)</f>
        <v>-0.54671575928135163</v>
      </c>
      <c r="T222" s="33">
        <f>(VLOOKUP($A222,Skaters!$A1:$V640,21,FALSE)-AVERAGE(Skaters!U3:U640))/STDEV(Skaters!U3:U640)</f>
        <v>-0.56637994419175874</v>
      </c>
      <c r="U222" s="33">
        <f>(VLOOKUP($A222,Skaters!$A1:$V640,22,FALSE)-AVERAGE(Skaters!V3:V640))/STDEV(Skaters!V3:V640)</f>
        <v>0.47915053433827842</v>
      </c>
      <c r="V222" s="33">
        <f>IFERROR((VLOOKUP($A222,Skaters!A1:X640,23,FALSE)-AVERAGE(Skaters!W3:W640))/STDEV(Skaters!W3:W640),0)</f>
        <v>0</v>
      </c>
      <c r="W222" s="33">
        <f>IFERROR((VLOOKUP($A222,Skaters!A1:X640,24,FALSE)-AVERAGE(Skaters!X3:X640))/STDEV(Skaters!X3:X640),0)</f>
        <v>0</v>
      </c>
    </row>
    <row r="223" spans="1:23" ht="21.25" customHeight="1" x14ac:dyDescent="0.2">
      <c r="A223" s="47" t="s">
        <v>289</v>
      </c>
      <c r="B223" s="38" t="s">
        <v>94</v>
      </c>
      <c r="C223" s="39">
        <v>27</v>
      </c>
      <c r="D223" s="38" t="s">
        <v>59</v>
      </c>
      <c r="E223" s="40">
        <f t="shared" si="6"/>
        <v>0.86849984911908795</v>
      </c>
      <c r="F223" s="41">
        <f t="shared" si="7"/>
        <v>1.772448671671608E-2</v>
      </c>
      <c r="G223" s="42">
        <f>VLOOKUP(A223,Skaters!A1:G640,7,FALSE)</f>
        <v>49</v>
      </c>
      <c r="H223" s="43">
        <f>(VLOOKUP($A223,Skaters!$A1:$V640,8,FALSE)-AVERAGE(Skaters!H3:H640))/STDEV(Skaters!H3:H640)</f>
        <v>-0.52077081844594431</v>
      </c>
      <c r="I223" s="33">
        <f>(VLOOKUP($A223,Skaters!$A1:$V640,10,FALSE)-AVERAGE(Skaters!J3:J640))/STDEV(Skaters!J3:J640)</f>
        <v>0.13626778197536613</v>
      </c>
      <c r="J223" s="33">
        <f>(VLOOKUP($A223,Skaters!$A1:$V640,11,FALSE)-AVERAGE(Skaters!K3:K640))/STDEV(Skaters!K3:K640)</f>
        <v>0.30457688984241182</v>
      </c>
      <c r="K223" s="33">
        <f>(VLOOKUP($A223,Skaters!$A1:$V640,12,FALSE)-AVERAGE(Skaters!L3:L640))/STDEV(Skaters!L3:L640)</f>
        <v>0.25581431509188368</v>
      </c>
      <c r="L223" s="33">
        <f>(VLOOKUP($A223,Skaters!$A1:$V640,13,FALSE)-AVERAGE(Skaters!M3:M640))/STDEV(Skaters!M3:M640)</f>
        <v>-6.4122420487238929E-2</v>
      </c>
      <c r="M223" s="33">
        <f>(VLOOKUP($A223,Skaters!$A1:$V640,14,FALSE)-AVERAGE(Skaters!N3:N640))/STDEV(Skaters!N3:N640)</f>
        <v>1.1063631925109521</v>
      </c>
      <c r="N223" s="33">
        <f>(VLOOKUP($A223,Skaters!$A1:$V640,15,FALSE)-AVERAGE(Skaters!O3:O640))/STDEV(Skaters!O3:O640)</f>
        <v>1.2906418935526278</v>
      </c>
      <c r="O223" s="33">
        <f>(VLOOKUP($A223,Skaters!$A1:$V640,16,FALSE)-AVERAGE(Skaters!P3:P640))/STDEV(Skaters!P3:P640)</f>
        <v>-0.77478219596541542</v>
      </c>
      <c r="P223" s="33">
        <f>(VLOOKUP($A223,Skaters!$A1:$V640,17,FALSE)-AVERAGE(Skaters!Q3:Q640))/STDEV(Skaters!Q3:Q640)</f>
        <v>-0.48034075868568538</v>
      </c>
      <c r="Q223" s="33">
        <f>(VLOOKUP($A223,Skaters!$A1:$V640,18,FALSE)-AVERAGE(Skaters!R3:R640))/STDEV(Skaters!R3:R640)</f>
        <v>-2.4082099798663509E-2</v>
      </c>
      <c r="R223" s="33">
        <f>(VLOOKUP($A223,Skaters!$A1:$V640,19,FALSE)-AVERAGE(Skaters!S3:S640))/STDEV(Skaters!S3:S640)</f>
        <v>0.45871083373503518</v>
      </c>
      <c r="S223" s="33">
        <f>(VLOOKUP($A223,Skaters!$A1:$V640,20,FALSE)-AVERAGE(Skaters!T3:T640))/STDEV(Skaters!T3:T640)</f>
        <v>1.6311264162185291</v>
      </c>
      <c r="T223" s="33">
        <f>(VLOOKUP($A223,Skaters!$A1:$V640,21,FALSE)-AVERAGE(Skaters!U3:U640))/STDEV(Skaters!U3:U640)</f>
        <v>1.6853777728980717</v>
      </c>
      <c r="U223" s="33">
        <f>(VLOOKUP($A223,Skaters!$A1:$V640,22,FALSE)-AVERAGE(Skaters!V3:V640))/STDEV(Skaters!V3:V640)</f>
        <v>1.0065327673276028</v>
      </c>
      <c r="V223" s="33">
        <f>IFERROR((VLOOKUP($A223,Skaters!A1:X640,23,FALSE)-AVERAGE(Skaters!W3:W640))/STDEV(Skaters!W3:W640),0)</f>
        <v>0</v>
      </c>
      <c r="W223" s="33">
        <f>IFERROR((VLOOKUP($A223,Skaters!A1:X640,24,FALSE)-AVERAGE(Skaters!X3:X640))/STDEV(Skaters!X3:X640),0)</f>
        <v>0</v>
      </c>
    </row>
    <row r="224" spans="1:23" ht="21.25" customHeight="1" x14ac:dyDescent="0.15">
      <c r="A224" s="44" t="s">
        <v>304</v>
      </c>
      <c r="B224" s="45" t="s">
        <v>157</v>
      </c>
      <c r="C224" s="46">
        <v>25</v>
      </c>
      <c r="D224" s="45" t="s">
        <v>104</v>
      </c>
      <c r="E224" s="40">
        <f t="shared" si="6"/>
        <v>-0.20301826489752606</v>
      </c>
      <c r="F224" s="41">
        <f t="shared" si="7"/>
        <v>-4.4134405412505663E-3</v>
      </c>
      <c r="G224" s="42">
        <f>VLOOKUP(A224,Skaters!A1:G640,7,FALSE)</f>
        <v>46</v>
      </c>
      <c r="H224" s="43">
        <f>(VLOOKUP($A224,Skaters!$A1:$V640,8,FALSE)-AVERAGE(Skaters!H3:H640))/STDEV(Skaters!H3:H640)</f>
        <v>6.9312621826332702E-2</v>
      </c>
      <c r="I224" s="33">
        <f>(VLOOKUP($A224,Skaters!$A1:$V640,10,FALSE)-AVERAGE(Skaters!J3:J640))/STDEV(Skaters!J3:J640)</f>
        <v>0.58002304644857972</v>
      </c>
      <c r="J224" s="33">
        <f>(VLOOKUP($A224,Skaters!$A1:$V640,11,FALSE)-AVERAGE(Skaters!K3:K640))/STDEV(Skaters!K3:K640)</f>
        <v>-2.5524734750767566E-2</v>
      </c>
      <c r="K224" s="33">
        <f>(VLOOKUP($A224,Skaters!$A1:$V640,12,FALSE)-AVERAGE(Skaters!L3:L640))/STDEV(Skaters!L3:L640)</f>
        <v>0.2539114844649431</v>
      </c>
      <c r="L224" s="33">
        <f>(VLOOKUP($A224,Skaters!$A1:$V640,13,FALSE)-AVERAGE(Skaters!M3:M640))/STDEV(Skaters!M3:M640)</f>
        <v>0.48325827306716429</v>
      </c>
      <c r="M224" s="33">
        <f>(VLOOKUP($A224,Skaters!$A1:$V640,14,FALSE)-AVERAGE(Skaters!N3:N640))/STDEV(Skaters!N3:N640)</f>
        <v>-0.30331112005709798</v>
      </c>
      <c r="N224" s="33">
        <f>(VLOOKUP($A224,Skaters!$A1:$V640,15,FALSE)-AVERAGE(Skaters!O3:O640))/STDEV(Skaters!O3:O640)</f>
        <v>-2.5492311406791002E-3</v>
      </c>
      <c r="O224" s="33">
        <f>(VLOOKUP($A224,Skaters!$A1:$V640,16,FALSE)-AVERAGE(Skaters!P3:P640))/STDEV(Skaters!P3:P640)</f>
        <v>-0.56947239409124606</v>
      </c>
      <c r="P224" s="33">
        <f>(VLOOKUP($A224,Skaters!$A1:$V640,17,FALSE)-AVERAGE(Skaters!Q3:Q640))/STDEV(Skaters!Q3:Q640)</f>
        <v>-1.2246359936339795</v>
      </c>
      <c r="Q224" s="33">
        <f>(VLOOKUP($A224,Skaters!$A1:$V640,18,FALSE)-AVERAGE(Skaters!R3:R640))/STDEV(Skaters!R3:R640)</f>
        <v>-0.66875322443057716</v>
      </c>
      <c r="R224" s="33">
        <f>(VLOOKUP($A224,Skaters!$A1:$V640,19,FALSE)-AVERAGE(Skaters!S3:S640))/STDEV(Skaters!S3:S640)</f>
        <v>0.56609531183589967</v>
      </c>
      <c r="S224" s="33">
        <f>(VLOOKUP($A224,Skaters!$A1:$V640,20,FALSE)-AVERAGE(Skaters!T3:T640))/STDEV(Skaters!T3:T640)</f>
        <v>1.1499966210833434</v>
      </c>
      <c r="T224" s="33">
        <f>(VLOOKUP($A224,Skaters!$A1:$V640,21,FALSE)-AVERAGE(Skaters!U3:U640))/STDEV(Skaters!U3:U640)</f>
        <v>1.6914632497428082</v>
      </c>
      <c r="U224" s="33">
        <f>(VLOOKUP($A224,Skaters!$A1:$V640,22,FALSE)-AVERAGE(Skaters!V3:V640))/STDEV(Skaters!V3:V640)</f>
        <v>0.7394535650619668</v>
      </c>
      <c r="V224" s="33">
        <f>IFERROR((VLOOKUP($A224,Skaters!A1:X640,23,FALSE)-AVERAGE(Skaters!W3:W640))/STDEV(Skaters!W3:W640),0)</f>
        <v>0</v>
      </c>
      <c r="W224" s="33">
        <f>IFERROR((VLOOKUP($A224,Skaters!A1:X640,24,FALSE)-AVERAGE(Skaters!X3:X640))/STDEV(Skaters!X3:X640),0)</f>
        <v>0</v>
      </c>
    </row>
    <row r="225" spans="1:23" ht="21.25" customHeight="1" x14ac:dyDescent="0.15">
      <c r="A225" s="44" t="s">
        <v>259</v>
      </c>
      <c r="B225" s="48" t="s">
        <v>102</v>
      </c>
      <c r="C225" s="49">
        <v>30</v>
      </c>
      <c r="D225" s="48" t="s">
        <v>62</v>
      </c>
      <c r="E225" s="40">
        <f t="shared" si="6"/>
        <v>1.3862607519177936</v>
      </c>
      <c r="F225" s="41">
        <f t="shared" si="7"/>
        <v>2.5671495405885068E-2</v>
      </c>
      <c r="G225" s="42">
        <f>VLOOKUP(A225,Skaters!A1:G640,7,FALSE)</f>
        <v>54</v>
      </c>
      <c r="H225" s="43">
        <f>(VLOOKUP($A225,Skaters!$A1:$V640,8,FALSE)-AVERAGE(Skaters!H3:H640))/STDEV(Skaters!H3:H640)</f>
        <v>-0.1045789537589836</v>
      </c>
      <c r="I225" s="33">
        <f>(VLOOKUP($A225,Skaters!$A1:$V640,10,FALSE)-AVERAGE(Skaters!J3:J640))/STDEV(Skaters!J3:J640)</f>
        <v>0.46875190164261232</v>
      </c>
      <c r="J225" s="33">
        <f>(VLOOKUP($A225,Skaters!$A1:$V640,11,FALSE)-AVERAGE(Skaters!K3:K640))/STDEV(Skaters!K3:K640)</f>
        <v>3.2926028438159644E-2</v>
      </c>
      <c r="K225" s="33">
        <f>(VLOOKUP($A225,Skaters!$A1:$V640,12,FALSE)-AVERAGE(Skaters!L3:L640))/STDEV(Skaters!L3:L640)</f>
        <v>0.23902667119983489</v>
      </c>
      <c r="L225" s="33">
        <f>(VLOOKUP($A225,Skaters!$A1:$V640,13,FALSE)-AVERAGE(Skaters!M3:M640))/STDEV(Skaters!M3:M640)</f>
        <v>1.0890896682441875</v>
      </c>
      <c r="M225" s="33">
        <f>(VLOOKUP($A225,Skaters!$A1:$V640,14,FALSE)-AVERAGE(Skaters!N3:N640))/STDEV(Skaters!N3:N640)</f>
        <v>0.96002603710709411</v>
      </c>
      <c r="N225" s="33">
        <f>(VLOOKUP($A225,Skaters!$A1:$V640,15,FALSE)-AVERAGE(Skaters!O3:O640))/STDEV(Skaters!O3:O640)</f>
        <v>0.67109125474979248</v>
      </c>
      <c r="O225" s="33">
        <f>(VLOOKUP($A225,Skaters!$A1:$V640,16,FALSE)-AVERAGE(Skaters!P3:P640))/STDEV(Skaters!P3:P640)</f>
        <v>-0.77293532047078062</v>
      </c>
      <c r="P225" s="33">
        <f>(VLOOKUP($A225,Skaters!$A1:$V640,17,FALSE)-AVERAGE(Skaters!Q3:Q640))/STDEV(Skaters!Q3:Q640)</f>
        <v>4.2481747309347923E-2</v>
      </c>
      <c r="Q225" s="33">
        <f>(VLOOKUP($A225,Skaters!$A1:$V640,18,FALSE)-AVERAGE(Skaters!R3:R640))/STDEV(Skaters!R3:R640)</f>
        <v>-0.1026627806861778</v>
      </c>
      <c r="R225" s="33">
        <f>(VLOOKUP($A225,Skaters!$A1:$V640,19,FALSE)-AVERAGE(Skaters!S3:S640))/STDEV(Skaters!S3:S640)</f>
        <v>0.3625189243334131</v>
      </c>
      <c r="S225" s="33">
        <f>(VLOOKUP($A225,Skaters!$A1:$V640,20,FALSE)-AVERAGE(Skaters!T3:T640))/STDEV(Skaters!T3:T640)</f>
        <v>-0.5383157459127158</v>
      </c>
      <c r="T225" s="33">
        <f>(VLOOKUP($A225,Skaters!$A1:$V640,21,FALSE)-AVERAGE(Skaters!U3:U640))/STDEV(Skaters!U3:U640)</f>
        <v>-0.54644140925067597</v>
      </c>
      <c r="U225" s="33">
        <f>(VLOOKUP($A225,Skaters!$A1:$V640,22,FALSE)-AVERAGE(Skaters!V3:V640))/STDEV(Skaters!V3:V640)</f>
        <v>0.42359863627222805</v>
      </c>
      <c r="V225" s="33">
        <f>IFERROR((VLOOKUP($A225,Skaters!A1:X640,23,FALSE)-AVERAGE(Skaters!W3:W640))/STDEV(Skaters!W3:W640),0)</f>
        <v>0</v>
      </c>
      <c r="W225" s="33">
        <f>IFERROR((VLOOKUP($A225,Skaters!A1:X640,24,FALSE)-AVERAGE(Skaters!X3:X640))/STDEV(Skaters!X3:X640),0)</f>
        <v>0</v>
      </c>
    </row>
    <row r="226" spans="1:23" ht="21.25" customHeight="1" x14ac:dyDescent="0.2">
      <c r="A226" s="47" t="s">
        <v>316</v>
      </c>
      <c r="B226" s="38" t="s">
        <v>204</v>
      </c>
      <c r="C226" s="39">
        <v>23</v>
      </c>
      <c r="D226" s="38" t="s">
        <v>104</v>
      </c>
      <c r="E226" s="40">
        <f t="shared" si="6"/>
        <v>-1.2359674268070537</v>
      </c>
      <c r="F226" s="41">
        <f t="shared" si="7"/>
        <v>-2.5749321391813618E-2</v>
      </c>
      <c r="G226" s="42">
        <f>VLOOKUP(A226,Skaters!A1:G640,7,FALSE)</f>
        <v>48</v>
      </c>
      <c r="H226" s="43">
        <f>(VLOOKUP($A226,Skaters!$A1:$V640,8,FALSE)-AVERAGE(Skaters!H3:H640))/STDEV(Skaters!H3:H640)</f>
        <v>-0.22657871901112581</v>
      </c>
      <c r="I226" s="33">
        <f>(VLOOKUP($A226,Skaters!$A1:$V640,10,FALSE)-AVERAGE(Skaters!J3:J640))/STDEV(Skaters!J3:J640)</f>
        <v>0.57137907309982972</v>
      </c>
      <c r="J226" s="33">
        <f>(VLOOKUP($A226,Skaters!$A1:$V640,11,FALSE)-AVERAGE(Skaters!K3:K640))/STDEV(Skaters!K3:K640)</f>
        <v>-4.3501253636783623E-2</v>
      </c>
      <c r="K226" s="33">
        <f>(VLOOKUP($A226,Skaters!$A1:$V640,12,FALSE)-AVERAGE(Skaters!L3:L640))/STDEV(Skaters!L3:L640)</f>
        <v>0.23853306862995463</v>
      </c>
      <c r="L226" s="33">
        <f>(VLOOKUP($A226,Skaters!$A1:$V640,13,FALSE)-AVERAGE(Skaters!M3:M640))/STDEV(Skaters!M3:M640)</f>
        <v>-0.16795621122964127</v>
      </c>
      <c r="M226" s="33">
        <f>(VLOOKUP($A226,Skaters!$A1:$V640,14,FALSE)-AVERAGE(Skaters!N3:N640))/STDEV(Skaters!N3:N640)</f>
        <v>1.2845518862167085</v>
      </c>
      <c r="N226" s="33">
        <f>(VLOOKUP($A226,Skaters!$A1:$V640,15,FALSE)-AVERAGE(Skaters!O3:O640))/STDEV(Skaters!O3:O640)</f>
        <v>0.87662139651373072</v>
      </c>
      <c r="O226" s="33">
        <f>(VLOOKUP($A226,Skaters!$A1:$V640,16,FALSE)-AVERAGE(Skaters!P3:P640))/STDEV(Skaters!P3:P640)</f>
        <v>-0.77064107464619014</v>
      </c>
      <c r="P226" s="33">
        <f>(VLOOKUP($A226,Skaters!$A1:$V640,17,FALSE)-AVERAGE(Skaters!Q3:Q640))/STDEV(Skaters!Q3:Q640)</f>
        <v>-1.2246065670468749</v>
      </c>
      <c r="Q226" s="33">
        <f>(VLOOKUP($A226,Skaters!$A1:$V640,18,FALSE)-AVERAGE(Skaters!R3:R640))/STDEV(Skaters!R3:R640)</f>
        <v>-1.701869356907999</v>
      </c>
      <c r="R226" s="33">
        <f>(VLOOKUP($A226,Skaters!$A1:$V640,19,FALSE)-AVERAGE(Skaters!S3:S640))/STDEV(Skaters!S3:S640)</f>
        <v>-8.0012216359503133E-2</v>
      </c>
      <c r="S226" s="33">
        <f>(VLOOKUP($A226,Skaters!$A1:$V640,20,FALSE)-AVERAGE(Skaters!T3:T640))/STDEV(Skaters!T3:T640)</f>
        <v>1.2650574949180522</v>
      </c>
      <c r="T226" s="33">
        <f>(VLOOKUP($A226,Skaters!$A1:$V640,21,FALSE)-AVERAGE(Skaters!U3:U640))/STDEV(Skaters!U3:U640)</f>
        <v>1.4935221269323646</v>
      </c>
      <c r="U226" s="33">
        <f>(VLOOKUP($A226,Skaters!$A1:$V640,22,FALSE)-AVERAGE(Skaters!V3:V640))/STDEV(Skaters!V3:V640)</f>
        <v>0.90423117741934511</v>
      </c>
      <c r="V226" s="33">
        <f>IFERROR((VLOOKUP($A226,Skaters!A1:X640,23,FALSE)-AVERAGE(Skaters!W3:W640))/STDEV(Skaters!W3:W640),0)</f>
        <v>0</v>
      </c>
      <c r="W226" s="33">
        <f>IFERROR((VLOOKUP($A226,Skaters!A1:X640,24,FALSE)-AVERAGE(Skaters!X3:X640))/STDEV(Skaters!X3:X640),0)</f>
        <v>0</v>
      </c>
    </row>
    <row r="227" spans="1:23" ht="21.25" customHeight="1" x14ac:dyDescent="0.15">
      <c r="A227" s="44" t="s">
        <v>262</v>
      </c>
      <c r="B227" s="45" t="s">
        <v>76</v>
      </c>
      <c r="C227" s="46">
        <v>27</v>
      </c>
      <c r="D227" s="45" t="s">
        <v>74</v>
      </c>
      <c r="E227" s="40">
        <f t="shared" si="6"/>
        <v>4.2722468644991478</v>
      </c>
      <c r="F227" s="41">
        <f t="shared" si="7"/>
        <v>8.7188711520390774E-2</v>
      </c>
      <c r="G227" s="42">
        <f>VLOOKUP(A227,Skaters!A1:G640,7,FALSE)</f>
        <v>49</v>
      </c>
      <c r="H227" s="43">
        <f>(VLOOKUP($A227,Skaters!$A1:$V640,8,FALSE)-AVERAGE(Skaters!H3:H640))/STDEV(Skaters!H3:H640)</f>
        <v>2.0270911131394209</v>
      </c>
      <c r="I227" s="33">
        <f>(VLOOKUP($A227,Skaters!$A1:$V640,10,FALSE)-AVERAGE(Skaters!J3:J640))/STDEV(Skaters!J3:J640)</f>
        <v>-0.875221763728112</v>
      </c>
      <c r="J227" s="33">
        <f>(VLOOKUP($A227,Skaters!$A1:$V640,11,FALSE)-AVERAGE(Skaters!K3:K640))/STDEV(Skaters!K3:K640)</f>
        <v>1.0114406447240656</v>
      </c>
      <c r="K227" s="33">
        <f>(VLOOKUP($A227,Skaters!$A1:$V640,12,FALSE)-AVERAGE(Skaters!L3:L640))/STDEV(Skaters!L3:L640)</f>
        <v>0.23137208426947004</v>
      </c>
      <c r="L227" s="33">
        <f>(VLOOKUP($A227,Skaters!$A1:$V640,13,FALSE)-AVERAGE(Skaters!M3:M640))/STDEV(Skaters!M3:M640)</f>
        <v>0.54907105989405258</v>
      </c>
      <c r="M227" s="33">
        <f>(VLOOKUP($A227,Skaters!$A1:$V640,14,FALSE)-AVERAGE(Skaters!N3:N640))/STDEV(Skaters!N3:N640)</f>
        <v>-0.67945890579390256</v>
      </c>
      <c r="N227" s="33">
        <f>(VLOOKUP($A227,Skaters!$A1:$V640,15,FALSE)-AVERAGE(Skaters!O3:O640))/STDEV(Skaters!O3:O640)</f>
        <v>0.20449402993278221</v>
      </c>
      <c r="O227" s="33">
        <f>(VLOOKUP($A227,Skaters!$A1:$V640,16,FALSE)-AVERAGE(Skaters!P3:P640))/STDEV(Skaters!P3:P640)</f>
        <v>2.0033128897807209</v>
      </c>
      <c r="P227" s="33">
        <f>(VLOOKUP($A227,Skaters!$A1:$V640,17,FALSE)-AVERAGE(Skaters!Q3:Q640))/STDEV(Skaters!Q3:Q640)</f>
        <v>-0.49875612580896139</v>
      </c>
      <c r="Q227" s="33">
        <f>(VLOOKUP($A227,Skaters!$A1:$V640,18,FALSE)-AVERAGE(Skaters!R3:R640))/STDEV(Skaters!R3:R640)</f>
        <v>1.3791500038956386</v>
      </c>
      <c r="R227" s="33">
        <f>(VLOOKUP($A227,Skaters!$A1:$V640,19,FALSE)-AVERAGE(Skaters!S3:S640))/STDEV(Skaters!S3:S640)</f>
        <v>-0.73339291883441227</v>
      </c>
      <c r="S227" s="33">
        <f>(VLOOKUP($A227,Skaters!$A1:$V640,20,FALSE)-AVERAGE(Skaters!T3:T640))/STDEV(Skaters!T3:T640)</f>
        <v>-0.59598363404164245</v>
      </c>
      <c r="T227" s="33">
        <f>(VLOOKUP($A227,Skaters!$A1:$V640,21,FALSE)-AVERAGE(Skaters!U3:U640))/STDEV(Skaters!U3:U640)</f>
        <v>-0.65095755617495066</v>
      </c>
      <c r="U227" s="33">
        <f>(VLOOKUP($A227,Skaters!$A1:$V640,22,FALSE)-AVERAGE(Skaters!V3:V640))/STDEV(Skaters!V3:V640)</f>
        <v>-1.1927436227759016</v>
      </c>
      <c r="V227" s="33">
        <f>IFERROR((VLOOKUP($A227,Skaters!A1:X640,23,FALSE)-AVERAGE(Skaters!W3:W640))/STDEV(Skaters!W3:W640),0)</f>
        <v>0</v>
      </c>
      <c r="W227" s="33">
        <f>IFERROR((VLOOKUP($A227,Skaters!A1:X640,24,FALSE)-AVERAGE(Skaters!X3:X640))/STDEV(Skaters!X3:X640),0)</f>
        <v>0</v>
      </c>
    </row>
    <row r="228" spans="1:23" ht="21.25" customHeight="1" x14ac:dyDescent="0.15">
      <c r="A228" s="44" t="s">
        <v>269</v>
      </c>
      <c r="B228" s="45" t="s">
        <v>72</v>
      </c>
      <c r="C228" s="46">
        <v>30</v>
      </c>
      <c r="D228" s="45" t="s">
        <v>74</v>
      </c>
      <c r="E228" s="40">
        <f t="shared" si="6"/>
        <v>2.2366153491150613</v>
      </c>
      <c r="F228" s="41">
        <f t="shared" si="7"/>
        <v>4.5645211206429823E-2</v>
      </c>
      <c r="G228" s="42">
        <f>VLOOKUP(A228,Skaters!A1:G640,7,FALSE)</f>
        <v>49</v>
      </c>
      <c r="H228" s="43">
        <f>(VLOOKUP($A228,Skaters!$A1:$V640,8,FALSE)-AVERAGE(Skaters!H3:H640))/STDEV(Skaters!H3:H640)</f>
        <v>1.1074940457092113</v>
      </c>
      <c r="I228" s="33">
        <f>(VLOOKUP($A228,Skaters!$A1:$V640,10,FALSE)-AVERAGE(Skaters!J3:J640))/STDEV(Skaters!J3:J640)</f>
        <v>-0.75798521999909796</v>
      </c>
      <c r="J228" s="33">
        <f>(VLOOKUP($A228,Skaters!$A1:$V640,11,FALSE)-AVERAGE(Skaters!K3:K640))/STDEV(Skaters!K3:K640)</f>
        <v>0.872921490215401</v>
      </c>
      <c r="K228" s="33">
        <f>(VLOOKUP($A228,Skaters!$A1:$V640,12,FALSE)-AVERAGE(Skaters!L3:L640))/STDEV(Skaters!L3:L640)</f>
        <v>0.19846206772161462</v>
      </c>
      <c r="L228" s="33">
        <f>(VLOOKUP($A228,Skaters!$A1:$V640,13,FALSE)-AVERAGE(Skaters!M3:M640))/STDEV(Skaters!M3:M640)</f>
        <v>-5.842443875488984E-2</v>
      </c>
      <c r="M228" s="33">
        <f>(VLOOKUP($A228,Skaters!$A1:$V640,14,FALSE)-AVERAGE(Skaters!N3:N640))/STDEV(Skaters!N3:N640)</f>
        <v>-0.47049915847722718</v>
      </c>
      <c r="N228" s="33">
        <f>(VLOOKUP($A228,Skaters!$A1:$V640,15,FALSE)-AVERAGE(Skaters!O3:O640))/STDEV(Skaters!O3:O640)</f>
        <v>1.1291423965314302</v>
      </c>
      <c r="O228" s="33">
        <f>(VLOOKUP($A228,Skaters!$A1:$V640,16,FALSE)-AVERAGE(Skaters!P3:P640))/STDEV(Skaters!P3:P640)</f>
        <v>1.2846325594760528</v>
      </c>
      <c r="P228" s="33">
        <f>(VLOOKUP($A228,Skaters!$A1:$V640,17,FALSE)-AVERAGE(Skaters!Q3:Q640))/STDEV(Skaters!Q3:Q640)</f>
        <v>-0.92622780869529675</v>
      </c>
      <c r="Q228" s="33">
        <f>(VLOOKUP($A228,Skaters!$A1:$V640,18,FALSE)-AVERAGE(Skaters!R3:R640))/STDEV(Skaters!R3:R640)</f>
        <v>-0.23367143835383478</v>
      </c>
      <c r="R228" s="33">
        <f>(VLOOKUP($A228,Skaters!$A1:$V640,19,FALSE)-AVERAGE(Skaters!S3:S640))/STDEV(Skaters!S3:S640)</f>
        <v>-0.6061963206640808</v>
      </c>
      <c r="S228" s="33">
        <f>(VLOOKUP($A228,Skaters!$A1:$V640,20,FALSE)-AVERAGE(Skaters!T3:T640))/STDEV(Skaters!T3:T640)</f>
        <v>-0.59598363404164245</v>
      </c>
      <c r="T228" s="33">
        <f>(VLOOKUP($A228,Skaters!$A1:$V640,21,FALSE)-AVERAGE(Skaters!U3:U640))/STDEV(Skaters!U3:U640)</f>
        <v>-0.65095784258714562</v>
      </c>
      <c r="U228" s="33">
        <f>(VLOOKUP($A228,Skaters!$A1:$V640,22,FALSE)-AVERAGE(Skaters!V3:V640))/STDEV(Skaters!V3:V640)</f>
        <v>-1.1927436227759016</v>
      </c>
      <c r="V228" s="33">
        <f>IFERROR((VLOOKUP($A228,Skaters!A1:X640,23,FALSE)-AVERAGE(Skaters!W3:W640))/STDEV(Skaters!W3:W640),0)</f>
        <v>0</v>
      </c>
      <c r="W228" s="33">
        <f>IFERROR((VLOOKUP($A228,Skaters!A1:X640,24,FALSE)-AVERAGE(Skaters!X3:X640))/STDEV(Skaters!X3:X640),0)</f>
        <v>0</v>
      </c>
    </row>
    <row r="229" spans="1:23" ht="21.25" customHeight="1" x14ac:dyDescent="0.15">
      <c r="A229" s="37" t="s">
        <v>292</v>
      </c>
      <c r="B229" s="38" t="s">
        <v>135</v>
      </c>
      <c r="C229" s="39">
        <v>24</v>
      </c>
      <c r="D229" s="38" t="s">
        <v>66</v>
      </c>
      <c r="E229" s="40">
        <f t="shared" si="6"/>
        <v>-0.95095366628919265</v>
      </c>
      <c r="F229" s="41">
        <f t="shared" si="7"/>
        <v>-1.9407217679371279E-2</v>
      </c>
      <c r="G229" s="42">
        <f>VLOOKUP(A229,Skaters!A1:G640,7,FALSE)</f>
        <v>49</v>
      </c>
      <c r="H229" s="43">
        <f>(VLOOKUP($A229,Skaters!$A1:$V640,8,FALSE)-AVERAGE(Skaters!H3:H640))/STDEV(Skaters!H3:H640)</f>
        <v>0.31674683534303111</v>
      </c>
      <c r="I229" s="33">
        <f>(VLOOKUP($A229,Skaters!$A1:$V640,10,FALSE)-AVERAGE(Skaters!J3:J640))/STDEV(Skaters!J3:J640)</f>
        <v>0.52784273900041567</v>
      </c>
      <c r="J229" s="33">
        <f>(VLOOKUP($A229,Skaters!$A1:$V640,11,FALSE)-AVERAGE(Skaters!K3:K640))/STDEV(Skaters!K3:K640)</f>
        <v>-8.1365804542486472E-2</v>
      </c>
      <c r="K229" s="33">
        <f>(VLOOKUP($A229,Skaters!$A1:$V640,12,FALSE)-AVERAGE(Skaters!L3:L640))/STDEV(Skaters!L3:L640)</f>
        <v>0.19434881173824514</v>
      </c>
      <c r="L229" s="33">
        <f>(VLOOKUP($A229,Skaters!$A1:$V640,13,FALSE)-AVERAGE(Skaters!M3:M640))/STDEV(Skaters!M3:M640)</f>
        <v>0.7758072707878424</v>
      </c>
      <c r="M229" s="33">
        <f>(VLOOKUP($A229,Skaters!$A1:$V640,14,FALSE)-AVERAGE(Skaters!N3:N640))/STDEV(Skaters!N3:N640)</f>
        <v>-0.42959004962236547</v>
      </c>
      <c r="N229" s="33">
        <f>(VLOOKUP($A229,Skaters!$A1:$V640,15,FALSE)-AVERAGE(Skaters!O3:O640))/STDEV(Skaters!O3:O640)</f>
        <v>-0.14315071429676771</v>
      </c>
      <c r="O229" s="33">
        <f>(VLOOKUP($A229,Skaters!$A1:$V640,16,FALSE)-AVERAGE(Skaters!P3:P640))/STDEV(Skaters!P3:P640)</f>
        <v>-0.28697683543211655</v>
      </c>
      <c r="P229" s="33">
        <f>(VLOOKUP($A229,Skaters!$A1:$V640,17,FALSE)-AVERAGE(Skaters!Q3:Q640))/STDEV(Skaters!Q3:Q640)</f>
        <v>2.6410165748124803</v>
      </c>
      <c r="Q229" s="33">
        <f>(VLOOKUP($A229,Skaters!$A1:$V640,18,FALSE)-AVERAGE(Skaters!R3:R640))/STDEV(Skaters!R3:R640)</f>
        <v>-1.7431103218060802</v>
      </c>
      <c r="R229" s="33">
        <f>(VLOOKUP($A229,Skaters!$A1:$V640,19,FALSE)-AVERAGE(Skaters!S3:S640))/STDEV(Skaters!S3:S640)</f>
        <v>-9.8120537752106912E-2</v>
      </c>
      <c r="S229" s="33">
        <f>(VLOOKUP($A229,Skaters!$A1:$V640,20,FALSE)-AVERAGE(Skaters!T3:T640))/STDEV(Skaters!T3:T640)</f>
        <v>-0.44503188133795518</v>
      </c>
      <c r="T229" s="33">
        <f>(VLOOKUP($A229,Skaters!$A1:$V640,21,FALSE)-AVERAGE(Skaters!U3:U640))/STDEV(Skaters!U3:U640)</f>
        <v>-0.44926947521803035</v>
      </c>
      <c r="U229" s="33">
        <f>(VLOOKUP($A229,Skaters!$A1:$V640,22,FALSE)-AVERAGE(Skaters!V3:V640))/STDEV(Skaters!V3:V640)</f>
        <v>0.74387203532374635</v>
      </c>
      <c r="V229" s="33">
        <f>IFERROR((VLOOKUP($A229,Skaters!A1:X640,23,FALSE)-AVERAGE(Skaters!W3:W640))/STDEV(Skaters!W3:W640),0)</f>
        <v>0</v>
      </c>
      <c r="W229" s="33">
        <f>IFERROR((VLOOKUP($A229,Skaters!A1:X640,24,FALSE)-AVERAGE(Skaters!X3:X640))/STDEV(Skaters!X3:X640),0)</f>
        <v>0</v>
      </c>
    </row>
    <row r="230" spans="1:23" ht="21.25" customHeight="1" x14ac:dyDescent="0.2">
      <c r="A230" s="47" t="s">
        <v>347</v>
      </c>
      <c r="B230" s="38" t="s">
        <v>212</v>
      </c>
      <c r="C230" s="39">
        <v>29</v>
      </c>
      <c r="D230" s="38" t="s">
        <v>81</v>
      </c>
      <c r="E230" s="40">
        <f t="shared" si="6"/>
        <v>-0.69989161290080948</v>
      </c>
      <c r="F230" s="41">
        <f t="shared" si="7"/>
        <v>-1.4283502304098153E-2</v>
      </c>
      <c r="G230" s="42">
        <f>VLOOKUP(A230,Skaters!A1:G640,7,FALSE)</f>
        <v>49</v>
      </c>
      <c r="H230" s="43">
        <f>(VLOOKUP($A230,Skaters!$A1:$V640,8,FALSE)-AVERAGE(Skaters!H3:H640))/STDEV(Skaters!H3:H640)</f>
        <v>-0.36013438851900531</v>
      </c>
      <c r="I230" s="33">
        <f>(VLOOKUP($A230,Skaters!$A1:$V640,10,FALSE)-AVERAGE(Skaters!J3:J640))/STDEV(Skaters!J3:J640)</f>
        <v>0.12208795676456365</v>
      </c>
      <c r="J230" s="33">
        <f>(VLOOKUP($A230,Skaters!$A1:$V640,11,FALSE)-AVERAGE(Skaters!K3:K640))/STDEV(Skaters!K3:K640)</f>
        <v>0.21626256639131997</v>
      </c>
      <c r="K230" s="33">
        <f>(VLOOKUP($A230,Skaters!$A1:$V640,12,FALSE)-AVERAGE(Skaters!L3:L640))/STDEV(Skaters!L3:L640)</f>
        <v>0.19343253689912582</v>
      </c>
      <c r="L230" s="33">
        <f>(VLOOKUP($A230,Skaters!$A1:$V640,13,FALSE)-AVERAGE(Skaters!M3:M640))/STDEV(Skaters!M3:M640)</f>
        <v>-0.41686733393071351</v>
      </c>
      <c r="M230" s="33">
        <f>(VLOOKUP($A230,Skaters!$A1:$V640,14,FALSE)-AVERAGE(Skaters!N3:N640))/STDEV(Skaters!N3:N640)</f>
        <v>0.46261174132446192</v>
      </c>
      <c r="N230" s="33">
        <f>(VLOOKUP($A230,Skaters!$A1:$V640,15,FALSE)-AVERAGE(Skaters!O3:O640))/STDEV(Skaters!O3:O640)</f>
        <v>0.18587874854808825</v>
      </c>
      <c r="O230" s="33">
        <f>(VLOOKUP($A230,Skaters!$A1:$V640,16,FALSE)-AVERAGE(Skaters!P3:P640))/STDEV(Skaters!P3:P640)</f>
        <v>-0.55284453313524928</v>
      </c>
      <c r="P230" s="33">
        <f>(VLOOKUP($A230,Skaters!$A1:$V640,17,FALSE)-AVERAGE(Skaters!Q3:Q640))/STDEV(Skaters!Q3:Q640)</f>
        <v>-1.1549372651140419</v>
      </c>
      <c r="Q230" s="33">
        <f>(VLOOKUP($A230,Skaters!$A1:$V640,18,FALSE)-AVERAGE(Skaters!R3:R640))/STDEV(Skaters!R3:R640)</f>
        <v>-0.25440901753881845</v>
      </c>
      <c r="R230" s="33">
        <f>(VLOOKUP($A230,Skaters!$A1:$V640,19,FALSE)-AVERAGE(Skaters!S3:S640))/STDEV(Skaters!S3:S640)</f>
        <v>0.11816748300382937</v>
      </c>
      <c r="S230" s="33">
        <f>(VLOOKUP($A230,Skaters!$A1:$V640,20,FALSE)-AVERAGE(Skaters!T3:T640))/STDEV(Skaters!T3:T640)</f>
        <v>-0.54484710332777408</v>
      </c>
      <c r="T230" s="33">
        <f>(VLOOKUP($A230,Skaters!$A1:$V640,21,FALSE)-AVERAGE(Skaters!U3:U640))/STDEV(Skaters!U3:U640)</f>
        <v>-0.565511838243968</v>
      </c>
      <c r="U230" s="33">
        <f>(VLOOKUP($A230,Skaters!$A1:$V640,22,FALSE)-AVERAGE(Skaters!V3:V640))/STDEV(Skaters!V3:V640)</f>
        <v>0.50708561915798722</v>
      </c>
      <c r="V230" s="33">
        <f>IFERROR((VLOOKUP($A230,Skaters!A1:X640,23,FALSE)-AVERAGE(Skaters!W3:W640))/STDEV(Skaters!W3:W640),0)</f>
        <v>0</v>
      </c>
      <c r="W230" s="33">
        <f>IFERROR((VLOOKUP($A230,Skaters!A1:X640,24,FALSE)-AVERAGE(Skaters!X3:X640))/STDEV(Skaters!X3:X640),0)</f>
        <v>0</v>
      </c>
    </row>
    <row r="231" spans="1:23" ht="21.25" customHeight="1" x14ac:dyDescent="0.15">
      <c r="A231" s="44" t="s">
        <v>350</v>
      </c>
      <c r="B231" s="45" t="s">
        <v>121</v>
      </c>
      <c r="C231" s="46">
        <v>26</v>
      </c>
      <c r="D231" s="45" t="s">
        <v>61</v>
      </c>
      <c r="E231" s="40">
        <f t="shared" si="6"/>
        <v>-2.403343608172225</v>
      </c>
      <c r="F231" s="41">
        <f t="shared" si="7"/>
        <v>-4.9047828738208676E-2</v>
      </c>
      <c r="G231" s="42">
        <f>VLOOKUP(A231,Skaters!A1:G640,7,FALSE)</f>
        <v>49</v>
      </c>
      <c r="H231" s="43">
        <f>(VLOOKUP($A231,Skaters!$A1:$V640,8,FALSE)-AVERAGE(Skaters!H3:H640))/STDEV(Skaters!H3:H640)</f>
        <v>-0.7026032453480241</v>
      </c>
      <c r="I231" s="33">
        <f>(VLOOKUP($A231,Skaters!$A1:$V640,10,FALSE)-AVERAGE(Skaters!J3:J640))/STDEV(Skaters!J3:J640)</f>
        <v>0.36970412782374273</v>
      </c>
      <c r="J231" s="33">
        <f>(VLOOKUP($A231,Skaters!$A1:$V640,11,FALSE)-AVERAGE(Skaters!K3:K640))/STDEV(Skaters!K3:K640)</f>
        <v>2.8352794067647406E-2</v>
      </c>
      <c r="K231" s="33">
        <f>(VLOOKUP($A231,Skaters!$A1:$V640,12,FALSE)-AVERAGE(Skaters!L3:L640))/STDEV(Skaters!L3:L640)</f>
        <v>0.1900258866072479</v>
      </c>
      <c r="L231" s="33">
        <f>(VLOOKUP($A231,Skaters!$A1:$V640,13,FALSE)-AVERAGE(Skaters!M3:M640))/STDEV(Skaters!M3:M640)</f>
        <v>5.9579947993462258E-2</v>
      </c>
      <c r="M231" s="33">
        <f>(VLOOKUP($A231,Skaters!$A1:$V640,14,FALSE)-AVERAGE(Skaters!N3:N640))/STDEV(Skaters!N3:N640)</f>
        <v>-0.45636034198874226</v>
      </c>
      <c r="N231" s="33">
        <f>(VLOOKUP($A231,Skaters!$A1:$V640,15,FALSE)-AVERAGE(Skaters!O3:O640))/STDEV(Skaters!O3:O640)</f>
        <v>-0.44839491189572162</v>
      </c>
      <c r="O231" s="33">
        <f>(VLOOKUP($A231,Skaters!$A1:$V640,16,FALSE)-AVERAGE(Skaters!P3:P640))/STDEV(Skaters!P3:P640)</f>
        <v>-1.1228420864104076</v>
      </c>
      <c r="P231" s="33">
        <f>(VLOOKUP($A231,Skaters!$A1:$V640,17,FALSE)-AVERAGE(Skaters!Q3:Q640))/STDEV(Skaters!Q3:Q640)</f>
        <v>-1.2863662030655363</v>
      </c>
      <c r="Q231" s="33">
        <f>(VLOOKUP($A231,Skaters!$A1:$V640,18,FALSE)-AVERAGE(Skaters!R3:R640))/STDEV(Skaters!R3:R640)</f>
        <v>-1.2897434797509482</v>
      </c>
      <c r="R231" s="33">
        <f>(VLOOKUP($A231,Skaters!$A1:$V640,19,FALSE)-AVERAGE(Skaters!S3:S640))/STDEV(Skaters!S3:S640)</f>
        <v>3.5326982567253591E-2</v>
      </c>
      <c r="S231" s="33">
        <f>(VLOOKUP($A231,Skaters!$A1:$V640,20,FALSE)-AVERAGE(Skaters!T3:T640))/STDEV(Skaters!T3:T640)</f>
        <v>0.27674988787022337</v>
      </c>
      <c r="T231" s="33">
        <f>(VLOOKUP($A231,Skaters!$A1:$V640,21,FALSE)-AVERAGE(Skaters!U3:U640))/STDEV(Skaters!U3:U640)</f>
        <v>0.46495504613197125</v>
      </c>
      <c r="U231" s="33">
        <f>(VLOOKUP($A231,Skaters!$A1:$V640,22,FALSE)-AVERAGE(Skaters!V3:V640))/STDEV(Skaters!V3:V640)</f>
        <v>0.79131029678105003</v>
      </c>
      <c r="V231" s="33">
        <f>IFERROR((VLOOKUP($A231,Skaters!A1:X640,23,FALSE)-AVERAGE(Skaters!W3:W640))/STDEV(Skaters!W3:W640),0)</f>
        <v>0</v>
      </c>
      <c r="W231" s="33">
        <f>IFERROR((VLOOKUP($A231,Skaters!A1:X640,24,FALSE)-AVERAGE(Skaters!X3:X640))/STDEV(Skaters!X3:X640),0)</f>
        <v>0</v>
      </c>
    </row>
    <row r="232" spans="1:23" ht="21.25" customHeight="1" x14ac:dyDescent="0.15">
      <c r="A232" s="44" t="s">
        <v>305</v>
      </c>
      <c r="B232" s="45" t="s">
        <v>239</v>
      </c>
      <c r="C232" s="46">
        <v>31</v>
      </c>
      <c r="D232" s="45" t="s">
        <v>61</v>
      </c>
      <c r="E232" s="40">
        <f t="shared" si="6"/>
        <v>0.66803071170944339</v>
      </c>
      <c r="F232" s="41">
        <f t="shared" si="7"/>
        <v>1.5182516175214622E-2</v>
      </c>
      <c r="G232" s="42">
        <f>VLOOKUP(A232,Skaters!A1:G640,7,FALSE)</f>
        <v>44</v>
      </c>
      <c r="H232" s="43">
        <f>(VLOOKUP($A232,Skaters!$A1:$V640,8,FALSE)-AVERAGE(Skaters!H3:H640))/STDEV(Skaters!H3:H640)</f>
        <v>-0.17536084331618826</v>
      </c>
      <c r="I232" s="33">
        <f>(VLOOKUP($A232,Skaters!$A1:$V640,10,FALSE)-AVERAGE(Skaters!J3:J640))/STDEV(Skaters!J3:J640)</f>
        <v>0.66936964697639889</v>
      </c>
      <c r="J232" s="33">
        <f>(VLOOKUP($A232,Skaters!$A1:$V640,11,FALSE)-AVERAGE(Skaters!K3:K640))/STDEV(Skaters!K3:K640)</f>
        <v>-0.20188902344563758</v>
      </c>
      <c r="K232" s="33">
        <f>(VLOOKUP($A232,Skaters!$A1:$V640,12,FALSE)-AVERAGE(Skaters!L3:L640))/STDEV(Skaters!L3:L640)</f>
        <v>0.1841137452382795</v>
      </c>
      <c r="L232" s="33">
        <f>(VLOOKUP($A232,Skaters!$A1:$V640,13,FALSE)-AVERAGE(Skaters!M3:M640))/STDEV(Skaters!M3:M640)</f>
        <v>0.46826350069271738</v>
      </c>
      <c r="M232" s="33">
        <f>(VLOOKUP($A232,Skaters!$A1:$V640,14,FALSE)-AVERAGE(Skaters!N3:N640))/STDEV(Skaters!N3:N640)</f>
        <v>0.40500131263676542</v>
      </c>
      <c r="N232" s="33">
        <f>(VLOOKUP($A232,Skaters!$A1:$V640,15,FALSE)-AVERAGE(Skaters!O3:O640))/STDEV(Skaters!O3:O640)</f>
        <v>0.12052049185179828</v>
      </c>
      <c r="O232" s="33">
        <f>(VLOOKUP($A232,Skaters!$A1:$V640,16,FALSE)-AVERAGE(Skaters!P3:P640))/STDEV(Skaters!P3:P640)</f>
        <v>-0.28500279906544845</v>
      </c>
      <c r="P232" s="33">
        <f>(VLOOKUP($A232,Skaters!$A1:$V640,17,FALSE)-AVERAGE(Skaters!Q3:Q640))/STDEV(Skaters!Q3:Q640)</f>
        <v>-0.84714830952729159</v>
      </c>
      <c r="Q232" s="33">
        <f>(VLOOKUP($A232,Skaters!$A1:$V640,18,FALSE)-AVERAGE(Skaters!R3:R640))/STDEV(Skaters!R3:R640)</f>
        <v>-0.10323110530038525</v>
      </c>
      <c r="R232" s="33">
        <f>(VLOOKUP($A232,Skaters!$A1:$V640,19,FALSE)-AVERAGE(Skaters!S3:S640))/STDEV(Skaters!S3:S640)</f>
        <v>0.69250058998830999</v>
      </c>
      <c r="S232" s="33">
        <f>(VLOOKUP($A232,Skaters!$A1:$V640,20,FALSE)-AVERAGE(Skaters!T3:T640))/STDEV(Skaters!T3:T640)</f>
        <v>0.97049825253697353</v>
      </c>
      <c r="T232" s="33">
        <f>(VLOOKUP($A232,Skaters!$A1:$V640,21,FALSE)-AVERAGE(Skaters!U3:U640))/STDEV(Skaters!U3:U640)</f>
        <v>0.6810581667347454</v>
      </c>
      <c r="U232" s="33">
        <f>(VLOOKUP($A232,Skaters!$A1:$V640,22,FALSE)-AVERAGE(Skaters!V3:V640))/STDEV(Skaters!V3:V640)</f>
        <v>1.234413396673222</v>
      </c>
      <c r="V232" s="33">
        <f>IFERROR((VLOOKUP($A232,Skaters!A1:X640,23,FALSE)-AVERAGE(Skaters!W3:W640))/STDEV(Skaters!W3:W640),0)</f>
        <v>0</v>
      </c>
      <c r="W232" s="33">
        <f>IFERROR((VLOOKUP($A232,Skaters!A1:X640,24,FALSE)-AVERAGE(Skaters!X3:X640))/STDEV(Skaters!X3:X640),0)</f>
        <v>0</v>
      </c>
    </row>
    <row r="233" spans="1:23" ht="21.25" customHeight="1" x14ac:dyDescent="0.15">
      <c r="A233" s="44" t="s">
        <v>340</v>
      </c>
      <c r="B233" s="45" t="s">
        <v>212</v>
      </c>
      <c r="C233" s="46">
        <v>30</v>
      </c>
      <c r="D233" s="45" t="s">
        <v>81</v>
      </c>
      <c r="E233" s="40">
        <f t="shared" si="6"/>
        <v>-1.0013583592282769</v>
      </c>
      <c r="F233" s="41">
        <f t="shared" si="7"/>
        <v>-2.0435884882209734E-2</v>
      </c>
      <c r="G233" s="42">
        <f>VLOOKUP(A233,Skaters!A1:G640,7,FALSE)</f>
        <v>49</v>
      </c>
      <c r="H233" s="43">
        <f>(VLOOKUP($A233,Skaters!$A1:$V640,8,FALSE)-AVERAGE(Skaters!H3:H640))/STDEV(Skaters!H3:H640)</f>
        <v>-0.34391189136260908</v>
      </c>
      <c r="I233" s="33">
        <f>(VLOOKUP($A233,Skaters!$A1:$V640,10,FALSE)-AVERAGE(Skaters!J3:J640))/STDEV(Skaters!J3:J640)</f>
        <v>0.42718259625797894</v>
      </c>
      <c r="J233" s="33">
        <f>(VLOOKUP($A233,Skaters!$A1:$V640,11,FALSE)-AVERAGE(Skaters!K3:K640))/STDEV(Skaters!K3:K640)</f>
        <v>-3.0001044954312873E-2</v>
      </c>
      <c r="K233" s="33">
        <f>(VLOOKUP($A233,Skaters!$A1:$V640,12,FALSE)-AVERAGE(Skaters!L3:L640))/STDEV(Skaters!L3:L640)</f>
        <v>0.17992841757954703</v>
      </c>
      <c r="L233" s="33">
        <f>(VLOOKUP($A233,Skaters!$A1:$V640,13,FALSE)-AVERAGE(Skaters!M3:M640))/STDEV(Skaters!M3:M640)</f>
        <v>-0.14202533442954232</v>
      </c>
      <c r="M233" s="33">
        <f>(VLOOKUP($A233,Skaters!$A1:$V640,14,FALSE)-AVERAGE(Skaters!N3:N640))/STDEV(Skaters!N3:N640)</f>
        <v>0.14251033025757542</v>
      </c>
      <c r="N233" s="33">
        <f>(VLOOKUP($A233,Skaters!$A1:$V640,15,FALSE)-AVERAGE(Skaters!O3:O640))/STDEV(Skaters!O3:O640)</f>
        <v>0.15638807846889669</v>
      </c>
      <c r="O233" s="33">
        <f>(VLOOKUP($A233,Skaters!$A1:$V640,16,FALSE)-AVERAGE(Skaters!P3:P640))/STDEV(Skaters!P3:P640)</f>
        <v>-0.94683811076899516</v>
      </c>
      <c r="P233" s="33">
        <f>(VLOOKUP($A233,Skaters!$A1:$V640,17,FALSE)-AVERAGE(Skaters!Q3:Q640))/STDEV(Skaters!Q3:Q640)</f>
        <v>-0.99383940001917015</v>
      </c>
      <c r="Q233" s="33">
        <f>(VLOOKUP($A233,Skaters!$A1:$V640,18,FALSE)-AVERAGE(Skaters!R3:R640))/STDEV(Skaters!R3:R640)</f>
        <v>-0.46606454380230217</v>
      </c>
      <c r="R233" s="33">
        <f>(VLOOKUP($A233,Skaters!$A1:$V640,19,FALSE)-AVERAGE(Skaters!S3:S640))/STDEV(Skaters!S3:S640)</f>
        <v>0.40556340971522137</v>
      </c>
      <c r="S233" s="33">
        <f>(VLOOKUP($A233,Skaters!$A1:$V640,20,FALSE)-AVERAGE(Skaters!T3:T640))/STDEV(Skaters!T3:T640)</f>
        <v>-0.10820605291826878</v>
      </c>
      <c r="T233" s="33">
        <f>(VLOOKUP($A233,Skaters!$A1:$V640,21,FALSE)-AVERAGE(Skaters!U3:U640))/STDEV(Skaters!U3:U640)</f>
        <v>-3.6819317091043011E-2</v>
      </c>
      <c r="U233" s="33">
        <f>(VLOOKUP($A233,Skaters!$A1:$V640,22,FALSE)-AVERAGE(Skaters!V3:V640))/STDEV(Skaters!V3:V640)</f>
        <v>0.80801328406789918</v>
      </c>
      <c r="V233" s="33">
        <f>IFERROR((VLOOKUP($A233,Skaters!A1:X640,23,FALSE)-AVERAGE(Skaters!W3:W640))/STDEV(Skaters!W3:W640),0)</f>
        <v>0</v>
      </c>
      <c r="W233" s="33">
        <f>IFERROR((VLOOKUP($A233,Skaters!A1:X640,24,FALSE)-AVERAGE(Skaters!X3:X640))/STDEV(Skaters!X3:X640),0)</f>
        <v>0</v>
      </c>
    </row>
    <row r="234" spans="1:23" ht="21.25" customHeight="1" x14ac:dyDescent="0.15">
      <c r="A234" s="44" t="s">
        <v>363</v>
      </c>
      <c r="B234" s="45" t="s">
        <v>121</v>
      </c>
      <c r="C234" s="46">
        <v>22</v>
      </c>
      <c r="D234" s="45" t="s">
        <v>61</v>
      </c>
      <c r="E234" s="40">
        <f t="shared" si="6"/>
        <v>-2.5031512804868408</v>
      </c>
      <c r="F234" s="41">
        <f t="shared" si="7"/>
        <v>-5.1084720009935525E-2</v>
      </c>
      <c r="G234" s="42">
        <f>VLOOKUP(A234,Skaters!A1:G640,7,FALSE)</f>
        <v>49</v>
      </c>
      <c r="H234" s="43">
        <f>(VLOOKUP($A234,Skaters!$A1:$V640,8,FALSE)-AVERAGE(Skaters!H3:H640))/STDEV(Skaters!H3:H640)</f>
        <v>-0.26400282273293646</v>
      </c>
      <c r="I234" s="33">
        <f>(VLOOKUP($A234,Skaters!$A1:$V640,10,FALSE)-AVERAGE(Skaters!J3:J640))/STDEV(Skaters!J3:J640)</f>
        <v>0.53973543190172413</v>
      </c>
      <c r="J234" s="33">
        <f>(VLOOKUP($A234,Skaters!$A1:$V640,11,FALSE)-AVERAGE(Skaters!K3:K640))/STDEV(Skaters!K3:K640)</f>
        <v>-0.12222280020372081</v>
      </c>
      <c r="K234" s="33">
        <f>(VLOOKUP($A234,Skaters!$A1:$V640,12,FALSE)-AVERAGE(Skaters!L3:L640))/STDEV(Skaters!L3:L640)</f>
        <v>0.17407980797968328</v>
      </c>
      <c r="L234" s="33">
        <f>(VLOOKUP($A234,Skaters!$A1:$V640,13,FALSE)-AVERAGE(Skaters!M3:M640))/STDEV(Skaters!M3:M640)</f>
        <v>1.0375100256305708E-2</v>
      </c>
      <c r="M234" s="33">
        <f>(VLOOKUP($A234,Skaters!$A1:$V640,14,FALSE)-AVERAGE(Skaters!N3:N640))/STDEV(Skaters!N3:N640)</f>
        <v>-0.76432205370495621</v>
      </c>
      <c r="N234" s="33">
        <f>(VLOOKUP($A234,Skaters!$A1:$V640,15,FALSE)-AVERAGE(Skaters!O3:O640))/STDEV(Skaters!O3:O640)</f>
        <v>-0.8587080658462215</v>
      </c>
      <c r="O234" s="33">
        <f>(VLOOKUP($A234,Skaters!$A1:$V640,16,FALSE)-AVERAGE(Skaters!P3:P640))/STDEV(Skaters!P3:P640)</f>
        <v>-0.7614683138260423</v>
      </c>
      <c r="P234" s="33">
        <f>(VLOOKUP($A234,Skaters!$A1:$V640,17,FALSE)-AVERAGE(Skaters!Q3:Q640))/STDEV(Skaters!Q3:Q640)</f>
        <v>-0.85760111365515546</v>
      </c>
      <c r="Q234" s="33">
        <f>(VLOOKUP($A234,Skaters!$A1:$V640,18,FALSE)-AVERAGE(Skaters!R3:R640))/STDEV(Skaters!R3:R640)</f>
        <v>-1.3108626327688861</v>
      </c>
      <c r="R234" s="33">
        <f>(VLOOKUP($A234,Skaters!$A1:$V640,19,FALSE)-AVERAGE(Skaters!S3:S640))/STDEV(Skaters!S3:S640)</f>
        <v>0.16594690207791216</v>
      </c>
      <c r="S234" s="33">
        <f>(VLOOKUP($A234,Skaters!$A1:$V640,20,FALSE)-AVERAGE(Skaters!T3:T640))/STDEV(Skaters!T3:T640)</f>
        <v>-0.24704928198666629</v>
      </c>
      <c r="T234" s="33">
        <f>(VLOOKUP($A234,Skaters!$A1:$V640,21,FALSE)-AVERAGE(Skaters!U3:U640))/STDEV(Skaters!U3:U640)</f>
        <v>3.5860939955409912E-2</v>
      </c>
      <c r="U234" s="33">
        <f>(VLOOKUP($A234,Skaters!$A1:$V640,22,FALSE)-AVERAGE(Skaters!V3:V640))/STDEV(Skaters!V3:V640)</f>
        <v>0.34056981954298432</v>
      </c>
      <c r="V234" s="33">
        <f>IFERROR((VLOOKUP($A234,Skaters!A1:X640,23,FALSE)-AVERAGE(Skaters!W3:W640))/STDEV(Skaters!W3:W640),0)</f>
        <v>0</v>
      </c>
      <c r="W234" s="33">
        <f>IFERROR((VLOOKUP($A234,Skaters!A1:X640,24,FALSE)-AVERAGE(Skaters!X3:X640))/STDEV(Skaters!X3:X640),0)</f>
        <v>0</v>
      </c>
    </row>
    <row r="235" spans="1:23" ht="21.25" customHeight="1" x14ac:dyDescent="0.15">
      <c r="A235" s="44" t="s">
        <v>300</v>
      </c>
      <c r="B235" s="45" t="s">
        <v>68</v>
      </c>
      <c r="C235" s="46">
        <v>26</v>
      </c>
      <c r="D235" s="45" t="s">
        <v>81</v>
      </c>
      <c r="E235" s="40">
        <f t="shared" si="6"/>
        <v>-0.28467977798045097</v>
      </c>
      <c r="F235" s="41">
        <f t="shared" si="7"/>
        <v>-6.057016552775552E-3</v>
      </c>
      <c r="G235" s="42">
        <f>VLOOKUP(A235,Skaters!A1:G640,7,FALSE)</f>
        <v>47</v>
      </c>
      <c r="H235" s="43">
        <f>(VLOOKUP($A235,Skaters!$A1:$V640,8,FALSE)-AVERAGE(Skaters!H3:H640))/STDEV(Skaters!H3:H640)</f>
        <v>-0.40290800306576285</v>
      </c>
      <c r="I235" s="33">
        <f>(VLOOKUP($A235,Skaters!$A1:$V640,10,FALSE)-AVERAGE(Skaters!J3:J640))/STDEV(Skaters!J3:J640)</f>
        <v>0.71754314796757745</v>
      </c>
      <c r="J235" s="33">
        <f>(VLOOKUP($A235,Skaters!$A1:$V640,11,FALSE)-AVERAGE(Skaters!K3:K640))/STDEV(Skaters!K3:K640)</f>
        <v>-0.27535440810088868</v>
      </c>
      <c r="K235" s="33">
        <f>(VLOOKUP($A235,Skaters!$A1:$V640,12,FALSE)-AVERAGE(Skaters!L3:L640))/STDEV(Skaters!L3:L640)</f>
        <v>0.16013967854919478</v>
      </c>
      <c r="L235" s="33">
        <f>(VLOOKUP($A235,Skaters!$A1:$V640,13,FALSE)-AVERAGE(Skaters!M3:M640))/STDEV(Skaters!M3:M640)</f>
        <v>0.59249796695957213</v>
      </c>
      <c r="M235" s="33">
        <f>(VLOOKUP($A235,Skaters!$A1:$V640,14,FALSE)-AVERAGE(Skaters!N3:N640))/STDEV(Skaters!N3:N640)</f>
        <v>0.57387472511755355</v>
      </c>
      <c r="N235" s="33">
        <f>(VLOOKUP($A235,Skaters!$A1:$V640,15,FALSE)-AVERAGE(Skaters!O3:O640))/STDEV(Skaters!O3:O640)</f>
        <v>0.3573447581329437</v>
      </c>
      <c r="O235" s="33">
        <f>(VLOOKUP($A235,Skaters!$A1:$V640,16,FALSE)-AVERAGE(Skaters!P3:P640))/STDEV(Skaters!P3:P640)</f>
        <v>-0.82796548513316048</v>
      </c>
      <c r="P235" s="33">
        <f>(VLOOKUP($A235,Skaters!$A1:$V640,17,FALSE)-AVERAGE(Skaters!Q3:Q640))/STDEV(Skaters!Q3:Q640)</f>
        <v>-1.6365171272083683E-2</v>
      </c>
      <c r="Q235" s="33">
        <f>(VLOOKUP($A235,Skaters!$A1:$V640,18,FALSE)-AVERAGE(Skaters!R3:R640))/STDEV(Skaters!R3:R640)</f>
        <v>-0.84874575780649497</v>
      </c>
      <c r="R235" s="33">
        <f>(VLOOKUP($A235,Skaters!$A1:$V640,19,FALSE)-AVERAGE(Skaters!S3:S640))/STDEV(Skaters!S3:S640)</f>
        <v>0.56397023759398623</v>
      </c>
      <c r="S235" s="33">
        <f>(VLOOKUP($A235,Skaters!$A1:$V640,20,FALSE)-AVERAGE(Skaters!T3:T640))/STDEV(Skaters!T3:T640)</f>
        <v>-0.58291634970082307</v>
      </c>
      <c r="T235" s="33">
        <f>(VLOOKUP($A235,Skaters!$A1:$V640,21,FALSE)-AVERAGE(Skaters!U3:U640))/STDEV(Skaters!U3:U640)</f>
        <v>-0.60214258946435872</v>
      </c>
      <c r="U235" s="33">
        <f>(VLOOKUP($A235,Skaters!$A1:$V640,22,FALSE)-AVERAGE(Skaters!V3:V640))/STDEV(Skaters!V3:V640)</f>
        <v>-0.22361619149724615</v>
      </c>
      <c r="V235" s="33">
        <f>IFERROR((VLOOKUP($A235,Skaters!A1:X640,23,FALSE)-AVERAGE(Skaters!W3:W640))/STDEV(Skaters!W3:W640),0)</f>
        <v>0</v>
      </c>
      <c r="W235" s="33">
        <f>IFERROR((VLOOKUP($A235,Skaters!A1:X640,24,FALSE)-AVERAGE(Skaters!X3:X640))/STDEV(Skaters!X3:X640),0)</f>
        <v>0</v>
      </c>
    </row>
    <row r="236" spans="1:23" ht="21.25" customHeight="1" x14ac:dyDescent="0.2">
      <c r="A236" s="47" t="s">
        <v>318</v>
      </c>
      <c r="B236" s="38" t="s">
        <v>151</v>
      </c>
      <c r="C236" s="39">
        <v>29</v>
      </c>
      <c r="D236" s="38" t="s">
        <v>59</v>
      </c>
      <c r="E236" s="40">
        <f t="shared" si="6"/>
        <v>-0.99037162587624972</v>
      </c>
      <c r="F236" s="41">
        <f t="shared" si="7"/>
        <v>-2.107173672077127E-2</v>
      </c>
      <c r="G236" s="42">
        <f>VLOOKUP(A236,Skaters!A1:G640,7,FALSE)</f>
        <v>47</v>
      </c>
      <c r="H236" s="43">
        <f>(VLOOKUP($A236,Skaters!$A1:$V640,8,FALSE)-AVERAGE(Skaters!H3:H640))/STDEV(Skaters!H3:H640)</f>
        <v>-0.30480915267390774</v>
      </c>
      <c r="I236" s="33">
        <f>(VLOOKUP($A236,Skaters!$A1:$V640,10,FALSE)-AVERAGE(Skaters!J3:J640))/STDEV(Skaters!J3:J640)</f>
        <v>0.35358935873776925</v>
      </c>
      <c r="J236" s="33">
        <f>(VLOOKUP($A236,Skaters!$A1:$V640,11,FALSE)-AVERAGE(Skaters!K3:K640))/STDEV(Skaters!K3:K640)</f>
        <v>-1.7879410021505872E-2</v>
      </c>
      <c r="K236" s="33">
        <f>(VLOOKUP($A236,Skaters!$A1:$V640,12,FALSE)-AVERAGE(Skaters!L3:L640))/STDEV(Skaters!L3:L640)</f>
        <v>0.15332280279780361</v>
      </c>
      <c r="L236" s="33">
        <f>(VLOOKUP($A236,Skaters!$A1:$V640,13,FALSE)-AVERAGE(Skaters!M3:M640))/STDEV(Skaters!M3:M640)</f>
        <v>0.42669425497673802</v>
      </c>
      <c r="M236" s="33">
        <f>(VLOOKUP($A236,Skaters!$A1:$V640,14,FALSE)-AVERAGE(Skaters!N3:N640))/STDEV(Skaters!N3:N640)</f>
        <v>0.23886798775904217</v>
      </c>
      <c r="N236" s="33">
        <f>(VLOOKUP($A236,Skaters!$A1:$V640,15,FALSE)-AVERAGE(Skaters!O3:O640))/STDEV(Skaters!O3:O640)</f>
        <v>0.17486127522329153</v>
      </c>
      <c r="O236" s="33">
        <f>(VLOOKUP($A236,Skaters!$A1:$V640,16,FALSE)-AVERAGE(Skaters!P3:P640))/STDEV(Skaters!P3:P640)</f>
        <v>-0.88929628171156261</v>
      </c>
      <c r="P236" s="33">
        <f>(VLOOKUP($A236,Skaters!$A1:$V640,17,FALSE)-AVERAGE(Skaters!Q3:Q640))/STDEV(Skaters!Q3:Q640)</f>
        <v>-0.61951573668172999</v>
      </c>
      <c r="Q236" s="33">
        <f>(VLOOKUP($A236,Skaters!$A1:$V640,18,FALSE)-AVERAGE(Skaters!R3:R640))/STDEV(Skaters!R3:R640)</f>
        <v>-1.0383408230809801</v>
      </c>
      <c r="R236" s="33">
        <f>(VLOOKUP($A236,Skaters!$A1:$V640,19,FALSE)-AVERAGE(Skaters!S3:S640))/STDEV(Skaters!S3:S640)</f>
        <v>0.24444595058333146</v>
      </c>
      <c r="S236" s="33">
        <f>(VLOOKUP($A236,Skaters!$A1:$V640,20,FALSE)-AVERAGE(Skaters!T3:T640))/STDEV(Skaters!T3:T640)</f>
        <v>1.0996751715037996</v>
      </c>
      <c r="T236" s="33">
        <f>(VLOOKUP($A236,Skaters!$A1:$V640,21,FALSE)-AVERAGE(Skaters!U3:U640))/STDEV(Skaters!U3:U640)</f>
        <v>1.1985618414889849</v>
      </c>
      <c r="U236" s="33">
        <f>(VLOOKUP($A236,Skaters!$A1:$V640,22,FALSE)-AVERAGE(Skaters!V3:V640))/STDEV(Skaters!V3:V640)</f>
        <v>0.96404601521093769</v>
      </c>
      <c r="V236" s="33">
        <f>IFERROR((VLOOKUP($A236,Skaters!A1:X640,23,FALSE)-AVERAGE(Skaters!W3:W640))/STDEV(Skaters!W3:W640),0)</f>
        <v>0</v>
      </c>
      <c r="W236" s="33">
        <f>IFERROR((VLOOKUP($A236,Skaters!A1:X640,24,FALSE)-AVERAGE(Skaters!X3:X640))/STDEV(Skaters!X3:X640),0)</f>
        <v>0</v>
      </c>
    </row>
    <row r="237" spans="1:23" ht="21.25" customHeight="1" x14ac:dyDescent="0.15">
      <c r="A237" s="44" t="s">
        <v>271</v>
      </c>
      <c r="B237" s="48" t="s">
        <v>63</v>
      </c>
      <c r="C237" s="49">
        <v>26</v>
      </c>
      <c r="D237" s="48" t="s">
        <v>62</v>
      </c>
      <c r="E237" s="40">
        <f t="shared" si="6"/>
        <v>2.4804635444937104</v>
      </c>
      <c r="F237" s="41">
        <f t="shared" si="7"/>
        <v>5.062170498966756E-2</v>
      </c>
      <c r="G237" s="42">
        <f>VLOOKUP(A237,Skaters!A1:G640,7,FALSE)</f>
        <v>49</v>
      </c>
      <c r="H237" s="43">
        <f>(VLOOKUP($A237,Skaters!$A1:$V640,8,FALSE)-AVERAGE(Skaters!H3:H640))/STDEV(Skaters!H3:H640)</f>
        <v>-0.40878582852216727</v>
      </c>
      <c r="I237" s="33">
        <f>(VLOOKUP($A237,Skaters!$A1:$V640,10,FALSE)-AVERAGE(Skaters!J3:J640))/STDEV(Skaters!J3:J640)</f>
        <v>0.39814220573932896</v>
      </c>
      <c r="J237" s="33">
        <f>(VLOOKUP($A237,Skaters!$A1:$V640,11,FALSE)-AVERAGE(Skaters!K3:K640))/STDEV(Skaters!K3:K640)</f>
        <v>-5.7415536772641149E-2</v>
      </c>
      <c r="K237" s="33">
        <f>(VLOOKUP($A237,Skaters!$A1:$V640,12,FALSE)-AVERAGE(Skaters!L3:L640))/STDEV(Skaters!L3:L640)</f>
        <v>0.14909320316610061</v>
      </c>
      <c r="L237" s="33">
        <f>(VLOOKUP($A237,Skaters!$A1:$V640,13,FALSE)-AVERAGE(Skaters!M3:M640))/STDEV(Skaters!M3:M640)</f>
        <v>1.2585576984170537</v>
      </c>
      <c r="M237" s="33">
        <f>(VLOOKUP($A237,Skaters!$A1:$V640,14,FALSE)-AVERAGE(Skaters!N3:N640))/STDEV(Skaters!N3:N640)</f>
        <v>-0.31880463212143662</v>
      </c>
      <c r="N237" s="33">
        <f>(VLOOKUP($A237,Skaters!$A1:$V640,15,FALSE)-AVERAGE(Skaters!O3:O640))/STDEV(Skaters!O3:O640)</f>
        <v>-0.16501627394879845</v>
      </c>
      <c r="O237" s="33">
        <f>(VLOOKUP($A237,Skaters!$A1:$V640,16,FALSE)-AVERAGE(Skaters!P3:P640))/STDEV(Skaters!P3:P640)</f>
        <v>-0.2637461087470373</v>
      </c>
      <c r="P237" s="33">
        <f>(VLOOKUP($A237,Skaters!$A1:$V640,17,FALSE)-AVERAGE(Skaters!Q3:Q640))/STDEV(Skaters!Q3:Q640)</f>
        <v>-0.89002970826034389</v>
      </c>
      <c r="Q237" s="33">
        <f>(VLOOKUP($A237,Skaters!$A1:$V640,18,FALSE)-AVERAGE(Skaters!R3:R640))/STDEV(Skaters!R3:R640)</f>
        <v>1.3099415598058046</v>
      </c>
      <c r="R237" s="33">
        <f>(VLOOKUP($A237,Skaters!$A1:$V640,19,FALSE)-AVERAGE(Skaters!S3:S640))/STDEV(Skaters!S3:S640)</f>
        <v>0.66292663301594801</v>
      </c>
      <c r="S237" s="33">
        <f>(VLOOKUP($A237,Skaters!$A1:$V640,20,FALSE)-AVERAGE(Skaters!T3:T640))/STDEV(Skaters!T3:T640)</f>
        <v>-0.5730238845980552</v>
      </c>
      <c r="T237" s="33">
        <f>(VLOOKUP($A237,Skaters!$A1:$V640,21,FALSE)-AVERAGE(Skaters!U3:U640))/STDEV(Skaters!U3:U640)</f>
        <v>-0.56255472707032095</v>
      </c>
      <c r="U237" s="33">
        <f>(VLOOKUP($A237,Skaters!$A1:$V640,22,FALSE)-AVERAGE(Skaters!V3:V640))/STDEV(Skaters!V3:V640)</f>
        <v>-0.24621276812376769</v>
      </c>
      <c r="V237" s="33">
        <f>IFERROR((VLOOKUP($A237,Skaters!A1:X640,23,FALSE)-AVERAGE(Skaters!W3:W640))/STDEV(Skaters!W3:W640),0)</f>
        <v>0</v>
      </c>
      <c r="W237" s="33">
        <f>IFERROR((VLOOKUP($A237,Skaters!A1:X640,24,FALSE)-AVERAGE(Skaters!X3:X640))/STDEV(Skaters!X3:X640),0)</f>
        <v>0</v>
      </c>
    </row>
    <row r="238" spans="1:23" ht="21.25" customHeight="1" x14ac:dyDescent="0.2">
      <c r="A238" s="47" t="s">
        <v>288</v>
      </c>
      <c r="B238" s="38" t="s">
        <v>80</v>
      </c>
      <c r="C238" s="39">
        <v>32</v>
      </c>
      <c r="D238" s="38" t="s">
        <v>74</v>
      </c>
      <c r="E238" s="40">
        <f t="shared" si="6"/>
        <v>3.1936358488929502</v>
      </c>
      <c r="F238" s="41">
        <f t="shared" si="7"/>
        <v>6.5176241814141833E-2</v>
      </c>
      <c r="G238" s="42">
        <f>VLOOKUP(A238,Skaters!A1:G640,7,FALSE)</f>
        <v>49</v>
      </c>
      <c r="H238" s="43">
        <f>(VLOOKUP($A238,Skaters!$A1:$V640,8,FALSE)-AVERAGE(Skaters!H3:H640))/STDEV(Skaters!H3:H640)</f>
        <v>0.88715474142537332</v>
      </c>
      <c r="I238" s="33">
        <f>(VLOOKUP($A238,Skaters!$A1:$V640,10,FALSE)-AVERAGE(Skaters!J3:J640))/STDEV(Skaters!J3:J640)</f>
        <v>-0.27895453384592389</v>
      </c>
      <c r="J238" s="33">
        <f>(VLOOKUP($A238,Skaters!$A1:$V640,11,FALSE)-AVERAGE(Skaters!K3:K640))/STDEV(Skaters!K3:K640)</f>
        <v>0.42129383531516917</v>
      </c>
      <c r="K238" s="33">
        <f>(VLOOKUP($A238,Skaters!$A1:$V640,12,FALSE)-AVERAGE(Skaters!L3:L640))/STDEV(Skaters!L3:L640)</f>
        <v>0.13622477231648034</v>
      </c>
      <c r="L238" s="33">
        <f>(VLOOKUP($A238,Skaters!$A1:$V640,13,FALSE)-AVERAGE(Skaters!M3:M640))/STDEV(Skaters!M3:M640)</f>
        <v>-0.13204209030794098</v>
      </c>
      <c r="M238" s="33">
        <f>(VLOOKUP($A238,Skaters!$A1:$V640,14,FALSE)-AVERAGE(Skaters!N3:N640))/STDEV(Skaters!N3:N640)</f>
        <v>0.25324566911244345</v>
      </c>
      <c r="N238" s="33">
        <f>(VLOOKUP($A238,Skaters!$A1:$V640,15,FALSE)-AVERAGE(Skaters!O3:O640))/STDEV(Skaters!O3:O640)</f>
        <v>0.88624113754187273</v>
      </c>
      <c r="O238" s="33">
        <f>(VLOOKUP($A238,Skaters!$A1:$V640,16,FALSE)-AVERAGE(Skaters!P3:P640))/STDEV(Skaters!P3:P640)</f>
        <v>1.451361442428686</v>
      </c>
      <c r="P238" s="33">
        <f>(VLOOKUP($A238,Skaters!$A1:$V640,17,FALSE)-AVERAGE(Skaters!Q3:Q640))/STDEV(Skaters!Q3:Q640)</f>
        <v>-0.40195130763170467</v>
      </c>
      <c r="Q238" s="33">
        <f>(VLOOKUP($A238,Skaters!$A1:$V640,18,FALSE)-AVERAGE(Skaters!R3:R640))/STDEV(Skaters!R3:R640)</f>
        <v>0.84573605776108729</v>
      </c>
      <c r="R238" s="33">
        <f>(VLOOKUP($A238,Skaters!$A1:$V640,19,FALSE)-AVERAGE(Skaters!S3:S640))/STDEV(Skaters!S3:S640)</f>
        <v>-6.8153135182858496E-2</v>
      </c>
      <c r="S238" s="33">
        <f>(VLOOKUP($A238,Skaters!$A1:$V640,20,FALSE)-AVERAGE(Skaters!T3:T640))/STDEV(Skaters!T3:T640)</f>
        <v>-0.59598363390169451</v>
      </c>
      <c r="T238" s="33">
        <f>(VLOOKUP($A238,Skaters!$A1:$V640,21,FALSE)-AVERAGE(Skaters!U3:U640))/STDEV(Skaters!U3:U640)</f>
        <v>-0.64922557626531974</v>
      </c>
      <c r="U238" s="33">
        <f>(VLOOKUP($A238,Skaters!$A1:$V640,22,FALSE)-AVERAGE(Skaters!V3:V640))/STDEV(Skaters!V3:V640)</f>
        <v>-1.1927432467095298</v>
      </c>
      <c r="V238" s="33">
        <f>IFERROR((VLOOKUP($A238,Skaters!A1:X640,23,FALSE)-AVERAGE(Skaters!W3:W640))/STDEV(Skaters!W3:W640),0)</f>
        <v>0</v>
      </c>
      <c r="W238" s="33">
        <f>IFERROR((VLOOKUP($A238,Skaters!A1:X640,24,FALSE)-AVERAGE(Skaters!X3:X640))/STDEV(Skaters!X3:X640),0)</f>
        <v>0</v>
      </c>
    </row>
    <row r="239" spans="1:23" ht="21.25" customHeight="1" x14ac:dyDescent="0.15">
      <c r="A239" s="37" t="s">
        <v>333</v>
      </c>
      <c r="B239" s="38" t="s">
        <v>76</v>
      </c>
      <c r="C239" s="39">
        <v>33</v>
      </c>
      <c r="D239" s="38" t="s">
        <v>59</v>
      </c>
      <c r="E239" s="40">
        <f t="shared" si="6"/>
        <v>0.5416288334933379</v>
      </c>
      <c r="F239" s="41">
        <f t="shared" si="7"/>
        <v>1.1053649663129345E-2</v>
      </c>
      <c r="G239" s="42">
        <f>VLOOKUP(A239,Skaters!A1:G640,7,FALSE)</f>
        <v>49</v>
      </c>
      <c r="H239" s="43">
        <f>(VLOOKUP($A239,Skaters!$A1:$V640,8,FALSE)-AVERAGE(Skaters!H3:H640))/STDEV(Skaters!H3:H640)</f>
        <v>0.12585836564925859</v>
      </c>
      <c r="I239" s="33">
        <f>(VLOOKUP($A239,Skaters!$A1:$V640,10,FALSE)-AVERAGE(Skaters!J3:J640))/STDEV(Skaters!J3:J640)</f>
        <v>-1.7935743642588653E-2</v>
      </c>
      <c r="J239" s="33">
        <f>(VLOOKUP($A239,Skaters!$A1:$V640,11,FALSE)-AVERAGE(Skaters!K3:K640))/STDEV(Skaters!K3:K640)</f>
        <v>0.21495808571036309</v>
      </c>
      <c r="K239" s="33">
        <f>(VLOOKUP($A239,Skaters!$A1:$V640,12,FALSE)-AVERAGE(Skaters!L3:L640))/STDEV(Skaters!L3:L640)</f>
        <v>0.1274197457832027</v>
      </c>
      <c r="L239" s="33">
        <f>(VLOOKUP($A239,Skaters!$A1:$V640,13,FALSE)-AVERAGE(Skaters!M3:M640))/STDEV(Skaters!M3:M640)</f>
        <v>0.15513732067330446</v>
      </c>
      <c r="M239" s="33">
        <f>(VLOOKUP($A239,Skaters!$A1:$V640,14,FALSE)-AVERAGE(Skaters!N3:N640))/STDEV(Skaters!N3:N640)</f>
        <v>0.41594176672793465</v>
      </c>
      <c r="N239" s="33">
        <f>(VLOOKUP($A239,Skaters!$A1:$V640,15,FALSE)-AVERAGE(Skaters!O3:O640))/STDEV(Skaters!O3:O640)</f>
        <v>-5.0876319575582298E-4</v>
      </c>
      <c r="O239" s="33">
        <f>(VLOOKUP($A239,Skaters!$A1:$V640,16,FALSE)-AVERAGE(Skaters!P3:P640))/STDEV(Skaters!P3:P640)</f>
        <v>-0.57340541951740276</v>
      </c>
      <c r="P239" s="33">
        <f>(VLOOKUP($A239,Skaters!$A1:$V640,17,FALSE)-AVERAGE(Skaters!Q3:Q640))/STDEV(Skaters!Q3:Q640)</f>
        <v>1.994892511591535</v>
      </c>
      <c r="Q239" s="33">
        <f>(VLOOKUP($A239,Skaters!$A1:$V640,18,FALSE)-AVERAGE(Skaters!R3:R640))/STDEV(Skaters!R3:R640)</f>
        <v>0.76338335346541764</v>
      </c>
      <c r="R239" s="33">
        <f>(VLOOKUP($A239,Skaters!$A1:$V640,19,FALSE)-AVERAGE(Skaters!S3:S640))/STDEV(Skaters!S3:S640)</f>
        <v>0.2054320224729308</v>
      </c>
      <c r="S239" s="33">
        <f>(VLOOKUP($A239,Skaters!$A1:$V640,20,FALSE)-AVERAGE(Skaters!T3:T640))/STDEV(Skaters!T3:T640)</f>
        <v>3.1740332403181379</v>
      </c>
      <c r="T239" s="33">
        <f>(VLOOKUP($A239,Skaters!$A1:$V640,21,FALSE)-AVERAGE(Skaters!U3:U640))/STDEV(Skaters!U3:U640)</f>
        <v>2.4143380154709964</v>
      </c>
      <c r="U239" s="33">
        <f>(VLOOKUP($A239,Skaters!$A1:$V640,22,FALSE)-AVERAGE(Skaters!V3:V640))/STDEV(Skaters!V3:V640)</f>
        <v>1.2824907512011317</v>
      </c>
      <c r="V239" s="33">
        <f>IFERROR((VLOOKUP($A239,Skaters!A1:X640,23,FALSE)-AVERAGE(Skaters!W3:W640))/STDEV(Skaters!W3:W640),0)</f>
        <v>0</v>
      </c>
      <c r="W239" s="33">
        <f>IFERROR((VLOOKUP($A239,Skaters!A1:X640,24,FALSE)-AVERAGE(Skaters!X3:X640))/STDEV(Skaters!X3:X640),0)</f>
        <v>0</v>
      </c>
    </row>
    <row r="240" spans="1:23" ht="21.25" customHeight="1" x14ac:dyDescent="0.15">
      <c r="A240" s="44" t="s">
        <v>277</v>
      </c>
      <c r="B240" s="48" t="s">
        <v>58</v>
      </c>
      <c r="C240" s="49">
        <v>22</v>
      </c>
      <c r="D240" s="48" t="s">
        <v>74</v>
      </c>
      <c r="E240" s="40">
        <f t="shared" si="6"/>
        <v>2.4711528777941201</v>
      </c>
      <c r="F240" s="41">
        <f t="shared" si="7"/>
        <v>5.1482351620710833E-2</v>
      </c>
      <c r="G240" s="42">
        <f>VLOOKUP(A240,Skaters!A1:G640,7,FALSE)</f>
        <v>48</v>
      </c>
      <c r="H240" s="43">
        <f>(VLOOKUP($A240,Skaters!$A1:$V640,8,FALSE)-AVERAGE(Skaters!H3:H640))/STDEV(Skaters!H3:H640)</f>
        <v>1.2058583899536819</v>
      </c>
      <c r="I240" s="33">
        <f>(VLOOKUP($A240,Skaters!$A1:$V640,10,FALSE)-AVERAGE(Skaters!J3:J640))/STDEV(Skaters!J3:J640)</f>
        <v>-0.17622471564277942</v>
      </c>
      <c r="J240" s="33">
        <f>(VLOOKUP($A240,Skaters!$A1:$V640,11,FALSE)-AVERAGE(Skaters!K3:K640))/STDEV(Skaters!K3:K640)</f>
        <v>0.32832429461793705</v>
      </c>
      <c r="K240" s="33">
        <f>(VLOOKUP($A240,Skaters!$A1:$V640,12,FALSE)-AVERAGE(Skaters!L3:L640))/STDEV(Skaters!L3:L640)</f>
        <v>0.12533068915581588</v>
      </c>
      <c r="L240" s="33">
        <f>(VLOOKUP($A240,Skaters!$A1:$V640,13,FALSE)-AVERAGE(Skaters!M3:M640))/STDEV(Skaters!M3:M640)</f>
        <v>0.87786617126137068</v>
      </c>
      <c r="M240" s="33">
        <f>(VLOOKUP($A240,Skaters!$A1:$V640,14,FALSE)-AVERAGE(Skaters!N3:N640))/STDEV(Skaters!N3:N640)</f>
        <v>-0.51247761983543627</v>
      </c>
      <c r="N240" s="33">
        <f>(VLOOKUP($A240,Skaters!$A1:$V640,15,FALSE)-AVERAGE(Skaters!O3:O640))/STDEV(Skaters!O3:O640)</f>
        <v>-0.43034075270673111</v>
      </c>
      <c r="O240" s="33">
        <f>(VLOOKUP($A240,Skaters!$A1:$V640,16,FALSE)-AVERAGE(Skaters!P3:P640))/STDEV(Skaters!P3:P640)</f>
        <v>1.5681438641496013</v>
      </c>
      <c r="P240" s="33">
        <f>(VLOOKUP($A240,Skaters!$A1:$V640,17,FALSE)-AVERAGE(Skaters!Q3:Q640))/STDEV(Skaters!Q3:Q640)</f>
        <v>-0.2375854566265212</v>
      </c>
      <c r="Q240" s="33">
        <f>(VLOOKUP($A240,Skaters!$A1:$V640,18,FALSE)-AVERAGE(Skaters!R3:R640))/STDEV(Skaters!R3:R640)</f>
        <v>0.30338401611472127</v>
      </c>
      <c r="R240" s="33">
        <f>(VLOOKUP($A240,Skaters!$A1:$V640,19,FALSE)-AVERAGE(Skaters!S3:S640))/STDEV(Skaters!S3:S640)</f>
        <v>-0.1425954247963212</v>
      </c>
      <c r="S240" s="33">
        <f>(VLOOKUP($A240,Skaters!$A1:$V640,20,FALSE)-AVERAGE(Skaters!T3:T640))/STDEV(Skaters!T3:T640)</f>
        <v>-0.59598363404164245</v>
      </c>
      <c r="T240" s="33">
        <f>(VLOOKUP($A240,Skaters!$A1:$V640,21,FALSE)-AVERAGE(Skaters!U3:U640))/STDEV(Skaters!U3:U640)</f>
        <v>-0.65095784258714562</v>
      </c>
      <c r="U240" s="33">
        <f>(VLOOKUP($A240,Skaters!$A1:$V640,22,FALSE)-AVERAGE(Skaters!V3:V640))/STDEV(Skaters!V3:V640)</f>
        <v>-1.1927436227759016</v>
      </c>
      <c r="V240" s="33">
        <f>IFERROR((VLOOKUP($A240,Skaters!A1:X640,23,FALSE)-AVERAGE(Skaters!W3:W640))/STDEV(Skaters!W3:W640),0)</f>
        <v>0</v>
      </c>
      <c r="W240" s="33">
        <f>IFERROR((VLOOKUP($A240,Skaters!A1:X640,24,FALSE)-AVERAGE(Skaters!X3:X640))/STDEV(Skaters!X3:X640),0)</f>
        <v>0</v>
      </c>
    </row>
    <row r="241" spans="1:23" ht="21.25" customHeight="1" x14ac:dyDescent="0.15">
      <c r="A241" s="44" t="s">
        <v>336</v>
      </c>
      <c r="B241" s="45" t="s">
        <v>68</v>
      </c>
      <c r="C241" s="46">
        <v>20</v>
      </c>
      <c r="D241" s="45" t="s">
        <v>59</v>
      </c>
      <c r="E241" s="40">
        <f t="shared" si="6"/>
        <v>-0.79874387306803085</v>
      </c>
      <c r="F241" s="41">
        <f t="shared" si="7"/>
        <v>-1.6994550490809168E-2</v>
      </c>
      <c r="G241" s="42">
        <f>VLOOKUP(A241,Skaters!A1:G640,7,FALSE)</f>
        <v>47</v>
      </c>
      <c r="H241" s="43">
        <f>(VLOOKUP($A241,Skaters!$A1:$V640,8,FALSE)-AVERAGE(Skaters!H3:H640))/STDEV(Skaters!H3:H640)</f>
        <v>0.70109666381700086</v>
      </c>
      <c r="I241" s="33">
        <f>(VLOOKUP($A241,Skaters!$A1:$V640,10,FALSE)-AVERAGE(Skaters!J3:J640))/STDEV(Skaters!J3:J640)</f>
        <v>8.1690810555893653E-2</v>
      </c>
      <c r="J241" s="33">
        <f>(VLOOKUP($A241,Skaters!$A1:$V640,11,FALSE)-AVERAGE(Skaters!K3:K640))/STDEV(Skaters!K3:K640)</f>
        <v>0.12298840128482419</v>
      </c>
      <c r="K241" s="33">
        <f>(VLOOKUP($A241,Skaters!$A1:$V640,12,FALSE)-AVERAGE(Skaters!L3:L640))/STDEV(Skaters!L3:L640)</f>
        <v>0.11571243956651582</v>
      </c>
      <c r="L241" s="33">
        <f>(VLOOKUP($A241,Skaters!$A1:$V640,13,FALSE)-AVERAGE(Skaters!M3:M640))/STDEV(Skaters!M3:M640)</f>
        <v>0.12063584852704222</v>
      </c>
      <c r="M241" s="33">
        <f>(VLOOKUP($A241,Skaters!$A1:$V640,14,FALSE)-AVERAGE(Skaters!N3:N640))/STDEV(Skaters!N3:N640)</f>
        <v>-0.13196481279026384</v>
      </c>
      <c r="N241" s="33">
        <f>(VLOOKUP($A241,Skaters!$A1:$V640,15,FALSE)-AVERAGE(Skaters!O3:O640))/STDEV(Skaters!O3:O640)</f>
        <v>-0.1952707107561116</v>
      </c>
      <c r="O241" s="33">
        <f>(VLOOKUP($A241,Skaters!$A1:$V640,16,FALSE)-AVERAGE(Skaters!P3:P640))/STDEV(Skaters!P3:P640)</f>
        <v>-0.17671293317201198</v>
      </c>
      <c r="P241" s="33">
        <f>(VLOOKUP($A241,Skaters!$A1:$V640,17,FALSE)-AVERAGE(Skaters!Q3:Q640))/STDEV(Skaters!Q3:Q640)</f>
        <v>-0.82916335411698816</v>
      </c>
      <c r="Q241" s="33">
        <f>(VLOOKUP($A241,Skaters!$A1:$V640,18,FALSE)-AVERAGE(Skaters!R3:R640))/STDEV(Skaters!R3:R640)</f>
        <v>-0.75207528950766733</v>
      </c>
      <c r="R241" s="33">
        <f>(VLOOKUP($A241,Skaters!$A1:$V640,19,FALSE)-AVERAGE(Skaters!S3:S640))/STDEV(Skaters!S3:S640)</f>
        <v>-1.2163861417412731E-3</v>
      </c>
      <c r="S241" s="33">
        <f>(VLOOKUP($A241,Skaters!$A1:$V640,20,FALSE)-AVERAGE(Skaters!T3:T640))/STDEV(Skaters!T3:T640)</f>
        <v>0.51542482103510245</v>
      </c>
      <c r="T241" s="33">
        <f>(VLOOKUP($A241,Skaters!$A1:$V640,21,FALSE)-AVERAGE(Skaters!U3:U640))/STDEV(Skaters!U3:U640)</f>
        <v>1.5654756542933908</v>
      </c>
      <c r="U241" s="33">
        <f>(VLOOKUP($A241,Skaters!$A1:$V640,22,FALSE)-AVERAGE(Skaters!V3:V640))/STDEV(Skaters!V3:V640)</f>
        <v>0.3275872719356297</v>
      </c>
      <c r="V241" s="33">
        <f>IFERROR((VLOOKUP($A241,Skaters!A1:X640,23,FALSE)-AVERAGE(Skaters!W3:W640))/STDEV(Skaters!W3:W640),0)</f>
        <v>0</v>
      </c>
      <c r="W241" s="33">
        <f>IFERROR((VLOOKUP($A241,Skaters!A1:X640,24,FALSE)-AVERAGE(Skaters!X3:X640))/STDEV(Skaters!X3:X640),0)</f>
        <v>0</v>
      </c>
    </row>
    <row r="242" spans="1:23" ht="21.25" customHeight="1" x14ac:dyDescent="0.2">
      <c r="A242" s="47" t="s">
        <v>334</v>
      </c>
      <c r="B242" s="38" t="s">
        <v>80</v>
      </c>
      <c r="C242" s="39">
        <v>36</v>
      </c>
      <c r="D242" s="38" t="s">
        <v>74</v>
      </c>
      <c r="E242" s="40">
        <f t="shared" si="6"/>
        <v>1.8450143870328841</v>
      </c>
      <c r="F242" s="41">
        <f t="shared" si="7"/>
        <v>3.7653354837405797E-2</v>
      </c>
      <c r="G242" s="42">
        <f>VLOOKUP(A242,Skaters!A1:G640,7,FALSE)</f>
        <v>49</v>
      </c>
      <c r="H242" s="43">
        <f>(VLOOKUP($A242,Skaters!$A1:$V640,8,FALSE)-AVERAGE(Skaters!H3:H640))/STDEV(Skaters!H3:H640)</f>
        <v>0.78083170096333465</v>
      </c>
      <c r="I242" s="33">
        <f>(VLOOKUP($A242,Skaters!$A1:$V640,10,FALSE)-AVERAGE(Skaters!J3:J640))/STDEV(Skaters!J3:J640)</f>
        <v>-0.86675887986788003</v>
      </c>
      <c r="J242" s="33">
        <f>(VLOOKUP($A242,Skaters!$A1:$V640,11,FALSE)-AVERAGE(Skaters!K3:K640))/STDEV(Skaters!K3:K640)</f>
        <v>0.81790045444031934</v>
      </c>
      <c r="K242" s="33">
        <f>(VLOOKUP($A242,Skaters!$A1:$V640,12,FALSE)-AVERAGE(Skaters!L3:L640))/STDEV(Skaters!L3:L640)</f>
        <v>0.11306996525429466</v>
      </c>
      <c r="L242" s="33">
        <f>(VLOOKUP($A242,Skaters!$A1:$V640,13,FALSE)-AVERAGE(Skaters!M3:M640))/STDEV(Skaters!M3:M640)</f>
        <v>-0.73669455634260361</v>
      </c>
      <c r="M242" s="33">
        <f>(VLOOKUP($A242,Skaters!$A1:$V640,14,FALSE)-AVERAGE(Skaters!N3:N640))/STDEV(Skaters!N3:N640)</f>
        <v>-0.47630651660405232</v>
      </c>
      <c r="N242" s="33">
        <f>(VLOOKUP($A242,Skaters!$A1:$V640,15,FALSE)-AVERAGE(Skaters!O3:O640))/STDEV(Skaters!O3:O640)</f>
        <v>0.49240214615217698</v>
      </c>
      <c r="O242" s="33">
        <f>(VLOOKUP($A242,Skaters!$A1:$V640,16,FALSE)-AVERAGE(Skaters!P3:P640))/STDEV(Skaters!P3:P640)</f>
        <v>1.5217408131376524</v>
      </c>
      <c r="P242" s="33">
        <f>(VLOOKUP($A242,Skaters!$A1:$V640,17,FALSE)-AVERAGE(Skaters!Q3:Q640))/STDEV(Skaters!Q3:Q640)</f>
        <v>-0.20084708789485298</v>
      </c>
      <c r="Q242" s="33">
        <f>(VLOOKUP($A242,Skaters!$A1:$V640,18,FALSE)-AVERAGE(Skaters!R3:R640))/STDEV(Skaters!R3:R640)</f>
        <v>0.61642440951321897</v>
      </c>
      <c r="R242" s="33">
        <f>(VLOOKUP($A242,Skaters!$A1:$V640,19,FALSE)-AVERAGE(Skaters!S3:S640))/STDEV(Skaters!S3:S640)</f>
        <v>-0.71802307956342259</v>
      </c>
      <c r="S242" s="33">
        <f>(VLOOKUP($A242,Skaters!$A1:$V640,20,FALSE)-AVERAGE(Skaters!T3:T640))/STDEV(Skaters!T3:T640)</f>
        <v>-0.59598363404162746</v>
      </c>
      <c r="T242" s="33">
        <f>(VLOOKUP($A242,Skaters!$A1:$V640,21,FALSE)-AVERAGE(Skaters!U3:U640))/STDEV(Skaters!U3:U640)</f>
        <v>-0.65095757999891157</v>
      </c>
      <c r="U242" s="33">
        <f>(VLOOKUP($A242,Skaters!$A1:$V640,22,FALSE)-AVERAGE(Skaters!V3:V640))/STDEV(Skaters!V3:V640)</f>
        <v>-1.1927433554045925</v>
      </c>
      <c r="V242" s="33">
        <f>IFERROR((VLOOKUP($A242,Skaters!A1:X640,23,FALSE)-AVERAGE(Skaters!W3:W640))/STDEV(Skaters!W3:W640),0)</f>
        <v>0</v>
      </c>
      <c r="W242" s="33">
        <f>IFERROR((VLOOKUP($A242,Skaters!A1:X640,24,FALSE)-AVERAGE(Skaters!X3:X640))/STDEV(Skaters!X3:X640),0)</f>
        <v>0</v>
      </c>
    </row>
    <row r="243" spans="1:23" ht="21.25" customHeight="1" x14ac:dyDescent="0.2">
      <c r="A243" s="47" t="s">
        <v>290</v>
      </c>
      <c r="B243" s="38" t="s">
        <v>117</v>
      </c>
      <c r="C243" s="39">
        <v>29</v>
      </c>
      <c r="D243" s="38" t="s">
        <v>66</v>
      </c>
      <c r="E243" s="40">
        <f t="shared" si="6"/>
        <v>0.52421164368199746</v>
      </c>
      <c r="F243" s="41">
        <f t="shared" si="7"/>
        <v>1.0921075910041614E-2</v>
      </c>
      <c r="G243" s="42">
        <f>VLOOKUP(A243,Skaters!A1:G640,7,FALSE)</f>
        <v>48</v>
      </c>
      <c r="H243" s="43">
        <f>(VLOOKUP($A243,Skaters!$A1:$V640,8,FALSE)-AVERAGE(Skaters!H3:H640))/STDEV(Skaters!H3:H640)</f>
        <v>-1.4100905098944029E-2</v>
      </c>
      <c r="I243" s="33">
        <f>(VLOOKUP($A243,Skaters!$A1:$V640,10,FALSE)-AVERAGE(Skaters!J3:J640))/STDEV(Skaters!J3:J640)</f>
        <v>0.42966681829030506</v>
      </c>
      <c r="J243" s="33">
        <f>(VLOOKUP($A243,Skaters!$A1:$V640,11,FALSE)-AVERAGE(Skaters!K3:K640))/STDEV(Skaters!K3:K640)</f>
        <v>-0.13782843319571894</v>
      </c>
      <c r="K243" s="33">
        <f>(VLOOKUP($A243,Skaters!$A1:$V640,12,FALSE)-AVERAGE(Skaters!L3:L640))/STDEV(Skaters!L3:L640)</f>
        <v>0.11298002424938398</v>
      </c>
      <c r="L243" s="33">
        <f>(VLOOKUP($A243,Skaters!$A1:$V640,13,FALSE)-AVERAGE(Skaters!M3:M640))/STDEV(Skaters!M3:M640)</f>
        <v>0.93350922062929165</v>
      </c>
      <c r="M243" s="33">
        <f>(VLOOKUP($A243,Skaters!$A1:$V640,14,FALSE)-AVERAGE(Skaters!N3:N640))/STDEV(Skaters!N3:N640)</f>
        <v>0.13368506349997147</v>
      </c>
      <c r="N243" s="33">
        <f>(VLOOKUP($A243,Skaters!$A1:$V640,15,FALSE)-AVERAGE(Skaters!O3:O640))/STDEV(Skaters!O3:O640)</f>
        <v>-7.6306701651527281E-2</v>
      </c>
      <c r="O243" s="33">
        <f>(VLOOKUP($A243,Skaters!$A1:$V640,16,FALSE)-AVERAGE(Skaters!P3:P640))/STDEV(Skaters!P3:P640)</f>
        <v>-0.2384338091845748</v>
      </c>
      <c r="P243" s="33">
        <f>(VLOOKUP($A243,Skaters!$A1:$V640,17,FALSE)-AVERAGE(Skaters!Q3:Q640))/STDEV(Skaters!Q3:Q640)</f>
        <v>-0.20812177177270555</v>
      </c>
      <c r="Q243" s="33">
        <f>(VLOOKUP($A243,Skaters!$A1:$V640,18,FALSE)-AVERAGE(Skaters!R3:R640))/STDEV(Skaters!R3:R640)</f>
        <v>-0.38639545120577834</v>
      </c>
      <c r="R243" s="33">
        <f>(VLOOKUP($A243,Skaters!$A1:$V640,19,FALSE)-AVERAGE(Skaters!S3:S640))/STDEV(Skaters!S3:S640)</f>
        <v>0.28547462162360482</v>
      </c>
      <c r="S243" s="33">
        <f>(VLOOKUP($A243,Skaters!$A1:$V640,20,FALSE)-AVERAGE(Skaters!T3:T640))/STDEV(Skaters!T3:T640)</f>
        <v>-0.54631882640996265</v>
      </c>
      <c r="T243" s="33">
        <f>(VLOOKUP($A243,Skaters!$A1:$V640,21,FALSE)-AVERAGE(Skaters!U3:U640))/STDEV(Skaters!U3:U640)</f>
        <v>-0.52979744742881729</v>
      </c>
      <c r="U243" s="33">
        <f>(VLOOKUP($A243,Skaters!$A1:$V640,22,FALSE)-AVERAGE(Skaters!V3:V640))/STDEV(Skaters!V3:V640)</f>
        <v>0.13454620973192086</v>
      </c>
      <c r="V243" s="33">
        <f>IFERROR((VLOOKUP($A243,Skaters!A1:X640,23,FALSE)-AVERAGE(Skaters!W3:W640))/STDEV(Skaters!W3:W640),0)</f>
        <v>0</v>
      </c>
      <c r="W243" s="33">
        <f>IFERROR((VLOOKUP($A243,Skaters!A1:X640,24,FALSE)-AVERAGE(Skaters!X3:X640))/STDEV(Skaters!X3:X640),0)</f>
        <v>0</v>
      </c>
    </row>
    <row r="244" spans="1:23" ht="21.25" customHeight="1" x14ac:dyDescent="0.2">
      <c r="A244" s="47" t="s">
        <v>401</v>
      </c>
      <c r="B244" s="38" t="s">
        <v>121</v>
      </c>
      <c r="C244" s="39">
        <v>32</v>
      </c>
      <c r="D244" s="38" t="s">
        <v>81</v>
      </c>
      <c r="E244" s="40">
        <f t="shared" si="6"/>
        <v>-2.9182047877556601</v>
      </c>
      <c r="F244" s="41">
        <f t="shared" si="7"/>
        <v>-5.9555199750115514E-2</v>
      </c>
      <c r="G244" s="42">
        <f>VLOOKUP(A244,Skaters!A1:G640,7,FALSE)</f>
        <v>49</v>
      </c>
      <c r="H244" s="43">
        <f>(VLOOKUP($A244,Skaters!$A1:$V640,8,FALSE)-AVERAGE(Skaters!H3:H640))/STDEV(Skaters!H3:H640)</f>
        <v>-0.37075049604433885</v>
      </c>
      <c r="I244" s="33">
        <f>(VLOOKUP($A244,Skaters!$A1:$V640,10,FALSE)-AVERAGE(Skaters!J3:J640))/STDEV(Skaters!J3:J640)</f>
        <v>0.22442145277410239</v>
      </c>
      <c r="J244" s="33">
        <f>(VLOOKUP($A244,Skaters!$A1:$V640,11,FALSE)-AVERAGE(Skaters!K3:K640))/STDEV(Skaters!K3:K640)</f>
        <v>-4.1913452823044792E-3</v>
      </c>
      <c r="K244" s="33">
        <f>(VLOOKUP($A244,Skaters!$A1:$V640,12,FALSE)-AVERAGE(Skaters!L3:L640))/STDEV(Skaters!L3:L640)</f>
        <v>0.10183344426926316</v>
      </c>
      <c r="L244" s="33">
        <f>(VLOOKUP($A244,Skaters!$A1:$V640,13,FALSE)-AVERAGE(Skaters!M3:M640))/STDEV(Skaters!M3:M640)</f>
        <v>-0.60142315213192721</v>
      </c>
      <c r="M244" s="33">
        <f>(VLOOKUP($A244,Skaters!$A1:$V640,14,FALSE)-AVERAGE(Skaters!N3:N640))/STDEV(Skaters!N3:N640)</f>
        <v>-0.57856699080775165</v>
      </c>
      <c r="N244" s="33">
        <f>(VLOOKUP($A244,Skaters!$A1:$V640,15,FALSE)-AVERAGE(Skaters!O3:O640))/STDEV(Skaters!O3:O640)</f>
        <v>-0.67406634684212008</v>
      </c>
      <c r="O244" s="33">
        <f>(VLOOKUP($A244,Skaters!$A1:$V640,16,FALSE)-AVERAGE(Skaters!P3:P640))/STDEV(Skaters!P3:P640)</f>
        <v>-0.49995821956143377</v>
      </c>
      <c r="P244" s="33">
        <f>(VLOOKUP($A244,Skaters!$A1:$V640,17,FALSE)-AVERAGE(Skaters!Q3:Q640))/STDEV(Skaters!Q3:Q640)</f>
        <v>-1.1120637544795515</v>
      </c>
      <c r="Q244" s="33">
        <f>(VLOOKUP($A244,Skaters!$A1:$V640,18,FALSE)-AVERAGE(Skaters!R3:R640))/STDEV(Skaters!R3:R640)</f>
        <v>-1.3629871767119772</v>
      </c>
      <c r="R244" s="33">
        <f>(VLOOKUP($A244,Skaters!$A1:$V640,19,FALSE)-AVERAGE(Skaters!S3:S640))/STDEV(Skaters!S3:S640)</f>
        <v>-7.6280767688988754E-2</v>
      </c>
      <c r="S244" s="33">
        <f>(VLOOKUP($A244,Skaters!$A1:$V640,20,FALSE)-AVERAGE(Skaters!T3:T640))/STDEV(Skaters!T3:T640)</f>
        <v>-0.53799332019229773</v>
      </c>
      <c r="T244" s="33">
        <f>(VLOOKUP($A244,Skaters!$A1:$V640,21,FALSE)-AVERAGE(Skaters!U3:U640))/STDEV(Skaters!U3:U640)</f>
        <v>-0.56736179016686661</v>
      </c>
      <c r="U244" s="33">
        <f>(VLOOKUP($A244,Skaters!$A1:$V640,22,FALSE)-AVERAGE(Skaters!V3:V640))/STDEV(Skaters!V3:V640)</f>
        <v>0.66248848570768004</v>
      </c>
      <c r="V244" s="33">
        <f>IFERROR((VLOOKUP($A244,Skaters!A1:X640,23,FALSE)-AVERAGE(Skaters!W3:W640))/STDEV(Skaters!W3:W640),0)</f>
        <v>0</v>
      </c>
      <c r="W244" s="33">
        <f>IFERROR((VLOOKUP($A244,Skaters!A1:X640,24,FALSE)-AVERAGE(Skaters!X3:X640))/STDEV(Skaters!X3:X640),0)</f>
        <v>0</v>
      </c>
    </row>
    <row r="245" spans="1:23" ht="21.25" customHeight="1" x14ac:dyDescent="0.15">
      <c r="A245" s="44" t="s">
        <v>308</v>
      </c>
      <c r="B245" s="45" t="s">
        <v>130</v>
      </c>
      <c r="C245" s="46">
        <v>37</v>
      </c>
      <c r="D245" s="45" t="s">
        <v>62</v>
      </c>
      <c r="E245" s="40">
        <f t="shared" si="6"/>
        <v>4.137602304166238E-2</v>
      </c>
      <c r="F245" s="41">
        <f t="shared" si="7"/>
        <v>8.8034091578005061E-4</v>
      </c>
      <c r="G245" s="42">
        <f>VLOOKUP(A245,Skaters!A1:G640,7,FALSE)</f>
        <v>47</v>
      </c>
      <c r="H245" s="43">
        <f>(VLOOKUP($A245,Skaters!$A1:$V640,8,FALSE)-AVERAGE(Skaters!H3:H640))/STDEV(Skaters!H3:H640)</f>
        <v>-0.21492763786435484</v>
      </c>
      <c r="I245" s="33">
        <f>(VLOOKUP($A245,Skaters!$A1:$V640,10,FALSE)-AVERAGE(Skaters!J3:J640))/STDEV(Skaters!J3:J640)</f>
        <v>0.36562415573945689</v>
      </c>
      <c r="J245" s="33">
        <f>(VLOOKUP($A245,Skaters!$A1:$V640,11,FALSE)-AVERAGE(Skaters!K3:K640))/STDEV(Skaters!K3:K640)</f>
        <v>-0.11420998902264883</v>
      </c>
      <c r="K245" s="33">
        <f>(VLOOKUP($A245,Skaters!$A1:$V640,12,FALSE)-AVERAGE(Skaters!L3:L640))/STDEV(Skaters!L3:L640)</f>
        <v>9.8082244806223406E-2</v>
      </c>
      <c r="L245" s="33">
        <f>(VLOOKUP($A245,Skaters!$A1:$V640,13,FALSE)-AVERAGE(Skaters!M3:M640))/STDEV(Skaters!M3:M640)</f>
        <v>1.0023838264197162</v>
      </c>
      <c r="M245" s="33">
        <f>(VLOOKUP($A245,Skaters!$A1:$V640,14,FALSE)-AVERAGE(Skaters!N3:N640))/STDEV(Skaters!N3:N640)</f>
        <v>0.31219628451294995</v>
      </c>
      <c r="N245" s="33">
        <f>(VLOOKUP($A245,Skaters!$A1:$V640,15,FALSE)-AVERAGE(Skaters!O3:O640))/STDEV(Skaters!O3:O640)</f>
        <v>-0.2156372427109863</v>
      </c>
      <c r="O245" s="33">
        <f>(VLOOKUP($A245,Skaters!$A1:$V640,16,FALSE)-AVERAGE(Skaters!P3:P640))/STDEV(Skaters!P3:P640)</f>
        <v>-0.92868467321373527</v>
      </c>
      <c r="P245" s="33">
        <f>(VLOOKUP($A245,Skaters!$A1:$V640,17,FALSE)-AVERAGE(Skaters!Q3:Q640))/STDEV(Skaters!Q3:Q640)</f>
        <v>0.69553808905719772</v>
      </c>
      <c r="Q245" s="33">
        <f>(VLOOKUP($A245,Skaters!$A1:$V640,18,FALSE)-AVERAGE(Skaters!R3:R640))/STDEV(Skaters!R3:R640)</f>
        <v>-6.8100054170140256E-2</v>
      </c>
      <c r="R245" s="33">
        <f>(VLOOKUP($A245,Skaters!$A1:$V640,19,FALSE)-AVERAGE(Skaters!S3:S640))/STDEV(Skaters!S3:S640)</f>
        <v>0.24233418326319733</v>
      </c>
      <c r="S245" s="33">
        <f>(VLOOKUP($A245,Skaters!$A1:$V640,20,FALSE)-AVERAGE(Skaters!T3:T640))/STDEV(Skaters!T3:T640)</f>
        <v>-0.58668606727723482</v>
      </c>
      <c r="T245" s="33">
        <f>(VLOOKUP($A245,Skaters!$A1:$V640,21,FALSE)-AVERAGE(Skaters!U3:U640))/STDEV(Skaters!U3:U640)</f>
        <v>-0.63390721424230045</v>
      </c>
      <c r="U245" s="33">
        <f>(VLOOKUP($A245,Skaters!$A1:$V640,22,FALSE)-AVERAGE(Skaters!V3:V640))/STDEV(Skaters!V3:V640)</f>
        <v>0.41162378688484941</v>
      </c>
      <c r="V245" s="33">
        <f>IFERROR((VLOOKUP($A245,Skaters!A1:X640,23,FALSE)-AVERAGE(Skaters!W3:W640))/STDEV(Skaters!W3:W640),0)</f>
        <v>0</v>
      </c>
      <c r="W245" s="33">
        <f>IFERROR((VLOOKUP($A245,Skaters!A1:X640,24,FALSE)-AVERAGE(Skaters!X3:X640))/STDEV(Skaters!X3:X640),0)</f>
        <v>0</v>
      </c>
    </row>
    <row r="246" spans="1:23" ht="21.25" customHeight="1" x14ac:dyDescent="0.15">
      <c r="A246" s="44" t="s">
        <v>299</v>
      </c>
      <c r="B246" s="48" t="s">
        <v>144</v>
      </c>
      <c r="C246" s="49">
        <v>34</v>
      </c>
      <c r="D246" s="48" t="s">
        <v>74</v>
      </c>
      <c r="E246" s="40">
        <f t="shared" si="6"/>
        <v>0.55898975308316601</v>
      </c>
      <c r="F246" s="41">
        <f t="shared" si="7"/>
        <v>1.1645619855899292E-2</v>
      </c>
      <c r="G246" s="42">
        <f>VLOOKUP(A246,Skaters!A1:G640,7,FALSE)</f>
        <v>48</v>
      </c>
      <c r="H246" s="43">
        <f>(VLOOKUP($A246,Skaters!$A1:$V640,8,FALSE)-AVERAGE(Skaters!H3:H640))/STDEV(Skaters!H3:H640)</f>
        <v>1.498046478145761</v>
      </c>
      <c r="I246" s="33">
        <f>(VLOOKUP($A246,Skaters!$A1:$V640,10,FALSE)-AVERAGE(Skaters!J3:J640))/STDEV(Skaters!J3:J640)</f>
        <v>-0.39227048701010725</v>
      </c>
      <c r="J246" s="33">
        <f>(VLOOKUP($A246,Skaters!$A1:$V640,11,FALSE)-AVERAGE(Skaters!K3:K640))/STDEV(Skaters!K3:K640)</f>
        <v>0.43883595209105147</v>
      </c>
      <c r="K246" s="33">
        <f>(VLOOKUP($A246,Skaters!$A1:$V640,12,FALSE)-AVERAGE(Skaters!L3:L640))/STDEV(Skaters!L3:L640)</f>
        <v>9.4549645460494783E-2</v>
      </c>
      <c r="L246" s="33">
        <f>(VLOOKUP($A246,Skaters!$A1:$V640,13,FALSE)-AVERAGE(Skaters!M3:M640))/STDEV(Skaters!M3:M640)</f>
        <v>0.17930125090017368</v>
      </c>
      <c r="M246" s="33">
        <f>(VLOOKUP($A246,Skaters!$A1:$V640,14,FALSE)-AVERAGE(Skaters!N3:N640))/STDEV(Skaters!N3:N640)</f>
        <v>4.653681620827909E-2</v>
      </c>
      <c r="N246" s="33">
        <f>(VLOOKUP($A246,Skaters!$A1:$V640,15,FALSE)-AVERAGE(Skaters!O3:O640))/STDEV(Skaters!O3:O640)</f>
        <v>0.47008840149044789</v>
      </c>
      <c r="O246" s="33">
        <f>(VLOOKUP($A246,Skaters!$A1:$V640,16,FALSE)-AVERAGE(Skaters!P3:P640))/STDEV(Skaters!P3:P640)</f>
        <v>0.97671483902349487</v>
      </c>
      <c r="P246" s="33">
        <f>(VLOOKUP($A246,Skaters!$A1:$V640,17,FALSE)-AVERAGE(Skaters!Q3:Q640))/STDEV(Skaters!Q3:Q640)</f>
        <v>0.89198911091973976</v>
      </c>
      <c r="Q246" s="33">
        <f>(VLOOKUP($A246,Skaters!$A1:$V640,18,FALSE)-AVERAGE(Skaters!R3:R640))/STDEV(Skaters!R3:R640)</f>
        <v>-1.1136802034118947</v>
      </c>
      <c r="R246" s="33">
        <f>(VLOOKUP($A246,Skaters!$A1:$V640,19,FALSE)-AVERAGE(Skaters!S3:S640))/STDEV(Skaters!S3:S640)</f>
        <v>-0.60715658945295281</v>
      </c>
      <c r="S246" s="33">
        <f>(VLOOKUP($A246,Skaters!$A1:$V640,20,FALSE)-AVERAGE(Skaters!T3:T640))/STDEV(Skaters!T3:T640)</f>
        <v>-0.59598363404164245</v>
      </c>
      <c r="T246" s="33">
        <f>(VLOOKUP($A246,Skaters!$A1:$V640,21,FALSE)-AVERAGE(Skaters!U3:U640))/STDEV(Skaters!U3:U640)</f>
        <v>-0.65095756729430976</v>
      </c>
      <c r="U246" s="33">
        <f>(VLOOKUP($A246,Skaters!$A1:$V640,22,FALSE)-AVERAGE(Skaters!V3:V640))/STDEV(Skaters!V3:V640)</f>
        <v>-1.1927436227759016</v>
      </c>
      <c r="V246" s="33">
        <f>IFERROR((VLOOKUP($A246,Skaters!A1:X640,23,FALSE)-AVERAGE(Skaters!W3:W640))/STDEV(Skaters!W3:W640),0)</f>
        <v>0</v>
      </c>
      <c r="W246" s="33">
        <f>IFERROR((VLOOKUP($A246,Skaters!A1:X640,24,FALSE)-AVERAGE(Skaters!X3:X640))/STDEV(Skaters!X3:X640),0)</f>
        <v>0</v>
      </c>
    </row>
    <row r="247" spans="1:23" ht="21.25" customHeight="1" x14ac:dyDescent="0.2">
      <c r="A247" s="47" t="s">
        <v>349</v>
      </c>
      <c r="B247" s="38" t="s">
        <v>60</v>
      </c>
      <c r="C247" s="39">
        <v>20</v>
      </c>
      <c r="D247" s="38" t="s">
        <v>59</v>
      </c>
      <c r="E247" s="40">
        <f t="shared" si="6"/>
        <v>1.1733914554964835</v>
      </c>
      <c r="F247" s="41">
        <f t="shared" si="7"/>
        <v>2.3007675597970265E-2</v>
      </c>
      <c r="G247" s="42">
        <f>VLOOKUP(A247,Skaters!A1:G640,7,FALSE)</f>
        <v>51</v>
      </c>
      <c r="H247" s="43">
        <f>(VLOOKUP($A247,Skaters!$A1:$V640,8,FALSE)-AVERAGE(Skaters!H3:H640))/STDEV(Skaters!H3:H640)</f>
        <v>-0.7391274899270468</v>
      </c>
      <c r="I247" s="33">
        <f>(VLOOKUP($A247,Skaters!$A1:$V640,10,FALSE)-AVERAGE(Skaters!J3:J640))/STDEV(Skaters!J3:J640)</f>
        <v>0.59180818149622527</v>
      </c>
      <c r="J247" s="33">
        <f>(VLOOKUP($A247,Skaters!$A1:$V640,11,FALSE)-AVERAGE(Skaters!K3:K640))/STDEV(Skaters!K3:K640)</f>
        <v>-0.29220930500682013</v>
      </c>
      <c r="K247" s="33">
        <f>(VLOOKUP($A247,Skaters!$A1:$V640,12,FALSE)-AVERAGE(Skaters!L3:L640))/STDEV(Skaters!L3:L640)</f>
        <v>9.0957282485635282E-2</v>
      </c>
      <c r="L247" s="33">
        <f>(VLOOKUP($A247,Skaters!$A1:$V640,13,FALSE)-AVERAGE(Skaters!M3:M640))/STDEV(Skaters!M3:M640)</f>
        <v>-0.17575011265342561</v>
      </c>
      <c r="M247" s="33">
        <f>(VLOOKUP($A247,Skaters!$A1:$V640,14,FALSE)-AVERAGE(Skaters!N3:N640))/STDEV(Skaters!N3:N640)</f>
        <v>0.75111968975253152</v>
      </c>
      <c r="N247" s="33">
        <f>(VLOOKUP($A247,Skaters!$A1:$V640,15,FALSE)-AVERAGE(Skaters!O3:O640))/STDEV(Skaters!O3:O640)</f>
        <v>0.15673873249963843</v>
      </c>
      <c r="O247" s="33">
        <f>(VLOOKUP($A247,Skaters!$A1:$V640,16,FALSE)-AVERAGE(Skaters!P3:P640))/STDEV(Skaters!P3:P640)</f>
        <v>-0.84665034350620305</v>
      </c>
      <c r="P247" s="33">
        <f>(VLOOKUP($A247,Skaters!$A1:$V640,17,FALSE)-AVERAGE(Skaters!Q3:Q640))/STDEV(Skaters!Q3:Q640)</f>
        <v>-0.67577944286040437</v>
      </c>
      <c r="Q247" s="33">
        <f>(VLOOKUP($A247,Skaters!$A1:$V640,18,FALSE)-AVERAGE(Skaters!R3:R640))/STDEV(Skaters!R3:R640)</f>
        <v>1.7394543026670686</v>
      </c>
      <c r="R247" s="33">
        <f>(VLOOKUP($A247,Skaters!$A1:$V640,19,FALSE)-AVERAGE(Skaters!S3:S640))/STDEV(Skaters!S3:S640)</f>
        <v>0.74975356457783304</v>
      </c>
      <c r="S247" s="33">
        <f>(VLOOKUP($A247,Skaters!$A1:$V640,20,FALSE)-AVERAGE(Skaters!T3:T640))/STDEV(Skaters!T3:T640)</f>
        <v>0.63837600691838359</v>
      </c>
      <c r="T247" s="33">
        <f>(VLOOKUP($A247,Skaters!$A1:$V640,21,FALSE)-AVERAGE(Skaters!U3:U640))/STDEV(Skaters!U3:U640)</f>
        <v>1.7666977748409749</v>
      </c>
      <c r="U247" s="33">
        <f>(VLOOKUP($A247,Skaters!$A1:$V640,22,FALSE)-AVERAGE(Skaters!V3:V640))/STDEV(Skaters!V3:V640)</f>
        <v>0.34548514551612591</v>
      </c>
      <c r="V247" s="33">
        <f>IFERROR((VLOOKUP($A247,Skaters!A1:X640,23,FALSE)-AVERAGE(Skaters!W3:W640))/STDEV(Skaters!W3:W640),0)</f>
        <v>0</v>
      </c>
      <c r="W247" s="33">
        <f>IFERROR((VLOOKUP($A247,Skaters!A1:X640,24,FALSE)-AVERAGE(Skaters!X3:X640))/STDEV(Skaters!X3:X640),0)</f>
        <v>0</v>
      </c>
    </row>
    <row r="248" spans="1:23" ht="21.25" customHeight="1" x14ac:dyDescent="0.15">
      <c r="A248" s="44" t="s">
        <v>315</v>
      </c>
      <c r="B248" s="45" t="s">
        <v>115</v>
      </c>
      <c r="C248" s="46">
        <v>36</v>
      </c>
      <c r="D248" s="45" t="s">
        <v>74</v>
      </c>
      <c r="E248" s="40">
        <f t="shared" si="6"/>
        <v>1.5260098549543872</v>
      </c>
      <c r="F248" s="41">
        <f t="shared" si="7"/>
        <v>3.0520197099087744E-2</v>
      </c>
      <c r="G248" s="42">
        <f>VLOOKUP(A248,Skaters!A1:G640,7,FALSE)</f>
        <v>50</v>
      </c>
      <c r="H248" s="43">
        <f>(VLOOKUP($A248,Skaters!$A1:$V640,8,FALSE)-AVERAGE(Skaters!H3:H640))/STDEV(Skaters!H3:H640)</f>
        <v>1.5275268890895364</v>
      </c>
      <c r="I248" s="33">
        <f>(VLOOKUP($A248,Skaters!$A1:$V640,10,FALSE)-AVERAGE(Skaters!J3:J640))/STDEV(Skaters!J3:J640)</f>
        <v>-0.71360267289862844</v>
      </c>
      <c r="J248" s="33">
        <f>(VLOOKUP($A248,Skaters!$A1:$V640,11,FALSE)-AVERAGE(Skaters!K3:K640))/STDEV(Skaters!K3:K640)</f>
        <v>0.64943388963512771</v>
      </c>
      <c r="K248" s="33">
        <f>(VLOOKUP($A248,Skaters!$A1:$V640,12,FALSE)-AVERAGE(Skaters!L3:L640))/STDEV(Skaters!L3:L640)</f>
        <v>7.7967455395700297E-2</v>
      </c>
      <c r="L248" s="33">
        <f>(VLOOKUP($A248,Skaters!$A1:$V640,13,FALSE)-AVERAGE(Skaters!M3:M640))/STDEV(Skaters!M3:M640)</f>
        <v>-0.19870832850884426</v>
      </c>
      <c r="M248" s="33">
        <f>(VLOOKUP($A248,Skaters!$A1:$V640,14,FALSE)-AVERAGE(Skaters!N3:N640))/STDEV(Skaters!N3:N640)</f>
        <v>-4.9251435804343033E-2</v>
      </c>
      <c r="N248" s="33">
        <f>(VLOOKUP($A248,Skaters!$A1:$V640,15,FALSE)-AVERAGE(Skaters!O3:O640))/STDEV(Skaters!O3:O640)</f>
        <v>0.76413465200919317</v>
      </c>
      <c r="O248" s="33">
        <f>(VLOOKUP($A248,Skaters!$A1:$V640,16,FALSE)-AVERAGE(Skaters!P3:P640))/STDEV(Skaters!P3:P640)</f>
        <v>0.95162019735887837</v>
      </c>
      <c r="P248" s="33">
        <f>(VLOOKUP($A248,Skaters!$A1:$V640,17,FALSE)-AVERAGE(Skaters!Q3:Q640))/STDEV(Skaters!Q3:Q640)</f>
        <v>-0.76414015825960013</v>
      </c>
      <c r="Q248" s="33">
        <f>(VLOOKUP($A248,Skaters!$A1:$V640,18,FALSE)-AVERAGE(Skaters!R3:R640))/STDEV(Skaters!R3:R640)</f>
        <v>7.3132117358660598E-2</v>
      </c>
      <c r="R248" s="33">
        <f>(VLOOKUP($A248,Skaters!$A1:$V640,19,FALSE)-AVERAGE(Skaters!S3:S640))/STDEV(Skaters!S3:S640)</f>
        <v>-0.58710698637461189</v>
      </c>
      <c r="S248" s="33">
        <f>(VLOOKUP($A248,Skaters!$A1:$V640,20,FALSE)-AVERAGE(Skaters!T3:T640))/STDEV(Skaters!T3:T640)</f>
        <v>-0.59598363404162102</v>
      </c>
      <c r="T248" s="33">
        <f>(VLOOKUP($A248,Skaters!$A1:$V640,21,FALSE)-AVERAGE(Skaters!U3:U640))/STDEV(Skaters!U3:U640)</f>
        <v>-0.650957563090233</v>
      </c>
      <c r="U248" s="33">
        <f>(VLOOKUP($A248,Skaters!$A1:$V640,22,FALSE)-AVERAGE(Skaters!V3:V640))/STDEV(Skaters!V3:V640)</f>
        <v>-1.1927432646920164</v>
      </c>
      <c r="V248" s="33">
        <f>IFERROR((VLOOKUP($A248,Skaters!A1:X640,23,FALSE)-AVERAGE(Skaters!W3:W640))/STDEV(Skaters!W3:W640),0)</f>
        <v>0</v>
      </c>
      <c r="W248" s="33">
        <f>IFERROR((VLOOKUP($A248,Skaters!A1:X640,24,FALSE)-AVERAGE(Skaters!X3:X640))/STDEV(Skaters!X3:X640),0)</f>
        <v>0</v>
      </c>
    </row>
    <row r="249" spans="1:23" ht="21.25" customHeight="1" x14ac:dyDescent="0.15">
      <c r="A249" s="44" t="s">
        <v>378</v>
      </c>
      <c r="B249" s="48" t="s">
        <v>80</v>
      </c>
      <c r="C249" s="49">
        <v>28</v>
      </c>
      <c r="D249" s="48" t="s">
        <v>59</v>
      </c>
      <c r="E249" s="40">
        <f t="shared" si="6"/>
        <v>-0.61590814669516547</v>
      </c>
      <c r="F249" s="41">
        <f t="shared" si="7"/>
        <v>-1.2569554014187051E-2</v>
      </c>
      <c r="G249" s="42">
        <f>VLOOKUP(A249,Skaters!A1:G640,7,FALSE)</f>
        <v>49</v>
      </c>
      <c r="H249" s="43">
        <f>(VLOOKUP($A249,Skaters!$A1:$V640,8,FALSE)-AVERAGE(Skaters!H3:H640))/STDEV(Skaters!H3:H640)</f>
        <v>-0.11042898865424108</v>
      </c>
      <c r="I249" s="33">
        <f>(VLOOKUP($A249,Skaters!$A1:$V640,10,FALSE)-AVERAGE(Skaters!J3:J640))/STDEV(Skaters!J3:J640)</f>
        <v>-0.3283486540797112</v>
      </c>
      <c r="J249" s="33">
        <f>(VLOOKUP($A249,Skaters!$A1:$V640,11,FALSE)-AVERAGE(Skaters!K3:K640))/STDEV(Skaters!K3:K640)</f>
        <v>0.35531241771065913</v>
      </c>
      <c r="K249" s="33">
        <f>(VLOOKUP($A249,Skaters!$A1:$V640,12,FALSE)-AVERAGE(Skaters!L3:L640))/STDEV(Skaters!L3:L640)</f>
        <v>7.1554472930730695E-2</v>
      </c>
      <c r="L249" s="33">
        <f>(VLOOKUP($A249,Skaters!$A1:$V640,13,FALSE)-AVERAGE(Skaters!M3:M640))/STDEV(Skaters!M3:M640)</f>
        <v>-0.5214620848386563</v>
      </c>
      <c r="M249" s="33">
        <f>(VLOOKUP($A249,Skaters!$A1:$V640,14,FALSE)-AVERAGE(Skaters!N3:N640))/STDEV(Skaters!N3:N640)</f>
        <v>-0.32190689396835359</v>
      </c>
      <c r="N249" s="33">
        <f>(VLOOKUP($A249,Skaters!$A1:$V640,15,FALSE)-AVERAGE(Skaters!O3:O640))/STDEV(Skaters!O3:O640)</f>
        <v>-0.25259900411314001</v>
      </c>
      <c r="O249" s="33">
        <f>(VLOOKUP($A249,Skaters!$A1:$V640,16,FALSE)-AVERAGE(Skaters!P3:P640))/STDEV(Skaters!P3:P640)</f>
        <v>-0.32012105788285899</v>
      </c>
      <c r="P249" s="33">
        <f>(VLOOKUP($A249,Skaters!$A1:$V640,17,FALSE)-AVERAGE(Skaters!Q3:Q640))/STDEV(Skaters!Q3:Q640)</f>
        <v>-0.87621862986646015</v>
      </c>
      <c r="Q249" s="33">
        <f>(VLOOKUP($A249,Skaters!$A1:$V640,18,FALSE)-AVERAGE(Skaters!R3:R640))/STDEV(Skaters!R3:R640)</f>
        <v>0.45131023650854196</v>
      </c>
      <c r="R249" s="33">
        <f>(VLOOKUP($A249,Skaters!$A1:$V640,19,FALSE)-AVERAGE(Skaters!S3:S640))/STDEV(Skaters!S3:S640)</f>
        <v>-0.12276272489802789</v>
      </c>
      <c r="S249" s="33">
        <f>(VLOOKUP($A249,Skaters!$A1:$V640,20,FALSE)-AVERAGE(Skaters!T3:T640))/STDEV(Skaters!T3:T640)</f>
        <v>1.1273077072774438</v>
      </c>
      <c r="T249" s="33">
        <f>(VLOOKUP($A249,Skaters!$A1:$V640,21,FALSE)-AVERAGE(Skaters!U3:U640))/STDEV(Skaters!U3:U640)</f>
        <v>1.2045408966880071</v>
      </c>
      <c r="U249" s="33">
        <f>(VLOOKUP($A249,Skaters!$A1:$V640,22,FALSE)-AVERAGE(Skaters!V3:V640))/STDEV(Skaters!V3:V640)</f>
        <v>0.97814818783151836</v>
      </c>
      <c r="V249" s="33">
        <f>IFERROR((VLOOKUP($A249,Skaters!A1:X640,23,FALSE)-AVERAGE(Skaters!W3:W640))/STDEV(Skaters!W3:W640),0)</f>
        <v>0</v>
      </c>
      <c r="W249" s="33">
        <f>IFERROR((VLOOKUP($A249,Skaters!A1:X640,24,FALSE)-AVERAGE(Skaters!X3:X640))/STDEV(Skaters!X3:X640),0)</f>
        <v>0</v>
      </c>
    </row>
    <row r="250" spans="1:23" ht="21.25" customHeight="1" x14ac:dyDescent="0.15">
      <c r="A250" s="44" t="s">
        <v>320</v>
      </c>
      <c r="B250" s="45" t="s">
        <v>94</v>
      </c>
      <c r="C250" s="46">
        <v>24</v>
      </c>
      <c r="D250" s="45" t="s">
        <v>74</v>
      </c>
      <c r="E250" s="40">
        <f t="shared" si="6"/>
        <v>1.4911666303363433</v>
      </c>
      <c r="F250" s="41">
        <f t="shared" si="7"/>
        <v>3.0431972047680476E-2</v>
      </c>
      <c r="G250" s="42">
        <f>VLOOKUP(A250,Skaters!A1:G640,7,FALSE)</f>
        <v>49</v>
      </c>
      <c r="H250" s="43">
        <f>(VLOOKUP($A250,Skaters!$A1:$V640,8,FALSE)-AVERAGE(Skaters!H3:H640))/STDEV(Skaters!H3:H640)</f>
        <v>0.7714266810820678</v>
      </c>
      <c r="I250" s="33">
        <f>(VLOOKUP($A250,Skaters!$A1:$V640,10,FALSE)-AVERAGE(Skaters!J3:J640))/STDEV(Skaters!J3:J640)</f>
        <v>-0.63334060756967048</v>
      </c>
      <c r="J250" s="33">
        <f>(VLOOKUP($A250,Skaters!$A1:$V640,11,FALSE)-AVERAGE(Skaters!K3:K640))/STDEV(Skaters!K3:K640)</f>
        <v>0.56470491876689799</v>
      </c>
      <c r="K250" s="33">
        <f>(VLOOKUP($A250,Skaters!$A1:$V640,12,FALSE)-AVERAGE(Skaters!L3:L640))/STDEV(Skaters!L3:L640)</f>
        <v>6.1818208664477931E-2</v>
      </c>
      <c r="L250" s="33">
        <f>(VLOOKUP($A250,Skaters!$A1:$V640,13,FALSE)-AVERAGE(Skaters!M3:M640))/STDEV(Skaters!M3:M640)</f>
        <v>0.20087291900455068</v>
      </c>
      <c r="M250" s="33">
        <f>(VLOOKUP($A250,Skaters!$A1:$V640,14,FALSE)-AVERAGE(Skaters!N3:N640))/STDEV(Skaters!N3:N640)</f>
        <v>-0.61448501813743073</v>
      </c>
      <c r="N250" s="33">
        <f>(VLOOKUP($A250,Skaters!$A1:$V640,15,FALSE)-AVERAGE(Skaters!O3:O640))/STDEV(Skaters!O3:O640)</f>
        <v>-7.2672961077990123E-2</v>
      </c>
      <c r="O250" s="33">
        <f>(VLOOKUP($A250,Skaters!$A1:$V640,16,FALSE)-AVERAGE(Skaters!P3:P640))/STDEV(Skaters!P3:P640)</f>
        <v>0.91198120699975727</v>
      </c>
      <c r="P250" s="33">
        <f>(VLOOKUP($A250,Skaters!$A1:$V640,17,FALSE)-AVERAGE(Skaters!Q3:Q640))/STDEV(Skaters!Q3:Q640)</f>
        <v>-0.42344185777179971</v>
      </c>
      <c r="Q250" s="33">
        <f>(VLOOKUP($A250,Skaters!$A1:$V640,18,FALSE)-AVERAGE(Skaters!R3:R640))/STDEV(Skaters!R3:R640)</f>
        <v>0.51962115421279809</v>
      </c>
      <c r="R250" s="33">
        <f>(VLOOKUP($A250,Skaters!$A1:$V640,19,FALSE)-AVERAGE(Skaters!S3:S640))/STDEV(Skaters!S3:S640)</f>
        <v>-0.42506940975043389</v>
      </c>
      <c r="S250" s="33">
        <f>(VLOOKUP($A250,Skaters!$A1:$V640,20,FALSE)-AVERAGE(Skaters!T3:T640))/STDEV(Skaters!T3:T640)</f>
        <v>-0.59598363404164245</v>
      </c>
      <c r="T250" s="33">
        <f>(VLOOKUP($A250,Skaters!$A1:$V640,21,FALSE)-AVERAGE(Skaters!U3:U640))/STDEV(Skaters!U3:U640)</f>
        <v>-0.65095784258714562</v>
      </c>
      <c r="U250" s="33">
        <f>(VLOOKUP($A250,Skaters!$A1:$V640,22,FALSE)-AVERAGE(Skaters!V3:V640))/STDEV(Skaters!V3:V640)</f>
        <v>-1.1927436227759016</v>
      </c>
      <c r="V250" s="33">
        <f>IFERROR((VLOOKUP($A250,Skaters!A1:X640,23,FALSE)-AVERAGE(Skaters!W3:W640))/STDEV(Skaters!W3:W640),0)</f>
        <v>0</v>
      </c>
      <c r="W250" s="33">
        <f>IFERROR((VLOOKUP($A250,Skaters!A1:X640,24,FALSE)-AVERAGE(Skaters!X3:X640))/STDEV(Skaters!X3:X640),0)</f>
        <v>0</v>
      </c>
    </row>
    <row r="251" spans="1:23" ht="21.25" customHeight="1" x14ac:dyDescent="0.2">
      <c r="A251" s="47" t="s">
        <v>310</v>
      </c>
      <c r="B251" s="38" t="s">
        <v>144</v>
      </c>
      <c r="C251" s="39">
        <v>27</v>
      </c>
      <c r="D251" s="38" t="s">
        <v>62</v>
      </c>
      <c r="E251" s="40">
        <f t="shared" si="6"/>
        <v>-1.3896714259585621</v>
      </c>
      <c r="F251" s="41">
        <f t="shared" si="7"/>
        <v>-2.8951488040803375E-2</v>
      </c>
      <c r="G251" s="42">
        <f>VLOOKUP(A251,Skaters!A1:G640,7,FALSE)</f>
        <v>48</v>
      </c>
      <c r="H251" s="43">
        <f>(VLOOKUP($A251,Skaters!$A1:$V640,8,FALSE)-AVERAGE(Skaters!H3:H640))/STDEV(Skaters!H3:H640)</f>
        <v>6.6561843349840263E-2</v>
      </c>
      <c r="I251" s="33">
        <f>(VLOOKUP($A251,Skaters!$A1:$V640,10,FALSE)-AVERAGE(Skaters!J3:J640))/STDEV(Skaters!J3:J640)</f>
        <v>0.84096658245517242</v>
      </c>
      <c r="J251" s="33">
        <f>(VLOOKUP($A251,Skaters!$A1:$V640,11,FALSE)-AVERAGE(Skaters!K3:K640))/STDEV(Skaters!K3:K640)</f>
        <v>-0.52223801340659604</v>
      </c>
      <c r="K251" s="33">
        <f>(VLOOKUP($A251,Skaters!$A1:$V640,12,FALSE)-AVERAGE(Skaters!L3:L640))/STDEV(Skaters!L3:L640)</f>
        <v>6.1665853649404932E-2</v>
      </c>
      <c r="L251" s="33">
        <f>(VLOOKUP($A251,Skaters!$A1:$V640,13,FALSE)-AVERAGE(Skaters!M3:M640))/STDEV(Skaters!M3:M640)</f>
        <v>1.0940665824299394</v>
      </c>
      <c r="M251" s="33">
        <f>(VLOOKUP($A251,Skaters!$A1:$V640,14,FALSE)-AVERAGE(Skaters!N3:N640))/STDEV(Skaters!N3:N640)</f>
        <v>-0.31172036846361956</v>
      </c>
      <c r="N251" s="33">
        <f>(VLOOKUP($A251,Skaters!$A1:$V640,15,FALSE)-AVERAGE(Skaters!O3:O640))/STDEV(Skaters!O3:O640)</f>
        <v>-0.35160960739936059</v>
      </c>
      <c r="O251" s="33">
        <f>(VLOOKUP($A251,Skaters!$A1:$V640,16,FALSE)-AVERAGE(Skaters!P3:P640))/STDEV(Skaters!P3:P640)</f>
        <v>-0.75458641487538014</v>
      </c>
      <c r="P251" s="33">
        <f>(VLOOKUP($A251,Skaters!$A1:$V640,17,FALSE)-AVERAGE(Skaters!Q3:Q640))/STDEV(Skaters!Q3:Q640)</f>
        <v>1.5935817292790306</v>
      </c>
      <c r="Q251" s="33">
        <f>(VLOOKUP($A251,Skaters!$A1:$V640,18,FALSE)-AVERAGE(Skaters!R3:R640))/STDEV(Skaters!R3:R640)</f>
        <v>-1.6962705551623369</v>
      </c>
      <c r="R251" s="33">
        <f>(VLOOKUP($A251,Skaters!$A1:$V640,19,FALSE)-AVERAGE(Skaters!S3:S640))/STDEV(Skaters!S3:S640)</f>
        <v>0.27357630550443557</v>
      </c>
      <c r="S251" s="33">
        <f>(VLOOKUP($A251,Skaters!$A1:$V640,20,FALSE)-AVERAGE(Skaters!T3:T640))/STDEV(Skaters!T3:T640)</f>
        <v>-0.49375055100748644</v>
      </c>
      <c r="T251" s="33">
        <f>(VLOOKUP($A251,Skaters!$A1:$V640,21,FALSE)-AVERAGE(Skaters!U3:U640))/STDEV(Skaters!U3:U640)</f>
        <v>-0.55403815910850729</v>
      </c>
      <c r="U251" s="33">
        <f>(VLOOKUP($A251,Skaters!$A1:$V640,22,FALSE)-AVERAGE(Skaters!V3:V640))/STDEV(Skaters!V3:V640)</f>
        <v>1.1167577266449411</v>
      </c>
      <c r="V251" s="33">
        <f>IFERROR((VLOOKUP($A251,Skaters!A1:X640,23,FALSE)-AVERAGE(Skaters!W3:W640))/STDEV(Skaters!W3:W640),0)</f>
        <v>0</v>
      </c>
      <c r="W251" s="33">
        <f>IFERROR((VLOOKUP($A251,Skaters!A1:X640,24,FALSE)-AVERAGE(Skaters!X3:X640))/STDEV(Skaters!X3:X640),0)</f>
        <v>0</v>
      </c>
    </row>
    <row r="252" spans="1:23" ht="21.25" customHeight="1" x14ac:dyDescent="0.15">
      <c r="A252" s="44" t="s">
        <v>386</v>
      </c>
      <c r="B252" s="45" t="s">
        <v>80</v>
      </c>
      <c r="C252" s="46">
        <v>24</v>
      </c>
      <c r="D252" s="45" t="s">
        <v>81</v>
      </c>
      <c r="E252" s="40">
        <f t="shared" si="6"/>
        <v>-0.51130400794345454</v>
      </c>
      <c r="F252" s="41">
        <f t="shared" si="7"/>
        <v>-1.0434775672315398E-2</v>
      </c>
      <c r="G252" s="42">
        <f>VLOOKUP(A252,Skaters!A1:G640,7,FALSE)</f>
        <v>49</v>
      </c>
      <c r="H252" s="43">
        <f>(VLOOKUP($A252,Skaters!$A1:$V640,8,FALSE)-AVERAGE(Skaters!H3:H640))/STDEV(Skaters!H3:H640)</f>
        <v>-0.42278700715041634</v>
      </c>
      <c r="I252" s="33">
        <f>(VLOOKUP($A252,Skaters!$A1:$V640,10,FALSE)-AVERAGE(Skaters!J3:J640))/STDEV(Skaters!J3:J640)</f>
        <v>-0.26032936704022308</v>
      </c>
      <c r="J252" s="33">
        <f>(VLOOKUP($A252,Skaters!$A1:$V640,11,FALSE)-AVERAGE(Skaters!K3:K640))/STDEV(Skaters!K3:K640)</f>
        <v>0.28880040367542176</v>
      </c>
      <c r="K252" s="33">
        <f>(VLOOKUP($A252,Skaters!$A1:$V640,12,FALSE)-AVERAGE(Skaters!L3:L640))/STDEV(Skaters!L3:L640)</f>
        <v>6.1211553691507076E-2</v>
      </c>
      <c r="L252" s="33">
        <f>(VLOOKUP($A252,Skaters!$A1:$V640,13,FALSE)-AVERAGE(Skaters!M3:M640))/STDEV(Skaters!M3:M640)</f>
        <v>-0.43759248728523525</v>
      </c>
      <c r="M252" s="33">
        <f>(VLOOKUP($A252,Skaters!$A1:$V640,14,FALSE)-AVERAGE(Skaters!N3:N640))/STDEV(Skaters!N3:N640)</f>
        <v>-0.42245279542762765</v>
      </c>
      <c r="N252" s="33">
        <f>(VLOOKUP($A252,Skaters!$A1:$V640,15,FALSE)-AVERAGE(Skaters!O3:O640))/STDEV(Skaters!O3:O640)</f>
        <v>-0.51900947868324665</v>
      </c>
      <c r="O252" s="33">
        <f>(VLOOKUP($A252,Skaters!$A1:$V640,16,FALSE)-AVERAGE(Skaters!P3:P640))/STDEV(Skaters!P3:P640)</f>
        <v>-0.31346667134231948</v>
      </c>
      <c r="P252" s="33">
        <f>(VLOOKUP($A252,Skaters!$A1:$V640,17,FALSE)-AVERAGE(Skaters!Q3:Q640))/STDEV(Skaters!Q3:Q640)</f>
        <v>0.93396579133302127</v>
      </c>
      <c r="Q252" s="33">
        <f>(VLOOKUP($A252,Skaters!$A1:$V640,18,FALSE)-AVERAGE(Skaters!R3:R640))/STDEV(Skaters!R3:R640)</f>
        <v>0.73029359273214811</v>
      </c>
      <c r="R252" s="33">
        <f>(VLOOKUP($A252,Skaters!$A1:$V640,19,FALSE)-AVERAGE(Skaters!S3:S640))/STDEV(Skaters!S3:S640)</f>
        <v>-4.7561358007319136E-2</v>
      </c>
      <c r="S252" s="33">
        <f>(VLOOKUP($A252,Skaters!$A1:$V640,20,FALSE)-AVERAGE(Skaters!T3:T640))/STDEV(Skaters!T3:T640)</f>
        <v>-0.43006559401721173</v>
      </c>
      <c r="T252" s="33">
        <f>(VLOOKUP($A252,Skaters!$A1:$V640,21,FALSE)-AVERAGE(Skaters!U3:U640))/STDEV(Skaters!U3:U640)</f>
        <v>-0.47152181329900672</v>
      </c>
      <c r="U252" s="33">
        <f>(VLOOKUP($A252,Skaters!$A1:$V640,22,FALSE)-AVERAGE(Skaters!V3:V640))/STDEV(Skaters!V3:V640)</f>
        <v>0.97334380607892756</v>
      </c>
      <c r="V252" s="33">
        <f>IFERROR((VLOOKUP($A252,Skaters!A1:X640,23,FALSE)-AVERAGE(Skaters!W3:W640))/STDEV(Skaters!W3:W640),0)</f>
        <v>0</v>
      </c>
      <c r="W252" s="33">
        <f>IFERROR((VLOOKUP($A252,Skaters!A1:X640,24,FALSE)-AVERAGE(Skaters!X3:X640))/STDEV(Skaters!X3:X640),0)</f>
        <v>0</v>
      </c>
    </row>
    <row r="253" spans="1:23" ht="21.25" customHeight="1" x14ac:dyDescent="0.15">
      <c r="A253" s="44" t="s">
        <v>297</v>
      </c>
      <c r="B253" s="45" t="s">
        <v>212</v>
      </c>
      <c r="C253" s="46">
        <v>25</v>
      </c>
      <c r="D253" s="45" t="s">
        <v>74</v>
      </c>
      <c r="E253" s="40">
        <f t="shared" si="6"/>
        <v>1.0434965740989712</v>
      </c>
      <c r="F253" s="41">
        <f t="shared" si="7"/>
        <v>2.1295848450999414E-2</v>
      </c>
      <c r="G253" s="42">
        <f>VLOOKUP(A253,Skaters!A1:G640,7,FALSE)</f>
        <v>49</v>
      </c>
      <c r="H253" s="43">
        <f>(VLOOKUP($A253,Skaters!$A1:$V640,8,FALSE)-AVERAGE(Skaters!H3:H640))/STDEV(Skaters!H3:H640)</f>
        <v>0.96416497064197915</v>
      </c>
      <c r="I253" s="33">
        <f>(VLOOKUP($A253,Skaters!$A1:$V640,10,FALSE)-AVERAGE(Skaters!J3:J640))/STDEV(Skaters!J3:J640)</f>
        <v>-0.28402805561827327</v>
      </c>
      <c r="J253" s="33">
        <f>(VLOOKUP($A253,Skaters!$A1:$V640,11,FALSE)-AVERAGE(Skaters!K3:K640))/STDEV(Skaters!K3:K640)</f>
        <v>0.30483253482743489</v>
      </c>
      <c r="K253" s="33">
        <f>(VLOOKUP($A253,Skaters!$A1:$V640,12,FALSE)-AVERAGE(Skaters!L3:L640))/STDEV(Skaters!L3:L640)</f>
        <v>6.030455457786163E-2</v>
      </c>
      <c r="L253" s="33">
        <f>(VLOOKUP($A253,Skaters!$A1:$V640,13,FALSE)-AVERAGE(Skaters!M3:M640))/STDEV(Skaters!M3:M640)</f>
        <v>1.0258130899742845E-2</v>
      </c>
      <c r="M253" s="33">
        <f>(VLOOKUP($A253,Skaters!$A1:$V640,14,FALSE)-AVERAGE(Skaters!N3:N640))/STDEV(Skaters!N3:N640)</f>
        <v>0.56053287858777612</v>
      </c>
      <c r="N253" s="33">
        <f>(VLOOKUP($A253,Skaters!$A1:$V640,15,FALSE)-AVERAGE(Skaters!O3:O640))/STDEV(Skaters!O3:O640)</f>
        <v>0.9722961622216536</v>
      </c>
      <c r="O253" s="33">
        <f>(VLOOKUP($A253,Skaters!$A1:$V640,16,FALSE)-AVERAGE(Skaters!P3:P640))/STDEV(Skaters!P3:P640)</f>
        <v>0.75330094272684722</v>
      </c>
      <c r="P253" s="33">
        <f>(VLOOKUP($A253,Skaters!$A1:$V640,17,FALSE)-AVERAGE(Skaters!Q3:Q640))/STDEV(Skaters!Q3:Q640)</f>
        <v>-0.21461566699744103</v>
      </c>
      <c r="Q253" s="33">
        <f>(VLOOKUP($A253,Skaters!$A1:$V640,18,FALSE)-AVERAGE(Skaters!R3:R640))/STDEV(Skaters!R3:R640)</f>
        <v>-0.71316314095843414</v>
      </c>
      <c r="R253" s="33">
        <f>(VLOOKUP($A253,Skaters!$A1:$V640,19,FALSE)-AVERAGE(Skaters!S3:S640))/STDEV(Skaters!S3:S640)</f>
        <v>-0.2643895095572345</v>
      </c>
      <c r="S253" s="33">
        <f>(VLOOKUP($A253,Skaters!$A1:$V640,20,FALSE)-AVERAGE(Skaters!T3:T640))/STDEV(Skaters!T3:T640)</f>
        <v>-0.59598363404164245</v>
      </c>
      <c r="T253" s="33">
        <f>(VLOOKUP($A253,Skaters!$A1:$V640,21,FALSE)-AVERAGE(Skaters!U3:U640))/STDEV(Skaters!U3:U640)</f>
        <v>-0.6509575177055773</v>
      </c>
      <c r="U253" s="33">
        <f>(VLOOKUP($A253,Skaters!$A1:$V640,22,FALSE)-AVERAGE(Skaters!V3:V640))/STDEV(Skaters!V3:V640)</f>
        <v>-1.1927436227759016</v>
      </c>
      <c r="V253" s="33">
        <f>IFERROR((VLOOKUP($A253,Skaters!A1:X640,23,FALSE)-AVERAGE(Skaters!W3:W640))/STDEV(Skaters!W3:W640),0)</f>
        <v>0</v>
      </c>
      <c r="W253" s="33">
        <f>IFERROR((VLOOKUP($A253,Skaters!A1:X640,24,FALSE)-AVERAGE(Skaters!X3:X640))/STDEV(Skaters!X3:X640),0)</f>
        <v>0</v>
      </c>
    </row>
    <row r="254" spans="1:23" ht="21.25" customHeight="1" x14ac:dyDescent="0.2">
      <c r="A254" s="47" t="s">
        <v>345</v>
      </c>
      <c r="B254" s="38" t="s">
        <v>204</v>
      </c>
      <c r="C254" s="39">
        <v>20</v>
      </c>
      <c r="D254" s="38" t="s">
        <v>104</v>
      </c>
      <c r="E254" s="40">
        <f t="shared" si="6"/>
        <v>-2.3802738105515893</v>
      </c>
      <c r="F254" s="41">
        <f t="shared" si="7"/>
        <v>-4.9589037719824779E-2</v>
      </c>
      <c r="G254" s="42">
        <f>VLOOKUP(A254,Skaters!A1:G640,7,FALSE)</f>
        <v>48</v>
      </c>
      <c r="H254" s="43">
        <f>(VLOOKUP($A254,Skaters!$A1:$V640,8,FALSE)-AVERAGE(Skaters!H3:H640))/STDEV(Skaters!H3:H640)</f>
        <v>-1.3593717948277956E-2</v>
      </c>
      <c r="I254" s="33">
        <f>(VLOOKUP($A254,Skaters!$A1:$V640,10,FALSE)-AVERAGE(Skaters!J3:J640))/STDEV(Skaters!J3:J640)</f>
        <v>0.34714497669022265</v>
      </c>
      <c r="J254" s="33">
        <f>(VLOOKUP($A254,Skaters!$A1:$V640,11,FALSE)-AVERAGE(Skaters!K3:K640))/STDEV(Skaters!K3:K640)</f>
        <v>-0.1635985129860868</v>
      </c>
      <c r="K254" s="33">
        <f>(VLOOKUP($A254,Skaters!$A1:$V640,12,FALSE)-AVERAGE(Skaters!L3:L640))/STDEV(Skaters!L3:L640)</f>
        <v>5.8284830299611491E-2</v>
      </c>
      <c r="L254" s="33">
        <f>(VLOOKUP($A254,Skaters!$A1:$V640,13,FALSE)-AVERAGE(Skaters!M3:M640))/STDEV(Skaters!M3:M640)</f>
        <v>0.12636178291898512</v>
      </c>
      <c r="M254" s="33">
        <f>(VLOOKUP($A254,Skaters!$A1:$V640,14,FALSE)-AVERAGE(Skaters!N3:N640))/STDEV(Skaters!N3:N640)</f>
        <v>0.10892591037708373</v>
      </c>
      <c r="N254" s="33">
        <f>(VLOOKUP($A254,Skaters!$A1:$V640,15,FALSE)-AVERAGE(Skaters!O3:O640))/STDEV(Skaters!O3:O640)</f>
        <v>-8.9872682305359317E-2</v>
      </c>
      <c r="O254" s="33">
        <f>(VLOOKUP($A254,Skaters!$A1:$V640,16,FALSE)-AVERAGE(Skaters!P3:P640))/STDEV(Skaters!P3:P640)</f>
        <v>-0.80336125805126424</v>
      </c>
      <c r="P254" s="33">
        <f>(VLOOKUP($A254,Skaters!$A1:$V640,17,FALSE)-AVERAGE(Skaters!Q3:Q640))/STDEV(Skaters!Q3:Q640)</f>
        <v>-0.95517271053695441</v>
      </c>
      <c r="Q254" s="33">
        <f>(VLOOKUP($A254,Skaters!$A1:$V640,18,FALSE)-AVERAGE(Skaters!R3:R640))/STDEV(Skaters!R3:R640)</f>
        <v>-1.7969481168180865</v>
      </c>
      <c r="R254" s="33">
        <f>(VLOOKUP($A254,Skaters!$A1:$V640,19,FALSE)-AVERAGE(Skaters!S3:S640))/STDEV(Skaters!S3:S640)</f>
        <v>-0.22227878356224562</v>
      </c>
      <c r="S254" s="33">
        <f>(VLOOKUP($A254,Skaters!$A1:$V640,20,FALSE)-AVERAGE(Skaters!T3:T640))/STDEV(Skaters!T3:T640)</f>
        <v>1.0918909372572061</v>
      </c>
      <c r="T254" s="33">
        <f>(VLOOKUP($A254,Skaters!$A1:$V640,21,FALSE)-AVERAGE(Skaters!U3:U640))/STDEV(Skaters!U3:U640)</f>
        <v>1.5665951299549457</v>
      </c>
      <c r="U254" s="33">
        <f>(VLOOKUP($A254,Skaters!$A1:$V640,22,FALSE)-AVERAGE(Skaters!V3:V640))/STDEV(Skaters!V3:V640)</f>
        <v>0.7620054845846822</v>
      </c>
      <c r="V254" s="33">
        <f>IFERROR((VLOOKUP($A254,Skaters!A1:X640,23,FALSE)-AVERAGE(Skaters!W3:W640))/STDEV(Skaters!W3:W640),0)</f>
        <v>0</v>
      </c>
      <c r="W254" s="33">
        <f>IFERROR((VLOOKUP($A254,Skaters!A1:X640,24,FALSE)-AVERAGE(Skaters!X3:X640))/STDEV(Skaters!X3:X640),0)</f>
        <v>0</v>
      </c>
    </row>
    <row r="255" spans="1:23" ht="21.25" customHeight="1" x14ac:dyDescent="0.2">
      <c r="A255" s="47" t="s">
        <v>311</v>
      </c>
      <c r="B255" s="38" t="s">
        <v>115</v>
      </c>
      <c r="C255" s="39">
        <v>24</v>
      </c>
      <c r="D255" s="38" t="s">
        <v>81</v>
      </c>
      <c r="E255" s="40">
        <f t="shared" si="6"/>
        <v>0.75569783995119266</v>
      </c>
      <c r="F255" s="41">
        <f t="shared" si="7"/>
        <v>1.5113956799023854E-2</v>
      </c>
      <c r="G255" s="42">
        <f>VLOOKUP(A255,Skaters!A1:G640,7,FALSE)</f>
        <v>50</v>
      </c>
      <c r="H255" s="43">
        <f>(VLOOKUP($A255,Skaters!$A1:$V640,8,FALSE)-AVERAGE(Skaters!H3:H640))/STDEV(Skaters!H3:H640)</f>
        <v>-0.86296748380339439</v>
      </c>
      <c r="I255" s="33">
        <f>(VLOOKUP($A255,Skaters!$A1:$V640,10,FALSE)-AVERAGE(Skaters!J3:J640))/STDEV(Skaters!J3:J640)</f>
        <v>0.4231339530167359</v>
      </c>
      <c r="J255" s="33">
        <f>(VLOOKUP($A255,Skaters!$A1:$V640,11,FALSE)-AVERAGE(Skaters!K3:K640))/STDEV(Skaters!K3:K640)</f>
        <v>-0.22034519204681483</v>
      </c>
      <c r="K255" s="33">
        <f>(VLOOKUP($A255,Skaters!$A1:$V640,12,FALSE)-AVERAGE(Skaters!L3:L640))/STDEV(Skaters!L3:L640)</f>
        <v>5.7820137899110974E-2</v>
      </c>
      <c r="L255" s="33">
        <f>(VLOOKUP($A255,Skaters!$A1:$V640,13,FALSE)-AVERAGE(Skaters!M3:M640))/STDEV(Skaters!M3:M640)</f>
        <v>0.44523154520879293</v>
      </c>
      <c r="M255" s="33">
        <f>(VLOOKUP($A255,Skaters!$A1:$V640,14,FALSE)-AVERAGE(Skaters!N3:N640))/STDEV(Skaters!N3:N640)</f>
        <v>1.3093082914980343</v>
      </c>
      <c r="N255" s="33">
        <f>(VLOOKUP($A255,Skaters!$A1:$V640,15,FALSE)-AVERAGE(Skaters!O3:O640))/STDEV(Skaters!O3:O640)</f>
        <v>0.69838921142505972</v>
      </c>
      <c r="O255" s="33">
        <f>(VLOOKUP($A255,Skaters!$A1:$V640,16,FALSE)-AVERAGE(Skaters!P3:P640))/STDEV(Skaters!P3:P640)</f>
        <v>-0.78213842257636856</v>
      </c>
      <c r="P255" s="33">
        <f>(VLOOKUP($A255,Skaters!$A1:$V640,17,FALSE)-AVERAGE(Skaters!Q3:Q640))/STDEV(Skaters!Q3:Q640)</f>
        <v>-0.17770929681348016</v>
      </c>
      <c r="Q255" s="33">
        <f>(VLOOKUP($A255,Skaters!$A1:$V640,18,FALSE)-AVERAGE(Skaters!R3:R640))/STDEV(Skaters!R3:R640)</f>
        <v>0.19142674492378767</v>
      </c>
      <c r="R255" s="33">
        <f>(VLOOKUP($A255,Skaters!$A1:$V640,19,FALSE)-AVERAGE(Skaters!S3:S640))/STDEV(Skaters!S3:S640)</f>
        <v>0.61030062277567432</v>
      </c>
      <c r="S255" s="33">
        <f>(VLOOKUP($A255,Skaters!$A1:$V640,20,FALSE)-AVERAGE(Skaters!T3:T640))/STDEV(Skaters!T3:T640)</f>
        <v>-0.5959836340313045</v>
      </c>
      <c r="T255" s="33">
        <f>(VLOOKUP($A255,Skaters!$A1:$V640,21,FALSE)-AVERAGE(Skaters!U3:U640))/STDEV(Skaters!U3:U640)</f>
        <v>-0.64942308130908788</v>
      </c>
      <c r="U255" s="33">
        <f>(VLOOKUP($A255,Skaters!$A1:$V640,22,FALSE)-AVERAGE(Skaters!V3:V640))/STDEV(Skaters!V3:V640)</f>
        <v>-1.1927435914209714</v>
      </c>
      <c r="V255" s="33">
        <f>IFERROR((VLOOKUP($A255,Skaters!A1:X640,23,FALSE)-AVERAGE(Skaters!W3:W640))/STDEV(Skaters!W3:W640),0)</f>
        <v>0</v>
      </c>
      <c r="W255" s="33">
        <f>IFERROR((VLOOKUP($A255,Skaters!A1:X640,24,FALSE)-AVERAGE(Skaters!X3:X640))/STDEV(Skaters!X3:X640),0)</f>
        <v>0</v>
      </c>
    </row>
    <row r="256" spans="1:23" ht="21.25" customHeight="1" x14ac:dyDescent="0.15">
      <c r="A256" s="44" t="s">
        <v>332</v>
      </c>
      <c r="B256" s="48" t="s">
        <v>65</v>
      </c>
      <c r="C256" s="49">
        <v>27</v>
      </c>
      <c r="D256" s="48" t="s">
        <v>81</v>
      </c>
      <c r="E256" s="40">
        <f t="shared" si="6"/>
        <v>0.55297074137704827</v>
      </c>
      <c r="F256" s="41">
        <f t="shared" si="7"/>
        <v>1.2021103073414093E-2</v>
      </c>
      <c r="G256" s="42">
        <f>VLOOKUP(A256,Skaters!A1:G640,7,FALSE)</f>
        <v>46</v>
      </c>
      <c r="H256" s="43">
        <f>(VLOOKUP($A256,Skaters!$A1:$V640,8,FALSE)-AVERAGE(Skaters!H3:H640))/STDEV(Skaters!H3:H640)</f>
        <v>-0.70981889672441989</v>
      </c>
      <c r="I256" s="33">
        <f>(VLOOKUP($A256,Skaters!$A1:$V640,10,FALSE)-AVERAGE(Skaters!J3:J640))/STDEV(Skaters!J3:J640)</f>
        <v>0.34617845715301743</v>
      </c>
      <c r="J256" s="33">
        <f>(VLOOKUP($A256,Skaters!$A1:$V640,11,FALSE)-AVERAGE(Skaters!K3:K640))/STDEV(Skaters!K3:K640)</f>
        <v>-0.17054166149818667</v>
      </c>
      <c r="K256" s="33">
        <f>(VLOOKUP($A256,Skaters!$A1:$V640,12,FALSE)-AVERAGE(Skaters!L3:L640))/STDEV(Skaters!L3:L640)</f>
        <v>5.3449494129580367E-2</v>
      </c>
      <c r="L256" s="33">
        <f>(VLOOKUP($A256,Skaters!$A1:$V640,13,FALSE)-AVERAGE(Skaters!M3:M640))/STDEV(Skaters!M3:M640)</f>
        <v>0.18401622170203388</v>
      </c>
      <c r="M256" s="33">
        <f>(VLOOKUP($A256,Skaters!$A1:$V640,14,FALSE)-AVERAGE(Skaters!N3:N640))/STDEV(Skaters!N3:N640)</f>
        <v>0.66360748566944305</v>
      </c>
      <c r="N256" s="33">
        <f>(VLOOKUP($A256,Skaters!$A1:$V640,15,FALSE)-AVERAGE(Skaters!O3:O640))/STDEV(Skaters!O3:O640)</f>
        <v>0.29020515906966904</v>
      </c>
      <c r="O256" s="33">
        <f>(VLOOKUP($A256,Skaters!$A1:$V640,16,FALSE)-AVERAGE(Skaters!P3:P640))/STDEV(Skaters!P3:P640)</f>
        <v>-0.71548711536512877</v>
      </c>
      <c r="P256" s="33">
        <f>(VLOOKUP($A256,Skaters!$A1:$V640,17,FALSE)-AVERAGE(Skaters!Q3:Q640))/STDEV(Skaters!Q3:Q640)</f>
        <v>-0.72357795911870337</v>
      </c>
      <c r="Q256" s="33">
        <f>(VLOOKUP($A256,Skaters!$A1:$V640,18,FALSE)-AVERAGE(Skaters!R3:R640))/STDEV(Skaters!R3:R640)</f>
        <v>0.61859968031564339</v>
      </c>
      <c r="R256" s="33">
        <f>(VLOOKUP($A256,Skaters!$A1:$V640,19,FALSE)-AVERAGE(Skaters!S3:S640))/STDEV(Skaters!S3:S640)</f>
        <v>0.18190384658443023</v>
      </c>
      <c r="S256" s="33">
        <f>(VLOOKUP($A256,Skaters!$A1:$V640,20,FALSE)-AVERAGE(Skaters!T3:T640))/STDEV(Skaters!T3:T640)</f>
        <v>-0.53544228457830623</v>
      </c>
      <c r="T256" s="33">
        <f>(VLOOKUP($A256,Skaters!$A1:$V640,21,FALSE)-AVERAGE(Skaters!U3:U640))/STDEV(Skaters!U3:U640)</f>
        <v>-0.55044911262998075</v>
      </c>
      <c r="U256" s="33">
        <f>(VLOOKUP($A256,Skaters!$A1:$V640,22,FALSE)-AVERAGE(Skaters!V3:V640))/STDEV(Skaters!V3:V640)</f>
        <v>0.51379843287962934</v>
      </c>
      <c r="V256" s="33">
        <f>IFERROR((VLOOKUP($A256,Skaters!A1:X640,23,FALSE)-AVERAGE(Skaters!W3:W640))/STDEV(Skaters!W3:W640),0)</f>
        <v>0</v>
      </c>
      <c r="W256" s="33">
        <f>IFERROR((VLOOKUP($A256,Skaters!A1:X640,24,FALSE)-AVERAGE(Skaters!X3:X640))/STDEV(Skaters!X3:X640),0)</f>
        <v>0</v>
      </c>
    </row>
    <row r="257" spans="1:23" ht="21.25" customHeight="1" x14ac:dyDescent="0.15">
      <c r="A257" s="44" t="s">
        <v>291</v>
      </c>
      <c r="B257" s="45" t="s">
        <v>94</v>
      </c>
      <c r="C257" s="46">
        <v>30</v>
      </c>
      <c r="D257" s="45" t="s">
        <v>81</v>
      </c>
      <c r="E257" s="40">
        <f t="shared" si="6"/>
        <v>1.1935842281807441</v>
      </c>
      <c r="F257" s="41">
        <f t="shared" si="7"/>
        <v>2.4358861799607022E-2</v>
      </c>
      <c r="G257" s="42">
        <f>VLOOKUP(A257,Skaters!A1:G640,7,FALSE)</f>
        <v>49</v>
      </c>
      <c r="H257" s="43">
        <f>(VLOOKUP($A257,Skaters!$A1:$V640,8,FALSE)-AVERAGE(Skaters!H3:H640))/STDEV(Skaters!H3:H640)</f>
        <v>-0.34224246970933681</v>
      </c>
      <c r="I257" s="33">
        <f>(VLOOKUP($A257,Skaters!$A1:$V640,10,FALSE)-AVERAGE(Skaters!J3:J640))/STDEV(Skaters!J3:J640)</f>
        <v>0.56752678040052962</v>
      </c>
      <c r="J257" s="33">
        <f>(VLOOKUP($A257,Skaters!$A1:$V640,11,FALSE)-AVERAGE(Skaters!K3:K640))/STDEV(Skaters!K3:K640)</f>
        <v>-0.33787917452718863</v>
      </c>
      <c r="K257" s="33">
        <f>(VLOOKUP($A257,Skaters!$A1:$V640,12,FALSE)-AVERAGE(Skaters!L3:L640))/STDEV(Skaters!L3:L640)</f>
        <v>5.0807351098714905E-2</v>
      </c>
      <c r="L257" s="33">
        <f>(VLOOKUP($A257,Skaters!$A1:$V640,13,FALSE)-AVERAGE(Skaters!M3:M640))/STDEV(Skaters!M3:M640)</f>
        <v>1.4933161512987674</v>
      </c>
      <c r="M257" s="33">
        <f>(VLOOKUP($A257,Skaters!$A1:$V640,14,FALSE)-AVERAGE(Skaters!N3:N640))/STDEV(Skaters!N3:N640)</f>
        <v>-0.66053751380138692</v>
      </c>
      <c r="N257" s="33">
        <f>(VLOOKUP($A257,Skaters!$A1:$V640,15,FALSE)-AVERAGE(Skaters!O3:O640))/STDEV(Skaters!O3:O640)</f>
        <v>-0.79911179033610136</v>
      </c>
      <c r="O257" s="33">
        <f>(VLOOKUP($A257,Skaters!$A1:$V640,16,FALSE)-AVERAGE(Skaters!P3:P640))/STDEV(Skaters!P3:P640)</f>
        <v>-0.1632670668497348</v>
      </c>
      <c r="P257" s="33">
        <f>(VLOOKUP($A257,Skaters!$A1:$V640,17,FALSE)-AVERAGE(Skaters!Q3:Q640))/STDEV(Skaters!Q3:Q640)</f>
        <v>1.4462144885818766</v>
      </c>
      <c r="Q257" s="33">
        <f>(VLOOKUP($A257,Skaters!$A1:$V640,18,FALSE)-AVERAGE(Skaters!R3:R640))/STDEV(Skaters!R3:R640)</f>
        <v>0.43299932819447173</v>
      </c>
      <c r="R257" s="33">
        <f>(VLOOKUP($A257,Skaters!$A1:$V640,19,FALSE)-AVERAGE(Skaters!S3:S640))/STDEV(Skaters!S3:S640)</f>
        <v>0.9539473563758647</v>
      </c>
      <c r="S257" s="33">
        <f>(VLOOKUP($A257,Skaters!$A1:$V640,20,FALSE)-AVERAGE(Skaters!T3:T640))/STDEV(Skaters!T3:T640)</f>
        <v>-0.52076706041023368</v>
      </c>
      <c r="T257" s="33">
        <f>(VLOOKUP($A257,Skaters!$A1:$V640,21,FALSE)-AVERAGE(Skaters!U3:U640))/STDEV(Skaters!U3:U640)</f>
        <v>-0.4002998827796993</v>
      </c>
      <c r="U257" s="33">
        <f>(VLOOKUP($A257,Skaters!$A1:$V640,22,FALSE)-AVERAGE(Skaters!V3:V640))/STDEV(Skaters!V3:V640)</f>
        <v>-0.13480875023882694</v>
      </c>
      <c r="V257" s="33">
        <f>IFERROR((VLOOKUP($A257,Skaters!A1:X640,23,FALSE)-AVERAGE(Skaters!W3:W640))/STDEV(Skaters!W3:W640),0)</f>
        <v>0</v>
      </c>
      <c r="W257" s="33">
        <f>IFERROR((VLOOKUP($A257,Skaters!A1:X640,24,FALSE)-AVERAGE(Skaters!X3:X640))/STDEV(Skaters!X3:X640),0)</f>
        <v>0</v>
      </c>
    </row>
    <row r="258" spans="1:23" ht="21.25" customHeight="1" x14ac:dyDescent="0.2">
      <c r="A258" s="47" t="s">
        <v>280</v>
      </c>
      <c r="B258" s="38" t="s">
        <v>204</v>
      </c>
      <c r="C258" s="39">
        <v>29</v>
      </c>
      <c r="D258" s="38" t="s">
        <v>66</v>
      </c>
      <c r="E258" s="40">
        <f t="shared" si="6"/>
        <v>-1.042598108050552</v>
      </c>
      <c r="F258" s="41">
        <f t="shared" si="7"/>
        <v>-2.1720793917719833E-2</v>
      </c>
      <c r="G258" s="42">
        <f>VLOOKUP(A258,Skaters!A1:G640,7,FALSE)</f>
        <v>48</v>
      </c>
      <c r="H258" s="43">
        <f>(VLOOKUP($A258,Skaters!$A1:$V640,8,FALSE)-AVERAGE(Skaters!H3:H640))/STDEV(Skaters!H3:H640)</f>
        <v>6.9628842625642937E-2</v>
      </c>
      <c r="I258" s="33">
        <f>(VLOOKUP($A258,Skaters!$A1:$V640,10,FALSE)-AVERAGE(Skaters!J3:J640))/STDEV(Skaters!J3:J640)</f>
        <v>0.66795801588050185</v>
      </c>
      <c r="J258" s="33">
        <f>(VLOOKUP($A258,Skaters!$A1:$V640,11,FALSE)-AVERAGE(Skaters!K3:K640))/STDEV(Skaters!K3:K640)</f>
        <v>-0.42803964956348262</v>
      </c>
      <c r="K258" s="33">
        <f>(VLOOKUP($A258,Skaters!$A1:$V640,12,FALSE)-AVERAGE(Skaters!L3:L640))/STDEV(Skaters!L3:L640)</f>
        <v>4.0617385143134802E-2</v>
      </c>
      <c r="L258" s="33">
        <f>(VLOOKUP($A258,Skaters!$A1:$V640,13,FALSE)-AVERAGE(Skaters!M3:M640))/STDEV(Skaters!M3:M640)</f>
        <v>1.5334229993764057</v>
      </c>
      <c r="M258" s="33">
        <f>(VLOOKUP($A258,Skaters!$A1:$V640,14,FALSE)-AVERAGE(Skaters!N3:N640))/STDEV(Skaters!N3:N640)</f>
        <v>-7.3109118288470817E-2</v>
      </c>
      <c r="N258" s="33">
        <f>(VLOOKUP($A258,Skaters!$A1:$V640,15,FALSE)-AVERAGE(Skaters!O3:O640))/STDEV(Skaters!O3:O640)</f>
        <v>-0.13303735405991096</v>
      </c>
      <c r="O258" s="33">
        <f>(VLOOKUP($A258,Skaters!$A1:$V640,16,FALSE)-AVERAGE(Skaters!P3:P640))/STDEV(Skaters!P3:P640)</f>
        <v>-0.9337309799589627</v>
      </c>
      <c r="P258" s="33">
        <f>(VLOOKUP($A258,Skaters!$A1:$V640,17,FALSE)-AVERAGE(Skaters!Q3:Q640))/STDEV(Skaters!Q3:Q640)</f>
        <v>-1.1578663239979492</v>
      </c>
      <c r="Q258" s="33">
        <f>(VLOOKUP($A258,Skaters!$A1:$V640,18,FALSE)-AVERAGE(Skaters!R3:R640))/STDEV(Skaters!R3:R640)</f>
        <v>-1.7491711397251033</v>
      </c>
      <c r="R258" s="33">
        <f>(VLOOKUP($A258,Skaters!$A1:$V640,19,FALSE)-AVERAGE(Skaters!S3:S640))/STDEV(Skaters!S3:S640)</f>
        <v>-1.8737169997345104E-2</v>
      </c>
      <c r="S258" s="33">
        <f>(VLOOKUP($A258,Skaters!$A1:$V640,20,FALSE)-AVERAGE(Skaters!T3:T640))/STDEV(Skaters!T3:T640)</f>
        <v>-0.32153431110687924</v>
      </c>
      <c r="T258" s="33">
        <f>(VLOOKUP($A258,Skaters!$A1:$V640,21,FALSE)-AVERAGE(Skaters!U3:U640))/STDEV(Skaters!U3:U640)</f>
        <v>-0.2336893646275377</v>
      </c>
      <c r="U258" s="33">
        <f>(VLOOKUP($A258,Skaters!$A1:$V640,22,FALSE)-AVERAGE(Skaters!V3:V640))/STDEV(Skaters!V3:V640)</f>
        <v>0.60597478195711918</v>
      </c>
      <c r="V258" s="33">
        <f>IFERROR((VLOOKUP($A258,Skaters!A1:X640,23,FALSE)-AVERAGE(Skaters!W3:W640))/STDEV(Skaters!W3:W640),0)</f>
        <v>0</v>
      </c>
      <c r="W258" s="33">
        <f>IFERROR((VLOOKUP($A258,Skaters!A1:X640,24,FALSE)-AVERAGE(Skaters!X3:X640))/STDEV(Skaters!X3:X640),0)</f>
        <v>0</v>
      </c>
    </row>
    <row r="259" spans="1:23" ht="21.25" customHeight="1" x14ac:dyDescent="0.2">
      <c r="A259" s="47" t="s">
        <v>346</v>
      </c>
      <c r="B259" s="38" t="s">
        <v>130</v>
      </c>
      <c r="C259" s="39">
        <v>27</v>
      </c>
      <c r="D259" s="38" t="s">
        <v>81</v>
      </c>
      <c r="E259" s="40">
        <f t="shared" ref="E259:E322" si="8">(H259*G259*H$2)+(I259*I$2)+(J259*J$2)+(K259*K$2)+(L259*L$2)+(M259*M$2)+(N259*N$2)+(O259*O$2)+(P259*P$2)+(Q259*Q$2)+(R259*R$2)+(S259*S$2)+(T259*T$2)+(U259*U$2)+(V259*V$2)+(W259*W$2)</f>
        <v>-1.0566070858685144</v>
      </c>
      <c r="F259" s="41">
        <f t="shared" ref="F259:F322" si="9">E259/G259</f>
        <v>-2.2481001826989668E-2</v>
      </c>
      <c r="G259" s="42">
        <f>VLOOKUP(A259,Skaters!A1:G640,7,FALSE)</f>
        <v>47</v>
      </c>
      <c r="H259" s="43">
        <f>(VLOOKUP($A259,Skaters!$A1:$V640,8,FALSE)-AVERAGE(Skaters!H3:H640))/STDEV(Skaters!H3:H640)</f>
        <v>-0.47412968618689605</v>
      </c>
      <c r="I259" s="33">
        <f>(VLOOKUP($A259,Skaters!$A1:$V640,10,FALSE)-AVERAGE(Skaters!J3:J640))/STDEV(Skaters!J3:J640)</f>
        <v>0.29962575898206417</v>
      </c>
      <c r="J259" s="33">
        <f>(VLOOKUP($A259,Skaters!$A1:$V640,11,FALSE)-AVERAGE(Skaters!K3:K640))/STDEV(Skaters!K3:K640)</f>
        <v>-0.16420573184644366</v>
      </c>
      <c r="K259" s="33">
        <f>(VLOOKUP($A259,Skaters!$A1:$V640,12,FALSE)-AVERAGE(Skaters!L3:L640))/STDEV(Skaters!L3:L640)</f>
        <v>3.5778449718499063E-2</v>
      </c>
      <c r="L259" s="33">
        <f>(VLOOKUP($A259,Skaters!$A1:$V640,13,FALSE)-AVERAGE(Skaters!M3:M640))/STDEV(Skaters!M3:M640)</f>
        <v>0.24530933427622198</v>
      </c>
      <c r="M259" s="33">
        <f>(VLOOKUP($A259,Skaters!$A1:$V640,14,FALSE)-AVERAGE(Skaters!N3:N640))/STDEV(Skaters!N3:N640)</f>
        <v>-0.22644086577138106</v>
      </c>
      <c r="N259" s="33">
        <f>(VLOOKUP($A259,Skaters!$A1:$V640,15,FALSE)-AVERAGE(Skaters!O3:O640))/STDEV(Skaters!O3:O640)</f>
        <v>-0.19898927662602375</v>
      </c>
      <c r="O259" s="33">
        <f>(VLOOKUP($A259,Skaters!$A1:$V640,16,FALSE)-AVERAGE(Skaters!P3:P640))/STDEV(Skaters!P3:P640)</f>
        <v>-0.82885448442452381</v>
      </c>
      <c r="P259" s="33">
        <f>(VLOOKUP($A259,Skaters!$A1:$V640,17,FALSE)-AVERAGE(Skaters!Q3:Q640))/STDEV(Skaters!Q3:Q640)</f>
        <v>-1.1727664536038542</v>
      </c>
      <c r="Q259" s="33">
        <f>(VLOOKUP($A259,Skaters!$A1:$V640,18,FALSE)-AVERAGE(Skaters!R3:R640))/STDEV(Skaters!R3:R640)</f>
        <v>-0.40949268622980933</v>
      </c>
      <c r="R259" s="33">
        <f>(VLOOKUP($A259,Skaters!$A1:$V640,19,FALSE)-AVERAGE(Skaters!S3:S640))/STDEV(Skaters!S3:S640)</f>
        <v>0.18399157112370856</v>
      </c>
      <c r="S259" s="33">
        <f>(VLOOKUP($A259,Skaters!$A1:$V640,20,FALSE)-AVERAGE(Skaters!T3:T640))/STDEV(Skaters!T3:T640)</f>
        <v>-0.42688994939230313</v>
      </c>
      <c r="T259" s="33">
        <f>(VLOOKUP($A259,Skaters!$A1:$V640,21,FALSE)-AVERAGE(Skaters!U3:U640))/STDEV(Skaters!U3:U640)</f>
        <v>-0.55313750162459108</v>
      </c>
      <c r="U259" s="33">
        <f>(VLOOKUP($A259,Skaters!$A1:$V640,22,FALSE)-AVERAGE(Skaters!V3:V640))/STDEV(Skaters!V3:V640)</f>
        <v>1.6352352635752889</v>
      </c>
      <c r="V259" s="33">
        <f>IFERROR((VLOOKUP($A259,Skaters!A1:X640,23,FALSE)-AVERAGE(Skaters!W3:W640))/STDEV(Skaters!W3:W640),0)</f>
        <v>0</v>
      </c>
      <c r="W259" s="33">
        <f>IFERROR((VLOOKUP($A259,Skaters!A1:X640,24,FALSE)-AVERAGE(Skaters!X3:X640))/STDEV(Skaters!X3:X640),0)</f>
        <v>0</v>
      </c>
    </row>
    <row r="260" spans="1:23" ht="21.25" customHeight="1" x14ac:dyDescent="0.15">
      <c r="A260" s="44" t="s">
        <v>327</v>
      </c>
      <c r="B260" s="45" t="s">
        <v>83</v>
      </c>
      <c r="C260" s="46">
        <v>29</v>
      </c>
      <c r="D260" s="45" t="s">
        <v>66</v>
      </c>
      <c r="E260" s="40">
        <f t="shared" si="8"/>
        <v>0.78750922927755485</v>
      </c>
      <c r="F260" s="41">
        <f t="shared" si="9"/>
        <v>1.6406442276615727E-2</v>
      </c>
      <c r="G260" s="42">
        <f>VLOOKUP(A260,Skaters!A1:G640,7,FALSE)</f>
        <v>48</v>
      </c>
      <c r="H260" s="43">
        <f>(VLOOKUP($A260,Skaters!$A1:$V640,8,FALSE)-AVERAGE(Skaters!H3:H640))/STDEV(Skaters!H3:H640)</f>
        <v>-0.38015776212882613</v>
      </c>
      <c r="I260" s="33">
        <f>(VLOOKUP($A260,Skaters!$A1:$V640,10,FALSE)-AVERAGE(Skaters!J3:J640))/STDEV(Skaters!J3:J640)</f>
        <v>0.31929372741769846</v>
      </c>
      <c r="J260" s="33">
        <f>(VLOOKUP($A260,Skaters!$A1:$V640,11,FALSE)-AVERAGE(Skaters!K3:K640))/STDEV(Skaters!K3:K640)</f>
        <v>-0.1917023454903537</v>
      </c>
      <c r="K260" s="33">
        <f>(VLOOKUP($A260,Skaters!$A1:$V640,12,FALSE)-AVERAGE(Skaters!L3:L640))/STDEV(Skaters!L3:L640)</f>
        <v>2.7567832682172992E-2</v>
      </c>
      <c r="L260" s="33">
        <f>(VLOOKUP($A260,Skaters!$A1:$V640,13,FALSE)-AVERAGE(Skaters!M3:M640))/STDEV(Skaters!M3:M640)</f>
        <v>0.55277908071709059</v>
      </c>
      <c r="M260" s="33">
        <f>(VLOOKUP($A260,Skaters!$A1:$V640,14,FALSE)-AVERAGE(Skaters!N3:N640))/STDEV(Skaters!N3:N640)</f>
        <v>0.17605501424688308</v>
      </c>
      <c r="N260" s="33">
        <f>(VLOOKUP($A260,Skaters!$A1:$V640,15,FALSE)-AVERAGE(Skaters!O3:O640))/STDEV(Skaters!O3:O640)</f>
        <v>-6.965964669673759E-2</v>
      </c>
      <c r="O260" s="33">
        <f>(VLOOKUP($A260,Skaters!$A1:$V640,16,FALSE)-AVERAGE(Skaters!P3:P640))/STDEV(Skaters!P3:P640)</f>
        <v>-0.62099668644961392</v>
      </c>
      <c r="P260" s="33">
        <f>(VLOOKUP($A260,Skaters!$A1:$V640,17,FALSE)-AVERAGE(Skaters!Q3:Q640))/STDEV(Skaters!Q3:Q640)</f>
        <v>0.39892767308925348</v>
      </c>
      <c r="Q260" s="33">
        <f>(VLOOKUP($A260,Skaters!$A1:$V640,18,FALSE)-AVERAGE(Skaters!R3:R640))/STDEV(Skaters!R3:R640)</f>
        <v>0.79779509977947105</v>
      </c>
      <c r="R260" s="33">
        <f>(VLOOKUP($A260,Skaters!$A1:$V640,19,FALSE)-AVERAGE(Skaters!S3:S640))/STDEV(Skaters!S3:S640)</f>
        <v>0.31439184084896238</v>
      </c>
      <c r="S260" s="33">
        <f>(VLOOKUP($A260,Skaters!$A1:$V640,20,FALSE)-AVERAGE(Skaters!T3:T640))/STDEV(Skaters!T3:T640)</f>
        <v>-0.54314366990701157</v>
      </c>
      <c r="T260" s="33">
        <f>(VLOOKUP($A260,Skaters!$A1:$V640,21,FALSE)-AVERAGE(Skaters!U3:U640))/STDEV(Skaters!U3:U640)</f>
        <v>-0.52287900367114903</v>
      </c>
      <c r="U260" s="33">
        <f>(VLOOKUP($A260,Skaters!$A1:$V640,22,FALSE)-AVERAGE(Skaters!V3:V640))/STDEV(Skaters!V3:V640)</f>
        <v>0.14050000101743093</v>
      </c>
      <c r="V260" s="33">
        <f>IFERROR((VLOOKUP($A260,Skaters!A1:X640,23,FALSE)-AVERAGE(Skaters!W3:W640))/STDEV(Skaters!W3:W640),0)</f>
        <v>0</v>
      </c>
      <c r="W260" s="33">
        <f>IFERROR((VLOOKUP($A260,Skaters!A1:X640,24,FALSE)-AVERAGE(Skaters!X3:X640))/STDEV(Skaters!X3:X640),0)</f>
        <v>0</v>
      </c>
    </row>
    <row r="261" spans="1:23" ht="21.25" customHeight="1" x14ac:dyDescent="0.15">
      <c r="A261" s="44" t="s">
        <v>331</v>
      </c>
      <c r="B261" s="45" t="s">
        <v>60</v>
      </c>
      <c r="C261" s="46">
        <v>25</v>
      </c>
      <c r="D261" s="45" t="s">
        <v>62</v>
      </c>
      <c r="E261" s="40">
        <f t="shared" si="8"/>
        <v>1.9631729767434325</v>
      </c>
      <c r="F261" s="41">
        <f t="shared" si="9"/>
        <v>3.8493587779282988E-2</v>
      </c>
      <c r="G261" s="42">
        <f>VLOOKUP(A261,Skaters!A1:G640,7,FALSE)</f>
        <v>51</v>
      </c>
      <c r="H261" s="43">
        <f>(VLOOKUP($A261,Skaters!$A1:$V640,8,FALSE)-AVERAGE(Skaters!H3:H640))/STDEV(Skaters!H3:H640)</f>
        <v>-0.19676506705511515</v>
      </c>
      <c r="I261" s="33">
        <f>(VLOOKUP($A261,Skaters!$A1:$V640,10,FALSE)-AVERAGE(Skaters!J3:J640))/STDEV(Skaters!J3:J640)</f>
        <v>0.44445354924093439</v>
      </c>
      <c r="J261" s="33">
        <f>(VLOOKUP($A261,Skaters!$A1:$V640,11,FALSE)-AVERAGE(Skaters!K3:K640))/STDEV(Skaters!K3:K640)</f>
        <v>-0.28911648913244509</v>
      </c>
      <c r="K261" s="33">
        <f>(VLOOKUP($A261,Skaters!$A1:$V640,12,FALSE)-AVERAGE(Skaters!L3:L640))/STDEV(Skaters!L3:L640)</f>
        <v>2.430891219721781E-2</v>
      </c>
      <c r="L261" s="33">
        <f>(VLOOKUP($A261,Skaters!$A1:$V640,13,FALSE)-AVERAGE(Skaters!M3:M640))/STDEV(Skaters!M3:M640)</f>
        <v>0.7443847324927988</v>
      </c>
      <c r="M261" s="33">
        <f>(VLOOKUP($A261,Skaters!$A1:$V640,14,FALSE)-AVERAGE(Skaters!N3:N640))/STDEV(Skaters!N3:N640)</f>
        <v>-0.77074032700228079</v>
      </c>
      <c r="N261" s="33">
        <f>(VLOOKUP($A261,Skaters!$A1:$V640,15,FALSE)-AVERAGE(Skaters!O3:O640))/STDEV(Skaters!O3:O640)</f>
        <v>-0.87152094274187697</v>
      </c>
      <c r="O261" s="33">
        <f>(VLOOKUP($A261,Skaters!$A1:$V640,16,FALSE)-AVERAGE(Skaters!P3:P640))/STDEV(Skaters!P3:P640)</f>
        <v>0.24313740335942377</v>
      </c>
      <c r="P261" s="33">
        <f>(VLOOKUP($A261,Skaters!$A1:$V640,17,FALSE)-AVERAGE(Skaters!Q3:Q640))/STDEV(Skaters!Q3:Q640)</f>
        <v>0.12367511624210731</v>
      </c>
      <c r="Q261" s="33">
        <f>(VLOOKUP($A261,Skaters!$A1:$V640,18,FALSE)-AVERAGE(Skaters!R3:R640))/STDEV(Skaters!R3:R640)</f>
        <v>1.6918347235245976</v>
      </c>
      <c r="R261" s="33">
        <f>(VLOOKUP($A261,Skaters!$A1:$V640,19,FALSE)-AVERAGE(Skaters!S3:S640))/STDEV(Skaters!S3:S640)</f>
        <v>0.59729378676822564</v>
      </c>
      <c r="S261" s="33">
        <f>(VLOOKUP($A261,Skaters!$A1:$V640,20,FALSE)-AVERAGE(Skaters!T3:T640))/STDEV(Skaters!T3:T640)</f>
        <v>-0.54081561743407303</v>
      </c>
      <c r="T261" s="33">
        <f>(VLOOKUP($A261,Skaters!$A1:$V640,21,FALSE)-AVERAGE(Skaters!U3:U640))/STDEV(Skaters!U3:U640)</f>
        <v>-0.53907504357205061</v>
      </c>
      <c r="U261" s="33">
        <f>(VLOOKUP($A261,Skaters!$A1:$V640,22,FALSE)-AVERAGE(Skaters!V3:V640))/STDEV(Skaters!V3:V640)</f>
        <v>0.31099639061539308</v>
      </c>
      <c r="V261" s="33">
        <f>IFERROR((VLOOKUP($A261,Skaters!A1:X640,23,FALSE)-AVERAGE(Skaters!W3:W640))/STDEV(Skaters!W3:W640),0)</f>
        <v>0</v>
      </c>
      <c r="W261" s="33">
        <f>IFERROR((VLOOKUP($A261,Skaters!A1:X640,24,FALSE)-AVERAGE(Skaters!X3:X640))/STDEV(Skaters!X3:X640),0)</f>
        <v>0</v>
      </c>
    </row>
    <row r="262" spans="1:23" ht="21.25" customHeight="1" x14ac:dyDescent="0.15">
      <c r="A262" s="44" t="s">
        <v>394</v>
      </c>
      <c r="B262" s="48" t="s">
        <v>135</v>
      </c>
      <c r="C262" s="49">
        <v>29</v>
      </c>
      <c r="D262" s="48" t="s">
        <v>61</v>
      </c>
      <c r="E262" s="40">
        <f t="shared" si="8"/>
        <v>-2.7221122778246389</v>
      </c>
      <c r="F262" s="41">
        <f t="shared" si="9"/>
        <v>-5.555331179233957E-2</v>
      </c>
      <c r="G262" s="42">
        <f>VLOOKUP(A262,Skaters!A1:G640,7,FALSE)</f>
        <v>49</v>
      </c>
      <c r="H262" s="43">
        <f>(VLOOKUP($A262,Skaters!$A1:$V640,8,FALSE)-AVERAGE(Skaters!H3:H640))/STDEV(Skaters!H3:H640)</f>
        <v>0.27242455183114828</v>
      </c>
      <c r="I262" s="33">
        <f>(VLOOKUP($A262,Skaters!$A1:$V640,10,FALSE)-AVERAGE(Skaters!J3:J640))/STDEV(Skaters!J3:J640)</f>
        <v>0.10710488978252611</v>
      </c>
      <c r="J262" s="33">
        <f>(VLOOKUP($A262,Skaters!$A1:$V640,11,FALSE)-AVERAGE(Skaters!K3:K640))/STDEV(Skaters!K3:K640)</f>
        <v>-5.1050733317677732E-2</v>
      </c>
      <c r="K262" s="33">
        <f>(VLOOKUP($A262,Skaters!$A1:$V640,12,FALSE)-AVERAGE(Skaters!L3:L640))/STDEV(Skaters!L3:L640)</f>
        <v>1.7619126868516723E-2</v>
      </c>
      <c r="L262" s="33">
        <f>(VLOOKUP($A262,Skaters!$A1:$V640,13,FALSE)-AVERAGE(Skaters!M3:M640))/STDEV(Skaters!M3:M640)</f>
        <v>-0.63501981710899358</v>
      </c>
      <c r="M262" s="33">
        <f>(VLOOKUP($A262,Skaters!$A1:$V640,14,FALSE)-AVERAGE(Skaters!N3:N640))/STDEV(Skaters!N3:N640)</f>
        <v>-0.12437378100027335</v>
      </c>
      <c r="N262" s="33">
        <f>(VLOOKUP($A262,Skaters!$A1:$V640,15,FALSE)-AVERAGE(Skaters!O3:O640))/STDEV(Skaters!O3:O640)</f>
        <v>-0.32087751112256652</v>
      </c>
      <c r="O262" s="33">
        <f>(VLOOKUP($A262,Skaters!$A1:$V640,16,FALSE)-AVERAGE(Skaters!P3:P640))/STDEV(Skaters!P3:P640)</f>
        <v>-0.18076238307772802</v>
      </c>
      <c r="P262" s="33">
        <f>(VLOOKUP($A262,Skaters!$A1:$V640,17,FALSE)-AVERAGE(Skaters!Q3:Q640))/STDEV(Skaters!Q3:Q640)</f>
        <v>0.83384781853955248</v>
      </c>
      <c r="Q262" s="33">
        <f>(VLOOKUP($A262,Skaters!$A1:$V640,18,FALSE)-AVERAGE(Skaters!R3:R640))/STDEV(Skaters!R3:R640)</f>
        <v>-1.641506722980199</v>
      </c>
      <c r="R262" s="33">
        <f>(VLOOKUP($A262,Skaters!$A1:$V640,19,FALSE)-AVERAGE(Skaters!S3:S640))/STDEV(Skaters!S3:S640)</f>
        <v>-0.36708456056095923</v>
      </c>
      <c r="S262" s="33">
        <f>(VLOOKUP($A262,Skaters!$A1:$V640,20,FALSE)-AVERAGE(Skaters!T3:T640))/STDEV(Skaters!T3:T640)</f>
        <v>1.9581549706641044</v>
      </c>
      <c r="T262" s="33">
        <f>(VLOOKUP($A262,Skaters!$A1:$V640,21,FALSE)-AVERAGE(Skaters!U3:U640))/STDEV(Skaters!U3:U640)</f>
        <v>2.3054274943567608</v>
      </c>
      <c r="U262" s="33">
        <f>(VLOOKUP($A262,Skaters!$A1:$V640,22,FALSE)-AVERAGE(Skaters!V3:V640))/STDEV(Skaters!V3:V640)</f>
        <v>0.89934267526620837</v>
      </c>
      <c r="V262" s="33">
        <f>IFERROR((VLOOKUP($A262,Skaters!A1:X640,23,FALSE)-AVERAGE(Skaters!W3:W640))/STDEV(Skaters!W3:W640),0)</f>
        <v>0</v>
      </c>
      <c r="W262" s="33">
        <f>IFERROR((VLOOKUP($A262,Skaters!A1:X640,24,FALSE)-AVERAGE(Skaters!X3:X640))/STDEV(Skaters!X3:X640),0)</f>
        <v>0</v>
      </c>
    </row>
    <row r="263" spans="1:23" ht="21.25" customHeight="1" x14ac:dyDescent="0.15">
      <c r="A263" s="44" t="s">
        <v>326</v>
      </c>
      <c r="B263" s="48" t="s">
        <v>76</v>
      </c>
      <c r="C263" s="49">
        <v>27</v>
      </c>
      <c r="D263" s="48" t="s">
        <v>74</v>
      </c>
      <c r="E263" s="40">
        <f t="shared" si="8"/>
        <v>2.3275743202861072</v>
      </c>
      <c r="F263" s="41">
        <f t="shared" si="9"/>
        <v>4.7501516740532802E-2</v>
      </c>
      <c r="G263" s="42">
        <f>VLOOKUP(A263,Skaters!A1:G640,7,FALSE)</f>
        <v>49</v>
      </c>
      <c r="H263" s="43">
        <f>(VLOOKUP($A263,Skaters!$A1:$V640,8,FALSE)-AVERAGE(Skaters!H3:H640))/STDEV(Skaters!H3:H640)</f>
        <v>1.2207977465912485</v>
      </c>
      <c r="I263" s="33">
        <f>(VLOOKUP($A263,Skaters!$A1:$V640,10,FALSE)-AVERAGE(Skaters!J3:J640))/STDEV(Skaters!J3:J640)</f>
        <v>-0.72294080740574274</v>
      </c>
      <c r="J263" s="33">
        <f>(VLOOKUP($A263,Skaters!$A1:$V640,11,FALSE)-AVERAGE(Skaters!K3:K640))/STDEV(Skaters!K3:K640)</f>
        <v>0.55317707672299288</v>
      </c>
      <c r="K263" s="33">
        <f>(VLOOKUP($A263,Skaters!$A1:$V640,12,FALSE)-AVERAGE(Skaters!L3:L640))/STDEV(Skaters!L3:L640)</f>
        <v>1.2823193391413877E-2</v>
      </c>
      <c r="L263" s="33">
        <f>(VLOOKUP($A263,Skaters!$A1:$V640,13,FALSE)-AVERAGE(Skaters!M3:M640))/STDEV(Skaters!M3:M640)</f>
        <v>-2.0709987253249535E-2</v>
      </c>
      <c r="M263" s="33">
        <f>(VLOOKUP($A263,Skaters!$A1:$V640,14,FALSE)-AVERAGE(Skaters!N3:N640))/STDEV(Skaters!N3:N640)</f>
        <v>-0.1261009047039946</v>
      </c>
      <c r="N263" s="33">
        <f>(VLOOKUP($A263,Skaters!$A1:$V640,15,FALSE)-AVERAGE(Skaters!O3:O640))/STDEV(Skaters!O3:O640)</f>
        <v>0.18336160126229351</v>
      </c>
      <c r="O263" s="33">
        <f>(VLOOKUP($A263,Skaters!$A1:$V640,16,FALSE)-AVERAGE(Skaters!P3:P640))/STDEV(Skaters!P3:P640)</f>
        <v>1.3200587041445273</v>
      </c>
      <c r="P263" s="33">
        <f>(VLOOKUP($A263,Skaters!$A1:$V640,17,FALSE)-AVERAGE(Skaters!Q3:Q640))/STDEV(Skaters!Q3:Q640)</f>
        <v>-0.97801828965155979</v>
      </c>
      <c r="Q263" s="33">
        <f>(VLOOKUP($A263,Skaters!$A1:$V640,18,FALSE)-AVERAGE(Skaters!R3:R640))/STDEV(Skaters!R3:R640)</f>
        <v>1.0146277328152855</v>
      </c>
      <c r="R263" s="33">
        <f>(VLOOKUP($A263,Skaters!$A1:$V640,19,FALSE)-AVERAGE(Skaters!S3:S640))/STDEV(Skaters!S3:S640)</f>
        <v>-0.56662808594082381</v>
      </c>
      <c r="S263" s="33">
        <f>(VLOOKUP($A263,Skaters!$A1:$V640,20,FALSE)-AVERAGE(Skaters!T3:T640))/STDEV(Skaters!T3:T640)</f>
        <v>-0.59598363404162102</v>
      </c>
      <c r="T263" s="33">
        <f>(VLOOKUP($A263,Skaters!$A1:$V640,21,FALSE)-AVERAGE(Skaters!U3:U640))/STDEV(Skaters!U3:U640)</f>
        <v>-0.65095749298080607</v>
      </c>
      <c r="U263" s="33">
        <f>(VLOOKUP($A263,Skaters!$A1:$V640,22,FALSE)-AVERAGE(Skaters!V3:V640))/STDEV(Skaters!V3:V640)</f>
        <v>-1.1927433366330396</v>
      </c>
      <c r="V263" s="33">
        <f>IFERROR((VLOOKUP($A263,Skaters!A1:X640,23,FALSE)-AVERAGE(Skaters!W3:W640))/STDEV(Skaters!W3:W640),0)</f>
        <v>0</v>
      </c>
      <c r="W263" s="33">
        <f>IFERROR((VLOOKUP($A263,Skaters!A1:X640,24,FALSE)-AVERAGE(Skaters!X3:X640))/STDEV(Skaters!X3:X640),0)</f>
        <v>0</v>
      </c>
    </row>
    <row r="264" spans="1:23" ht="21.25" customHeight="1" x14ac:dyDescent="0.15">
      <c r="A264" s="44" t="s">
        <v>293</v>
      </c>
      <c r="B264" s="48" t="s">
        <v>94</v>
      </c>
      <c r="C264" s="49">
        <v>25</v>
      </c>
      <c r="D264" s="48" t="s">
        <v>74</v>
      </c>
      <c r="E264" s="40">
        <f t="shared" si="8"/>
        <v>2.729259514586567</v>
      </c>
      <c r="F264" s="41">
        <f t="shared" si="9"/>
        <v>5.5699173767072799E-2</v>
      </c>
      <c r="G264" s="42">
        <f>VLOOKUP(A264,Skaters!A1:G640,7,FALSE)</f>
        <v>49</v>
      </c>
      <c r="H264" s="43">
        <f>(VLOOKUP($A264,Skaters!$A1:$V640,8,FALSE)-AVERAGE(Skaters!H3:H640))/STDEV(Skaters!H3:H640)</f>
        <v>1.503782878501607</v>
      </c>
      <c r="I264" s="33">
        <f>(VLOOKUP($A264,Skaters!$A1:$V640,10,FALSE)-AVERAGE(Skaters!J3:J640))/STDEV(Skaters!J3:J640)</f>
        <v>-0.89633074763940201</v>
      </c>
      <c r="J264" s="33">
        <f>(VLOOKUP($A264,Skaters!$A1:$V640,11,FALSE)-AVERAGE(Skaters!K3:K640))/STDEV(Skaters!K3:K640)</f>
        <v>0.67392533080597772</v>
      </c>
      <c r="K264" s="33">
        <f>(VLOOKUP($A264,Skaters!$A1:$V640,12,FALSE)-AVERAGE(Skaters!L3:L640))/STDEV(Skaters!L3:L640)</f>
        <v>8.3663702259481245E-3</v>
      </c>
      <c r="L264" s="33">
        <f>(VLOOKUP($A264,Skaters!$A1:$V640,13,FALSE)-AVERAGE(Skaters!M3:M640))/STDEV(Skaters!M3:M640)</f>
        <v>0.16765148823112341</v>
      </c>
      <c r="M264" s="33">
        <f>(VLOOKUP($A264,Skaters!$A1:$V640,14,FALSE)-AVERAGE(Skaters!N3:N640))/STDEV(Skaters!N3:N640)</f>
        <v>-0.50039071210884745</v>
      </c>
      <c r="N264" s="33">
        <f>(VLOOKUP($A264,Skaters!$A1:$V640,15,FALSE)-AVERAGE(Skaters!O3:O640))/STDEV(Skaters!O3:O640)</f>
        <v>0.60252234666533866</v>
      </c>
      <c r="O264" s="33">
        <f>(VLOOKUP($A264,Skaters!$A1:$V640,16,FALSE)-AVERAGE(Skaters!P3:P640))/STDEV(Skaters!P3:P640)</f>
        <v>1.6775030329752434</v>
      </c>
      <c r="P264" s="33">
        <f>(VLOOKUP($A264,Skaters!$A1:$V640,17,FALSE)-AVERAGE(Skaters!Q3:Q640))/STDEV(Skaters!Q3:Q640)</f>
        <v>-0.58118085040686707</v>
      </c>
      <c r="Q264" s="33">
        <f>(VLOOKUP($A264,Skaters!$A1:$V640,18,FALSE)-AVERAGE(Skaters!R3:R640))/STDEV(Skaters!R3:R640)</f>
        <v>0.50398806354828574</v>
      </c>
      <c r="R264" s="33">
        <f>(VLOOKUP($A264,Skaters!$A1:$V640,19,FALSE)-AVERAGE(Skaters!S3:S640))/STDEV(Skaters!S3:S640)</f>
        <v>-0.72707429065161744</v>
      </c>
      <c r="S264" s="33">
        <f>(VLOOKUP($A264,Skaters!$A1:$V640,20,FALSE)-AVERAGE(Skaters!T3:T640))/STDEV(Skaters!T3:T640)</f>
        <v>-0.59598363404164245</v>
      </c>
      <c r="T264" s="33">
        <f>(VLOOKUP($A264,Skaters!$A1:$V640,21,FALSE)-AVERAGE(Skaters!U3:U640))/STDEV(Skaters!U3:U640)</f>
        <v>-0.65095784258714562</v>
      </c>
      <c r="U264" s="33">
        <f>(VLOOKUP($A264,Skaters!$A1:$V640,22,FALSE)-AVERAGE(Skaters!V3:V640))/STDEV(Skaters!V3:V640)</f>
        <v>-1.1927436227759016</v>
      </c>
      <c r="V264" s="33">
        <f>IFERROR((VLOOKUP($A264,Skaters!A1:X640,23,FALSE)-AVERAGE(Skaters!W3:W640))/STDEV(Skaters!W3:W640),0)</f>
        <v>0</v>
      </c>
      <c r="W264" s="33">
        <f>IFERROR((VLOOKUP($A264,Skaters!A1:X640,24,FALSE)-AVERAGE(Skaters!X3:X640))/STDEV(Skaters!X3:X640),0)</f>
        <v>0</v>
      </c>
    </row>
    <row r="265" spans="1:23" ht="21.25" customHeight="1" x14ac:dyDescent="0.15">
      <c r="A265" s="44" t="s">
        <v>264</v>
      </c>
      <c r="B265" s="48" t="s">
        <v>212</v>
      </c>
      <c r="C265" s="49">
        <v>38</v>
      </c>
      <c r="D265" s="48" t="s">
        <v>74</v>
      </c>
      <c r="E265" s="40">
        <f t="shared" si="8"/>
        <v>2.89058649710275</v>
      </c>
      <c r="F265" s="41">
        <f t="shared" si="9"/>
        <v>5.8991561165362243E-2</v>
      </c>
      <c r="G265" s="42">
        <f>VLOOKUP(A265,Skaters!A1:G640,7,FALSE)</f>
        <v>49</v>
      </c>
      <c r="H265" s="43">
        <f>(VLOOKUP($A265,Skaters!$A1:$V640,8,FALSE)-AVERAGE(Skaters!H3:H640))/STDEV(Skaters!H3:H640)</f>
        <v>1.1267130317719551</v>
      </c>
      <c r="I265" s="33">
        <f>(VLOOKUP($A265,Skaters!$A1:$V640,10,FALSE)-AVERAGE(Skaters!J3:J640))/STDEV(Skaters!J3:J640)</f>
        <v>-0.37173036266150361</v>
      </c>
      <c r="J265" s="33">
        <f>(VLOOKUP($A265,Skaters!$A1:$V640,11,FALSE)-AVERAGE(Skaters!K3:K640))/STDEV(Skaters!K3:K640)</f>
        <v>0.28587004591092441</v>
      </c>
      <c r="K265" s="33">
        <f>(VLOOKUP($A265,Skaters!$A1:$V640,12,FALSE)-AVERAGE(Skaters!L3:L640))/STDEV(Skaters!L3:L640)</f>
        <v>7.4973116942573803E-3</v>
      </c>
      <c r="L265" s="33">
        <f>(VLOOKUP($A265,Skaters!$A1:$V640,13,FALSE)-AVERAGE(Skaters!M3:M640))/STDEV(Skaters!M3:M640)</f>
        <v>0.66496176854400924</v>
      </c>
      <c r="M265" s="33">
        <f>(VLOOKUP($A265,Skaters!$A1:$V640,14,FALSE)-AVERAGE(Skaters!N3:N640))/STDEV(Skaters!N3:N640)</f>
        <v>0.2094928993789715</v>
      </c>
      <c r="N265" s="33">
        <f>(VLOOKUP($A265,Skaters!$A1:$V640,15,FALSE)-AVERAGE(Skaters!O3:O640))/STDEV(Skaters!O3:O640)</f>
        <v>0.73736313770423034</v>
      </c>
      <c r="O265" s="33">
        <f>(VLOOKUP($A265,Skaters!$A1:$V640,16,FALSE)-AVERAGE(Skaters!P3:P640))/STDEV(Skaters!P3:P640)</f>
        <v>2.0760978866505369</v>
      </c>
      <c r="P265" s="33">
        <f>(VLOOKUP($A265,Skaters!$A1:$V640,17,FALSE)-AVERAGE(Skaters!Q3:Q640))/STDEV(Skaters!Q3:Q640)</f>
        <v>-0.47225114665137125</v>
      </c>
      <c r="Q265" s="33">
        <f>(VLOOKUP($A265,Skaters!$A1:$V640,18,FALSE)-AVERAGE(Skaters!R3:R640))/STDEV(Skaters!R3:R640)</f>
        <v>-0.50197597904544722</v>
      </c>
      <c r="R265" s="33">
        <f>(VLOOKUP($A265,Skaters!$A1:$V640,19,FALSE)-AVERAGE(Skaters!S3:S640))/STDEV(Skaters!S3:S640)</f>
        <v>-0.3470041561117187</v>
      </c>
      <c r="S265" s="33">
        <f>(VLOOKUP($A265,Skaters!$A1:$V640,20,FALSE)-AVERAGE(Skaters!T3:T640))/STDEV(Skaters!T3:T640)</f>
        <v>-0.59598363404164245</v>
      </c>
      <c r="T265" s="33">
        <f>(VLOOKUP($A265,Skaters!$A1:$V640,21,FALSE)-AVERAGE(Skaters!U3:U640))/STDEV(Skaters!U3:U640)</f>
        <v>-0.65095784258714562</v>
      </c>
      <c r="U265" s="33">
        <f>(VLOOKUP($A265,Skaters!$A1:$V640,22,FALSE)-AVERAGE(Skaters!V3:V640))/STDEV(Skaters!V3:V640)</f>
        <v>-1.1927436227759016</v>
      </c>
      <c r="V265" s="33">
        <f>IFERROR((VLOOKUP($A265,Skaters!A1:X640,23,FALSE)-AVERAGE(Skaters!W3:W640))/STDEV(Skaters!W3:W640),0)</f>
        <v>0</v>
      </c>
      <c r="W265" s="33">
        <f>IFERROR((VLOOKUP($A265,Skaters!A1:X640,24,FALSE)-AVERAGE(Skaters!X3:X640))/STDEV(Skaters!X3:X640),0)</f>
        <v>0</v>
      </c>
    </row>
    <row r="266" spans="1:23" ht="21.25" customHeight="1" x14ac:dyDescent="0.15">
      <c r="A266" s="37" t="s">
        <v>338</v>
      </c>
      <c r="B266" s="38" t="s">
        <v>78</v>
      </c>
      <c r="C266" s="39">
        <v>23</v>
      </c>
      <c r="D266" s="38" t="s">
        <v>74</v>
      </c>
      <c r="E266" s="40">
        <f t="shared" si="8"/>
        <v>1.8512098050718055</v>
      </c>
      <c r="F266" s="41">
        <f t="shared" si="9"/>
        <v>4.1137995668262345E-2</v>
      </c>
      <c r="G266" s="42">
        <f>VLOOKUP(A266,Skaters!A1:G640,7,FALSE)</f>
        <v>45</v>
      </c>
      <c r="H266" s="43">
        <f>(VLOOKUP($A266,Skaters!$A1:$V640,8,FALSE)-AVERAGE(Skaters!H3:H640))/STDEV(Skaters!H3:H640)</f>
        <v>1.280980227682792</v>
      </c>
      <c r="I266" s="33">
        <f>(VLOOKUP($A266,Skaters!$A1:$V640,10,FALSE)-AVERAGE(Skaters!J3:J640))/STDEV(Skaters!J3:J640)</f>
        <v>-0.73928847424446642</v>
      </c>
      <c r="J266" s="33">
        <f>(VLOOKUP($A266,Skaters!$A1:$V640,11,FALSE)-AVERAGE(Skaters!K3:K640))/STDEV(Skaters!K3:K640)</f>
        <v>0.54874280651040908</v>
      </c>
      <c r="K266" s="33">
        <f>(VLOOKUP($A266,Skaters!$A1:$V640,12,FALSE)-AVERAGE(Skaters!L3:L640))/STDEV(Skaters!L3:L640)</f>
        <v>2.4117070596563388E-3</v>
      </c>
      <c r="L266" s="33">
        <f>(VLOOKUP($A266,Skaters!$A1:$V640,13,FALSE)-AVERAGE(Skaters!M3:M640))/STDEV(Skaters!M3:M640)</f>
        <v>-0.28977240122879699</v>
      </c>
      <c r="M266" s="33">
        <f>(VLOOKUP($A266,Skaters!$A1:$V640,14,FALSE)-AVERAGE(Skaters!N3:N640))/STDEV(Skaters!N3:N640)</f>
        <v>-0.36006571174678786</v>
      </c>
      <c r="N266" s="33">
        <f>(VLOOKUP($A266,Skaters!$A1:$V640,15,FALSE)-AVERAGE(Skaters!O3:O640))/STDEV(Skaters!O3:O640)</f>
        <v>0.1549642699312371</v>
      </c>
      <c r="O266" s="33">
        <f>(VLOOKUP($A266,Skaters!$A1:$V640,16,FALSE)-AVERAGE(Skaters!P3:P640))/STDEV(Skaters!P3:P640)</f>
        <v>1.2068429521164472</v>
      </c>
      <c r="P266" s="33">
        <f>(VLOOKUP($A266,Skaters!$A1:$V640,17,FALSE)-AVERAGE(Skaters!Q3:Q640))/STDEV(Skaters!Q3:Q640)</f>
        <v>2.025784977946635E-2</v>
      </c>
      <c r="Q266" s="33">
        <f>(VLOOKUP($A266,Skaters!$A1:$V640,18,FALSE)-AVERAGE(Skaters!R3:R640))/STDEV(Skaters!R3:R640)</f>
        <v>0.96972065198697543</v>
      </c>
      <c r="R266" s="33">
        <f>(VLOOKUP($A266,Skaters!$A1:$V640,19,FALSE)-AVERAGE(Skaters!S3:S640))/STDEV(Skaters!S3:S640)</f>
        <v>-0.615064517165411</v>
      </c>
      <c r="S266" s="33">
        <f>(VLOOKUP($A266,Skaters!$A1:$V640,20,FALSE)-AVERAGE(Skaters!T3:T640))/STDEV(Skaters!T3:T640)</f>
        <v>-0.59598363404162957</v>
      </c>
      <c r="T266" s="33">
        <f>(VLOOKUP($A266,Skaters!$A1:$V640,21,FALSE)-AVERAGE(Skaters!U3:U640))/STDEV(Skaters!U3:U640)</f>
        <v>-0.65095733600700667</v>
      </c>
      <c r="U266" s="33">
        <f>(VLOOKUP($A266,Skaters!$A1:$V640,22,FALSE)-AVERAGE(Skaters!V3:V640))/STDEV(Skaters!V3:V640)</f>
        <v>-1.1927435050601531</v>
      </c>
      <c r="V266" s="33">
        <f>IFERROR((VLOOKUP($A266,Skaters!A1:X640,23,FALSE)-AVERAGE(Skaters!W3:W640))/STDEV(Skaters!W3:W640),0)</f>
        <v>0</v>
      </c>
      <c r="W266" s="33">
        <f>IFERROR((VLOOKUP($A266,Skaters!A1:X640,24,FALSE)-AVERAGE(Skaters!X3:X640))/STDEV(Skaters!X3:X640),0)</f>
        <v>0</v>
      </c>
    </row>
    <row r="267" spans="1:23" ht="21.25" customHeight="1" x14ac:dyDescent="0.15">
      <c r="A267" s="37" t="s">
        <v>382</v>
      </c>
      <c r="B267" s="38" t="s">
        <v>212</v>
      </c>
      <c r="C267" s="39">
        <v>30</v>
      </c>
      <c r="D267" s="38" t="s">
        <v>81</v>
      </c>
      <c r="E267" s="40">
        <f t="shared" si="8"/>
        <v>-1.2123498994019961</v>
      </c>
      <c r="F267" s="41">
        <f t="shared" si="9"/>
        <v>-2.4741834681673389E-2</v>
      </c>
      <c r="G267" s="42">
        <f>VLOOKUP(A267,Skaters!A1:G640,7,FALSE)</f>
        <v>49</v>
      </c>
      <c r="H267" s="43">
        <f>(VLOOKUP($A267,Skaters!$A1:$V640,8,FALSE)-AVERAGE(Skaters!H3:H640))/STDEV(Skaters!H3:H640)</f>
        <v>-0.47323429113248366</v>
      </c>
      <c r="I267" s="33">
        <f>(VLOOKUP($A267,Skaters!$A1:$V640,10,FALSE)-AVERAGE(Skaters!J3:J640))/STDEV(Skaters!J3:J640)</f>
        <v>0.40714325592029765</v>
      </c>
      <c r="J267" s="33">
        <f>(VLOOKUP($A267,Skaters!$A1:$V640,11,FALSE)-AVERAGE(Skaters!K3:K640))/STDEV(Skaters!K3:K640)</f>
        <v>-0.30590293744840069</v>
      </c>
      <c r="K267" s="33">
        <f>(VLOOKUP($A267,Skaters!$A1:$V640,12,FALSE)-AVERAGE(Skaters!L3:L640))/STDEV(Skaters!L3:L640)</f>
        <v>-3.6636181451834924E-3</v>
      </c>
      <c r="L267" s="33">
        <f>(VLOOKUP($A267,Skaters!$A1:$V640,13,FALSE)-AVERAGE(Skaters!M3:M640))/STDEV(Skaters!M3:M640)</f>
        <v>-0.2302743971660679</v>
      </c>
      <c r="M267" s="33">
        <f>(VLOOKUP($A267,Skaters!$A1:$V640,14,FALSE)-AVERAGE(Skaters!N3:N640))/STDEV(Skaters!N3:N640)</f>
        <v>-0.60958621234547372</v>
      </c>
      <c r="N267" s="33">
        <f>(VLOOKUP($A267,Skaters!$A1:$V640,15,FALSE)-AVERAGE(Skaters!O3:O640))/STDEV(Skaters!O3:O640)</f>
        <v>-0.79721850670416805</v>
      </c>
      <c r="O267" s="33">
        <f>(VLOOKUP($A267,Skaters!$A1:$V640,16,FALSE)-AVERAGE(Skaters!P3:P640))/STDEV(Skaters!P3:P640)</f>
        <v>0.17796146488136527</v>
      </c>
      <c r="P267" s="33">
        <f>(VLOOKUP($A267,Skaters!$A1:$V640,17,FALSE)-AVERAGE(Skaters!Q3:Q640))/STDEV(Skaters!Q3:Q640)</f>
        <v>3.4160071365071212</v>
      </c>
      <c r="Q267" s="33">
        <f>(VLOOKUP($A267,Skaters!$A1:$V640,18,FALSE)-AVERAGE(Skaters!R3:R640))/STDEV(Skaters!R3:R640)</f>
        <v>-0.46405877888502245</v>
      </c>
      <c r="R267" s="33">
        <f>(VLOOKUP($A267,Skaters!$A1:$V640,19,FALSE)-AVERAGE(Skaters!S3:S640))/STDEV(Skaters!S3:S640)</f>
        <v>0.38668656285681496</v>
      </c>
      <c r="S267" s="33">
        <f>(VLOOKUP($A267,Skaters!$A1:$V640,20,FALSE)-AVERAGE(Skaters!T3:T640))/STDEV(Skaters!T3:T640)</f>
        <v>-0.56699112289159037</v>
      </c>
      <c r="T267" s="33">
        <f>(VLOOKUP($A267,Skaters!$A1:$V640,21,FALSE)-AVERAGE(Skaters!U3:U640))/STDEV(Skaters!U3:U640)</f>
        <v>-0.62280523603797111</v>
      </c>
      <c r="U267" s="33">
        <f>(VLOOKUP($A267,Skaters!$A1:$V640,22,FALSE)-AVERAGE(Skaters!V3:V640))/STDEV(Skaters!V3:V640)</f>
        <v>1.0906966397639282</v>
      </c>
      <c r="V267" s="33">
        <f>IFERROR((VLOOKUP($A267,Skaters!A1:X640,23,FALSE)-AVERAGE(Skaters!W3:W640))/STDEV(Skaters!W3:W640),0)</f>
        <v>0</v>
      </c>
      <c r="W267" s="33">
        <f>IFERROR((VLOOKUP($A267,Skaters!A1:X640,24,FALSE)-AVERAGE(Skaters!X3:X640))/STDEV(Skaters!X3:X640),0)</f>
        <v>0</v>
      </c>
    </row>
    <row r="268" spans="1:23" ht="21.25" customHeight="1" x14ac:dyDescent="0.15">
      <c r="A268" s="44" t="s">
        <v>341</v>
      </c>
      <c r="B268" s="45" t="s">
        <v>70</v>
      </c>
      <c r="C268" s="46">
        <v>25</v>
      </c>
      <c r="D268" s="45" t="s">
        <v>74</v>
      </c>
      <c r="E268" s="40">
        <f t="shared" si="8"/>
        <v>1.9692730925523962</v>
      </c>
      <c r="F268" s="41">
        <f t="shared" si="9"/>
        <v>4.1899427501114812E-2</v>
      </c>
      <c r="G268" s="42">
        <f>VLOOKUP(A268,Skaters!A1:G640,7,FALSE)</f>
        <v>47</v>
      </c>
      <c r="H268" s="43">
        <f>(VLOOKUP($A268,Skaters!$A1:$V640,8,FALSE)-AVERAGE(Skaters!H3:H640))/STDEV(Skaters!H3:H640)</f>
        <v>1.1753569318910495</v>
      </c>
      <c r="I268" s="33">
        <f>(VLOOKUP($A268,Skaters!$A1:$V640,10,FALSE)-AVERAGE(Skaters!J3:J640))/STDEV(Skaters!J3:J640)</f>
        <v>-0.97647900470630045</v>
      </c>
      <c r="J268" s="33">
        <f>(VLOOKUP($A268,Skaters!$A1:$V640,11,FALSE)-AVERAGE(Skaters!K3:K640))/STDEV(Skaters!K3:K640)</f>
        <v>0.69593490619018838</v>
      </c>
      <c r="K268" s="33">
        <f>(VLOOKUP($A268,Skaters!$A1:$V640,12,FALSE)-AVERAGE(Skaters!L3:L640))/STDEV(Skaters!L3:L640)</f>
        <v>-1.5045643422872072E-2</v>
      </c>
      <c r="L268" s="33">
        <f>(VLOOKUP($A268,Skaters!$A1:$V640,13,FALSE)-AVERAGE(Skaters!M3:M640))/STDEV(Skaters!M3:M640)</f>
        <v>0.29378966352152974</v>
      </c>
      <c r="M268" s="33">
        <f>(VLOOKUP($A268,Skaters!$A1:$V640,14,FALSE)-AVERAGE(Skaters!N3:N640))/STDEV(Skaters!N3:N640)</f>
        <v>-0.68785487443422233</v>
      </c>
      <c r="N268" s="33">
        <f>(VLOOKUP($A268,Skaters!$A1:$V640,15,FALSE)-AVERAGE(Skaters!O3:O640))/STDEV(Skaters!O3:O640)</f>
        <v>-0.71921625886166973</v>
      </c>
      <c r="O268" s="33">
        <f>(VLOOKUP($A268,Skaters!$A1:$V640,16,FALSE)-AVERAGE(Skaters!P3:P640))/STDEV(Skaters!P3:P640)</f>
        <v>0.99778415860465641</v>
      </c>
      <c r="P268" s="33">
        <f>(VLOOKUP($A268,Skaters!$A1:$V640,17,FALSE)-AVERAGE(Skaters!Q3:Q640))/STDEV(Skaters!Q3:Q640)</f>
        <v>-0.52372359818653014</v>
      </c>
      <c r="Q268" s="33">
        <f>(VLOOKUP($A268,Skaters!$A1:$V640,18,FALSE)-AVERAGE(Skaters!R3:R640))/STDEV(Skaters!R3:R640)</f>
        <v>1.6774596278039919</v>
      </c>
      <c r="R268" s="33">
        <f>(VLOOKUP($A268,Skaters!$A1:$V640,19,FALSE)-AVERAGE(Skaters!S3:S640))/STDEV(Skaters!S3:S640)</f>
        <v>-0.9345548781505969</v>
      </c>
      <c r="S268" s="33">
        <f>(VLOOKUP($A268,Skaters!$A1:$V640,20,FALSE)-AVERAGE(Skaters!T3:T640))/STDEV(Skaters!T3:T640)</f>
        <v>-0.59598363404164245</v>
      </c>
      <c r="T268" s="33">
        <f>(VLOOKUP($A268,Skaters!$A1:$V640,21,FALSE)-AVERAGE(Skaters!U3:U640))/STDEV(Skaters!U3:U640)</f>
        <v>-0.65095784258714562</v>
      </c>
      <c r="U268" s="33">
        <f>(VLOOKUP($A268,Skaters!$A1:$V640,22,FALSE)-AVERAGE(Skaters!V3:V640))/STDEV(Skaters!V3:V640)</f>
        <v>-1.1927436227759016</v>
      </c>
      <c r="V268" s="33">
        <f>IFERROR((VLOOKUP($A268,Skaters!A1:X640,23,FALSE)-AVERAGE(Skaters!W3:W640))/STDEV(Skaters!W3:W640),0)</f>
        <v>0</v>
      </c>
      <c r="W268" s="33">
        <f>IFERROR((VLOOKUP($A268,Skaters!A1:X640,24,FALSE)-AVERAGE(Skaters!X3:X640))/STDEV(Skaters!X3:X640),0)</f>
        <v>0</v>
      </c>
    </row>
    <row r="269" spans="1:23" ht="21.25" customHeight="1" x14ac:dyDescent="0.2">
      <c r="A269" s="47" t="s">
        <v>329</v>
      </c>
      <c r="B269" s="38" t="s">
        <v>102</v>
      </c>
      <c r="C269" s="39">
        <v>37</v>
      </c>
      <c r="D269" s="38" t="s">
        <v>66</v>
      </c>
      <c r="E269" s="40">
        <f t="shared" si="8"/>
        <v>0.32645992636938703</v>
      </c>
      <c r="F269" s="41">
        <f t="shared" si="9"/>
        <v>6.045554192025686E-3</v>
      </c>
      <c r="G269" s="42">
        <f>VLOOKUP(A269,Skaters!A1:G640,7,FALSE)</f>
        <v>54</v>
      </c>
      <c r="H269" s="43">
        <f>(VLOOKUP($A269,Skaters!$A1:$V640,8,FALSE)-AVERAGE(Skaters!H3:H640))/STDEV(Skaters!H3:H640)</f>
        <v>-0.53258912542615378</v>
      </c>
      <c r="I269" s="33">
        <f>(VLOOKUP($A269,Skaters!$A1:$V640,10,FALSE)-AVERAGE(Skaters!J3:J640))/STDEV(Skaters!J3:J640)</f>
        <v>0.17205542684007255</v>
      </c>
      <c r="J269" s="33">
        <f>(VLOOKUP($A269,Skaters!$A1:$V640,11,FALSE)-AVERAGE(Skaters!K3:K640))/STDEV(Skaters!K3:K640)</f>
        <v>-0.1558576863498857</v>
      </c>
      <c r="K269" s="33">
        <f>(VLOOKUP($A269,Skaters!$A1:$V640,12,FALSE)-AVERAGE(Skaters!L3:L640))/STDEV(Skaters!L3:L640)</f>
        <v>-1.8339962374245372E-2</v>
      </c>
      <c r="L269" s="33">
        <f>(VLOOKUP($A269,Skaters!$A1:$V640,13,FALSE)-AVERAGE(Skaters!M3:M640))/STDEV(Skaters!M3:M640)</f>
        <v>0.36528564036627115</v>
      </c>
      <c r="M269" s="33">
        <f>(VLOOKUP($A269,Skaters!$A1:$V640,14,FALSE)-AVERAGE(Skaters!N3:N640))/STDEV(Skaters!N3:N640)</f>
        <v>0.49197267477385298</v>
      </c>
      <c r="N269" s="33">
        <f>(VLOOKUP($A269,Skaters!$A1:$V640,15,FALSE)-AVERAGE(Skaters!O3:O640))/STDEV(Skaters!O3:O640)</f>
        <v>0.19471401846738051</v>
      </c>
      <c r="O269" s="33">
        <f>(VLOOKUP($A269,Skaters!$A1:$V640,16,FALSE)-AVERAGE(Skaters!P3:P640))/STDEV(Skaters!P3:P640)</f>
        <v>-0.34275452542493995</v>
      </c>
      <c r="P269" s="33">
        <f>(VLOOKUP($A269,Skaters!$A1:$V640,17,FALSE)-AVERAGE(Skaters!Q3:Q640))/STDEV(Skaters!Q3:Q640)</f>
        <v>-0.72930438520765806</v>
      </c>
      <c r="Q269" s="33">
        <f>(VLOOKUP($A269,Skaters!$A1:$V640,18,FALSE)-AVERAGE(Skaters!R3:R640))/STDEV(Skaters!R3:R640)</f>
        <v>9.301705247048847E-2</v>
      </c>
      <c r="R269" s="33">
        <f>(VLOOKUP($A269,Skaters!$A1:$V640,19,FALSE)-AVERAGE(Skaters!S3:S640))/STDEV(Skaters!S3:S640)</f>
        <v>9.5749993104502301E-2</v>
      </c>
      <c r="S269" s="33">
        <f>(VLOOKUP($A269,Skaters!$A1:$V640,20,FALSE)-AVERAGE(Skaters!T3:T640))/STDEV(Skaters!T3:T640)</f>
        <v>-0.36609502763701385</v>
      </c>
      <c r="T269" s="33">
        <f>(VLOOKUP($A269,Skaters!$A1:$V640,21,FALSE)-AVERAGE(Skaters!U3:U640))/STDEV(Skaters!U3:U640)</f>
        <v>-0.36763342223789786</v>
      </c>
      <c r="U269" s="33">
        <f>(VLOOKUP($A269,Skaters!$A1:$V640,22,FALSE)-AVERAGE(Skaters!V3:V640))/STDEV(Skaters!V3:V640)</f>
        <v>0.83116341887781464</v>
      </c>
      <c r="V269" s="33">
        <f>IFERROR((VLOOKUP($A269,Skaters!A1:X640,23,FALSE)-AVERAGE(Skaters!W3:W640))/STDEV(Skaters!W3:W640),0)</f>
        <v>0</v>
      </c>
      <c r="W269" s="33">
        <f>IFERROR((VLOOKUP($A269,Skaters!A1:X640,24,FALSE)-AVERAGE(Skaters!X3:X640))/STDEV(Skaters!X3:X640),0)</f>
        <v>0</v>
      </c>
    </row>
    <row r="270" spans="1:23" ht="21.25" customHeight="1" x14ac:dyDescent="0.15">
      <c r="A270" s="37" t="s">
        <v>369</v>
      </c>
      <c r="B270" s="38" t="s">
        <v>87</v>
      </c>
      <c r="C270" s="39">
        <v>24</v>
      </c>
      <c r="D270" s="38" t="s">
        <v>104</v>
      </c>
      <c r="E270" s="40">
        <f t="shared" si="8"/>
        <v>0.17660709156581711</v>
      </c>
      <c r="F270" s="41">
        <f t="shared" si="9"/>
        <v>4.0137975355867524E-3</v>
      </c>
      <c r="G270" s="42">
        <f>VLOOKUP(A270,Skaters!A1:G640,7,FALSE)</f>
        <v>44</v>
      </c>
      <c r="H270" s="43">
        <f>(VLOOKUP($A270,Skaters!$A1:$V640,8,FALSE)-AVERAGE(Skaters!H3:H640))/STDEV(Skaters!H3:H640)</f>
        <v>-6.8175158707091732E-2</v>
      </c>
      <c r="I270" s="33">
        <f>(VLOOKUP($A270,Skaters!$A1:$V640,10,FALSE)-AVERAGE(Skaters!J3:J640))/STDEV(Skaters!J3:J640)</f>
        <v>6.0821187408167408E-2</v>
      </c>
      <c r="J270" s="33">
        <f>(VLOOKUP($A270,Skaters!$A1:$V640,11,FALSE)-AVERAGE(Skaters!K3:K640))/STDEV(Skaters!K3:K640)</f>
        <v>-7.5714035305104246E-2</v>
      </c>
      <c r="K270" s="33">
        <f>(VLOOKUP($A270,Skaters!$A1:$V640,12,FALSE)-AVERAGE(Skaters!L3:L640))/STDEV(Skaters!L3:L640)</f>
        <v>-1.9506132929418857E-2</v>
      </c>
      <c r="L270" s="33">
        <f>(VLOOKUP($A270,Skaters!$A1:$V640,13,FALSE)-AVERAGE(Skaters!M3:M640))/STDEV(Skaters!M3:M640)</f>
        <v>-4.3627089875571234E-2</v>
      </c>
      <c r="M270" s="33">
        <f>(VLOOKUP($A270,Skaters!$A1:$V640,14,FALSE)-AVERAGE(Skaters!N3:N640))/STDEV(Skaters!N3:N640)</f>
        <v>-0.33321130544842514</v>
      </c>
      <c r="N270" s="33">
        <f>(VLOOKUP($A270,Skaters!$A1:$V640,15,FALSE)-AVERAGE(Skaters!O3:O640))/STDEV(Skaters!O3:O640)</f>
        <v>-0.24966973968573719</v>
      </c>
      <c r="O270" s="33">
        <f>(VLOOKUP($A270,Skaters!$A1:$V640,16,FALSE)-AVERAGE(Skaters!P3:P640))/STDEV(Skaters!P3:P640)</f>
        <v>-0.66989262054340748</v>
      </c>
      <c r="P270" s="33">
        <f>(VLOOKUP($A270,Skaters!$A1:$V640,17,FALSE)-AVERAGE(Skaters!Q3:Q640))/STDEV(Skaters!Q3:Q640)</f>
        <v>-0.33527355202895159</v>
      </c>
      <c r="Q270" s="33">
        <f>(VLOOKUP($A270,Skaters!$A1:$V640,18,FALSE)-AVERAGE(Skaters!R3:R640))/STDEV(Skaters!R3:R640)</f>
        <v>1.1546893895674699</v>
      </c>
      <c r="R270" s="33">
        <f>(VLOOKUP($A270,Skaters!$A1:$V640,19,FALSE)-AVERAGE(Skaters!S3:S640))/STDEV(Skaters!S3:S640)</f>
        <v>0.19074070397857593</v>
      </c>
      <c r="S270" s="33">
        <f>(VLOOKUP($A270,Skaters!$A1:$V640,20,FALSE)-AVERAGE(Skaters!T3:T640))/STDEV(Skaters!T3:T640)</f>
        <v>1.3770313689461817</v>
      </c>
      <c r="T270" s="33">
        <f>(VLOOKUP($A270,Skaters!$A1:$V640,21,FALSE)-AVERAGE(Skaters!U3:U640))/STDEV(Skaters!U3:U640)</f>
        <v>1.7910745272994733</v>
      </c>
      <c r="U270" s="33">
        <f>(VLOOKUP($A270,Skaters!$A1:$V640,22,FALSE)-AVERAGE(Skaters!V3:V640))/STDEV(Skaters!V3:V640)</f>
        <v>0.82653318650941598</v>
      </c>
      <c r="V270" s="33">
        <f>IFERROR((VLOOKUP($A270,Skaters!A1:X640,23,FALSE)-AVERAGE(Skaters!W3:W640))/STDEV(Skaters!W3:W640),0)</f>
        <v>0</v>
      </c>
      <c r="W270" s="33">
        <f>IFERROR((VLOOKUP($A270,Skaters!A1:X640,24,FALSE)-AVERAGE(Skaters!X3:X640))/STDEV(Skaters!X3:X640),0)</f>
        <v>0</v>
      </c>
    </row>
    <row r="271" spans="1:23" ht="21.25" customHeight="1" x14ac:dyDescent="0.15">
      <c r="A271" s="44" t="s">
        <v>344</v>
      </c>
      <c r="B271" s="48" t="s">
        <v>119</v>
      </c>
      <c r="C271" s="49">
        <v>24</v>
      </c>
      <c r="D271" s="48" t="s">
        <v>61</v>
      </c>
      <c r="E271" s="40">
        <f t="shared" si="8"/>
        <v>-0.60293071234160744</v>
      </c>
      <c r="F271" s="41">
        <f t="shared" si="9"/>
        <v>-1.3107189398730597E-2</v>
      </c>
      <c r="G271" s="42">
        <f>VLOOKUP(A271,Skaters!A1:G640,7,FALSE)</f>
        <v>46</v>
      </c>
      <c r="H271" s="43">
        <f>(VLOOKUP($A271,Skaters!$A1:$V640,8,FALSE)-AVERAGE(Skaters!H3:H640))/STDEV(Skaters!H3:H640)</f>
        <v>-0.27388007717082014</v>
      </c>
      <c r="I271" s="33">
        <f>(VLOOKUP($A271,Skaters!$A1:$V640,10,FALSE)-AVERAGE(Skaters!J3:J640))/STDEV(Skaters!J3:J640)</f>
        <v>0.55018809168736627</v>
      </c>
      <c r="J271" s="33">
        <f>(VLOOKUP($A271,Skaters!$A1:$V640,11,FALSE)-AVERAGE(Skaters!K3:K640))/STDEV(Skaters!K3:K640)</f>
        <v>-0.45428479212290895</v>
      </c>
      <c r="K271" s="33">
        <f>(VLOOKUP($A271,Skaters!$A1:$V640,12,FALSE)-AVERAGE(Skaters!L3:L640))/STDEV(Skaters!L3:L640)</f>
        <v>-3.0787818193625058E-2</v>
      </c>
      <c r="L271" s="33">
        <f>(VLOOKUP($A271,Skaters!$A1:$V640,13,FALSE)-AVERAGE(Skaters!M3:M640))/STDEV(Skaters!M3:M640)</f>
        <v>0.26912018822111711</v>
      </c>
      <c r="M271" s="33">
        <f>(VLOOKUP($A271,Skaters!$A1:$V640,14,FALSE)-AVERAGE(Skaters!N3:N640))/STDEV(Skaters!N3:N640)</f>
        <v>7.9364332630700238E-2</v>
      </c>
      <c r="N271" s="33">
        <f>(VLOOKUP($A271,Skaters!$A1:$V640,15,FALSE)-AVERAGE(Skaters!O3:O640))/STDEV(Skaters!O3:O640)</f>
        <v>1.8633805527073735E-2</v>
      </c>
      <c r="O271" s="33">
        <f>(VLOOKUP($A271,Skaters!$A1:$V640,16,FALSE)-AVERAGE(Skaters!P3:P640))/STDEV(Skaters!P3:P640)</f>
        <v>-0.75829582794227113</v>
      </c>
      <c r="P271" s="33">
        <f>(VLOOKUP($A271,Skaters!$A1:$V640,17,FALSE)-AVERAGE(Skaters!Q3:Q640))/STDEV(Skaters!Q3:Q640)</f>
        <v>-1.2095936608167572</v>
      </c>
      <c r="Q271" s="33">
        <f>(VLOOKUP($A271,Skaters!$A1:$V640,18,FALSE)-AVERAGE(Skaters!R3:R640))/STDEV(Skaters!R3:R640)</f>
        <v>-0.2282921777119844</v>
      </c>
      <c r="R271" s="33">
        <f>(VLOOKUP($A271,Skaters!$A1:$V640,19,FALSE)-AVERAGE(Skaters!S3:S640))/STDEV(Skaters!S3:S640)</f>
        <v>0.34672593918698696</v>
      </c>
      <c r="S271" s="33">
        <f>(VLOOKUP($A271,Skaters!$A1:$V640,20,FALSE)-AVERAGE(Skaters!T3:T640))/STDEV(Skaters!T3:T640)</f>
        <v>-0.59598363404164245</v>
      </c>
      <c r="T271" s="33">
        <f>(VLOOKUP($A271,Skaters!$A1:$V640,21,FALSE)-AVERAGE(Skaters!U3:U640))/STDEV(Skaters!U3:U640)</f>
        <v>-0.65095784258714562</v>
      </c>
      <c r="U271" s="33">
        <f>(VLOOKUP($A271,Skaters!$A1:$V640,22,FALSE)-AVERAGE(Skaters!V3:V640))/STDEV(Skaters!V3:V640)</f>
        <v>-1.1927436227759016</v>
      </c>
      <c r="V271" s="33">
        <f>IFERROR((VLOOKUP($A271,Skaters!A1:X640,23,FALSE)-AVERAGE(Skaters!W3:W640))/STDEV(Skaters!W3:W640),0)</f>
        <v>0</v>
      </c>
      <c r="W271" s="33">
        <f>IFERROR((VLOOKUP($A271,Skaters!A1:X640,24,FALSE)-AVERAGE(Skaters!X3:X640))/STDEV(Skaters!X3:X640),0)</f>
        <v>0</v>
      </c>
    </row>
    <row r="272" spans="1:23" ht="21.25" customHeight="1" x14ac:dyDescent="0.2">
      <c r="A272" s="47" t="s">
        <v>384</v>
      </c>
      <c r="B272" s="38" t="s">
        <v>147</v>
      </c>
      <c r="C272" s="39">
        <v>23</v>
      </c>
      <c r="D272" s="38" t="s">
        <v>81</v>
      </c>
      <c r="E272" s="40">
        <f t="shared" si="8"/>
        <v>-2.1565256185033168</v>
      </c>
      <c r="F272" s="41">
        <f t="shared" si="9"/>
        <v>-4.6880991706593843E-2</v>
      </c>
      <c r="G272" s="42">
        <f>VLOOKUP(A272,Skaters!A1:G640,7,FALSE)</f>
        <v>46</v>
      </c>
      <c r="H272" s="43">
        <f>(VLOOKUP($A272,Skaters!$A1:$V640,8,FALSE)-AVERAGE(Skaters!H3:H640))/STDEV(Skaters!H3:H640)</f>
        <v>-0.51033874928099565</v>
      </c>
      <c r="I272" s="33">
        <f>(VLOOKUP($A272,Skaters!$A1:$V640,10,FALSE)-AVERAGE(Skaters!J3:J640))/STDEV(Skaters!J3:J640)</f>
        <v>0.45636144594166078</v>
      </c>
      <c r="J272" s="33">
        <f>(VLOOKUP($A272,Skaters!$A1:$V640,11,FALSE)-AVERAGE(Skaters!K3:K640))/STDEV(Skaters!K3:K640)</f>
        <v>-0.39172049568561196</v>
      </c>
      <c r="K272" s="33">
        <f>(VLOOKUP($A272,Skaters!$A1:$V640,12,FALSE)-AVERAGE(Skaters!L3:L640))/STDEV(Skaters!L3:L640)</f>
        <v>-3.4953089273193717E-2</v>
      </c>
      <c r="L272" s="33">
        <f>(VLOOKUP($A272,Skaters!$A1:$V640,13,FALSE)-AVERAGE(Skaters!M3:M640))/STDEV(Skaters!M3:M640)</f>
        <v>1.5075836274305766E-2</v>
      </c>
      <c r="M272" s="33">
        <f>(VLOOKUP($A272,Skaters!$A1:$V640,14,FALSE)-AVERAGE(Skaters!N3:N640))/STDEV(Skaters!N3:N640)</f>
        <v>-0.45592880269528957</v>
      </c>
      <c r="N272" s="33">
        <f>(VLOOKUP($A272,Skaters!$A1:$V640,15,FALSE)-AVERAGE(Skaters!O3:O640))/STDEV(Skaters!O3:O640)</f>
        <v>-0.61817520481771848</v>
      </c>
      <c r="O272" s="33">
        <f>(VLOOKUP($A272,Skaters!$A1:$V640,16,FALSE)-AVERAGE(Skaters!P3:P640))/STDEV(Skaters!P3:P640)</f>
        <v>-0.90575944325116031</v>
      </c>
      <c r="P272" s="33">
        <f>(VLOOKUP($A272,Skaters!$A1:$V640,17,FALSE)-AVERAGE(Skaters!Q3:Q640))/STDEV(Skaters!Q3:Q640)</f>
        <v>-1.2882465796883966</v>
      </c>
      <c r="Q272" s="33">
        <f>(VLOOKUP($A272,Skaters!$A1:$V640,18,FALSE)-AVERAGE(Skaters!R3:R640))/STDEV(Skaters!R3:R640)</f>
        <v>-0.71230775696479276</v>
      </c>
      <c r="R272" s="33">
        <f>(VLOOKUP($A272,Skaters!$A1:$V640,19,FALSE)-AVERAGE(Skaters!S3:S640))/STDEV(Skaters!S3:S640)</f>
        <v>0.34492524023462645</v>
      </c>
      <c r="S272" s="33">
        <f>(VLOOKUP($A272,Skaters!$A1:$V640,20,FALSE)-AVERAGE(Skaters!T3:T640))/STDEV(Skaters!T3:T640)</f>
        <v>-0.31808419653662756</v>
      </c>
      <c r="T272" s="33">
        <f>(VLOOKUP($A272,Skaters!$A1:$V640,21,FALSE)-AVERAGE(Skaters!U3:U640))/STDEV(Skaters!U3:U640)</f>
        <v>2.3106717439319281E-2</v>
      </c>
      <c r="U272" s="33">
        <f>(VLOOKUP($A272,Skaters!$A1:$V640,22,FALSE)-AVERAGE(Skaters!V3:V640))/STDEV(Skaters!V3:V640)</f>
        <v>0.13986292695689995</v>
      </c>
      <c r="V272" s="33">
        <f>IFERROR((VLOOKUP($A272,Skaters!A1:X640,23,FALSE)-AVERAGE(Skaters!W3:W640))/STDEV(Skaters!W3:W640),0)</f>
        <v>0</v>
      </c>
      <c r="W272" s="33">
        <f>IFERROR((VLOOKUP($A272,Skaters!A1:X640,24,FALSE)-AVERAGE(Skaters!X3:X640))/STDEV(Skaters!X3:X640),0)</f>
        <v>0</v>
      </c>
    </row>
    <row r="273" spans="1:23" ht="21.25" customHeight="1" x14ac:dyDescent="0.15">
      <c r="A273" s="44" t="s">
        <v>395</v>
      </c>
      <c r="B273" s="45" t="s">
        <v>83</v>
      </c>
      <c r="C273" s="46">
        <v>27</v>
      </c>
      <c r="D273" s="45" t="s">
        <v>61</v>
      </c>
      <c r="E273" s="40">
        <f t="shared" si="8"/>
        <v>-0.7013328283503073</v>
      </c>
      <c r="F273" s="41">
        <f t="shared" si="9"/>
        <v>-1.4611100590631402E-2</v>
      </c>
      <c r="G273" s="42">
        <f>VLOOKUP(A273,Skaters!A1:G640,7,FALSE)</f>
        <v>48</v>
      </c>
      <c r="H273" s="43">
        <f>(VLOOKUP($A273,Skaters!$A1:$V640,8,FALSE)-AVERAGE(Skaters!H3:H640))/STDEV(Skaters!H3:H640)</f>
        <v>-0.11100069144392846</v>
      </c>
      <c r="I273" s="33">
        <f>(VLOOKUP($A273,Skaters!$A1:$V640,10,FALSE)-AVERAGE(Skaters!J3:J640))/STDEV(Skaters!J3:J640)</f>
        <v>0.15393840568721451</v>
      </c>
      <c r="J273" s="33">
        <f>(VLOOKUP($A273,Skaters!$A1:$V640,11,FALSE)-AVERAGE(Skaters!K3:K640))/STDEV(Skaters!K3:K640)</f>
        <v>-0.17030670957880029</v>
      </c>
      <c r="K273" s="33">
        <f>(VLOOKUP($A273,Skaters!$A1:$V640,12,FALSE)-AVERAGE(Skaters!L3:L640))/STDEV(Skaters!L3:L640)</f>
        <v>-3.5900607812786131E-2</v>
      </c>
      <c r="L273" s="33">
        <f>(VLOOKUP($A273,Skaters!$A1:$V640,13,FALSE)-AVERAGE(Skaters!M3:M640))/STDEV(Skaters!M3:M640)</f>
        <v>-0.17250430676576506</v>
      </c>
      <c r="M273" s="33">
        <f>(VLOOKUP($A273,Skaters!$A1:$V640,14,FALSE)-AVERAGE(Skaters!N3:N640))/STDEV(Skaters!N3:N640)</f>
        <v>-0.74607301422995775</v>
      </c>
      <c r="N273" s="33">
        <f>(VLOOKUP($A273,Skaters!$A1:$V640,15,FALSE)-AVERAGE(Skaters!O3:O640))/STDEV(Skaters!O3:O640)</f>
        <v>-0.8465489866565381</v>
      </c>
      <c r="O273" s="33">
        <f>(VLOOKUP($A273,Skaters!$A1:$V640,16,FALSE)-AVERAGE(Skaters!P3:P640))/STDEV(Skaters!P3:P640)</f>
        <v>-0.36635793146281959</v>
      </c>
      <c r="P273" s="33">
        <f>(VLOOKUP($A273,Skaters!$A1:$V640,17,FALSE)-AVERAGE(Skaters!Q3:Q640))/STDEV(Skaters!Q3:Q640)</f>
        <v>9.4026711134001392E-2</v>
      </c>
      <c r="Q273" s="33">
        <f>(VLOOKUP($A273,Skaters!$A1:$V640,18,FALSE)-AVERAGE(Skaters!R3:R640))/STDEV(Skaters!R3:R640)</f>
        <v>0.70044670042640123</v>
      </c>
      <c r="R273" s="33">
        <f>(VLOOKUP($A273,Skaters!$A1:$V640,19,FALSE)-AVERAGE(Skaters!S3:S640))/STDEV(Skaters!S3:S640)</f>
        <v>0.15765100764185863</v>
      </c>
      <c r="S273" s="33">
        <f>(VLOOKUP($A273,Skaters!$A1:$V640,20,FALSE)-AVERAGE(Skaters!T3:T640))/STDEV(Skaters!T3:T640)</f>
        <v>1.5456927698001806</v>
      </c>
      <c r="T273" s="33">
        <f>(VLOOKUP($A273,Skaters!$A1:$V640,21,FALSE)-AVERAGE(Skaters!U3:U640))/STDEV(Skaters!U3:U640)</f>
        <v>1.7831167106350965</v>
      </c>
      <c r="U273" s="33">
        <f>(VLOOKUP($A273,Skaters!$A1:$V640,22,FALSE)-AVERAGE(Skaters!V3:V640))/STDEV(Skaters!V3:V640)</f>
        <v>0.91923837352100124</v>
      </c>
      <c r="V273" s="33">
        <f>IFERROR((VLOOKUP($A273,Skaters!A1:X640,23,FALSE)-AVERAGE(Skaters!W3:W640))/STDEV(Skaters!W3:W640),0)</f>
        <v>0</v>
      </c>
      <c r="W273" s="33">
        <f>IFERROR((VLOOKUP($A273,Skaters!A1:X640,24,FALSE)-AVERAGE(Skaters!X3:X640))/STDEV(Skaters!X3:X640),0)</f>
        <v>0</v>
      </c>
    </row>
    <row r="274" spans="1:23" ht="21.25" customHeight="1" x14ac:dyDescent="0.15">
      <c r="A274" s="44" t="s">
        <v>362</v>
      </c>
      <c r="B274" s="48" t="s">
        <v>68</v>
      </c>
      <c r="C274" s="49">
        <v>24</v>
      </c>
      <c r="D274" s="48" t="s">
        <v>104</v>
      </c>
      <c r="E274" s="40">
        <f t="shared" si="8"/>
        <v>-1.3469778919138586</v>
      </c>
      <c r="F274" s="41">
        <f t="shared" si="9"/>
        <v>-2.8659104083273587E-2</v>
      </c>
      <c r="G274" s="42">
        <f>VLOOKUP(A274,Skaters!A1:G640,7,FALSE)</f>
        <v>47</v>
      </c>
      <c r="H274" s="43">
        <f>(VLOOKUP($A274,Skaters!$A1:$V640,8,FALSE)-AVERAGE(Skaters!H3:H640))/STDEV(Skaters!H3:H640)</f>
        <v>-0.473153314253906</v>
      </c>
      <c r="I274" s="33">
        <f>(VLOOKUP($A274,Skaters!$A1:$V640,10,FALSE)-AVERAGE(Skaters!J3:J640))/STDEV(Skaters!J3:J640)</f>
        <v>7.0268549658748913E-3</v>
      </c>
      <c r="J274" s="33">
        <f>(VLOOKUP($A274,Skaters!$A1:$V640,11,FALSE)-AVERAGE(Skaters!K3:K640))/STDEV(Skaters!K3:K640)</f>
        <v>-8.2906894100572337E-2</v>
      </c>
      <c r="K274" s="33">
        <f>(VLOOKUP($A274,Skaters!$A1:$V640,12,FALSE)-AVERAGE(Skaters!L3:L640))/STDEV(Skaters!L3:L640)</f>
        <v>-4.9093491508399111E-2</v>
      </c>
      <c r="L274" s="33">
        <f>(VLOOKUP($A274,Skaters!$A1:$V640,13,FALSE)-AVERAGE(Skaters!M3:M640))/STDEV(Skaters!M3:M640)</f>
        <v>-0.24239221545950218</v>
      </c>
      <c r="M274" s="33">
        <f>(VLOOKUP($A274,Skaters!$A1:$V640,14,FALSE)-AVERAGE(Skaters!N3:N640))/STDEV(Skaters!N3:N640)</f>
        <v>0.37129982052746041</v>
      </c>
      <c r="N274" s="33">
        <f>(VLOOKUP($A274,Skaters!$A1:$V640,15,FALSE)-AVERAGE(Skaters!O3:O640))/STDEV(Skaters!O3:O640)</f>
        <v>0.29879845498369823</v>
      </c>
      <c r="O274" s="33">
        <f>(VLOOKUP($A274,Skaters!$A1:$V640,16,FALSE)-AVERAGE(Skaters!P3:P640))/STDEV(Skaters!P3:P640)</f>
        <v>-0.59241968064800454</v>
      </c>
      <c r="P274" s="33">
        <f>(VLOOKUP($A274,Skaters!$A1:$V640,17,FALSE)-AVERAGE(Skaters!Q3:Q640))/STDEV(Skaters!Q3:Q640)</f>
        <v>-1.3579588014186736</v>
      </c>
      <c r="Q274" s="33">
        <f>(VLOOKUP($A274,Skaters!$A1:$V640,18,FALSE)-AVERAGE(Skaters!R3:R640))/STDEV(Skaters!R3:R640)</f>
        <v>-0.73508441165535288</v>
      </c>
      <c r="R274" s="33">
        <f>(VLOOKUP($A274,Skaters!$A1:$V640,19,FALSE)-AVERAGE(Skaters!S3:S640))/STDEV(Skaters!S3:S640)</f>
        <v>-6.7582532008970381E-2</v>
      </c>
      <c r="S274" s="33">
        <f>(VLOOKUP($A274,Skaters!$A1:$V640,20,FALSE)-AVERAGE(Skaters!T3:T640))/STDEV(Skaters!T3:T640)</f>
        <v>0.86667333163843319</v>
      </c>
      <c r="T274" s="33">
        <f>(VLOOKUP($A274,Skaters!$A1:$V640,21,FALSE)-AVERAGE(Skaters!U3:U640))/STDEV(Skaters!U3:U640)</f>
        <v>1.031849324910199</v>
      </c>
      <c r="U274" s="33">
        <f>(VLOOKUP($A274,Skaters!$A1:$V640,22,FALSE)-AVERAGE(Skaters!V3:V640))/STDEV(Skaters!V3:V640)</f>
        <v>0.90592094563051495</v>
      </c>
      <c r="V274" s="33">
        <f>IFERROR((VLOOKUP($A274,Skaters!A1:X640,23,FALSE)-AVERAGE(Skaters!W3:W640))/STDEV(Skaters!W3:W640),0)</f>
        <v>0</v>
      </c>
      <c r="W274" s="33">
        <f>IFERROR((VLOOKUP($A274,Skaters!A1:X640,24,FALSE)-AVERAGE(Skaters!X3:X640))/STDEV(Skaters!X3:X640),0)</f>
        <v>0</v>
      </c>
    </row>
    <row r="275" spans="1:23" ht="21.25" customHeight="1" x14ac:dyDescent="0.2">
      <c r="A275" s="47" t="s">
        <v>353</v>
      </c>
      <c r="B275" s="38" t="s">
        <v>78</v>
      </c>
      <c r="C275" s="39">
        <v>25</v>
      </c>
      <c r="D275" s="38" t="s">
        <v>61</v>
      </c>
      <c r="E275" s="40">
        <f t="shared" si="8"/>
        <v>0.32434602422071168</v>
      </c>
      <c r="F275" s="41">
        <f t="shared" si="9"/>
        <v>7.2076894271269265E-3</v>
      </c>
      <c r="G275" s="42">
        <f>VLOOKUP(A275,Skaters!A1:G640,7,FALSE)</f>
        <v>45</v>
      </c>
      <c r="H275" s="43">
        <f>(VLOOKUP($A275,Skaters!$A1:$V640,8,FALSE)-AVERAGE(Skaters!H3:H640))/STDEV(Skaters!H3:H640)</f>
        <v>-0.44091799832072709</v>
      </c>
      <c r="I275" s="33">
        <f>(VLOOKUP($A275,Skaters!$A1:$V640,10,FALSE)-AVERAGE(Skaters!J3:J640))/STDEV(Skaters!J3:J640)</f>
        <v>0.21365489169445873</v>
      </c>
      <c r="J275" s="33">
        <f>(VLOOKUP($A275,Skaters!$A1:$V640,11,FALSE)-AVERAGE(Skaters!K3:K640))/STDEV(Skaters!K3:K640)</f>
        <v>-0.25382391472480431</v>
      </c>
      <c r="K275" s="33">
        <f>(VLOOKUP($A275,Skaters!$A1:$V640,12,FALSE)-AVERAGE(Skaters!L3:L640))/STDEV(Skaters!L3:L640)</f>
        <v>-6.0849607018780422E-2</v>
      </c>
      <c r="L275" s="33">
        <f>(VLOOKUP($A275,Skaters!$A1:$V640,13,FALSE)-AVERAGE(Skaters!M3:M640))/STDEV(Skaters!M3:M640)</f>
        <v>0.29054675880120789</v>
      </c>
      <c r="M275" s="33">
        <f>(VLOOKUP($A275,Skaters!$A1:$V640,14,FALSE)-AVERAGE(Skaters!N3:N640))/STDEV(Skaters!N3:N640)</f>
        <v>-0.49540344604295777</v>
      </c>
      <c r="N275" s="33">
        <f>(VLOOKUP($A275,Skaters!$A1:$V640,15,FALSE)-AVERAGE(Skaters!O3:O640))/STDEV(Skaters!O3:O640)</f>
        <v>-0.22282375403362217</v>
      </c>
      <c r="O275" s="33">
        <f>(VLOOKUP($A275,Skaters!$A1:$V640,16,FALSE)-AVERAGE(Skaters!P3:P640))/STDEV(Skaters!P3:P640)</f>
        <v>-0.60757891455732838</v>
      </c>
      <c r="P275" s="33">
        <f>(VLOOKUP($A275,Skaters!$A1:$V640,17,FALSE)-AVERAGE(Skaters!Q3:Q640))/STDEV(Skaters!Q3:Q640)</f>
        <v>1.0465171812668943</v>
      </c>
      <c r="Q275" s="33">
        <f>(VLOOKUP($A275,Skaters!$A1:$V640,18,FALSE)-AVERAGE(Skaters!R3:R640))/STDEV(Skaters!R3:R640)</f>
        <v>0.90437095704079995</v>
      </c>
      <c r="R275" s="33">
        <f>(VLOOKUP($A275,Skaters!$A1:$V640,19,FALSE)-AVERAGE(Skaters!S3:S640))/STDEV(Skaters!S3:S640)</f>
        <v>0.38753111896564335</v>
      </c>
      <c r="S275" s="33">
        <f>(VLOOKUP($A275,Skaters!$A1:$V640,20,FALSE)-AVERAGE(Skaters!T3:T640))/STDEV(Skaters!T3:T640)</f>
        <v>1.2162206460738831</v>
      </c>
      <c r="T275" s="33">
        <f>(VLOOKUP($A275,Skaters!$A1:$V640,21,FALSE)-AVERAGE(Skaters!U3:U640))/STDEV(Skaters!U3:U640)</f>
        <v>1.3998269895380764</v>
      </c>
      <c r="U275" s="33">
        <f>(VLOOKUP($A275,Skaters!$A1:$V640,22,FALSE)-AVERAGE(Skaters!V3:V640))/STDEV(Skaters!V3:V640)</f>
        <v>0.92392062622630411</v>
      </c>
      <c r="V275" s="33">
        <f>IFERROR((VLOOKUP($A275,Skaters!A1:X640,23,FALSE)-AVERAGE(Skaters!W3:W640))/STDEV(Skaters!W3:W640),0)</f>
        <v>0</v>
      </c>
      <c r="W275" s="33">
        <f>IFERROR((VLOOKUP($A275,Skaters!A1:X640,24,FALSE)-AVERAGE(Skaters!X3:X640))/STDEV(Skaters!X3:X640),0)</f>
        <v>0</v>
      </c>
    </row>
    <row r="276" spans="1:23" ht="21.25" customHeight="1" x14ac:dyDescent="0.15">
      <c r="A276" s="44" t="s">
        <v>294</v>
      </c>
      <c r="B276" s="48" t="s">
        <v>96</v>
      </c>
      <c r="C276" s="49">
        <v>22</v>
      </c>
      <c r="D276" s="48" t="s">
        <v>81</v>
      </c>
      <c r="E276" s="40">
        <f t="shared" si="8"/>
        <v>1.5346118052113193</v>
      </c>
      <c r="F276" s="41">
        <f t="shared" si="9"/>
        <v>3.3361126200246075E-2</v>
      </c>
      <c r="G276" s="42">
        <f>VLOOKUP(A276,Skaters!A1:G640,7,FALSE)</f>
        <v>46</v>
      </c>
      <c r="H276" s="43">
        <f>(VLOOKUP($A276,Skaters!$A1:$V640,8,FALSE)-AVERAGE(Skaters!H3:H640))/STDEV(Skaters!H3:H640)</f>
        <v>-0.44516656850285685</v>
      </c>
      <c r="I276" s="33">
        <f>(VLOOKUP($A276,Skaters!$A1:$V640,10,FALSE)-AVERAGE(Skaters!J3:J640))/STDEV(Skaters!J3:J640)</f>
        <v>0.17568643317017807</v>
      </c>
      <c r="J276" s="33">
        <f>(VLOOKUP($A276,Skaters!$A1:$V640,11,FALSE)-AVERAGE(Skaters!K3:K640))/STDEV(Skaters!K3:K640)</f>
        <v>-0.22821927402313325</v>
      </c>
      <c r="K276" s="33">
        <f>(VLOOKUP($A276,Skaters!$A1:$V640,12,FALSE)-AVERAGE(Skaters!L3:L640))/STDEV(Skaters!L3:L640)</f>
        <v>-6.2353882512105052E-2</v>
      </c>
      <c r="L276" s="33">
        <f>(VLOOKUP($A276,Skaters!$A1:$V640,13,FALSE)-AVERAGE(Skaters!M3:M640))/STDEV(Skaters!M3:M640)</f>
        <v>0.69345306209393698</v>
      </c>
      <c r="M276" s="33">
        <f>(VLOOKUP($A276,Skaters!$A1:$V640,14,FALSE)-AVERAGE(Skaters!N3:N640))/STDEV(Skaters!N3:N640)</f>
        <v>1.0321719995501455</v>
      </c>
      <c r="N276" s="33">
        <f>(VLOOKUP($A276,Skaters!$A1:$V640,15,FALSE)-AVERAGE(Skaters!O3:O640))/STDEV(Skaters!O3:O640)</f>
        <v>0.96178218170582364</v>
      </c>
      <c r="O276" s="33">
        <f>(VLOOKUP($A276,Skaters!$A1:$V640,16,FALSE)-AVERAGE(Skaters!P3:P640))/STDEV(Skaters!P3:P640)</f>
        <v>-0.54798621479751453</v>
      </c>
      <c r="P276" s="33">
        <f>(VLOOKUP($A276,Skaters!$A1:$V640,17,FALSE)-AVERAGE(Skaters!Q3:Q640))/STDEV(Skaters!Q3:Q640)</f>
        <v>1.0449160004859503</v>
      </c>
      <c r="Q276" s="33">
        <f>(VLOOKUP($A276,Skaters!$A1:$V640,18,FALSE)-AVERAGE(Skaters!R3:R640))/STDEV(Skaters!R3:R640)</f>
        <v>0.47989561706202838</v>
      </c>
      <c r="R276" s="33">
        <f>(VLOOKUP($A276,Skaters!$A1:$V640,19,FALSE)-AVERAGE(Skaters!S3:S640))/STDEV(Skaters!S3:S640)</f>
        <v>0.30396050683704562</v>
      </c>
      <c r="S276" s="33">
        <f>(VLOOKUP($A276,Skaters!$A1:$V640,20,FALSE)-AVERAGE(Skaters!T3:T640))/STDEV(Skaters!T3:T640)</f>
        <v>-0.59392784540960175</v>
      </c>
      <c r="T276" s="33">
        <f>(VLOOKUP($A276,Skaters!$A1:$V640,21,FALSE)-AVERAGE(Skaters!U3:U640))/STDEV(Skaters!U3:U640)</f>
        <v>-0.63146519725369421</v>
      </c>
      <c r="U276" s="33">
        <f>(VLOOKUP($A276,Skaters!$A1:$V640,22,FALSE)-AVERAGE(Skaters!V3:V640))/STDEV(Skaters!V3:V640)</f>
        <v>-0.75149182221708466</v>
      </c>
      <c r="V276" s="33">
        <f>IFERROR((VLOOKUP($A276,Skaters!A1:X640,23,FALSE)-AVERAGE(Skaters!W3:W640))/STDEV(Skaters!W3:W640),0)</f>
        <v>0</v>
      </c>
      <c r="W276" s="33">
        <f>IFERROR((VLOOKUP($A276,Skaters!A1:X640,24,FALSE)-AVERAGE(Skaters!X3:X640))/STDEV(Skaters!X3:X640),0)</f>
        <v>0</v>
      </c>
    </row>
    <row r="277" spans="1:23" ht="21.25" customHeight="1" x14ac:dyDescent="0.15">
      <c r="A277" s="44" t="s">
        <v>298</v>
      </c>
      <c r="B277" s="45" t="s">
        <v>80</v>
      </c>
      <c r="C277" s="46">
        <v>27</v>
      </c>
      <c r="D277" s="45" t="s">
        <v>74</v>
      </c>
      <c r="E277" s="40">
        <f t="shared" si="8"/>
        <v>2.3290586832325921</v>
      </c>
      <c r="F277" s="41">
        <f t="shared" si="9"/>
        <v>4.7531809861889637E-2</v>
      </c>
      <c r="G277" s="42">
        <f>VLOOKUP(A277,Skaters!A1:G640,7,FALSE)</f>
        <v>49</v>
      </c>
      <c r="H277" s="43">
        <f>(VLOOKUP($A277,Skaters!$A1:$V640,8,FALSE)-AVERAGE(Skaters!H3:H640))/STDEV(Skaters!H3:H640)</f>
        <v>1.8474735478961903</v>
      </c>
      <c r="I277" s="33">
        <f>(VLOOKUP($A277,Skaters!$A1:$V640,10,FALSE)-AVERAGE(Skaters!J3:J640))/STDEV(Skaters!J3:J640)</f>
        <v>-0.55326671614934098</v>
      </c>
      <c r="J277" s="33">
        <f>(VLOOKUP($A277,Skaters!$A1:$V640,11,FALSE)-AVERAGE(Skaters!K3:K640))/STDEV(Skaters!K3:K640)</f>
        <v>0.30463151776469438</v>
      </c>
      <c r="K277" s="33">
        <f>(VLOOKUP($A277,Skaters!$A1:$V640,12,FALSE)-AVERAGE(Skaters!L3:L640))/STDEV(Skaters!L3:L640)</f>
        <v>-6.5168070777993803E-2</v>
      </c>
      <c r="L277" s="33">
        <f>(VLOOKUP($A277,Skaters!$A1:$V640,13,FALSE)-AVERAGE(Skaters!M3:M640))/STDEV(Skaters!M3:M640)</f>
        <v>0.6146406508579535</v>
      </c>
      <c r="M277" s="33">
        <f>(VLOOKUP($A277,Skaters!$A1:$V640,14,FALSE)-AVERAGE(Skaters!N3:N640))/STDEV(Skaters!N3:N640)</f>
        <v>-0.5258231303680907</v>
      </c>
      <c r="N277" s="33">
        <f>(VLOOKUP($A277,Skaters!$A1:$V640,15,FALSE)-AVERAGE(Skaters!O3:O640))/STDEV(Skaters!O3:O640)</f>
        <v>1.1005556790466239E-2</v>
      </c>
      <c r="O277" s="33">
        <f>(VLOOKUP($A277,Skaters!$A1:$V640,16,FALSE)-AVERAGE(Skaters!P3:P640))/STDEV(Skaters!P3:P640)</f>
        <v>1.7041537724599412</v>
      </c>
      <c r="P277" s="33">
        <f>(VLOOKUP($A277,Skaters!$A1:$V640,17,FALSE)-AVERAGE(Skaters!Q3:Q640))/STDEV(Skaters!Q3:Q640)</f>
        <v>0.90877719936403512</v>
      </c>
      <c r="Q277" s="33">
        <f>(VLOOKUP($A277,Skaters!$A1:$V640,18,FALSE)-AVERAGE(Skaters!R3:R640))/STDEV(Skaters!R3:R640)</f>
        <v>0.24789390150887788</v>
      </c>
      <c r="R277" s="33">
        <f>(VLOOKUP($A277,Skaters!$A1:$V640,19,FALSE)-AVERAGE(Skaters!S3:S640))/STDEV(Skaters!S3:S640)</f>
        <v>-0.37142963162742504</v>
      </c>
      <c r="S277" s="33">
        <f>(VLOOKUP($A277,Skaters!$A1:$V640,20,FALSE)-AVERAGE(Skaters!T3:T640))/STDEV(Skaters!T3:T640)</f>
        <v>-0.59598363404164245</v>
      </c>
      <c r="T277" s="33">
        <f>(VLOOKUP($A277,Skaters!$A1:$V640,21,FALSE)-AVERAGE(Skaters!U3:U640))/STDEV(Skaters!U3:U640)</f>
        <v>-0.65095784258714562</v>
      </c>
      <c r="U277" s="33">
        <f>(VLOOKUP($A277,Skaters!$A1:$V640,22,FALSE)-AVERAGE(Skaters!V3:V640))/STDEV(Skaters!V3:V640)</f>
        <v>-1.1927436227759016</v>
      </c>
      <c r="V277" s="33">
        <f>IFERROR((VLOOKUP($A277,Skaters!A1:X640,23,FALSE)-AVERAGE(Skaters!W3:W640))/STDEV(Skaters!W3:W640),0)</f>
        <v>0</v>
      </c>
      <c r="W277" s="33">
        <f>IFERROR((VLOOKUP($A277,Skaters!A1:X640,24,FALSE)-AVERAGE(Skaters!X3:X640))/STDEV(Skaters!X3:X640),0)</f>
        <v>0</v>
      </c>
    </row>
    <row r="278" spans="1:23" ht="21.25" customHeight="1" x14ac:dyDescent="0.15">
      <c r="A278" s="44" t="s">
        <v>396</v>
      </c>
      <c r="B278" s="45" t="s">
        <v>151</v>
      </c>
      <c r="C278" s="46">
        <v>27</v>
      </c>
      <c r="D278" s="45" t="s">
        <v>61</v>
      </c>
      <c r="E278" s="40">
        <f t="shared" si="8"/>
        <v>-1.7343006154642173</v>
      </c>
      <c r="F278" s="41">
        <f t="shared" si="9"/>
        <v>-3.690001309498335E-2</v>
      </c>
      <c r="G278" s="42">
        <f>VLOOKUP(A278,Skaters!A1:G640,7,FALSE)</f>
        <v>47</v>
      </c>
      <c r="H278" s="43">
        <f>(VLOOKUP($A278,Skaters!$A1:$V640,8,FALSE)-AVERAGE(Skaters!H3:H640))/STDEV(Skaters!H3:H640)</f>
        <v>-2.2089459062813156E-2</v>
      </c>
      <c r="I278" s="33">
        <f>(VLOOKUP($A278,Skaters!$A1:$V640,10,FALSE)-AVERAGE(Skaters!J3:J640))/STDEV(Skaters!J3:J640)</f>
        <v>0.32662666056970019</v>
      </c>
      <c r="J278" s="33">
        <f>(VLOOKUP($A278,Skaters!$A1:$V640,11,FALSE)-AVERAGE(Skaters!K3:K640))/STDEV(Skaters!K3:K640)</f>
        <v>-0.3494262404758976</v>
      </c>
      <c r="K278" s="33">
        <f>(VLOOKUP($A278,Skaters!$A1:$V640,12,FALSE)-AVERAGE(Skaters!L3:L640))/STDEV(Skaters!L3:L640)</f>
        <v>-6.8638384433289706E-2</v>
      </c>
      <c r="L278" s="33">
        <f>(VLOOKUP($A278,Skaters!$A1:$V640,13,FALSE)-AVERAGE(Skaters!M3:M640))/STDEV(Skaters!M3:M640)</f>
        <v>-0.20476512480565645</v>
      </c>
      <c r="M278" s="33">
        <f>(VLOOKUP($A278,Skaters!$A1:$V640,14,FALSE)-AVERAGE(Skaters!N3:N640))/STDEV(Skaters!N3:N640)</f>
        <v>-0.69438010900932723</v>
      </c>
      <c r="N278" s="33">
        <f>(VLOOKUP($A278,Skaters!$A1:$V640,15,FALSE)-AVERAGE(Skaters!O3:O640))/STDEV(Skaters!O3:O640)</f>
        <v>-0.79421766986464337</v>
      </c>
      <c r="O278" s="33">
        <f>(VLOOKUP($A278,Skaters!$A1:$V640,16,FALSE)-AVERAGE(Skaters!P3:P640))/STDEV(Skaters!P3:P640)</f>
        <v>-0.13729160662769693</v>
      </c>
      <c r="P278" s="33">
        <f>(VLOOKUP($A278,Skaters!$A1:$V640,17,FALSE)-AVERAGE(Skaters!Q3:Q640))/STDEV(Skaters!Q3:Q640)</f>
        <v>1.6319948397760735</v>
      </c>
      <c r="Q278" s="33">
        <f>(VLOOKUP($A278,Skaters!$A1:$V640,18,FALSE)-AVERAGE(Skaters!R3:R640))/STDEV(Skaters!R3:R640)</f>
        <v>-0.57522663426002296</v>
      </c>
      <c r="R278" s="33">
        <f>(VLOOKUP($A278,Skaters!$A1:$V640,19,FALSE)-AVERAGE(Skaters!S3:S640))/STDEV(Skaters!S3:S640)</f>
        <v>0.22042021880276494</v>
      </c>
      <c r="S278" s="33">
        <f>(VLOOKUP($A278,Skaters!$A1:$V640,20,FALSE)-AVERAGE(Skaters!T3:T640))/STDEV(Skaters!T3:T640)</f>
        <v>0.9711337312973457</v>
      </c>
      <c r="T278" s="33">
        <f>(VLOOKUP($A278,Skaters!$A1:$V640,21,FALSE)-AVERAGE(Skaters!U3:U640))/STDEV(Skaters!U3:U640)</f>
        <v>0.97971900854586447</v>
      </c>
      <c r="U278" s="33">
        <f>(VLOOKUP($A278,Skaters!$A1:$V640,22,FALSE)-AVERAGE(Skaters!V3:V640))/STDEV(Skaters!V3:V640)</f>
        <v>1.0153852418141702</v>
      </c>
      <c r="V278" s="33">
        <f>IFERROR((VLOOKUP($A278,Skaters!A1:X640,23,FALSE)-AVERAGE(Skaters!W3:W640))/STDEV(Skaters!W3:W640),0)</f>
        <v>0</v>
      </c>
      <c r="W278" s="33">
        <f>IFERROR((VLOOKUP($A278,Skaters!A1:X640,24,FALSE)-AVERAGE(Skaters!X3:X640))/STDEV(Skaters!X3:X640),0)</f>
        <v>0</v>
      </c>
    </row>
    <row r="279" spans="1:23" ht="21.25" customHeight="1" x14ac:dyDescent="0.2">
      <c r="A279" s="47" t="s">
        <v>364</v>
      </c>
      <c r="B279" s="38" t="s">
        <v>65</v>
      </c>
      <c r="C279" s="39">
        <v>30</v>
      </c>
      <c r="D279" s="38" t="s">
        <v>74</v>
      </c>
      <c r="E279" s="40">
        <f t="shared" si="8"/>
        <v>1.0205226454174769</v>
      </c>
      <c r="F279" s="41">
        <f t="shared" si="9"/>
        <v>2.2185274900379935E-2</v>
      </c>
      <c r="G279" s="42">
        <f>VLOOKUP(A279,Skaters!A1:G640,7,FALSE)</f>
        <v>46</v>
      </c>
      <c r="H279" s="43">
        <f>(VLOOKUP($A279,Skaters!$A1:$V640,8,FALSE)-AVERAGE(Skaters!H3:H640))/STDEV(Skaters!H3:H640)</f>
        <v>1.273681330884799</v>
      </c>
      <c r="I279" s="33">
        <f>(VLOOKUP($A279,Skaters!$A1:$V640,10,FALSE)-AVERAGE(Skaters!J3:J640))/STDEV(Skaters!J3:J640)</f>
        <v>-0.52902790389797338</v>
      </c>
      <c r="J279" s="33">
        <f>(VLOOKUP($A279,Skaters!$A1:$V640,11,FALSE)-AVERAGE(Skaters!K3:K640))/STDEV(Skaters!K3:K640)</f>
        <v>0.2795317741126081</v>
      </c>
      <c r="K279" s="33">
        <f>(VLOOKUP($A279,Skaters!$A1:$V640,12,FALSE)-AVERAGE(Skaters!L3:L640))/STDEV(Skaters!L3:L640)</f>
        <v>-6.9736815415990125E-2</v>
      </c>
      <c r="L279" s="33">
        <f>(VLOOKUP($A279,Skaters!$A1:$V640,13,FALSE)-AVERAGE(Skaters!M3:M640))/STDEV(Skaters!M3:M640)</f>
        <v>-0.28047839254028634</v>
      </c>
      <c r="M279" s="33">
        <f>(VLOOKUP($A279,Skaters!$A1:$V640,14,FALSE)-AVERAGE(Skaters!N3:N640))/STDEV(Skaters!N3:N640)</f>
        <v>-0.33686789251954169</v>
      </c>
      <c r="N279" s="33">
        <f>(VLOOKUP($A279,Skaters!$A1:$V640,15,FALSE)-AVERAGE(Skaters!O3:O640))/STDEV(Skaters!O3:O640)</f>
        <v>-0.23097780691014211</v>
      </c>
      <c r="O279" s="33">
        <f>(VLOOKUP($A279,Skaters!$A1:$V640,16,FALSE)-AVERAGE(Skaters!P3:P640))/STDEV(Skaters!P3:P640)</f>
        <v>0.79042245020113588</v>
      </c>
      <c r="P279" s="33">
        <f>(VLOOKUP($A279,Skaters!$A1:$V640,17,FALSE)-AVERAGE(Skaters!Q3:Q640))/STDEV(Skaters!Q3:Q640)</f>
        <v>0.56074686735266577</v>
      </c>
      <c r="Q279" s="33">
        <f>(VLOOKUP($A279,Skaters!$A1:$V640,18,FALSE)-AVERAGE(Skaters!R3:R640))/STDEV(Skaters!R3:R640)</f>
        <v>0.99105252445213488</v>
      </c>
      <c r="R279" s="33">
        <f>(VLOOKUP($A279,Skaters!$A1:$V640,19,FALSE)-AVERAGE(Skaters!S3:S640))/STDEV(Skaters!S3:S640)</f>
        <v>-0.57070069093906739</v>
      </c>
      <c r="S279" s="33">
        <f>(VLOOKUP($A279,Skaters!$A1:$V640,20,FALSE)-AVERAGE(Skaters!T3:T640))/STDEV(Skaters!T3:T640)</f>
        <v>-0.59598363404164245</v>
      </c>
      <c r="T279" s="33">
        <f>(VLOOKUP($A279,Skaters!$A1:$V640,21,FALSE)-AVERAGE(Skaters!U3:U640))/STDEV(Skaters!U3:U640)</f>
        <v>-0.65095784258714562</v>
      </c>
      <c r="U279" s="33">
        <f>(VLOOKUP($A279,Skaters!$A1:$V640,22,FALSE)-AVERAGE(Skaters!V3:V640))/STDEV(Skaters!V3:V640)</f>
        <v>-1.1927436227759016</v>
      </c>
      <c r="V279" s="33">
        <f>IFERROR((VLOOKUP($A279,Skaters!A1:X640,23,FALSE)-AVERAGE(Skaters!W3:W640))/STDEV(Skaters!W3:W640),0)</f>
        <v>0</v>
      </c>
      <c r="W279" s="33">
        <f>IFERROR((VLOOKUP($A279,Skaters!A1:X640,24,FALSE)-AVERAGE(Skaters!X3:X640))/STDEV(Skaters!X3:X640),0)</f>
        <v>0</v>
      </c>
    </row>
    <row r="280" spans="1:23" ht="21.25" customHeight="1" x14ac:dyDescent="0.15">
      <c r="A280" s="37" t="s">
        <v>412</v>
      </c>
      <c r="B280" s="38" t="s">
        <v>121</v>
      </c>
      <c r="C280" s="39">
        <v>24</v>
      </c>
      <c r="D280" s="38" t="s">
        <v>104</v>
      </c>
      <c r="E280" s="40">
        <f t="shared" si="8"/>
        <v>-3.2833576788809102</v>
      </c>
      <c r="F280" s="41">
        <f t="shared" si="9"/>
        <v>-6.7007299568998174E-2</v>
      </c>
      <c r="G280" s="42">
        <f>VLOOKUP(A280,Skaters!A1:G640,7,FALSE)</f>
        <v>49</v>
      </c>
      <c r="H280" s="43">
        <f>(VLOOKUP($A280,Skaters!$A1:$V640,8,FALSE)-AVERAGE(Skaters!H3:H640))/STDEV(Skaters!H3:H640)</f>
        <v>-1.0100619837240874</v>
      </c>
      <c r="I280" s="33">
        <f>(VLOOKUP($A280,Skaters!$A1:$V640,10,FALSE)-AVERAGE(Skaters!J3:J640))/STDEV(Skaters!J3:J640)</f>
        <v>-6.4686203278468982E-2</v>
      </c>
      <c r="J280" s="33">
        <f>(VLOOKUP($A280,Skaters!$A1:$V640,11,FALSE)-AVERAGE(Skaters!K3:K640))/STDEV(Skaters!K3:K640)</f>
        <v>-6.8547519461763642E-2</v>
      </c>
      <c r="K280" s="33">
        <f>(VLOOKUP($A280,Skaters!$A1:$V640,12,FALSE)-AVERAGE(Skaters!L3:L640))/STDEV(Skaters!L3:L640)</f>
        <v>-7.3410397181551082E-2</v>
      </c>
      <c r="L280" s="33">
        <f>(VLOOKUP($A280,Skaters!$A1:$V640,13,FALSE)-AVERAGE(Skaters!M3:M640))/STDEV(Skaters!M3:M640)</f>
        <v>-0.50953424507337308</v>
      </c>
      <c r="M280" s="33">
        <f>(VLOOKUP($A280,Skaters!$A1:$V640,14,FALSE)-AVERAGE(Skaters!N3:N640))/STDEV(Skaters!N3:N640)</f>
        <v>-0.20580021090640874</v>
      </c>
      <c r="N280" s="33">
        <f>(VLOOKUP($A280,Skaters!$A1:$V640,15,FALSE)-AVERAGE(Skaters!O3:O640))/STDEV(Skaters!O3:O640)</f>
        <v>-0.33334161524639128</v>
      </c>
      <c r="O280" s="33">
        <f>(VLOOKUP($A280,Skaters!$A1:$V640,16,FALSE)-AVERAGE(Skaters!P3:P640))/STDEV(Skaters!P3:P640)</f>
        <v>-0.93081395779365228</v>
      </c>
      <c r="P280" s="33">
        <f>(VLOOKUP($A280,Skaters!$A1:$V640,17,FALSE)-AVERAGE(Skaters!Q3:Q640))/STDEV(Skaters!Q3:Q640)</f>
        <v>-0.80335763109362812</v>
      </c>
      <c r="Q280" s="33">
        <f>(VLOOKUP($A280,Skaters!$A1:$V640,18,FALSE)-AVERAGE(Skaters!R3:R640))/STDEV(Skaters!R3:R640)</f>
        <v>-1.3764341380272611</v>
      </c>
      <c r="R280" s="33">
        <f>(VLOOKUP($A280,Skaters!$A1:$V640,19,FALSE)-AVERAGE(Skaters!S3:S640))/STDEV(Skaters!S3:S640)</f>
        <v>-0.29837645158835552</v>
      </c>
      <c r="S280" s="33">
        <f>(VLOOKUP($A280,Skaters!$A1:$V640,20,FALSE)-AVERAGE(Skaters!T3:T640))/STDEV(Skaters!T3:T640)</f>
        <v>0.55979448926032116</v>
      </c>
      <c r="T280" s="33">
        <f>(VLOOKUP($A280,Skaters!$A1:$V640,21,FALSE)-AVERAGE(Skaters!U3:U640))/STDEV(Skaters!U3:U640)</f>
        <v>0.92251009539535977</v>
      </c>
      <c r="U280" s="33">
        <f>(VLOOKUP($A280,Skaters!$A1:$V640,22,FALSE)-AVERAGE(Skaters!V3:V640))/STDEV(Skaters!V3:V640)</f>
        <v>-1.1927436227759016</v>
      </c>
      <c r="V280" s="33">
        <f>IFERROR((VLOOKUP($A280,Skaters!A1:X640,23,FALSE)-AVERAGE(Skaters!W3:W640))/STDEV(Skaters!W3:W640),0)</f>
        <v>0</v>
      </c>
      <c r="W280" s="33">
        <f>IFERROR((VLOOKUP($A280,Skaters!A1:X640,24,FALSE)-AVERAGE(Skaters!X3:X640))/STDEV(Skaters!X3:X640),0)</f>
        <v>0</v>
      </c>
    </row>
    <row r="281" spans="1:23" ht="21.25" customHeight="1" x14ac:dyDescent="0.15">
      <c r="A281" s="44" t="s">
        <v>365</v>
      </c>
      <c r="B281" s="45" t="s">
        <v>78</v>
      </c>
      <c r="C281" s="46">
        <v>36</v>
      </c>
      <c r="D281" s="45" t="s">
        <v>62</v>
      </c>
      <c r="E281" s="40">
        <f t="shared" si="8"/>
        <v>0.16315101160551571</v>
      </c>
      <c r="F281" s="41">
        <f t="shared" si="9"/>
        <v>3.6255780356781266E-3</v>
      </c>
      <c r="G281" s="42">
        <f>VLOOKUP(A281,Skaters!A1:G640,7,FALSE)</f>
        <v>45</v>
      </c>
      <c r="H281" s="43">
        <f>(VLOOKUP($A281,Skaters!$A1:$V640,8,FALSE)-AVERAGE(Skaters!H3:H640))/STDEV(Skaters!H3:H640)</f>
        <v>-0.45914765470165103</v>
      </c>
      <c r="I281" s="33">
        <f>(VLOOKUP($A281,Skaters!$A1:$V640,10,FALSE)-AVERAGE(Skaters!J3:J640))/STDEV(Skaters!J3:J640)</f>
        <v>0.19832923349790926</v>
      </c>
      <c r="J281" s="33">
        <f>(VLOOKUP($A281,Skaters!$A1:$V640,11,FALSE)-AVERAGE(Skaters!K3:K640))/STDEV(Skaters!K3:K640)</f>
        <v>-0.27258795715402845</v>
      </c>
      <c r="K281" s="33">
        <f>(VLOOKUP($A281,Skaters!$A1:$V640,12,FALSE)-AVERAGE(Skaters!L3:L640))/STDEV(Skaters!L3:L640)</f>
        <v>-7.9836129338225592E-2</v>
      </c>
      <c r="L281" s="33">
        <f>(VLOOKUP($A281,Skaters!$A1:$V640,13,FALSE)-AVERAGE(Skaters!M3:M640))/STDEV(Skaters!M3:M640)</f>
        <v>-1.1888075807598158E-2</v>
      </c>
      <c r="M281" s="33">
        <f>(VLOOKUP($A281,Skaters!$A1:$V640,14,FALSE)-AVERAGE(Skaters!N3:N640))/STDEV(Skaters!N3:N640)</f>
        <v>0.12484948345638723</v>
      </c>
      <c r="N281" s="33">
        <f>(VLOOKUP($A281,Skaters!$A1:$V640,15,FALSE)-AVERAGE(Skaters!O3:O640))/STDEV(Skaters!O3:O640)</f>
        <v>3.2566556155039811E-2</v>
      </c>
      <c r="O281" s="33">
        <f>(VLOOKUP($A281,Skaters!$A1:$V640,16,FALSE)-AVERAGE(Skaters!P3:P640))/STDEV(Skaters!P3:P640)</f>
        <v>-0.73290203880335192</v>
      </c>
      <c r="P281" s="33">
        <f>(VLOOKUP($A281,Skaters!$A1:$V640,17,FALSE)-AVERAGE(Skaters!Q3:Q640))/STDEV(Skaters!Q3:Q640)</f>
        <v>-0.25858781627945676</v>
      </c>
      <c r="Q281" s="33">
        <f>(VLOOKUP($A281,Skaters!$A1:$V640,18,FALSE)-AVERAGE(Skaters!R3:R640))/STDEV(Skaters!R3:R640)</f>
        <v>0.94963329371754512</v>
      </c>
      <c r="R281" s="33">
        <f>(VLOOKUP($A281,Skaters!$A1:$V640,19,FALSE)-AVERAGE(Skaters!S3:S640))/STDEV(Skaters!S3:S640)</f>
        <v>0.37140693092058025</v>
      </c>
      <c r="S281" s="33">
        <f>(VLOOKUP($A281,Skaters!$A1:$V640,20,FALSE)-AVERAGE(Skaters!T3:T640))/STDEV(Skaters!T3:T640)</f>
        <v>-0.59213416498127835</v>
      </c>
      <c r="T281" s="33">
        <f>(VLOOKUP($A281,Skaters!$A1:$V640,21,FALSE)-AVERAGE(Skaters!U3:U640))/STDEV(Skaters!U3:U640)</f>
        <v>-0.62500690543362081</v>
      </c>
      <c r="U281" s="33">
        <f>(VLOOKUP($A281,Skaters!$A1:$V640,22,FALSE)-AVERAGE(Skaters!V3:V640))/STDEV(Skaters!V3:V640)</f>
        <v>-0.596643203725995</v>
      </c>
      <c r="V281" s="33">
        <f>IFERROR((VLOOKUP($A281,Skaters!A1:X640,23,FALSE)-AVERAGE(Skaters!W3:W640))/STDEV(Skaters!W3:W640),0)</f>
        <v>0</v>
      </c>
      <c r="W281" s="33">
        <f>IFERROR((VLOOKUP($A281,Skaters!A1:X640,24,FALSE)-AVERAGE(Skaters!X3:X640))/STDEV(Skaters!X3:X640),0)</f>
        <v>0</v>
      </c>
    </row>
    <row r="282" spans="1:23" ht="21.25" customHeight="1" x14ac:dyDescent="0.15">
      <c r="A282" s="44" t="s">
        <v>392</v>
      </c>
      <c r="B282" s="48" t="s">
        <v>119</v>
      </c>
      <c r="C282" s="49">
        <v>24</v>
      </c>
      <c r="D282" s="48" t="s">
        <v>66</v>
      </c>
      <c r="E282" s="40">
        <f t="shared" si="8"/>
        <v>-1.8874261954727969</v>
      </c>
      <c r="F282" s="41">
        <f t="shared" si="9"/>
        <v>-4.1031004249408629E-2</v>
      </c>
      <c r="G282" s="42">
        <f>VLOOKUP(A282,Skaters!A1:G640,7,FALSE)</f>
        <v>46</v>
      </c>
      <c r="H282" s="43">
        <f>(VLOOKUP($A282,Skaters!$A1:$V640,8,FALSE)-AVERAGE(Skaters!H3:H640))/STDEV(Skaters!H3:H640)</f>
        <v>-0.19346343761735854</v>
      </c>
      <c r="I282" s="33">
        <f>(VLOOKUP($A282,Skaters!$A1:$V640,10,FALSE)-AVERAGE(Skaters!J3:J640))/STDEV(Skaters!J3:J640)</f>
        <v>-9.2333271642910664E-2</v>
      </c>
      <c r="J282" s="33">
        <f>(VLOOKUP($A282,Skaters!$A1:$V640,11,FALSE)-AVERAGE(Skaters!K3:K640))/STDEV(Skaters!K3:K640)</f>
        <v>-5.9063987834656939E-2</v>
      </c>
      <c r="K282" s="33">
        <f>(VLOOKUP($A282,Skaters!$A1:$V640,12,FALSE)-AVERAGE(Skaters!L3:L640))/STDEV(Skaters!L3:L640)</f>
        <v>-8.0291753868978424E-2</v>
      </c>
      <c r="L282" s="33">
        <f>(VLOOKUP($A282,Skaters!$A1:$V640,13,FALSE)-AVERAGE(Skaters!M3:M640))/STDEV(Skaters!M3:M640)</f>
        <v>-5.7819236025210628E-2</v>
      </c>
      <c r="M282" s="33">
        <f>(VLOOKUP($A282,Skaters!$A1:$V640,14,FALSE)-AVERAGE(Skaters!N3:N640))/STDEV(Skaters!N3:N640)</f>
        <v>-0.7556979409879272</v>
      </c>
      <c r="N282" s="33">
        <f>(VLOOKUP($A282,Skaters!$A1:$V640,15,FALSE)-AVERAGE(Skaters!O3:O640))/STDEV(Skaters!O3:O640)</f>
        <v>-0.84223229175561531</v>
      </c>
      <c r="O282" s="33">
        <f>(VLOOKUP($A282,Skaters!$A1:$V640,16,FALSE)-AVERAGE(Skaters!P3:P640))/STDEV(Skaters!P3:P640)</f>
        <v>-0.21079449455819246</v>
      </c>
      <c r="P282" s="33">
        <f>(VLOOKUP($A282,Skaters!$A1:$V640,17,FALSE)-AVERAGE(Skaters!Q3:Q640))/STDEV(Skaters!Q3:Q640)</f>
        <v>1.0361395666197744</v>
      </c>
      <c r="Q282" s="33">
        <f>(VLOOKUP($A282,Skaters!$A1:$V640,18,FALSE)-AVERAGE(Skaters!R3:R640))/STDEV(Skaters!R3:R640)</f>
        <v>-0.62518291365621081</v>
      </c>
      <c r="R282" s="33">
        <f>(VLOOKUP($A282,Skaters!$A1:$V640,19,FALSE)-AVERAGE(Skaters!S3:S640))/STDEV(Skaters!S3:S640)</f>
        <v>-0.20237959003966038</v>
      </c>
      <c r="S282" s="33">
        <f>(VLOOKUP($A282,Skaters!$A1:$V640,20,FALSE)-AVERAGE(Skaters!T3:T640))/STDEV(Skaters!T3:T640)</f>
        <v>-0.57033730338450628</v>
      </c>
      <c r="T282" s="33">
        <f>(VLOOKUP($A282,Skaters!$A1:$V640,21,FALSE)-AVERAGE(Skaters!U3:U640))/STDEV(Skaters!U3:U640)</f>
        <v>-0.51256217670737336</v>
      </c>
      <c r="U282" s="33">
        <f>(VLOOKUP($A282,Skaters!$A1:$V640,22,FALSE)-AVERAGE(Skaters!V3:V640))/STDEV(Skaters!V3:V640)</f>
        <v>-0.47259536324628409</v>
      </c>
      <c r="V282" s="33">
        <f>IFERROR((VLOOKUP($A282,Skaters!A1:X640,23,FALSE)-AVERAGE(Skaters!W3:W640))/STDEV(Skaters!W3:W640),0)</f>
        <v>0</v>
      </c>
      <c r="W282" s="33">
        <f>IFERROR((VLOOKUP($A282,Skaters!A1:X640,24,FALSE)-AVERAGE(Skaters!X3:X640))/STDEV(Skaters!X3:X640),0)</f>
        <v>0</v>
      </c>
    </row>
    <row r="283" spans="1:23" ht="21.25" customHeight="1" x14ac:dyDescent="0.2">
      <c r="A283" s="47" t="s">
        <v>351</v>
      </c>
      <c r="B283" s="38" t="s">
        <v>212</v>
      </c>
      <c r="C283" s="39">
        <v>31</v>
      </c>
      <c r="D283" s="38" t="s">
        <v>61</v>
      </c>
      <c r="E283" s="40">
        <f t="shared" si="8"/>
        <v>-1.6896060843606655</v>
      </c>
      <c r="F283" s="41">
        <f t="shared" si="9"/>
        <v>-3.4481756823687051E-2</v>
      </c>
      <c r="G283" s="42">
        <f>VLOOKUP(A283,Skaters!A1:G640,7,FALSE)</f>
        <v>49</v>
      </c>
      <c r="H283" s="43">
        <f>(VLOOKUP($A283,Skaters!$A1:$V640,8,FALSE)-AVERAGE(Skaters!H3:H640))/STDEV(Skaters!H3:H640)</f>
        <v>5.3535414477257251E-2</v>
      </c>
      <c r="I283" s="33">
        <f>(VLOOKUP($A283,Skaters!$A1:$V640,10,FALSE)-AVERAGE(Skaters!J3:J640))/STDEV(Skaters!J3:J640)</f>
        <v>-7.1948486935389869E-2</v>
      </c>
      <c r="J283" s="33">
        <f>(VLOOKUP($A283,Skaters!$A1:$V640,11,FALSE)-AVERAGE(Skaters!K3:K640))/STDEV(Skaters!K3:K640)</f>
        <v>-7.8462418331611508E-2</v>
      </c>
      <c r="K283" s="33">
        <f>(VLOOKUP($A283,Skaters!$A1:$V640,12,FALSE)-AVERAGE(Skaters!L3:L640))/STDEV(Skaters!L3:L640)</f>
        <v>-8.3053753283243187E-2</v>
      </c>
      <c r="L283" s="33">
        <f>(VLOOKUP($A283,Skaters!$A1:$V640,13,FALSE)-AVERAGE(Skaters!M3:M640))/STDEV(Skaters!M3:M640)</f>
        <v>-7.804758542020139E-2</v>
      </c>
      <c r="M283" s="33">
        <f>(VLOOKUP($A283,Skaters!$A1:$V640,14,FALSE)-AVERAGE(Skaters!N3:N640))/STDEV(Skaters!N3:N640)</f>
        <v>0.36828519722803144</v>
      </c>
      <c r="N283" s="33">
        <f>(VLOOKUP($A283,Skaters!$A1:$V640,15,FALSE)-AVERAGE(Skaters!O3:O640))/STDEV(Skaters!O3:O640)</f>
        <v>0.56134267761342005</v>
      </c>
      <c r="O283" s="33">
        <f>(VLOOKUP($A283,Skaters!$A1:$V640,16,FALSE)-AVERAGE(Skaters!P3:P640))/STDEV(Skaters!P3:P640)</f>
        <v>-0.8144821464732328</v>
      </c>
      <c r="P283" s="33">
        <f>(VLOOKUP($A283,Skaters!$A1:$V640,17,FALSE)-AVERAGE(Skaters!Q3:Q640))/STDEV(Skaters!Q3:Q640)</f>
        <v>-1.2240648475962743</v>
      </c>
      <c r="Q283" s="33">
        <f>(VLOOKUP($A283,Skaters!$A1:$V640,18,FALSE)-AVERAGE(Skaters!R3:R640))/STDEV(Skaters!R3:R640)</f>
        <v>-1.2080081248136501</v>
      </c>
      <c r="R283" s="33">
        <f>(VLOOKUP($A283,Skaters!$A1:$V640,19,FALSE)-AVERAGE(Skaters!S3:S640))/STDEV(Skaters!S3:S640)</f>
        <v>-6.4612796733392458E-2</v>
      </c>
      <c r="S283" s="33">
        <f>(VLOOKUP($A283,Skaters!$A1:$V640,20,FALSE)-AVERAGE(Skaters!T3:T640))/STDEV(Skaters!T3:T640)</f>
        <v>-0.11988834113873946</v>
      </c>
      <c r="T283" s="33">
        <f>(VLOOKUP($A283,Skaters!$A1:$V640,21,FALSE)-AVERAGE(Skaters!U3:U640))/STDEV(Skaters!U3:U640)</f>
        <v>0.20817757191048947</v>
      </c>
      <c r="U283" s="33">
        <f>(VLOOKUP($A283,Skaters!$A1:$V640,22,FALSE)-AVERAGE(Skaters!V3:V640))/STDEV(Skaters!V3:V640)</f>
        <v>0.42801095874929507</v>
      </c>
      <c r="V283" s="33">
        <f>IFERROR((VLOOKUP($A283,Skaters!A1:X640,23,FALSE)-AVERAGE(Skaters!W3:W640))/STDEV(Skaters!W3:W640),0)</f>
        <v>0</v>
      </c>
      <c r="W283" s="33">
        <f>IFERROR((VLOOKUP($A283,Skaters!A1:X640,24,FALSE)-AVERAGE(Skaters!X3:X640))/STDEV(Skaters!X3:X640),0)</f>
        <v>0</v>
      </c>
    </row>
    <row r="284" spans="1:23" ht="21.25" customHeight="1" x14ac:dyDescent="0.2">
      <c r="A284" s="47" t="s">
        <v>440</v>
      </c>
      <c r="B284" s="38" t="s">
        <v>58</v>
      </c>
      <c r="C284" s="39">
        <v>23</v>
      </c>
      <c r="D284" s="38" t="s">
        <v>62</v>
      </c>
      <c r="E284" s="40">
        <f t="shared" si="8"/>
        <v>-1.8622644369121233</v>
      </c>
      <c r="F284" s="41">
        <f t="shared" si="9"/>
        <v>-3.8797175769002566E-2</v>
      </c>
      <c r="G284" s="42">
        <f>VLOOKUP(A284,Skaters!A1:G640,7,FALSE)</f>
        <v>48</v>
      </c>
      <c r="H284" s="43">
        <f>(VLOOKUP($A284,Skaters!$A1:$V640,8,FALSE)-AVERAGE(Skaters!H3:H640))/STDEV(Skaters!H3:H640)</f>
        <v>-0.1962650370539343</v>
      </c>
      <c r="I284" s="33">
        <f>(VLOOKUP($A284,Skaters!$A1:$V640,10,FALSE)-AVERAGE(Skaters!J3:J640))/STDEV(Skaters!J3:J640)</f>
        <v>0.24245702167906671</v>
      </c>
      <c r="J284" s="33">
        <f>(VLOOKUP($A284,Skaters!$A1:$V640,11,FALSE)-AVERAGE(Skaters!K3:K640))/STDEV(Skaters!K3:K640)</f>
        <v>-0.31208455914191541</v>
      </c>
      <c r="K284" s="33">
        <f>(VLOOKUP($A284,Skaters!$A1:$V640,12,FALSE)-AVERAGE(Skaters!L3:L640))/STDEV(Skaters!L3:L640)</f>
        <v>-8.4238653368151686E-2</v>
      </c>
      <c r="L284" s="33">
        <f>(VLOOKUP($A284,Skaters!$A1:$V640,13,FALSE)-AVERAGE(Skaters!M3:M640))/STDEV(Skaters!M3:M640)</f>
        <v>-0.78373750210147686</v>
      </c>
      <c r="M284" s="33">
        <f>(VLOOKUP($A284,Skaters!$A1:$V640,14,FALSE)-AVERAGE(Skaters!N3:N640))/STDEV(Skaters!N3:N640)</f>
        <v>-0.62061785730357766</v>
      </c>
      <c r="N284" s="33">
        <f>(VLOOKUP($A284,Skaters!$A1:$V640,15,FALSE)-AVERAGE(Skaters!O3:O640))/STDEV(Skaters!O3:O640)</f>
        <v>-0.73666984191363671</v>
      </c>
      <c r="O284" s="33">
        <f>(VLOOKUP($A284,Skaters!$A1:$V640,16,FALSE)-AVERAGE(Skaters!P3:P640))/STDEV(Skaters!P3:P640)</f>
        <v>-0.48333653989839453</v>
      </c>
      <c r="P284" s="33">
        <f>(VLOOKUP($A284,Skaters!$A1:$V640,17,FALSE)-AVERAGE(Skaters!Q3:Q640))/STDEV(Skaters!Q3:Q640)</f>
        <v>-0.25907673828644007</v>
      </c>
      <c r="Q284" s="33">
        <f>(VLOOKUP($A284,Skaters!$A1:$V640,18,FALSE)-AVERAGE(Skaters!R3:R640))/STDEV(Skaters!R3:R640)</f>
        <v>0.21110698446423351</v>
      </c>
      <c r="R284" s="33">
        <f>(VLOOKUP($A284,Skaters!$A1:$V640,19,FALSE)-AVERAGE(Skaters!S3:S640))/STDEV(Skaters!S3:S640)</f>
        <v>0.2584565779720216</v>
      </c>
      <c r="S284" s="33">
        <f>(VLOOKUP($A284,Skaters!$A1:$V640,20,FALSE)-AVERAGE(Skaters!T3:T640))/STDEV(Skaters!T3:T640)</f>
        <v>-0.58919748518250947</v>
      </c>
      <c r="T284" s="33">
        <f>(VLOOKUP($A284,Skaters!$A1:$V640,21,FALSE)-AVERAGE(Skaters!U3:U640))/STDEV(Skaters!U3:U640)</f>
        <v>-0.62290309684819556</v>
      </c>
      <c r="U284" s="33">
        <f>(VLOOKUP($A284,Skaters!$A1:$V640,22,FALSE)-AVERAGE(Skaters!V3:V640))/STDEV(Skaters!V3:V640)</f>
        <v>-0.29784913838099342</v>
      </c>
      <c r="V284" s="33">
        <f>IFERROR((VLOOKUP($A284,Skaters!A1:X640,23,FALSE)-AVERAGE(Skaters!W3:W640))/STDEV(Skaters!W3:W640),0)</f>
        <v>0</v>
      </c>
      <c r="W284" s="33">
        <f>IFERROR((VLOOKUP($A284,Skaters!A1:X640,24,FALSE)-AVERAGE(Skaters!X3:X640))/STDEV(Skaters!X3:X640),0)</f>
        <v>0</v>
      </c>
    </row>
    <row r="285" spans="1:23" ht="21.25" customHeight="1" x14ac:dyDescent="0.15">
      <c r="A285" s="44" t="s">
        <v>389</v>
      </c>
      <c r="B285" s="48" t="s">
        <v>147</v>
      </c>
      <c r="C285" s="49">
        <v>27</v>
      </c>
      <c r="D285" s="48" t="s">
        <v>81</v>
      </c>
      <c r="E285" s="40">
        <f t="shared" si="8"/>
        <v>-1.9314453878692115</v>
      </c>
      <c r="F285" s="41">
        <f t="shared" si="9"/>
        <v>-4.1987943214548074E-2</v>
      </c>
      <c r="G285" s="42">
        <f>VLOOKUP(A285,Skaters!A1:G640,7,FALSE)</f>
        <v>46</v>
      </c>
      <c r="H285" s="43">
        <f>(VLOOKUP($A285,Skaters!$A1:$V640,8,FALSE)-AVERAGE(Skaters!H3:H640))/STDEV(Skaters!H3:H640)</f>
        <v>-0.39947688987656549</v>
      </c>
      <c r="I285" s="33">
        <f>(VLOOKUP($A285,Skaters!$A1:$V640,10,FALSE)-AVERAGE(Skaters!J3:J640))/STDEV(Skaters!J3:J640)</f>
        <v>0.13867269821949324</v>
      </c>
      <c r="J285" s="33">
        <f>(VLOOKUP($A285,Skaters!$A1:$V640,11,FALSE)-AVERAGE(Skaters!K3:K640))/STDEV(Skaters!K3:K640)</f>
        <v>-0.2427643922458477</v>
      </c>
      <c r="K285" s="33">
        <f>(VLOOKUP($A285,Skaters!$A1:$V640,12,FALSE)-AVERAGE(Skaters!L3:L640))/STDEV(Skaters!L3:L640)</f>
        <v>-8.8772700156602324E-2</v>
      </c>
      <c r="L285" s="33">
        <f>(VLOOKUP($A285,Skaters!$A1:$V640,13,FALSE)-AVERAGE(Skaters!M3:M640))/STDEV(Skaters!M3:M640)</f>
        <v>-0.11146533172891322</v>
      </c>
      <c r="M285" s="33">
        <f>(VLOOKUP($A285,Skaters!$A1:$V640,14,FALSE)-AVERAGE(Skaters!N3:N640))/STDEV(Skaters!N3:N640)</f>
        <v>0.20756212045814237</v>
      </c>
      <c r="N285" s="33">
        <f>(VLOOKUP($A285,Skaters!$A1:$V640,15,FALSE)-AVERAGE(Skaters!O3:O640))/STDEV(Skaters!O3:O640)</f>
        <v>-0.33686369342208261</v>
      </c>
      <c r="O285" s="33">
        <f>(VLOOKUP($A285,Skaters!$A1:$V640,16,FALSE)-AVERAGE(Skaters!P3:P640))/STDEV(Skaters!P3:P640)</f>
        <v>-0.92025468228514906</v>
      </c>
      <c r="P285" s="33">
        <f>(VLOOKUP($A285,Skaters!$A1:$V640,17,FALSE)-AVERAGE(Skaters!Q3:Q640))/STDEV(Skaters!Q3:Q640)</f>
        <v>-0.63082749391657822</v>
      </c>
      <c r="Q285" s="33">
        <f>(VLOOKUP($A285,Skaters!$A1:$V640,18,FALSE)-AVERAGE(Skaters!R3:R640))/STDEV(Skaters!R3:R640)</f>
        <v>-0.45876998640671218</v>
      </c>
      <c r="R285" s="33">
        <f>(VLOOKUP($A285,Skaters!$A1:$V640,19,FALSE)-AVERAGE(Skaters!S3:S640))/STDEV(Skaters!S3:S640)</f>
        <v>6.0357320473774338E-2</v>
      </c>
      <c r="S285" s="33">
        <f>(VLOOKUP($A285,Skaters!$A1:$V640,20,FALSE)-AVERAGE(Skaters!T3:T640))/STDEV(Skaters!T3:T640)</f>
        <v>-0.56733976334512604</v>
      </c>
      <c r="T285" s="33">
        <f>(VLOOKUP($A285,Skaters!$A1:$V640,21,FALSE)-AVERAGE(Skaters!U3:U640))/STDEV(Skaters!U3:U640)</f>
        <v>-0.56300063315862292</v>
      </c>
      <c r="U285" s="33">
        <f>(VLOOKUP($A285,Skaters!$A1:$V640,22,FALSE)-AVERAGE(Skaters!V3:V640))/STDEV(Skaters!V3:V640)</f>
        <v>-6.7888602137154863E-2</v>
      </c>
      <c r="V285" s="33">
        <f>IFERROR((VLOOKUP($A285,Skaters!A1:X640,23,FALSE)-AVERAGE(Skaters!W3:W640))/STDEV(Skaters!W3:W640),0)</f>
        <v>0</v>
      </c>
      <c r="W285" s="33">
        <f>IFERROR((VLOOKUP($A285,Skaters!A1:X640,24,FALSE)-AVERAGE(Skaters!X3:X640))/STDEV(Skaters!X3:X640),0)</f>
        <v>0</v>
      </c>
    </row>
    <row r="286" spans="1:23" ht="21.25" customHeight="1" x14ac:dyDescent="0.15">
      <c r="A286" s="44" t="s">
        <v>354</v>
      </c>
      <c r="B286" s="48" t="s">
        <v>60</v>
      </c>
      <c r="C286" s="49">
        <v>20</v>
      </c>
      <c r="D286" s="48" t="s">
        <v>74</v>
      </c>
      <c r="E286" s="40">
        <f t="shared" si="8"/>
        <v>1.9397770930522529</v>
      </c>
      <c r="F286" s="41">
        <f t="shared" si="9"/>
        <v>3.8034844961808881E-2</v>
      </c>
      <c r="G286" s="42">
        <f>VLOOKUP(A286,Skaters!A1:G640,7,FALSE)</f>
        <v>51</v>
      </c>
      <c r="H286" s="43">
        <f>(VLOOKUP($A286,Skaters!$A1:$V640,8,FALSE)-AVERAGE(Skaters!H3:H640))/STDEV(Skaters!H3:H640)</f>
        <v>0.7725468507896518</v>
      </c>
      <c r="I286" s="33">
        <f>(VLOOKUP($A286,Skaters!$A1:$V640,10,FALSE)-AVERAGE(Skaters!J3:J640))/STDEV(Skaters!J3:J640)</f>
        <v>-0.20843778848275049</v>
      </c>
      <c r="J286" s="33">
        <f>(VLOOKUP($A286,Skaters!$A1:$V640,11,FALSE)-AVERAGE(Skaters!K3:K640))/STDEV(Skaters!K3:K640)</f>
        <v>1.1860338352193963E-2</v>
      </c>
      <c r="K286" s="33">
        <f>(VLOOKUP($A286,Skaters!$A1:$V640,12,FALSE)-AVERAGE(Skaters!L3:L640))/STDEV(Skaters!L3:L640)</f>
        <v>-8.9548335756142128E-2</v>
      </c>
      <c r="L286" s="33">
        <f>(VLOOKUP($A286,Skaters!$A1:$V640,13,FALSE)-AVERAGE(Skaters!M3:M640))/STDEV(Skaters!M3:M640)</f>
        <v>8.0640544971595715E-2</v>
      </c>
      <c r="M286" s="33">
        <f>(VLOOKUP($A286,Skaters!$A1:$V640,14,FALSE)-AVERAGE(Skaters!N3:N640))/STDEV(Skaters!N3:N640)</f>
        <v>-0.22445205865944576</v>
      </c>
      <c r="N286" s="33">
        <f>(VLOOKUP($A286,Skaters!$A1:$V640,15,FALSE)-AVERAGE(Skaters!O3:O640))/STDEV(Skaters!O3:O640)</f>
        <v>-0.47230985413710763</v>
      </c>
      <c r="O286" s="33">
        <f>(VLOOKUP($A286,Skaters!$A1:$V640,16,FALSE)-AVERAGE(Skaters!P3:P640))/STDEV(Skaters!P3:P640)</f>
        <v>0.82948890222218452</v>
      </c>
      <c r="P286" s="33">
        <f>(VLOOKUP($A286,Skaters!$A1:$V640,17,FALSE)-AVERAGE(Skaters!Q3:Q640))/STDEV(Skaters!Q3:Q640)</f>
        <v>0.43913337566574773</v>
      </c>
      <c r="Q286" s="33">
        <f>(VLOOKUP($A286,Skaters!$A1:$V640,18,FALSE)-AVERAGE(Skaters!R3:R640))/STDEV(Skaters!R3:R640)</f>
        <v>1.6985349501261366</v>
      </c>
      <c r="R286" s="33">
        <f>(VLOOKUP($A286,Skaters!$A1:$V640,19,FALSE)-AVERAGE(Skaters!S3:S640))/STDEV(Skaters!S3:S640)</f>
        <v>-7.821716772087281E-2</v>
      </c>
      <c r="S286" s="33">
        <f>(VLOOKUP($A286,Skaters!$A1:$V640,20,FALSE)-AVERAGE(Skaters!T3:T640))/STDEV(Skaters!T3:T640)</f>
        <v>-0.59598363404164245</v>
      </c>
      <c r="T286" s="33">
        <f>(VLOOKUP($A286,Skaters!$A1:$V640,21,FALSE)-AVERAGE(Skaters!U3:U640))/STDEV(Skaters!U3:U640)</f>
        <v>-0.65095784258714562</v>
      </c>
      <c r="U286" s="33">
        <f>(VLOOKUP($A286,Skaters!$A1:$V640,22,FALSE)-AVERAGE(Skaters!V3:V640))/STDEV(Skaters!V3:V640)</f>
        <v>-1.1927436227759016</v>
      </c>
      <c r="V286" s="33">
        <f>IFERROR((VLOOKUP($A286,Skaters!A1:X640,23,FALSE)-AVERAGE(Skaters!W3:W640))/STDEV(Skaters!W3:W640),0)</f>
        <v>0</v>
      </c>
      <c r="W286" s="33">
        <f>IFERROR((VLOOKUP($A286,Skaters!A1:X640,24,FALSE)-AVERAGE(Skaters!X3:X640))/STDEV(Skaters!X3:X640),0)</f>
        <v>0</v>
      </c>
    </row>
    <row r="287" spans="1:23" ht="21.25" customHeight="1" x14ac:dyDescent="0.2">
      <c r="A287" s="47" t="s">
        <v>407</v>
      </c>
      <c r="B287" s="38" t="s">
        <v>212</v>
      </c>
      <c r="C287" s="39">
        <v>25</v>
      </c>
      <c r="D287" s="38" t="s">
        <v>104</v>
      </c>
      <c r="E287" s="40">
        <f t="shared" si="8"/>
        <v>-2.5182736108088077</v>
      </c>
      <c r="F287" s="41">
        <f t="shared" si="9"/>
        <v>-5.1393338996098117E-2</v>
      </c>
      <c r="G287" s="42">
        <f>VLOOKUP(A287,Skaters!A1:G640,7,FALSE)</f>
        <v>49</v>
      </c>
      <c r="H287" s="43">
        <f>(VLOOKUP($A287,Skaters!$A1:$V640,8,FALSE)-AVERAGE(Skaters!H3:H640))/STDEV(Skaters!H3:H640)</f>
        <v>-0.38480327779411244</v>
      </c>
      <c r="I287" s="33">
        <f>(VLOOKUP($A287,Skaters!$A1:$V640,10,FALSE)-AVERAGE(Skaters!J3:J640))/STDEV(Skaters!J3:J640)</f>
        <v>0.19840000977758918</v>
      </c>
      <c r="J287" s="33">
        <f>(VLOOKUP($A287,Skaters!$A1:$V640,11,FALSE)-AVERAGE(Skaters!K3:K640))/STDEV(Skaters!K3:K640)</f>
        <v>-0.29744865917211949</v>
      </c>
      <c r="K287" s="33">
        <f>(VLOOKUP($A287,Skaters!$A1:$V640,12,FALSE)-AVERAGE(Skaters!L3:L640))/STDEV(Skaters!L3:L640)</f>
        <v>-9.5505465695936792E-2</v>
      </c>
      <c r="L287" s="33">
        <f>(VLOOKUP($A287,Skaters!$A1:$V640,13,FALSE)-AVERAGE(Skaters!M3:M640))/STDEV(Skaters!M3:M640)</f>
        <v>-0.18384375285730431</v>
      </c>
      <c r="M287" s="33">
        <f>(VLOOKUP($A287,Skaters!$A1:$V640,14,FALSE)-AVERAGE(Skaters!N3:N640))/STDEV(Skaters!N3:N640)</f>
        <v>-0.71960932147730827</v>
      </c>
      <c r="N287" s="33">
        <f>(VLOOKUP($A287,Skaters!$A1:$V640,15,FALSE)-AVERAGE(Skaters!O3:O640))/STDEV(Skaters!O3:O640)</f>
        <v>-0.81975846515244621</v>
      </c>
      <c r="O287" s="33">
        <f>(VLOOKUP($A287,Skaters!$A1:$V640,16,FALSE)-AVERAGE(Skaters!P3:P640))/STDEV(Skaters!P3:P640)</f>
        <v>-0.60271931574323201</v>
      </c>
      <c r="P287" s="33">
        <f>(VLOOKUP($A287,Skaters!$A1:$V640,17,FALSE)-AVERAGE(Skaters!Q3:Q640))/STDEV(Skaters!Q3:Q640)</f>
        <v>-0.4697292916772427</v>
      </c>
      <c r="Q287" s="33">
        <f>(VLOOKUP($A287,Skaters!$A1:$V640,18,FALSE)-AVERAGE(Skaters!R3:R640))/STDEV(Skaters!R3:R640)</f>
        <v>-0.81290342766129453</v>
      </c>
      <c r="R287" s="33">
        <f>(VLOOKUP($A287,Skaters!$A1:$V640,19,FALSE)-AVERAGE(Skaters!S3:S640))/STDEV(Skaters!S3:S640)</f>
        <v>0.19005263061356673</v>
      </c>
      <c r="S287" s="33">
        <f>(VLOOKUP($A287,Skaters!$A1:$V640,20,FALSE)-AVERAGE(Skaters!T3:T640))/STDEV(Skaters!T3:T640)</f>
        <v>-0.48661723716693228</v>
      </c>
      <c r="T287" s="33">
        <f>(VLOOKUP($A287,Skaters!$A1:$V640,21,FALSE)-AVERAGE(Skaters!U3:U640))/STDEV(Skaters!U3:U640)</f>
        <v>-0.52759608714703476</v>
      </c>
      <c r="U287" s="33">
        <f>(VLOOKUP($A287,Skaters!$A1:$V640,22,FALSE)-AVERAGE(Skaters!V3:V640))/STDEV(Skaters!V3:V640)</f>
        <v>0.92747283152263482</v>
      </c>
      <c r="V287" s="33">
        <f>IFERROR((VLOOKUP($A287,Skaters!A1:X640,23,FALSE)-AVERAGE(Skaters!W3:W640))/STDEV(Skaters!W3:W640),0)</f>
        <v>0</v>
      </c>
      <c r="W287" s="33">
        <f>IFERROR((VLOOKUP($A287,Skaters!A1:X640,24,FALSE)-AVERAGE(Skaters!X3:X640))/STDEV(Skaters!X3:X640),0)</f>
        <v>0</v>
      </c>
    </row>
    <row r="288" spans="1:23" ht="21.25" customHeight="1" x14ac:dyDescent="0.15">
      <c r="A288" s="44" t="s">
        <v>376</v>
      </c>
      <c r="B288" s="48" t="s">
        <v>96</v>
      </c>
      <c r="C288" s="49">
        <v>24</v>
      </c>
      <c r="D288" s="48" t="s">
        <v>104</v>
      </c>
      <c r="E288" s="40">
        <f t="shared" si="8"/>
        <v>-0.57819808269716289</v>
      </c>
      <c r="F288" s="41">
        <f t="shared" si="9"/>
        <v>-1.2569523536894845E-2</v>
      </c>
      <c r="G288" s="42">
        <f>VLOOKUP(A288,Skaters!A1:G640,7,FALSE)</f>
        <v>46</v>
      </c>
      <c r="H288" s="43">
        <f>(VLOOKUP($A288,Skaters!$A1:$V640,8,FALSE)-AVERAGE(Skaters!H3:H640))/STDEV(Skaters!H3:H640)</f>
        <v>-0.38624168287393174</v>
      </c>
      <c r="I288" s="33">
        <f>(VLOOKUP($A288,Skaters!$A1:$V640,10,FALSE)-AVERAGE(Skaters!J3:J640))/STDEV(Skaters!J3:J640)</f>
        <v>0.17769668174324232</v>
      </c>
      <c r="J288" s="33">
        <f>(VLOOKUP($A288,Skaters!$A1:$V640,11,FALSE)-AVERAGE(Skaters!K3:K640))/STDEV(Skaters!K3:K640)</f>
        <v>-0.28856887956073202</v>
      </c>
      <c r="K288" s="33">
        <f>(VLOOKUP($A288,Skaters!$A1:$V640,12,FALSE)-AVERAGE(Skaters!L3:L640))/STDEV(Skaters!L3:L640)</f>
        <v>-9.9535459010314992E-2</v>
      </c>
      <c r="L288" s="33">
        <f>(VLOOKUP($A288,Skaters!$A1:$V640,13,FALSE)-AVERAGE(Skaters!M3:M640))/STDEV(Skaters!M3:M640)</f>
        <v>-9.5215770183209592E-2</v>
      </c>
      <c r="M288" s="33">
        <f>(VLOOKUP($A288,Skaters!$A1:$V640,14,FALSE)-AVERAGE(Skaters!N3:N640))/STDEV(Skaters!N3:N640)</f>
        <v>-0.52630104284622659</v>
      </c>
      <c r="N288" s="33">
        <f>(VLOOKUP($A288,Skaters!$A1:$V640,15,FALSE)-AVERAGE(Skaters!O3:O640))/STDEV(Skaters!O3:O640)</f>
        <v>-0.32956119886187729</v>
      </c>
      <c r="O288" s="33">
        <f>(VLOOKUP($A288,Skaters!$A1:$V640,16,FALSE)-AVERAGE(Skaters!P3:P640))/STDEV(Skaters!P3:P640)</f>
        <v>-0.26926648484517335</v>
      </c>
      <c r="P288" s="33">
        <f>(VLOOKUP($A288,Skaters!$A1:$V640,17,FALSE)-AVERAGE(Skaters!Q3:Q640))/STDEV(Skaters!Q3:Q640)</f>
        <v>1.4270955802123118</v>
      </c>
      <c r="Q288" s="33">
        <f>(VLOOKUP($A288,Skaters!$A1:$V640,18,FALSE)-AVERAGE(Skaters!R3:R640))/STDEV(Skaters!R3:R640)</f>
        <v>0.22671756901058701</v>
      </c>
      <c r="R288" s="33">
        <f>(VLOOKUP($A288,Skaters!$A1:$V640,19,FALSE)-AVERAGE(Skaters!S3:S640))/STDEV(Skaters!S3:S640)</f>
        <v>0.30602152900255203</v>
      </c>
      <c r="S288" s="33">
        <f>(VLOOKUP($A288,Skaters!$A1:$V640,20,FALSE)-AVERAGE(Skaters!T3:T640))/STDEV(Skaters!T3:T640)</f>
        <v>-0.20415158456476265</v>
      </c>
      <c r="T288" s="33">
        <f>(VLOOKUP($A288,Skaters!$A1:$V640,21,FALSE)-AVERAGE(Skaters!U3:U640))/STDEV(Skaters!U3:U640)</f>
        <v>-1.6524937091908672E-2</v>
      </c>
      <c r="U288" s="33">
        <f>(VLOOKUP($A288,Skaters!$A1:$V640,22,FALSE)-AVERAGE(Skaters!V3:V640))/STDEV(Skaters!V3:V640)</f>
        <v>0.53985489762453609</v>
      </c>
      <c r="V288" s="33">
        <f>IFERROR((VLOOKUP($A288,Skaters!A1:X640,23,FALSE)-AVERAGE(Skaters!W3:W640))/STDEV(Skaters!W3:W640),0)</f>
        <v>0</v>
      </c>
      <c r="W288" s="33">
        <f>IFERROR((VLOOKUP($A288,Skaters!A1:X640,24,FALSE)-AVERAGE(Skaters!X3:X640))/STDEV(Skaters!X3:X640),0)</f>
        <v>0</v>
      </c>
    </row>
    <row r="289" spans="1:23" ht="21.25" customHeight="1" x14ac:dyDescent="0.15">
      <c r="A289" s="44" t="s">
        <v>307</v>
      </c>
      <c r="B289" s="48" t="s">
        <v>151</v>
      </c>
      <c r="C289" s="49">
        <v>24</v>
      </c>
      <c r="D289" s="48" t="s">
        <v>74</v>
      </c>
      <c r="E289" s="40">
        <f t="shared" si="8"/>
        <v>2.0138519771957517</v>
      </c>
      <c r="F289" s="41">
        <f t="shared" si="9"/>
        <v>4.284791440842025E-2</v>
      </c>
      <c r="G289" s="42">
        <f>VLOOKUP(A289,Skaters!A1:G640,7,FALSE)</f>
        <v>47</v>
      </c>
      <c r="H289" s="43">
        <f>(VLOOKUP($A289,Skaters!$A1:$V640,8,FALSE)-AVERAGE(Skaters!H3:H640))/STDEV(Skaters!H3:H640)</f>
        <v>1.9104637036844074</v>
      </c>
      <c r="I289" s="33">
        <f>(VLOOKUP($A289,Skaters!$A1:$V640,10,FALSE)-AVERAGE(Skaters!J3:J640))/STDEV(Skaters!J3:J640)</f>
        <v>-0.34992189960495379</v>
      </c>
      <c r="J289" s="33">
        <f>(VLOOKUP($A289,Skaters!$A1:$V640,11,FALSE)-AVERAGE(Skaters!K3:K640))/STDEV(Skaters!K3:K640)</f>
        <v>8.2878889096358987E-2</v>
      </c>
      <c r="K289" s="33">
        <f>(VLOOKUP($A289,Skaters!$A1:$V640,12,FALSE)-AVERAGE(Skaters!L3:L640))/STDEV(Skaters!L3:L640)</f>
        <v>-0.11056102556789812</v>
      </c>
      <c r="L289" s="33">
        <f>(VLOOKUP($A289,Skaters!$A1:$V640,13,FALSE)-AVERAGE(Skaters!M3:M640))/STDEV(Skaters!M3:M640)</f>
        <v>0.20226814581975924</v>
      </c>
      <c r="M289" s="33">
        <f>(VLOOKUP($A289,Skaters!$A1:$V640,14,FALSE)-AVERAGE(Skaters!N3:N640))/STDEV(Skaters!N3:N640)</f>
        <v>-2.5408300000639858E-2</v>
      </c>
      <c r="N289" s="33">
        <f>(VLOOKUP($A289,Skaters!$A1:$V640,15,FALSE)-AVERAGE(Skaters!O3:O640))/STDEV(Skaters!O3:O640)</f>
        <v>0.28832356563136968</v>
      </c>
      <c r="O289" s="33">
        <f>(VLOOKUP($A289,Skaters!$A1:$V640,16,FALSE)-AVERAGE(Skaters!P3:P640))/STDEV(Skaters!P3:P640)</f>
        <v>2.5062500814662174</v>
      </c>
      <c r="P289" s="33">
        <f>(VLOOKUP($A289,Skaters!$A1:$V640,17,FALSE)-AVERAGE(Skaters!Q3:Q640))/STDEV(Skaters!Q3:Q640)</f>
        <v>-0.37772018148715009</v>
      </c>
      <c r="Q289" s="33">
        <f>(VLOOKUP($A289,Skaters!$A1:$V640,18,FALSE)-AVERAGE(Skaters!R3:R640))/STDEV(Skaters!R3:R640)</f>
        <v>-0.71594680521299991</v>
      </c>
      <c r="R289" s="33">
        <f>(VLOOKUP($A289,Skaters!$A1:$V640,19,FALSE)-AVERAGE(Skaters!S3:S640))/STDEV(Skaters!S3:S640)</f>
        <v>-0.38243392220226852</v>
      </c>
      <c r="S289" s="33">
        <f>(VLOOKUP($A289,Skaters!$A1:$V640,20,FALSE)-AVERAGE(Skaters!T3:T640))/STDEV(Skaters!T3:T640)</f>
        <v>-0.59598363404164245</v>
      </c>
      <c r="T289" s="33">
        <f>(VLOOKUP($A289,Skaters!$A1:$V640,21,FALSE)-AVERAGE(Skaters!U3:U640))/STDEV(Skaters!U3:U640)</f>
        <v>-0.65095759297724509</v>
      </c>
      <c r="U289" s="33">
        <f>(VLOOKUP($A289,Skaters!$A1:$V640,22,FALSE)-AVERAGE(Skaters!V3:V640))/STDEV(Skaters!V3:V640)</f>
        <v>-1.1927436227759016</v>
      </c>
      <c r="V289" s="33">
        <f>IFERROR((VLOOKUP($A289,Skaters!A1:X640,23,FALSE)-AVERAGE(Skaters!W3:W640))/STDEV(Skaters!W3:W640),0)</f>
        <v>0</v>
      </c>
      <c r="W289" s="33">
        <f>IFERROR((VLOOKUP($A289,Skaters!A1:X640,24,FALSE)-AVERAGE(Skaters!X3:X640))/STDEV(Skaters!X3:X640),0)</f>
        <v>0</v>
      </c>
    </row>
    <row r="290" spans="1:23" ht="21.25" customHeight="1" x14ac:dyDescent="0.15">
      <c r="A290" s="44" t="s">
        <v>422</v>
      </c>
      <c r="B290" s="45" t="s">
        <v>157</v>
      </c>
      <c r="C290" s="46">
        <v>29</v>
      </c>
      <c r="D290" s="45" t="s">
        <v>61</v>
      </c>
      <c r="E290" s="40">
        <f t="shared" si="8"/>
        <v>-2.6336308726151634</v>
      </c>
      <c r="F290" s="41">
        <f t="shared" si="9"/>
        <v>-5.7252845056851374E-2</v>
      </c>
      <c r="G290" s="42">
        <f>VLOOKUP(A290,Skaters!A1:G640,7,FALSE)</f>
        <v>46</v>
      </c>
      <c r="H290" s="43">
        <f>(VLOOKUP($A290,Skaters!$A1:$V640,8,FALSE)-AVERAGE(Skaters!H3:H640))/STDEV(Skaters!H3:H640)</f>
        <v>-0.27210538137957835</v>
      </c>
      <c r="I290" s="33">
        <f>(VLOOKUP($A290,Skaters!$A1:$V640,10,FALSE)-AVERAGE(Skaters!J3:J640))/STDEV(Skaters!J3:J640)</f>
        <v>0.3641554392324538</v>
      </c>
      <c r="J290" s="33">
        <f>(VLOOKUP($A290,Skaters!$A1:$V640,11,FALSE)-AVERAGE(Skaters!K3:K640))/STDEV(Skaters!K3:K640)</f>
        <v>-0.45353987070740598</v>
      </c>
      <c r="K290" s="33">
        <f>(VLOOKUP($A290,Skaters!$A1:$V640,12,FALSE)-AVERAGE(Skaters!L3:L640))/STDEV(Skaters!L3:L640)</f>
        <v>-0.11692592636584884</v>
      </c>
      <c r="L290" s="33">
        <f>(VLOOKUP($A290,Skaters!$A1:$V640,13,FALSE)-AVERAGE(Skaters!M3:M640))/STDEV(Skaters!M3:M640)</f>
        <v>-0.46902124403081796</v>
      </c>
      <c r="M290" s="33">
        <f>(VLOOKUP($A290,Skaters!$A1:$V640,14,FALSE)-AVERAGE(Skaters!N3:N640))/STDEV(Skaters!N3:N640)</f>
        <v>-0.60543823668462837</v>
      </c>
      <c r="N290" s="33">
        <f>(VLOOKUP($A290,Skaters!$A1:$V640,15,FALSE)-AVERAGE(Skaters!O3:O640))/STDEV(Skaters!O3:O640)</f>
        <v>-0.70876308499230645</v>
      </c>
      <c r="O290" s="33">
        <f>(VLOOKUP($A290,Skaters!$A1:$V640,16,FALSE)-AVERAGE(Skaters!P3:P640))/STDEV(Skaters!P3:P640)</f>
        <v>-0.32018335793804925</v>
      </c>
      <c r="P290" s="33">
        <f>(VLOOKUP($A290,Skaters!$A1:$V640,17,FALSE)-AVERAGE(Skaters!Q3:Q640))/STDEV(Skaters!Q3:Q640)</f>
        <v>-0.36422954529311879</v>
      </c>
      <c r="Q290" s="33">
        <f>(VLOOKUP($A290,Skaters!$A1:$V640,18,FALSE)-AVERAGE(Skaters!R3:R640))/STDEV(Skaters!R3:R640)</f>
        <v>-1.0462787541790373</v>
      </c>
      <c r="R290" s="33">
        <f>(VLOOKUP($A290,Skaters!$A1:$V640,19,FALSE)-AVERAGE(Skaters!S3:S640))/STDEV(Skaters!S3:S640)</f>
        <v>0.36098892597556598</v>
      </c>
      <c r="S290" s="33">
        <f>(VLOOKUP($A290,Skaters!$A1:$V640,20,FALSE)-AVERAGE(Skaters!T3:T640))/STDEV(Skaters!T3:T640)</f>
        <v>-0.36235626201803989</v>
      </c>
      <c r="T290" s="33">
        <f>(VLOOKUP($A290,Skaters!$A1:$V640,21,FALSE)-AVERAGE(Skaters!U3:U640))/STDEV(Skaters!U3:U640)</f>
        <v>-0.29847846044822135</v>
      </c>
      <c r="U290" s="33">
        <f>(VLOOKUP($A290,Skaters!$A1:$V640,22,FALSE)-AVERAGE(Skaters!V3:V640))/STDEV(Skaters!V3:V640)</f>
        <v>0.61411552698098582</v>
      </c>
      <c r="V290" s="33">
        <f>IFERROR((VLOOKUP($A290,Skaters!A1:X640,23,FALSE)-AVERAGE(Skaters!W3:W640))/STDEV(Skaters!W3:W640),0)</f>
        <v>0</v>
      </c>
      <c r="W290" s="33">
        <f>IFERROR((VLOOKUP($A290,Skaters!A1:X640,24,FALSE)-AVERAGE(Skaters!X3:X640))/STDEV(Skaters!X3:X640),0)</f>
        <v>0</v>
      </c>
    </row>
    <row r="291" spans="1:23" ht="21.25" customHeight="1" x14ac:dyDescent="0.15">
      <c r="A291" s="44" t="s">
        <v>356</v>
      </c>
      <c r="B291" s="45" t="s">
        <v>87</v>
      </c>
      <c r="C291" s="46">
        <v>32</v>
      </c>
      <c r="D291" s="45" t="s">
        <v>81</v>
      </c>
      <c r="E291" s="40">
        <f t="shared" si="8"/>
        <v>0.27813886333051385</v>
      </c>
      <c r="F291" s="41">
        <f t="shared" si="9"/>
        <v>6.3213378029662237E-3</v>
      </c>
      <c r="G291" s="42">
        <f>VLOOKUP(A291,Skaters!A1:G640,7,FALSE)</f>
        <v>44</v>
      </c>
      <c r="H291" s="43">
        <f>(VLOOKUP($A291,Skaters!$A1:$V640,8,FALSE)-AVERAGE(Skaters!H3:H640))/STDEV(Skaters!H3:H640)</f>
        <v>-0.32569725967363394</v>
      </c>
      <c r="I291" s="33">
        <f>(VLOOKUP($A291,Skaters!$A1:$V640,10,FALSE)-AVERAGE(Skaters!J3:J640))/STDEV(Skaters!J3:J640)</f>
        <v>0.51518970293111255</v>
      </c>
      <c r="J291" s="33">
        <f>(VLOOKUP($A291,Skaters!$A1:$V640,11,FALSE)-AVERAGE(Skaters!K3:K640))/STDEV(Skaters!K3:K640)</f>
        <v>-0.57746340909091676</v>
      </c>
      <c r="K291" s="33">
        <f>(VLOOKUP($A291,Skaters!$A1:$V640,12,FALSE)-AVERAGE(Skaters!L3:L640))/STDEV(Skaters!L3:L640)</f>
        <v>-0.12488246516606032</v>
      </c>
      <c r="L291" s="33">
        <f>(VLOOKUP($A291,Skaters!$A1:$V640,13,FALSE)-AVERAGE(Skaters!M3:M640))/STDEV(Skaters!M3:M640)</f>
        <v>0.30517075055163978</v>
      </c>
      <c r="M291" s="33">
        <f>(VLOOKUP($A291,Skaters!$A1:$V640,14,FALSE)-AVERAGE(Skaters!N3:N640))/STDEV(Skaters!N3:N640)</f>
        <v>0.40769833002477351</v>
      </c>
      <c r="N291" s="33">
        <f>(VLOOKUP($A291,Skaters!$A1:$V640,15,FALSE)-AVERAGE(Skaters!O3:O640))/STDEV(Skaters!O3:O640)</f>
        <v>-7.3990355986757614E-2</v>
      </c>
      <c r="O291" s="33">
        <f>(VLOOKUP($A291,Skaters!$A1:$V640,16,FALSE)-AVERAGE(Skaters!P3:P640))/STDEV(Skaters!P3:P640)</f>
        <v>-0.76957523571298614</v>
      </c>
      <c r="P291" s="33">
        <f>(VLOOKUP($A291,Skaters!$A1:$V640,17,FALSE)-AVERAGE(Skaters!Q3:Q640))/STDEV(Skaters!Q3:Q640)</f>
        <v>-0.77602799513816756</v>
      </c>
      <c r="Q291" s="33">
        <f>(VLOOKUP($A291,Skaters!$A1:$V640,18,FALSE)-AVERAGE(Skaters!R3:R640))/STDEV(Skaters!R3:R640)</f>
        <v>0.87880741063842205</v>
      </c>
      <c r="R291" s="33">
        <f>(VLOOKUP($A291,Skaters!$A1:$V640,19,FALSE)-AVERAGE(Skaters!S3:S640))/STDEV(Skaters!S3:S640)</f>
        <v>0.65795343442893361</v>
      </c>
      <c r="S291" s="33">
        <f>(VLOOKUP($A291,Skaters!$A1:$V640,20,FALSE)-AVERAGE(Skaters!T3:T640))/STDEV(Skaters!T3:T640)</f>
        <v>-0.59598363383513686</v>
      </c>
      <c r="T291" s="33">
        <f>(VLOOKUP($A291,Skaters!$A1:$V640,21,FALSE)-AVERAGE(Skaters!U3:U640))/STDEV(Skaters!U3:U640)</f>
        <v>-0.64394259308308543</v>
      </c>
      <c r="U291" s="33">
        <f>(VLOOKUP($A291,Skaters!$A1:$V640,22,FALSE)-AVERAGE(Skaters!V3:V640))/STDEV(Skaters!V3:V640)</f>
        <v>-1.1927434857504204</v>
      </c>
      <c r="V291" s="33">
        <f>IFERROR((VLOOKUP($A291,Skaters!A1:X640,23,FALSE)-AVERAGE(Skaters!W3:W640))/STDEV(Skaters!W3:W640),0)</f>
        <v>0</v>
      </c>
      <c r="W291" s="33">
        <f>IFERROR((VLOOKUP($A291,Skaters!A1:X640,24,FALSE)-AVERAGE(Skaters!X3:X640))/STDEV(Skaters!X3:X640),0)</f>
        <v>0</v>
      </c>
    </row>
    <row r="292" spans="1:23" ht="21.25" customHeight="1" x14ac:dyDescent="0.2">
      <c r="A292" s="47" t="s">
        <v>381</v>
      </c>
      <c r="B292" s="38" t="s">
        <v>99</v>
      </c>
      <c r="C292" s="39">
        <v>32</v>
      </c>
      <c r="D292" s="38" t="s">
        <v>66</v>
      </c>
      <c r="E292" s="40">
        <f t="shared" si="8"/>
        <v>-2.1684545018661741</v>
      </c>
      <c r="F292" s="41">
        <f t="shared" si="9"/>
        <v>-4.0914235884267437E-2</v>
      </c>
      <c r="G292" s="42">
        <f>VLOOKUP(A292,Skaters!A1:G640,7,FALSE)</f>
        <v>53</v>
      </c>
      <c r="H292" s="43">
        <f>(VLOOKUP($A292,Skaters!$A1:$V640,8,FALSE)-AVERAGE(Skaters!H3:H640))/STDEV(Skaters!H3:H640)</f>
        <v>-1.3025303068562959</v>
      </c>
      <c r="I292" s="33">
        <f>(VLOOKUP($A292,Skaters!$A1:$V640,10,FALSE)-AVERAGE(Skaters!J3:J640))/STDEV(Skaters!J3:J640)</f>
        <v>-0.35431826761177054</v>
      </c>
      <c r="J292" s="33">
        <f>(VLOOKUP($A292,Skaters!$A1:$V640,11,FALSE)-AVERAGE(Skaters!K3:K640))/STDEV(Skaters!K3:K640)</f>
        <v>6.3106125457486659E-2</v>
      </c>
      <c r="K292" s="33">
        <f>(VLOOKUP($A292,Skaters!$A1:$V640,12,FALSE)-AVERAGE(Skaters!L3:L640))/STDEV(Skaters!L3:L640)</f>
        <v>-0.12509647095339835</v>
      </c>
      <c r="L292" s="33">
        <f>(VLOOKUP($A292,Skaters!$A1:$V640,13,FALSE)-AVERAGE(Skaters!M3:M640))/STDEV(Skaters!M3:M640)</f>
        <v>-0.28338893887975719</v>
      </c>
      <c r="M292" s="33">
        <f>(VLOOKUP($A292,Skaters!$A1:$V640,14,FALSE)-AVERAGE(Skaters!N3:N640))/STDEV(Skaters!N3:N640)</f>
        <v>0.27918313807566808</v>
      </c>
      <c r="N292" s="33">
        <f>(VLOOKUP($A292,Skaters!$A1:$V640,15,FALSE)-AVERAGE(Skaters!O3:O640))/STDEV(Skaters!O3:O640)</f>
        <v>0.20282133488872936</v>
      </c>
      <c r="O292" s="33">
        <f>(VLOOKUP($A292,Skaters!$A1:$V640,16,FALSE)-AVERAGE(Skaters!P3:P640))/STDEV(Skaters!P3:P640)</f>
        <v>-0.85142979086393999</v>
      </c>
      <c r="P292" s="33">
        <f>(VLOOKUP($A292,Skaters!$A1:$V640,17,FALSE)-AVERAGE(Skaters!Q3:Q640))/STDEV(Skaters!Q3:Q640)</f>
        <v>0.46946629149440378</v>
      </c>
      <c r="Q292" s="33">
        <f>(VLOOKUP($A292,Skaters!$A1:$V640,18,FALSE)-AVERAGE(Skaters!R3:R640))/STDEV(Skaters!R3:R640)</f>
        <v>-0.94524496485692233</v>
      </c>
      <c r="R292" s="33">
        <f>(VLOOKUP($A292,Skaters!$A1:$V640,19,FALSE)-AVERAGE(Skaters!S3:S640))/STDEV(Skaters!S3:S640)</f>
        <v>-0.48211687076701681</v>
      </c>
      <c r="S292" s="33">
        <f>(VLOOKUP($A292,Skaters!$A1:$V640,20,FALSE)-AVERAGE(Skaters!T3:T640))/STDEV(Skaters!T3:T640)</f>
        <v>-0.49535510079046757</v>
      </c>
      <c r="T292" s="33">
        <f>(VLOOKUP($A292,Skaters!$A1:$V640,21,FALSE)-AVERAGE(Skaters!U3:U640))/STDEV(Skaters!U3:U640)</f>
        <v>-0.58351362500647097</v>
      </c>
      <c r="U292" s="33">
        <f>(VLOOKUP($A292,Skaters!$A1:$V640,22,FALSE)-AVERAGE(Skaters!V3:V640))/STDEV(Skaters!V3:V640)</f>
        <v>1.4859536128319752</v>
      </c>
      <c r="V292" s="33">
        <f>IFERROR((VLOOKUP($A292,Skaters!A1:X640,23,FALSE)-AVERAGE(Skaters!W3:W640))/STDEV(Skaters!W3:W640),0)</f>
        <v>0</v>
      </c>
      <c r="W292" s="33">
        <f>IFERROR((VLOOKUP($A292,Skaters!A1:X640,24,FALSE)-AVERAGE(Skaters!X3:X640))/STDEV(Skaters!X3:X640),0)</f>
        <v>0</v>
      </c>
    </row>
    <row r="293" spans="1:23" ht="21.25" customHeight="1" x14ac:dyDescent="0.15">
      <c r="A293" s="44" t="s">
        <v>431</v>
      </c>
      <c r="B293" s="48" t="s">
        <v>70</v>
      </c>
      <c r="C293" s="49">
        <v>26</v>
      </c>
      <c r="D293" s="48" t="s">
        <v>66</v>
      </c>
      <c r="E293" s="40">
        <f t="shared" si="8"/>
        <v>-1.1116484875883286</v>
      </c>
      <c r="F293" s="41">
        <f t="shared" si="9"/>
        <v>-2.3652095480602736E-2</v>
      </c>
      <c r="G293" s="42">
        <f>VLOOKUP(A293,Skaters!A1:G640,7,FALSE)</f>
        <v>47</v>
      </c>
      <c r="H293" s="43">
        <f>(VLOOKUP($A293,Skaters!$A1:$V640,8,FALSE)-AVERAGE(Skaters!H3:H640))/STDEV(Skaters!H3:H640)</f>
        <v>-0.93673774802141518</v>
      </c>
      <c r="I293" s="33">
        <f>(VLOOKUP($A293,Skaters!$A1:$V640,10,FALSE)-AVERAGE(Skaters!J3:J640))/STDEV(Skaters!J3:J640)</f>
        <v>-0.53414495841545706</v>
      </c>
      <c r="J293" s="33">
        <f>(VLOOKUP($A293,Skaters!$A1:$V640,11,FALSE)-AVERAGE(Skaters!K3:K640))/STDEV(Skaters!K3:K640)</f>
        <v>0.18761581906614988</v>
      </c>
      <c r="K293" s="33">
        <f>(VLOOKUP($A293,Skaters!$A1:$V640,12,FALSE)-AVERAGE(Skaters!L3:L640))/STDEV(Skaters!L3:L640)</f>
        <v>-0.13017419601161548</v>
      </c>
      <c r="L293" s="33">
        <f>(VLOOKUP($A293,Skaters!$A1:$V640,13,FALSE)-AVERAGE(Skaters!M3:M640))/STDEV(Skaters!M3:M640)</f>
        <v>-0.38510267175606872</v>
      </c>
      <c r="M293" s="33">
        <f>(VLOOKUP($A293,Skaters!$A1:$V640,14,FALSE)-AVERAGE(Skaters!N3:N640))/STDEV(Skaters!N3:N640)</f>
        <v>-0.7291518436825597</v>
      </c>
      <c r="N293" s="33">
        <f>(VLOOKUP($A293,Skaters!$A1:$V640,15,FALSE)-AVERAGE(Skaters!O3:O640))/STDEV(Skaters!O3:O640)</f>
        <v>-0.82941883828073815</v>
      </c>
      <c r="O293" s="33">
        <f>(VLOOKUP($A293,Skaters!$A1:$V640,16,FALSE)-AVERAGE(Skaters!P3:P640))/STDEV(Skaters!P3:P640)</f>
        <v>-0.97223670604221579</v>
      </c>
      <c r="P293" s="33">
        <f>(VLOOKUP($A293,Skaters!$A1:$V640,17,FALSE)-AVERAGE(Skaters!Q3:Q640))/STDEV(Skaters!Q3:Q640)</f>
        <v>1.1044333788809093</v>
      </c>
      <c r="Q293" s="33">
        <f>(VLOOKUP($A293,Skaters!$A1:$V640,18,FALSE)-AVERAGE(Skaters!R3:R640))/STDEV(Skaters!R3:R640)</f>
        <v>1.4216388678400014</v>
      </c>
      <c r="R293" s="33">
        <f>(VLOOKUP($A293,Skaters!$A1:$V640,19,FALSE)-AVERAGE(Skaters!S3:S640))/STDEV(Skaters!S3:S640)</f>
        <v>-0.53461395166447689</v>
      </c>
      <c r="S293" s="33">
        <f>(VLOOKUP($A293,Skaters!$A1:$V640,20,FALSE)-AVERAGE(Skaters!T3:T640))/STDEV(Skaters!T3:T640)</f>
        <v>-0.43514775931740635</v>
      </c>
      <c r="T293" s="33">
        <f>(VLOOKUP($A293,Skaters!$A1:$V640,21,FALSE)-AVERAGE(Skaters!U3:U640))/STDEV(Skaters!U3:U640)</f>
        <v>-0.3401728035854677</v>
      </c>
      <c r="U293" s="33">
        <f>(VLOOKUP($A293,Skaters!$A1:$V640,22,FALSE)-AVERAGE(Skaters!V3:V640))/STDEV(Skaters!V3:V640)</f>
        <v>0.35898114847955315</v>
      </c>
      <c r="V293" s="33">
        <f>IFERROR((VLOOKUP($A293,Skaters!A1:X640,23,FALSE)-AVERAGE(Skaters!W3:W640))/STDEV(Skaters!W3:W640),0)</f>
        <v>0</v>
      </c>
      <c r="W293" s="33">
        <f>IFERROR((VLOOKUP($A293,Skaters!A1:X640,24,FALSE)-AVERAGE(Skaters!X3:X640))/STDEV(Skaters!X3:X640),0)</f>
        <v>0</v>
      </c>
    </row>
    <row r="294" spans="1:23" ht="21.25" customHeight="1" x14ac:dyDescent="0.15">
      <c r="A294" s="44" t="s">
        <v>399</v>
      </c>
      <c r="B294" s="48" t="s">
        <v>121</v>
      </c>
      <c r="C294" s="49">
        <v>21</v>
      </c>
      <c r="D294" s="48" t="s">
        <v>74</v>
      </c>
      <c r="E294" s="40">
        <f t="shared" si="8"/>
        <v>-1.7914721500175608</v>
      </c>
      <c r="F294" s="41">
        <f t="shared" si="9"/>
        <v>-3.6560656122807365E-2</v>
      </c>
      <c r="G294" s="42">
        <f>VLOOKUP(A294,Skaters!A1:G640,7,FALSE)</f>
        <v>49</v>
      </c>
      <c r="H294" s="43">
        <f>(VLOOKUP($A294,Skaters!$A1:$V640,8,FALSE)-AVERAGE(Skaters!H3:H640))/STDEV(Skaters!H3:H640)</f>
        <v>-0.13589110057611908</v>
      </c>
      <c r="I294" s="33">
        <f>(VLOOKUP($A294,Skaters!$A1:$V640,10,FALSE)-AVERAGE(Skaters!J3:J640))/STDEV(Skaters!J3:J640)</f>
        <v>-0.33733668252474869</v>
      </c>
      <c r="J294" s="33">
        <f>(VLOOKUP($A294,Skaters!$A1:$V640,11,FALSE)-AVERAGE(Skaters!K3:K640))/STDEV(Skaters!K3:K640)</f>
        <v>4.2052917231271129E-2</v>
      </c>
      <c r="K294" s="33">
        <f>(VLOOKUP($A294,Skaters!$A1:$V640,12,FALSE)-AVERAGE(Skaters!L3:L640))/STDEV(Skaters!L3:L640)</f>
        <v>-0.13048802561012668</v>
      </c>
      <c r="L294" s="33">
        <f>(VLOOKUP($A294,Skaters!$A1:$V640,13,FALSE)-AVERAGE(Skaters!M3:M640))/STDEV(Skaters!M3:M640)</f>
        <v>-0.86254479379638893</v>
      </c>
      <c r="M294" s="33">
        <f>(VLOOKUP($A294,Skaters!$A1:$V640,14,FALSE)-AVERAGE(Skaters!N3:N640))/STDEV(Skaters!N3:N640)</f>
        <v>-0.23543048694419172</v>
      </c>
      <c r="N294" s="33">
        <f>(VLOOKUP($A294,Skaters!$A1:$V640,15,FALSE)-AVERAGE(Skaters!O3:O640))/STDEV(Skaters!O3:O640)</f>
        <v>0.26116001178128662</v>
      </c>
      <c r="O294" s="33">
        <f>(VLOOKUP($A294,Skaters!$A1:$V640,16,FALSE)-AVERAGE(Skaters!P3:P640))/STDEV(Skaters!P3:P640)</f>
        <v>0.23463138452114216</v>
      </c>
      <c r="P294" s="33">
        <f>(VLOOKUP($A294,Skaters!$A1:$V640,17,FALSE)-AVERAGE(Skaters!Q3:Q640))/STDEV(Skaters!Q3:Q640)</f>
        <v>-0.66984077410897658</v>
      </c>
      <c r="Q294" s="33">
        <f>(VLOOKUP($A294,Skaters!$A1:$V640,18,FALSE)-AVERAGE(Skaters!R3:R640))/STDEV(Skaters!R3:R640)</f>
        <v>-1.1294349872301233</v>
      </c>
      <c r="R294" s="33">
        <f>(VLOOKUP($A294,Skaters!$A1:$V640,19,FALSE)-AVERAGE(Skaters!S3:S640))/STDEV(Skaters!S3:S640)</f>
        <v>-0.50782955110323402</v>
      </c>
      <c r="S294" s="33">
        <f>(VLOOKUP($A294,Skaters!$A1:$V640,20,FALSE)-AVERAGE(Skaters!T3:T640))/STDEV(Skaters!T3:T640)</f>
        <v>-0.59598363404164245</v>
      </c>
      <c r="T294" s="33">
        <f>(VLOOKUP($A294,Skaters!$A1:$V640,21,FALSE)-AVERAGE(Skaters!U3:U640))/STDEV(Skaters!U3:U640)</f>
        <v>-0.65095784258714562</v>
      </c>
      <c r="U294" s="33">
        <f>(VLOOKUP($A294,Skaters!$A1:$V640,22,FALSE)-AVERAGE(Skaters!V3:V640))/STDEV(Skaters!V3:V640)</f>
        <v>-1.1927436227759016</v>
      </c>
      <c r="V294" s="33">
        <f>IFERROR((VLOOKUP($A294,Skaters!A1:X640,23,FALSE)-AVERAGE(Skaters!W3:W640))/STDEV(Skaters!W3:W640),0)</f>
        <v>0</v>
      </c>
      <c r="W294" s="33">
        <f>IFERROR((VLOOKUP($A294,Skaters!A1:X640,24,FALSE)-AVERAGE(Skaters!X3:X640))/STDEV(Skaters!X3:X640),0)</f>
        <v>0</v>
      </c>
    </row>
    <row r="295" spans="1:23" ht="21.25" customHeight="1" x14ac:dyDescent="0.2">
      <c r="A295" s="47" t="s">
        <v>348</v>
      </c>
      <c r="B295" s="38" t="s">
        <v>157</v>
      </c>
      <c r="C295" s="39">
        <v>24</v>
      </c>
      <c r="D295" s="38" t="s">
        <v>74</v>
      </c>
      <c r="E295" s="40">
        <f t="shared" si="8"/>
        <v>-0.99446557422770765</v>
      </c>
      <c r="F295" s="41">
        <f t="shared" si="9"/>
        <v>-2.1618816831037124E-2</v>
      </c>
      <c r="G295" s="42">
        <f>VLOOKUP(A295,Skaters!A1:G640,7,FALSE)</f>
        <v>46</v>
      </c>
      <c r="H295" s="43">
        <f>(VLOOKUP($A295,Skaters!$A1:$V640,8,FALSE)-AVERAGE(Skaters!H3:H640))/STDEV(Skaters!H3:H640)</f>
        <v>1.5534461143627585</v>
      </c>
      <c r="I295" s="33">
        <f>(VLOOKUP($A295,Skaters!$A1:$V640,10,FALSE)-AVERAGE(Skaters!J3:J640))/STDEV(Skaters!J3:J640)</f>
        <v>-0.78530731384640107</v>
      </c>
      <c r="J295" s="33">
        <f>(VLOOKUP($A295,Skaters!$A1:$V640,11,FALSE)-AVERAGE(Skaters!K3:K640))/STDEV(Skaters!K3:K640)</f>
        <v>0.36767720751749178</v>
      </c>
      <c r="K295" s="33">
        <f>(VLOOKUP($A295,Skaters!$A1:$V640,12,FALSE)-AVERAGE(Skaters!L3:L640))/STDEV(Skaters!L3:L640)</f>
        <v>-0.13337561659255853</v>
      </c>
      <c r="L295" s="33">
        <f>(VLOOKUP($A295,Skaters!$A1:$V640,13,FALSE)-AVERAGE(Skaters!M3:M640))/STDEV(Skaters!M3:M640)</f>
        <v>-1.7776919117119785E-2</v>
      </c>
      <c r="M295" s="33">
        <f>(VLOOKUP($A295,Skaters!$A1:$V640,14,FALSE)-AVERAGE(Skaters!N3:N640))/STDEV(Skaters!N3:N640)</f>
        <v>-0.52479382941931074</v>
      </c>
      <c r="N295" s="33">
        <f>(VLOOKUP($A295,Skaters!$A1:$V640,15,FALSE)-AVERAGE(Skaters!O3:O640))/STDEV(Skaters!O3:O640)</f>
        <v>9.2590216674553125E-2</v>
      </c>
      <c r="O295" s="33">
        <f>(VLOOKUP($A295,Skaters!$A1:$V640,16,FALSE)-AVERAGE(Skaters!P3:P640))/STDEV(Skaters!P3:P640)</f>
        <v>0.78128061799380788</v>
      </c>
      <c r="P295" s="33">
        <f>(VLOOKUP($A295,Skaters!$A1:$V640,17,FALSE)-AVERAGE(Skaters!Q3:Q640))/STDEV(Skaters!Q3:Q640)</f>
        <v>-0.2231182528193523</v>
      </c>
      <c r="Q295" s="33">
        <f>(VLOOKUP($A295,Skaters!$A1:$V640,18,FALSE)-AVERAGE(Skaters!R3:R640))/STDEV(Skaters!R3:R640)</f>
        <v>-1.4329293834500396</v>
      </c>
      <c r="R295" s="33">
        <f>(VLOOKUP($A295,Skaters!$A1:$V640,19,FALSE)-AVERAGE(Skaters!S3:S640))/STDEV(Skaters!S3:S640)</f>
        <v>-0.73117193134579073</v>
      </c>
      <c r="S295" s="33">
        <f>(VLOOKUP($A295,Skaters!$A1:$V640,20,FALSE)-AVERAGE(Skaters!T3:T640))/STDEV(Skaters!T3:T640)</f>
        <v>-0.59598363404164245</v>
      </c>
      <c r="T295" s="33">
        <f>(VLOOKUP($A295,Skaters!$A1:$V640,21,FALSE)-AVERAGE(Skaters!U3:U640))/STDEV(Skaters!U3:U640)</f>
        <v>-0.65095784258714562</v>
      </c>
      <c r="U295" s="33">
        <f>(VLOOKUP($A295,Skaters!$A1:$V640,22,FALSE)-AVERAGE(Skaters!V3:V640))/STDEV(Skaters!V3:V640)</f>
        <v>-1.1927436227759016</v>
      </c>
      <c r="V295" s="33">
        <f>IFERROR((VLOOKUP($A295,Skaters!A1:X640,23,FALSE)-AVERAGE(Skaters!W3:W640))/STDEV(Skaters!W3:W640),0)</f>
        <v>0</v>
      </c>
      <c r="W295" s="33">
        <f>IFERROR((VLOOKUP($A295,Skaters!A1:X640,24,FALSE)-AVERAGE(Skaters!X3:X640))/STDEV(Skaters!X3:X640),0)</f>
        <v>0</v>
      </c>
    </row>
    <row r="296" spans="1:23" ht="21.25" customHeight="1" x14ac:dyDescent="0.15">
      <c r="A296" s="44" t="s">
        <v>368</v>
      </c>
      <c r="B296" s="45" t="s">
        <v>63</v>
      </c>
      <c r="C296" s="46">
        <v>32</v>
      </c>
      <c r="D296" s="45" t="s">
        <v>74</v>
      </c>
      <c r="E296" s="40">
        <f t="shared" si="8"/>
        <v>1.8015038513214079</v>
      </c>
      <c r="F296" s="41">
        <f t="shared" si="9"/>
        <v>3.6765384720845062E-2</v>
      </c>
      <c r="G296" s="42">
        <f>VLOOKUP(A296,Skaters!A1:G640,7,FALSE)</f>
        <v>49</v>
      </c>
      <c r="H296" s="43">
        <f>(VLOOKUP($A296,Skaters!$A1:$V640,8,FALSE)-AVERAGE(Skaters!H3:H640))/STDEV(Skaters!H3:H640)</f>
        <v>1.3047033777256407</v>
      </c>
      <c r="I296" s="33">
        <f>(VLOOKUP($A296,Skaters!$A1:$V640,10,FALSE)-AVERAGE(Skaters!J3:J640))/STDEV(Skaters!J3:J640)</f>
        <v>-0.84237080850034274</v>
      </c>
      <c r="J296" s="33">
        <f>(VLOOKUP($A296,Skaters!$A1:$V640,11,FALSE)-AVERAGE(Skaters!K3:K640))/STDEV(Skaters!K3:K640)</f>
        <v>0.39782933478842453</v>
      </c>
      <c r="K296" s="33">
        <f>(VLOOKUP($A296,Skaters!$A1:$V640,12,FALSE)-AVERAGE(Skaters!L3:L640))/STDEV(Skaters!L3:L640)</f>
        <v>-0.14089745839466297</v>
      </c>
      <c r="L296" s="33">
        <f>(VLOOKUP($A296,Skaters!$A1:$V640,13,FALSE)-AVERAGE(Skaters!M3:M640))/STDEV(Skaters!M3:M640)</f>
        <v>-0.13118837200997788</v>
      </c>
      <c r="M296" s="33">
        <f>(VLOOKUP($A296,Skaters!$A1:$V640,14,FALSE)-AVERAGE(Skaters!N3:N640))/STDEV(Skaters!N3:N640)</f>
        <v>-0.64732916974731969</v>
      </c>
      <c r="N296" s="33">
        <f>(VLOOKUP($A296,Skaters!$A1:$V640,15,FALSE)-AVERAGE(Skaters!O3:O640))/STDEV(Skaters!O3:O640)</f>
        <v>-0.72955863818641098</v>
      </c>
      <c r="O296" s="33">
        <f>(VLOOKUP($A296,Skaters!$A1:$V640,16,FALSE)-AVERAGE(Skaters!P3:P640))/STDEV(Skaters!P3:P640)</f>
        <v>1.7276163778324822</v>
      </c>
      <c r="P296" s="33">
        <f>(VLOOKUP($A296,Skaters!$A1:$V640,17,FALSE)-AVERAGE(Skaters!Q3:Q640))/STDEV(Skaters!Q3:Q640)</f>
        <v>1.1510067752918876</v>
      </c>
      <c r="Q296" s="33">
        <f>(VLOOKUP($A296,Skaters!$A1:$V640,18,FALSE)-AVERAGE(Skaters!R3:R640))/STDEV(Skaters!R3:R640)</f>
        <v>1.3791759573972329</v>
      </c>
      <c r="R296" s="33">
        <f>(VLOOKUP($A296,Skaters!$A1:$V640,19,FALSE)-AVERAGE(Skaters!S3:S640))/STDEV(Skaters!S3:S640)</f>
        <v>-0.6968122195757992</v>
      </c>
      <c r="S296" s="33">
        <f>(VLOOKUP($A296,Skaters!$A1:$V640,20,FALSE)-AVERAGE(Skaters!T3:T640))/STDEV(Skaters!T3:T640)</f>
        <v>-0.59598363404164245</v>
      </c>
      <c r="T296" s="33">
        <f>(VLOOKUP($A296,Skaters!$A1:$V640,21,FALSE)-AVERAGE(Skaters!U3:U640))/STDEV(Skaters!U3:U640)</f>
        <v>-0.65095784258714562</v>
      </c>
      <c r="U296" s="33">
        <f>(VLOOKUP($A296,Skaters!$A1:$V640,22,FALSE)-AVERAGE(Skaters!V3:V640))/STDEV(Skaters!V3:V640)</f>
        <v>-1.1927436227759016</v>
      </c>
      <c r="V296" s="33">
        <f>IFERROR((VLOOKUP($A296,Skaters!A1:X640,23,FALSE)-AVERAGE(Skaters!W3:W640))/STDEV(Skaters!W3:W640),0)</f>
        <v>0</v>
      </c>
      <c r="W296" s="33">
        <f>IFERROR((VLOOKUP($A296,Skaters!A1:X640,24,FALSE)-AVERAGE(Skaters!X3:X640))/STDEV(Skaters!X3:X640),0)</f>
        <v>0</v>
      </c>
    </row>
    <row r="297" spans="1:23" ht="21.25" customHeight="1" x14ac:dyDescent="0.15">
      <c r="A297" s="44" t="s">
        <v>355</v>
      </c>
      <c r="B297" s="45" t="s">
        <v>239</v>
      </c>
      <c r="C297" s="46">
        <v>30</v>
      </c>
      <c r="D297" s="45" t="s">
        <v>74</v>
      </c>
      <c r="E297" s="40">
        <f t="shared" si="8"/>
        <v>0.38372429805458114</v>
      </c>
      <c r="F297" s="41">
        <f t="shared" si="9"/>
        <v>8.7210067739677526E-3</v>
      </c>
      <c r="G297" s="42">
        <f>VLOOKUP(A297,Skaters!A1:G640,7,FALSE)</f>
        <v>44</v>
      </c>
      <c r="H297" s="43">
        <f>(VLOOKUP($A297,Skaters!$A1:$V640,8,FALSE)-AVERAGE(Skaters!H3:H640))/STDEV(Skaters!H3:H640)</f>
        <v>1.8427214837064883</v>
      </c>
      <c r="I297" s="33">
        <f>(VLOOKUP($A297,Skaters!$A1:$V640,10,FALSE)-AVERAGE(Skaters!J3:J640))/STDEV(Skaters!J3:J640)</f>
        <v>-0.54393288289823272</v>
      </c>
      <c r="J297" s="33">
        <f>(VLOOKUP($A297,Skaters!$A1:$V640,11,FALSE)-AVERAGE(Skaters!K3:K640))/STDEV(Skaters!K3:K640)</f>
        <v>0.17651016621442012</v>
      </c>
      <c r="K297" s="33">
        <f>(VLOOKUP($A297,Skaters!$A1:$V640,12,FALSE)-AVERAGE(Skaters!L3:L640))/STDEV(Skaters!L3:L640)</f>
        <v>-0.14174547224840758</v>
      </c>
      <c r="L297" s="33">
        <f>(VLOOKUP($A297,Skaters!$A1:$V640,13,FALSE)-AVERAGE(Skaters!M3:M640))/STDEV(Skaters!M3:M640)</f>
        <v>-0.28426181632200975</v>
      </c>
      <c r="M297" s="33">
        <f>(VLOOKUP($A297,Skaters!$A1:$V640,14,FALSE)-AVERAGE(Skaters!N3:N640))/STDEV(Skaters!N3:N640)</f>
        <v>1.4523792741498603E-2</v>
      </c>
      <c r="N297" s="33">
        <f>(VLOOKUP($A297,Skaters!$A1:$V640,15,FALSE)-AVERAGE(Skaters!O3:O640))/STDEV(Skaters!O3:O640)</f>
        <v>0.20565241495761641</v>
      </c>
      <c r="O297" s="33">
        <f>(VLOOKUP($A297,Skaters!$A1:$V640,16,FALSE)-AVERAGE(Skaters!P3:P640))/STDEV(Skaters!P3:P640)</f>
        <v>0.99119166168416106</v>
      </c>
      <c r="P297" s="33">
        <f>(VLOOKUP($A297,Skaters!$A1:$V640,17,FALSE)-AVERAGE(Skaters!Q3:Q640))/STDEV(Skaters!Q3:Q640)</f>
        <v>-0.86512066575102797</v>
      </c>
      <c r="Q297" s="33">
        <f>(VLOOKUP($A297,Skaters!$A1:$V640,18,FALSE)-AVERAGE(Skaters!R3:R640))/STDEV(Skaters!R3:R640)</f>
        <v>-0.16143524558137406</v>
      </c>
      <c r="R297" s="33">
        <f>(VLOOKUP($A297,Skaters!$A1:$V640,19,FALSE)-AVERAGE(Skaters!S3:S640))/STDEV(Skaters!S3:S640)</f>
        <v>-0.48409145350769173</v>
      </c>
      <c r="S297" s="33">
        <f>(VLOOKUP($A297,Skaters!$A1:$V640,20,FALSE)-AVERAGE(Skaters!T3:T640))/STDEV(Skaters!T3:T640)</f>
        <v>-0.59598363404164245</v>
      </c>
      <c r="T297" s="33">
        <f>(VLOOKUP($A297,Skaters!$A1:$V640,21,FALSE)-AVERAGE(Skaters!U3:U640))/STDEV(Skaters!U3:U640)</f>
        <v>-0.65095784258714562</v>
      </c>
      <c r="U297" s="33">
        <f>(VLOOKUP($A297,Skaters!$A1:$V640,22,FALSE)-AVERAGE(Skaters!V3:V640))/STDEV(Skaters!V3:V640)</f>
        <v>-1.1927436227759016</v>
      </c>
      <c r="V297" s="33">
        <f>IFERROR((VLOOKUP($A297,Skaters!A1:X640,23,FALSE)-AVERAGE(Skaters!W3:W640))/STDEV(Skaters!W3:W640),0)</f>
        <v>0</v>
      </c>
      <c r="W297" s="33">
        <f>IFERROR((VLOOKUP($A297,Skaters!A1:X640,24,FALSE)-AVERAGE(Skaters!X3:X640))/STDEV(Skaters!X3:X640),0)</f>
        <v>0</v>
      </c>
    </row>
    <row r="298" spans="1:23" ht="21.25" customHeight="1" x14ac:dyDescent="0.2">
      <c r="A298" s="47" t="s">
        <v>337</v>
      </c>
      <c r="B298" s="38" t="s">
        <v>147</v>
      </c>
      <c r="C298" s="39">
        <v>27</v>
      </c>
      <c r="D298" s="38" t="s">
        <v>74</v>
      </c>
      <c r="E298" s="40">
        <f t="shared" si="8"/>
        <v>-5.0555575955765875E-2</v>
      </c>
      <c r="F298" s="41">
        <f t="shared" si="9"/>
        <v>-1.0990342599079537E-3</v>
      </c>
      <c r="G298" s="42">
        <f>VLOOKUP(A298,Skaters!A1:G640,7,FALSE)</f>
        <v>46</v>
      </c>
      <c r="H298" s="43">
        <f>(VLOOKUP($A298,Skaters!$A1:$V640,8,FALSE)-AVERAGE(Skaters!H3:H640))/STDEV(Skaters!H3:H640)</f>
        <v>1.7423265931960512</v>
      </c>
      <c r="I298" s="33">
        <f>(VLOOKUP($A298,Skaters!$A1:$V640,10,FALSE)-AVERAGE(Skaters!J3:J640))/STDEV(Skaters!J3:J640)</f>
        <v>-0.57997005676603397</v>
      </c>
      <c r="J298" s="33">
        <f>(VLOOKUP($A298,Skaters!$A1:$V640,11,FALSE)-AVERAGE(Skaters!K3:K640))/STDEV(Skaters!K3:K640)</f>
        <v>0.20091418179140794</v>
      </c>
      <c r="K298" s="33">
        <f>(VLOOKUP($A298,Skaters!$A1:$V640,12,FALSE)-AVERAGE(Skaters!L3:L640))/STDEV(Skaters!L3:L640)</f>
        <v>-0.14310895441248564</v>
      </c>
      <c r="L298" s="33">
        <f>(VLOOKUP($A298,Skaters!$A1:$V640,13,FALSE)-AVERAGE(Skaters!M3:M640))/STDEV(Skaters!M3:M640)</f>
        <v>0.10182197876594533</v>
      </c>
      <c r="M298" s="33">
        <f>(VLOOKUP($A298,Skaters!$A1:$V640,14,FALSE)-AVERAGE(Skaters!N3:N640))/STDEV(Skaters!N3:N640)</f>
        <v>-0.22592215074468155</v>
      </c>
      <c r="N298" s="33">
        <f>(VLOOKUP($A298,Skaters!$A1:$V640,15,FALSE)-AVERAGE(Skaters!O3:O640))/STDEV(Skaters!O3:O640)</f>
        <v>0.16584932856839879</v>
      </c>
      <c r="O298" s="33">
        <f>(VLOOKUP($A298,Skaters!$A1:$V640,16,FALSE)-AVERAGE(Skaters!P3:P640))/STDEV(Skaters!P3:P640)</f>
        <v>1.0611312941903519</v>
      </c>
      <c r="P298" s="33">
        <f>(VLOOKUP($A298,Skaters!$A1:$V640,17,FALSE)-AVERAGE(Skaters!Q3:Q640))/STDEV(Skaters!Q3:Q640)</f>
        <v>-0.22278574620920627</v>
      </c>
      <c r="Q298" s="33">
        <f>(VLOOKUP($A298,Skaters!$A1:$V640,18,FALSE)-AVERAGE(Skaters!R3:R640))/STDEV(Skaters!R3:R640)</f>
        <v>-1.000302302505836</v>
      </c>
      <c r="R298" s="33">
        <f>(VLOOKUP($A298,Skaters!$A1:$V640,19,FALSE)-AVERAGE(Skaters!S3:S640))/STDEV(Skaters!S3:S640)</f>
        <v>-0.58336290979479211</v>
      </c>
      <c r="S298" s="33">
        <f>(VLOOKUP($A298,Skaters!$A1:$V640,20,FALSE)-AVERAGE(Skaters!T3:T640))/STDEV(Skaters!T3:T640)</f>
        <v>-0.59598363404164245</v>
      </c>
      <c r="T298" s="33">
        <f>(VLOOKUP($A298,Skaters!$A1:$V640,21,FALSE)-AVERAGE(Skaters!U3:U640))/STDEV(Skaters!U3:U640)</f>
        <v>-0.65095784258714562</v>
      </c>
      <c r="U298" s="33">
        <f>(VLOOKUP($A298,Skaters!$A1:$V640,22,FALSE)-AVERAGE(Skaters!V3:V640))/STDEV(Skaters!V3:V640)</f>
        <v>-1.1927436227759016</v>
      </c>
      <c r="V298" s="33">
        <f>IFERROR((VLOOKUP($A298,Skaters!A1:X640,23,FALSE)-AVERAGE(Skaters!W3:W640))/STDEV(Skaters!W3:W640),0)</f>
        <v>0</v>
      </c>
      <c r="W298" s="33">
        <f>IFERROR((VLOOKUP($A298,Skaters!A1:X640,24,FALSE)-AVERAGE(Skaters!X3:X640))/STDEV(Skaters!X3:X640),0)</f>
        <v>0</v>
      </c>
    </row>
    <row r="299" spans="1:23" ht="21.25" customHeight="1" x14ac:dyDescent="0.15">
      <c r="A299" s="37" t="s">
        <v>423</v>
      </c>
      <c r="B299" s="38" t="s">
        <v>121</v>
      </c>
      <c r="C299" s="39">
        <v>26</v>
      </c>
      <c r="D299" s="38" t="s">
        <v>81</v>
      </c>
      <c r="E299" s="40">
        <f t="shared" si="8"/>
        <v>-3.1273484376671865</v>
      </c>
      <c r="F299" s="41">
        <f t="shared" si="9"/>
        <v>-6.3823437503411976E-2</v>
      </c>
      <c r="G299" s="42">
        <f>VLOOKUP(A299,Skaters!A1:G640,7,FALSE)</f>
        <v>49</v>
      </c>
      <c r="H299" s="43">
        <f>(VLOOKUP($A299,Skaters!$A1:$V640,8,FALSE)-AVERAGE(Skaters!H3:H640))/STDEV(Skaters!H3:H640)</f>
        <v>-0.49184858472220055</v>
      </c>
      <c r="I299" s="33">
        <f>(VLOOKUP($A299,Skaters!$A1:$V640,10,FALSE)-AVERAGE(Skaters!J3:J640))/STDEV(Skaters!J3:J640)</f>
        <v>5.5178738509116879E-2</v>
      </c>
      <c r="J299" s="33">
        <f>(VLOOKUP($A299,Skaters!$A1:$V640,11,FALSE)-AVERAGE(Skaters!K3:K640))/STDEV(Skaters!K3:K640)</f>
        <v>-0.27230320579323403</v>
      </c>
      <c r="K299" s="33">
        <f>(VLOOKUP($A299,Skaters!$A1:$V640,12,FALSE)-AVERAGE(Skaters!L3:L640))/STDEV(Skaters!L3:L640)</f>
        <v>-0.14630084223747669</v>
      </c>
      <c r="L299" s="33">
        <f>(VLOOKUP($A299,Skaters!$A1:$V640,13,FALSE)-AVERAGE(Skaters!M3:M640))/STDEV(Skaters!M3:M640)</f>
        <v>-0.18488942914208203</v>
      </c>
      <c r="M299" s="33">
        <f>(VLOOKUP($A299,Skaters!$A1:$V640,14,FALSE)-AVERAGE(Skaters!N3:N640))/STDEV(Skaters!N3:N640)</f>
        <v>-0.76054803580576569</v>
      </c>
      <c r="N299" s="33">
        <f>(VLOOKUP($A299,Skaters!$A1:$V640,15,FALSE)-AVERAGE(Skaters!O3:O640))/STDEV(Skaters!O3:O640)</f>
        <v>-0.86120277592258987</v>
      </c>
      <c r="O299" s="33">
        <f>(VLOOKUP($A299,Skaters!$A1:$V640,16,FALSE)-AVERAGE(Skaters!P3:P640))/STDEV(Skaters!P3:P640)</f>
        <v>-0.81146649256861192</v>
      </c>
      <c r="P299" s="33">
        <f>(VLOOKUP($A299,Skaters!$A1:$V640,17,FALSE)-AVERAGE(Skaters!Q3:Q640))/STDEV(Skaters!Q3:Q640)</f>
        <v>0.22668186248990421</v>
      </c>
      <c r="Q299" s="33">
        <f>(VLOOKUP($A299,Skaters!$A1:$V640,18,FALSE)-AVERAGE(Skaters!R3:R640))/STDEV(Skaters!R3:R640)</f>
        <v>-1.0526652727497854</v>
      </c>
      <c r="R299" s="33">
        <f>(VLOOKUP($A299,Skaters!$A1:$V640,19,FALSE)-AVERAGE(Skaters!S3:S640))/STDEV(Skaters!S3:S640)</f>
        <v>-0.20629488382443603</v>
      </c>
      <c r="S299" s="33">
        <f>(VLOOKUP($A299,Skaters!$A1:$V640,20,FALSE)-AVERAGE(Skaters!T3:T640))/STDEV(Skaters!T3:T640)</f>
        <v>-0.58360309804107802</v>
      </c>
      <c r="T299" s="33">
        <f>(VLOOKUP($A299,Skaters!$A1:$V640,21,FALSE)-AVERAGE(Skaters!U3:U640))/STDEV(Skaters!U3:U640)</f>
        <v>-0.62419654363206445</v>
      </c>
      <c r="U299" s="33">
        <f>(VLOOKUP($A299,Skaters!$A1:$V640,22,FALSE)-AVERAGE(Skaters!V3:V640))/STDEV(Skaters!V3:V640)</f>
        <v>0.24881580457766692</v>
      </c>
      <c r="V299" s="33">
        <f>IFERROR((VLOOKUP($A299,Skaters!A1:X640,23,FALSE)-AVERAGE(Skaters!W3:W640))/STDEV(Skaters!W3:W640),0)</f>
        <v>0</v>
      </c>
      <c r="W299" s="33">
        <f>IFERROR((VLOOKUP($A299,Skaters!A1:X640,24,FALSE)-AVERAGE(Skaters!X3:X640))/STDEV(Skaters!X3:X640),0)</f>
        <v>0</v>
      </c>
    </row>
    <row r="300" spans="1:23" ht="21.25" customHeight="1" x14ac:dyDescent="0.15">
      <c r="A300" s="44" t="s">
        <v>393</v>
      </c>
      <c r="B300" s="45" t="s">
        <v>239</v>
      </c>
      <c r="C300" s="46">
        <v>23</v>
      </c>
      <c r="D300" s="45" t="s">
        <v>81</v>
      </c>
      <c r="E300" s="40">
        <f t="shared" si="8"/>
        <v>-1.4785198353810109</v>
      </c>
      <c r="F300" s="41">
        <f t="shared" si="9"/>
        <v>-3.3602723531386609E-2</v>
      </c>
      <c r="G300" s="42">
        <f>VLOOKUP(A300,Skaters!A1:G640,7,FALSE)</f>
        <v>44</v>
      </c>
      <c r="H300" s="43">
        <f>(VLOOKUP($A300,Skaters!$A1:$V640,8,FALSE)-AVERAGE(Skaters!H3:H640))/STDEV(Skaters!H3:H640)</f>
        <v>-0.48299839791151222</v>
      </c>
      <c r="I300" s="33">
        <f>(VLOOKUP($A300,Skaters!$A1:$V640,10,FALSE)-AVERAGE(Skaters!J3:J640))/STDEV(Skaters!J3:J640)</f>
        <v>3.0842467682592741E-2</v>
      </c>
      <c r="J300" s="33">
        <f>(VLOOKUP($A300,Skaters!$A1:$V640,11,FALSE)-AVERAGE(Skaters!K3:K640))/STDEV(Skaters!K3:K640)</f>
        <v>-0.25816217695901661</v>
      </c>
      <c r="K300" s="33">
        <f>(VLOOKUP($A300,Skaters!$A1:$V640,12,FALSE)-AVERAGE(Skaters!L3:L640))/STDEV(Skaters!L3:L640)</f>
        <v>-0.14869911211701514</v>
      </c>
      <c r="L300" s="33">
        <f>(VLOOKUP($A300,Skaters!$A1:$V640,13,FALSE)-AVERAGE(Skaters!M3:M640))/STDEV(Skaters!M3:M640)</f>
        <v>-0.40079534248812931</v>
      </c>
      <c r="M300" s="33">
        <f>(VLOOKUP($A300,Skaters!$A1:$V640,14,FALSE)-AVERAGE(Skaters!N3:N640))/STDEV(Skaters!N3:N640)</f>
        <v>8.9151540938297621E-2</v>
      </c>
      <c r="N300" s="33">
        <f>(VLOOKUP($A300,Skaters!$A1:$V640,15,FALSE)-AVERAGE(Skaters!O3:O640))/STDEV(Skaters!O3:O640)</f>
        <v>0.14394812318939887</v>
      </c>
      <c r="O300" s="33">
        <f>(VLOOKUP($A300,Skaters!$A1:$V640,16,FALSE)-AVERAGE(Skaters!P3:P640))/STDEV(Skaters!P3:P640)</f>
        <v>-0.74246799843034561</v>
      </c>
      <c r="P300" s="33">
        <f>(VLOOKUP($A300,Skaters!$A1:$V640,17,FALSE)-AVERAGE(Skaters!Q3:Q640))/STDEV(Skaters!Q3:Q640)</f>
        <v>0.33364489401766739</v>
      </c>
      <c r="Q300" s="33">
        <f>(VLOOKUP($A300,Skaters!$A1:$V640,18,FALSE)-AVERAGE(Skaters!R3:R640))/STDEV(Skaters!R3:R640)</f>
        <v>-0.25188490837551114</v>
      </c>
      <c r="R300" s="33">
        <f>(VLOOKUP($A300,Skaters!$A1:$V640,19,FALSE)-AVERAGE(Skaters!S3:S640))/STDEV(Skaters!S3:S640)</f>
        <v>7.32931126984913E-2</v>
      </c>
      <c r="S300" s="33">
        <f>(VLOOKUP($A300,Skaters!$A1:$V640,20,FALSE)-AVERAGE(Skaters!T3:T640))/STDEV(Skaters!T3:T640)</f>
        <v>-0.50456345921776502</v>
      </c>
      <c r="T300" s="33">
        <f>(VLOOKUP($A300,Skaters!$A1:$V640,21,FALSE)-AVERAGE(Skaters!U3:U640))/STDEV(Skaters!U3:U640)</f>
        <v>-0.46201470910475956</v>
      </c>
      <c r="U300" s="33">
        <f>(VLOOKUP($A300,Skaters!$A1:$V640,22,FALSE)-AVERAGE(Skaters!V3:V640))/STDEV(Skaters!V3:V640)</f>
        <v>0.29242060801347464</v>
      </c>
      <c r="V300" s="33">
        <f>IFERROR((VLOOKUP($A300,Skaters!A1:X640,23,FALSE)-AVERAGE(Skaters!W3:W640))/STDEV(Skaters!W3:W640),0)</f>
        <v>0</v>
      </c>
      <c r="W300" s="33">
        <f>IFERROR((VLOOKUP($A300,Skaters!A1:X640,24,FALSE)-AVERAGE(Skaters!X3:X640))/STDEV(Skaters!X3:X640),0)</f>
        <v>0</v>
      </c>
    </row>
    <row r="301" spans="1:23" ht="21.25" customHeight="1" x14ac:dyDescent="0.2">
      <c r="A301" s="47" t="s">
        <v>352</v>
      </c>
      <c r="B301" s="38" t="s">
        <v>239</v>
      </c>
      <c r="C301" s="39">
        <v>31</v>
      </c>
      <c r="D301" s="38" t="s">
        <v>62</v>
      </c>
      <c r="E301" s="40">
        <f t="shared" si="8"/>
        <v>-0.9538427179970258</v>
      </c>
      <c r="F301" s="41">
        <f t="shared" si="9"/>
        <v>-2.1678243590841497E-2</v>
      </c>
      <c r="G301" s="42">
        <f>VLOOKUP(A301,Skaters!A1:G640,7,FALSE)</f>
        <v>44</v>
      </c>
      <c r="H301" s="43">
        <f>(VLOOKUP($A301,Skaters!$A1:$V640,8,FALSE)-AVERAGE(Skaters!H3:H640))/STDEV(Skaters!H3:H640)</f>
        <v>0.25611290565380368</v>
      </c>
      <c r="I301" s="33">
        <f>(VLOOKUP($A301,Skaters!$A1:$V640,10,FALSE)-AVERAGE(Skaters!J3:J640))/STDEV(Skaters!J3:J640)</f>
        <v>-0.13714905979729178</v>
      </c>
      <c r="J301" s="33">
        <f>(VLOOKUP($A301,Skaters!$A1:$V640,11,FALSE)-AVERAGE(Skaters!K3:K640))/STDEV(Skaters!K3:K640)</f>
        <v>-0.1502527006758651</v>
      </c>
      <c r="K301" s="33">
        <f>(VLOOKUP($A301,Skaters!$A1:$V640,12,FALSE)-AVERAGE(Skaters!L3:L640))/STDEV(Skaters!L3:L640)</f>
        <v>-0.1587517821857222</v>
      </c>
      <c r="L301" s="33">
        <f>(VLOOKUP($A301,Skaters!$A1:$V640,13,FALSE)-AVERAGE(Skaters!M3:M640))/STDEV(Skaters!M3:M640)</f>
        <v>0.40768600816369938</v>
      </c>
      <c r="M301" s="33">
        <f>(VLOOKUP($A301,Skaters!$A1:$V640,14,FALSE)-AVERAGE(Skaters!N3:N640))/STDEV(Skaters!N3:N640)</f>
        <v>1.262806315622946E-2</v>
      </c>
      <c r="N301" s="33">
        <f>(VLOOKUP($A301,Skaters!$A1:$V640,15,FALSE)-AVERAGE(Skaters!O3:O640))/STDEV(Skaters!O3:O640)</f>
        <v>-0.282367201134538</v>
      </c>
      <c r="O301" s="33">
        <f>(VLOOKUP($A301,Skaters!$A1:$V640,16,FALSE)-AVERAGE(Skaters!P3:P640))/STDEV(Skaters!P3:P640)</f>
        <v>-0.10903462677806959</v>
      </c>
      <c r="P301" s="33">
        <f>(VLOOKUP($A301,Skaters!$A1:$V640,17,FALSE)-AVERAGE(Skaters!Q3:Q640))/STDEV(Skaters!Q3:Q640)</f>
        <v>-1.2442605871047374</v>
      </c>
      <c r="Q301" s="33">
        <f>(VLOOKUP($A301,Skaters!$A1:$V640,18,FALSE)-AVERAGE(Skaters!R3:R640))/STDEV(Skaters!R3:R640)</f>
        <v>-0.68272513777496069</v>
      </c>
      <c r="R301" s="33">
        <f>(VLOOKUP($A301,Skaters!$A1:$V640,19,FALSE)-AVERAGE(Skaters!S3:S640))/STDEV(Skaters!S3:S640)</f>
        <v>-8.9615551662413417E-2</v>
      </c>
      <c r="S301" s="33">
        <f>(VLOOKUP($A301,Skaters!$A1:$V640,20,FALSE)-AVERAGE(Skaters!T3:T640))/STDEV(Skaters!T3:T640)</f>
        <v>-0.54195714675051976</v>
      </c>
      <c r="T301" s="33">
        <f>(VLOOKUP($A301,Skaters!$A1:$V640,21,FALSE)-AVERAGE(Skaters!U3:U640))/STDEV(Skaters!U3:U640)</f>
        <v>-0.51287920296943057</v>
      </c>
      <c r="U301" s="33">
        <f>(VLOOKUP($A301,Skaters!$A1:$V640,22,FALSE)-AVERAGE(Skaters!V3:V640))/STDEV(Skaters!V3:V640)</f>
        <v>9.1981083832296737E-2</v>
      </c>
      <c r="V301" s="33">
        <f>IFERROR((VLOOKUP($A301,Skaters!A1:X640,23,FALSE)-AVERAGE(Skaters!W3:W640))/STDEV(Skaters!W3:W640),0)</f>
        <v>0</v>
      </c>
      <c r="W301" s="33">
        <f>IFERROR((VLOOKUP($A301,Skaters!A1:X640,24,FALSE)-AVERAGE(Skaters!X3:X640))/STDEV(Skaters!X3:X640),0)</f>
        <v>0</v>
      </c>
    </row>
    <row r="302" spans="1:23" ht="21.25" customHeight="1" x14ac:dyDescent="0.15">
      <c r="A302" s="44" t="s">
        <v>415</v>
      </c>
      <c r="B302" s="45" t="s">
        <v>151</v>
      </c>
      <c r="C302" s="46">
        <v>34</v>
      </c>
      <c r="D302" s="45" t="s">
        <v>61</v>
      </c>
      <c r="E302" s="40">
        <f t="shared" si="8"/>
        <v>-2.370517324700379</v>
      </c>
      <c r="F302" s="41">
        <f t="shared" si="9"/>
        <v>-5.043653882341232E-2</v>
      </c>
      <c r="G302" s="42">
        <f>VLOOKUP(A302,Skaters!A1:G640,7,FALSE)</f>
        <v>47</v>
      </c>
      <c r="H302" s="43">
        <f>(VLOOKUP($A302,Skaters!$A1:$V640,8,FALSE)-AVERAGE(Skaters!H3:H640))/STDEV(Skaters!H3:H640)</f>
        <v>-0.86967533027633614</v>
      </c>
      <c r="I302" s="33">
        <f>(VLOOKUP($A302,Skaters!$A1:$V640,10,FALSE)-AVERAGE(Skaters!J3:J640))/STDEV(Skaters!J3:J640)</f>
        <v>-0.13731101086148662</v>
      </c>
      <c r="J302" s="33">
        <f>(VLOOKUP($A302,Skaters!$A1:$V640,11,FALSE)-AVERAGE(Skaters!K3:K640))/STDEV(Skaters!K3:K640)</f>
        <v>-0.15750801424690586</v>
      </c>
      <c r="K302" s="33">
        <f>(VLOOKUP($A302,Skaters!$A1:$V640,12,FALSE)-AVERAGE(Skaters!L3:L640))/STDEV(Skaters!L3:L640)</f>
        <v>-0.16340971352201361</v>
      </c>
      <c r="L302" s="33">
        <f>(VLOOKUP($A302,Skaters!$A1:$V640,13,FALSE)-AVERAGE(Skaters!M3:M640))/STDEV(Skaters!M3:M640)</f>
        <v>-0.60162725928563532</v>
      </c>
      <c r="M302" s="33">
        <f>(VLOOKUP($A302,Skaters!$A1:$V640,14,FALSE)-AVERAGE(Skaters!N3:N640))/STDEV(Skaters!N3:N640)</f>
        <v>0.52972338163632604</v>
      </c>
      <c r="N302" s="33">
        <f>(VLOOKUP($A302,Skaters!$A1:$V640,15,FALSE)-AVERAGE(Skaters!O3:O640))/STDEV(Skaters!O3:O640)</f>
        <v>0.18544778617212046</v>
      </c>
      <c r="O302" s="33">
        <f>(VLOOKUP($A302,Skaters!$A1:$V640,16,FALSE)-AVERAGE(Skaters!P3:P640))/STDEV(Skaters!P3:P640)</f>
        <v>-1.1769868734619107</v>
      </c>
      <c r="P302" s="33">
        <f>(VLOOKUP($A302,Skaters!$A1:$V640,17,FALSE)-AVERAGE(Skaters!Q3:Q640))/STDEV(Skaters!Q3:Q640)</f>
        <v>0.35827708424126298</v>
      </c>
      <c r="Q302" s="33">
        <f>(VLOOKUP($A302,Skaters!$A1:$V640,18,FALSE)-AVERAGE(Skaters!R3:R640))/STDEV(Skaters!R3:R640)</f>
        <v>-0.48253195301656115</v>
      </c>
      <c r="R302" s="33">
        <f>(VLOOKUP($A302,Skaters!$A1:$V640,19,FALSE)-AVERAGE(Skaters!S3:S640))/STDEV(Skaters!S3:S640)</f>
        <v>-0.19298210418543224</v>
      </c>
      <c r="S302" s="33">
        <f>(VLOOKUP($A302,Skaters!$A1:$V640,20,FALSE)-AVERAGE(Skaters!T3:T640))/STDEV(Skaters!T3:T640)</f>
        <v>0.78023742107253036</v>
      </c>
      <c r="T302" s="33">
        <f>(VLOOKUP($A302,Skaters!$A1:$V640,21,FALSE)-AVERAGE(Skaters!U3:U640))/STDEV(Skaters!U3:U640)</f>
        <v>0.65999679720979809</v>
      </c>
      <c r="U302" s="33">
        <f>(VLOOKUP($A302,Skaters!$A1:$V640,22,FALSE)-AVERAGE(Skaters!V3:V640))/STDEV(Skaters!V3:V640)</f>
        <v>1.1115570201782412</v>
      </c>
      <c r="V302" s="33">
        <f>IFERROR((VLOOKUP($A302,Skaters!A1:X640,23,FALSE)-AVERAGE(Skaters!W3:W640))/STDEV(Skaters!W3:W640),0)</f>
        <v>0</v>
      </c>
      <c r="W302" s="33">
        <f>IFERROR((VLOOKUP($A302,Skaters!A1:X640,24,FALSE)-AVERAGE(Skaters!X3:X640))/STDEV(Skaters!X3:X640),0)</f>
        <v>0</v>
      </c>
    </row>
    <row r="303" spans="1:23" ht="21.25" customHeight="1" x14ac:dyDescent="0.2">
      <c r="A303" s="47" t="s">
        <v>446</v>
      </c>
      <c r="B303" s="38" t="s">
        <v>92</v>
      </c>
      <c r="C303" s="39">
        <v>28</v>
      </c>
      <c r="D303" s="38" t="s">
        <v>61</v>
      </c>
      <c r="E303" s="40">
        <f t="shared" si="8"/>
        <v>-1.8817542401355656</v>
      </c>
      <c r="F303" s="41">
        <f t="shared" si="9"/>
        <v>-4.0907700872512297E-2</v>
      </c>
      <c r="G303" s="42">
        <f>VLOOKUP(A303,Skaters!A1:G640,7,FALSE)</f>
        <v>46</v>
      </c>
      <c r="H303" s="43">
        <f>(VLOOKUP($A303,Skaters!$A1:$V640,8,FALSE)-AVERAGE(Skaters!H3:H640))/STDEV(Skaters!H3:H640)</f>
        <v>-0.17571245344681694</v>
      </c>
      <c r="I303" s="33">
        <f>(VLOOKUP($A303,Skaters!$A1:$V640,10,FALSE)-AVERAGE(Skaters!J3:J640))/STDEV(Skaters!J3:J640)</f>
        <v>-0.16249022751004499</v>
      </c>
      <c r="J303" s="33">
        <f>(VLOOKUP($A303,Skaters!$A1:$V640,11,FALSE)-AVERAGE(Skaters!K3:K640))/STDEV(Skaters!K3:K640)</f>
        <v>-0.14960675607186108</v>
      </c>
      <c r="K303" s="33">
        <f>(VLOOKUP($A303,Skaters!$A1:$V640,12,FALSE)-AVERAGE(Skaters!L3:L640))/STDEV(Skaters!L3:L640)</f>
        <v>-0.17014152807898897</v>
      </c>
      <c r="L303" s="33">
        <f>(VLOOKUP($A303,Skaters!$A1:$V640,13,FALSE)-AVERAGE(Skaters!M3:M640))/STDEV(Skaters!M3:M640)</f>
        <v>-0.6717099773590185</v>
      </c>
      <c r="M303" s="33">
        <f>(VLOOKUP($A303,Skaters!$A1:$V640,14,FALSE)-AVERAGE(Skaters!N3:N640))/STDEV(Skaters!N3:N640)</f>
        <v>-0.74467456123279907</v>
      </c>
      <c r="N303" s="33">
        <f>(VLOOKUP($A303,Skaters!$A1:$V640,15,FALSE)-AVERAGE(Skaters!O3:O640))/STDEV(Skaters!O3:O640)</f>
        <v>-0.82238095936684663</v>
      </c>
      <c r="O303" s="33">
        <f>(VLOOKUP($A303,Skaters!$A1:$V640,16,FALSE)-AVERAGE(Skaters!P3:P640))/STDEV(Skaters!P3:P640)</f>
        <v>-0.16939573363660548</v>
      </c>
      <c r="P303" s="33">
        <f>(VLOOKUP($A303,Skaters!$A1:$V640,17,FALSE)-AVERAGE(Skaters!Q3:Q640))/STDEV(Skaters!Q3:Q640)</f>
        <v>0.96895225302979027</v>
      </c>
      <c r="Q303" s="33">
        <f>(VLOOKUP($A303,Skaters!$A1:$V640,18,FALSE)-AVERAGE(Skaters!R3:R640))/STDEV(Skaters!R3:R640)</f>
        <v>9.3829413808811254E-2</v>
      </c>
      <c r="R303" s="33">
        <f>(VLOOKUP($A303,Skaters!$A1:$V640,19,FALSE)-AVERAGE(Skaters!S3:S640))/STDEV(Skaters!S3:S640)</f>
        <v>-3.10218996762248E-2</v>
      </c>
      <c r="S303" s="33">
        <f>(VLOOKUP($A303,Skaters!$A1:$V640,20,FALSE)-AVERAGE(Skaters!T3:T640))/STDEV(Skaters!T3:T640)</f>
        <v>1.1501273639125009</v>
      </c>
      <c r="T303" s="33">
        <f>(VLOOKUP($A303,Skaters!$A1:$V640,21,FALSE)-AVERAGE(Skaters!U3:U640))/STDEV(Skaters!U3:U640)</f>
        <v>1.2850375588432381</v>
      </c>
      <c r="U303" s="33">
        <f>(VLOOKUP($A303,Skaters!$A1:$V640,22,FALSE)-AVERAGE(Skaters!V3:V640))/STDEV(Skaters!V3:V640)</f>
        <v>0.94619832452464281</v>
      </c>
      <c r="V303" s="33">
        <f>IFERROR((VLOOKUP($A303,Skaters!A1:X640,23,FALSE)-AVERAGE(Skaters!W3:W640))/STDEV(Skaters!W3:W640),0)</f>
        <v>0</v>
      </c>
      <c r="W303" s="33">
        <f>IFERROR((VLOOKUP($A303,Skaters!A1:X640,24,FALSE)-AVERAGE(Skaters!X3:X640))/STDEV(Skaters!X3:X640),0)</f>
        <v>0</v>
      </c>
    </row>
    <row r="304" spans="1:23" ht="21.25" customHeight="1" x14ac:dyDescent="0.2">
      <c r="A304" s="47" t="s">
        <v>371</v>
      </c>
      <c r="B304" s="38" t="s">
        <v>65</v>
      </c>
      <c r="C304" s="39">
        <v>24</v>
      </c>
      <c r="D304" s="38" t="s">
        <v>81</v>
      </c>
      <c r="E304" s="40">
        <f t="shared" si="8"/>
        <v>-0.29675801801046908</v>
      </c>
      <c r="F304" s="41">
        <f t="shared" si="9"/>
        <v>-6.4512612610971541E-3</v>
      </c>
      <c r="G304" s="42">
        <f>VLOOKUP(A304,Skaters!A1:G640,7,FALSE)</f>
        <v>46</v>
      </c>
      <c r="H304" s="43">
        <f>(VLOOKUP($A304,Skaters!$A1:$V640,8,FALSE)-AVERAGE(Skaters!H3:H640))/STDEV(Skaters!H3:H640)</f>
        <v>-0.74659944735867256</v>
      </c>
      <c r="I304" s="33">
        <f>(VLOOKUP($A304,Skaters!$A1:$V640,10,FALSE)-AVERAGE(Skaters!J3:J640))/STDEV(Skaters!J3:J640)</f>
        <v>0.50971071797871859</v>
      </c>
      <c r="J304" s="33">
        <f>(VLOOKUP($A304,Skaters!$A1:$V640,11,FALSE)-AVERAGE(Skaters!K3:K640))/STDEV(Skaters!K3:K640)</f>
        <v>-0.64864315639611592</v>
      </c>
      <c r="K304" s="33">
        <f>(VLOOKUP($A304,Skaters!$A1:$V640,12,FALSE)-AVERAGE(Skaters!L3:L640))/STDEV(Skaters!L3:L640)</f>
        <v>-0.17239113288211974</v>
      </c>
      <c r="L304" s="33">
        <f>(VLOOKUP($A304,Skaters!$A1:$V640,13,FALSE)-AVERAGE(Skaters!M3:M640))/STDEV(Skaters!M3:M640)</f>
        <v>0.57146677699054715</v>
      </c>
      <c r="M304" s="33">
        <f>(VLOOKUP($A304,Skaters!$A1:$V640,14,FALSE)-AVERAGE(Skaters!N3:N640))/STDEV(Skaters!N3:N640)</f>
        <v>-0.36147872729797498</v>
      </c>
      <c r="N304" s="33">
        <f>(VLOOKUP($A304,Skaters!$A1:$V640,15,FALSE)-AVERAGE(Skaters!O3:O640))/STDEV(Skaters!O3:O640)</f>
        <v>-0.56535069992066023</v>
      </c>
      <c r="O304" s="33">
        <f>(VLOOKUP($A304,Skaters!$A1:$V640,16,FALSE)-AVERAGE(Skaters!P3:P640))/STDEV(Skaters!P3:P640)</f>
        <v>-1.0334090215057841</v>
      </c>
      <c r="P304" s="33">
        <f>(VLOOKUP($A304,Skaters!$A1:$V640,17,FALSE)-AVERAGE(Skaters!Q3:Q640))/STDEV(Skaters!Q3:Q640)</f>
        <v>-0.64913398343059081</v>
      </c>
      <c r="Q304" s="33">
        <f>(VLOOKUP($A304,Skaters!$A1:$V640,18,FALSE)-AVERAGE(Skaters!R3:R640))/STDEV(Skaters!R3:R640)</f>
        <v>0.86946736484282539</v>
      </c>
      <c r="R304" s="33">
        <f>(VLOOKUP($A304,Skaters!$A1:$V640,19,FALSE)-AVERAGE(Skaters!S3:S640))/STDEV(Skaters!S3:S640)</f>
        <v>0.32252796337114925</v>
      </c>
      <c r="S304" s="33">
        <f>(VLOOKUP($A304,Skaters!$A1:$V640,20,FALSE)-AVERAGE(Skaters!T3:T640))/STDEV(Skaters!T3:T640)</f>
        <v>-0.58879787586058097</v>
      </c>
      <c r="T304" s="33">
        <f>(VLOOKUP($A304,Skaters!$A1:$V640,21,FALSE)-AVERAGE(Skaters!U3:U640))/STDEV(Skaters!U3:U640)</f>
        <v>-0.63088156389647632</v>
      </c>
      <c r="U304" s="33">
        <f>(VLOOKUP($A304,Skaters!$A1:$V640,22,FALSE)-AVERAGE(Skaters!V3:V640))/STDEV(Skaters!V3:V640)</f>
        <v>1.275008133917366E-2</v>
      </c>
      <c r="V304" s="33">
        <f>IFERROR((VLOOKUP($A304,Skaters!A1:X640,23,FALSE)-AVERAGE(Skaters!W3:W640))/STDEV(Skaters!W3:W640),0)</f>
        <v>0</v>
      </c>
      <c r="W304" s="33">
        <f>IFERROR((VLOOKUP($A304,Skaters!A1:X640,24,FALSE)-AVERAGE(Skaters!X3:X640))/STDEV(Skaters!X3:X640),0)</f>
        <v>0</v>
      </c>
    </row>
    <row r="305" spans="1:23" ht="21.25" customHeight="1" x14ac:dyDescent="0.15">
      <c r="A305" s="44" t="s">
        <v>325</v>
      </c>
      <c r="B305" s="48" t="s">
        <v>72</v>
      </c>
      <c r="C305" s="49">
        <v>26</v>
      </c>
      <c r="D305" s="48" t="s">
        <v>74</v>
      </c>
      <c r="E305" s="40">
        <f t="shared" si="8"/>
        <v>1.2421699309555265</v>
      </c>
      <c r="F305" s="41">
        <f t="shared" si="9"/>
        <v>2.5350406754194418E-2</v>
      </c>
      <c r="G305" s="42">
        <f>VLOOKUP(A305,Skaters!A1:G640,7,FALSE)</f>
        <v>49</v>
      </c>
      <c r="H305" s="43">
        <f>(VLOOKUP($A305,Skaters!$A1:$V640,8,FALSE)-AVERAGE(Skaters!H3:H640))/STDEV(Skaters!H3:H640)</f>
        <v>1.3317476937062278</v>
      </c>
      <c r="I305" s="33">
        <f>(VLOOKUP($A305,Skaters!$A1:$V640,10,FALSE)-AVERAGE(Skaters!J3:J640))/STDEV(Skaters!J3:J640)</f>
        <v>-0.65731992838940878</v>
      </c>
      <c r="J305" s="33">
        <f>(VLOOKUP($A305,Skaters!$A1:$V640,11,FALSE)-AVERAGE(Skaters!K3:K640))/STDEV(Skaters!K3:K640)</f>
        <v>0.20325119749784462</v>
      </c>
      <c r="K305" s="33">
        <f>(VLOOKUP($A305,Skaters!$A1:$V640,12,FALSE)-AVERAGE(Skaters!L3:L640))/STDEV(Skaters!L3:L640)</f>
        <v>-0.17764356325839101</v>
      </c>
      <c r="L305" s="33">
        <f>(VLOOKUP($A305,Skaters!$A1:$V640,13,FALSE)-AVERAGE(Skaters!M3:M640))/STDEV(Skaters!M3:M640)</f>
        <v>0.25354749824968215</v>
      </c>
      <c r="M305" s="33">
        <f>(VLOOKUP($A305,Skaters!$A1:$V640,14,FALSE)-AVERAGE(Skaters!N3:N640))/STDEV(Skaters!N3:N640)</f>
        <v>0.2151071194470752</v>
      </c>
      <c r="N305" s="33">
        <f>(VLOOKUP($A305,Skaters!$A1:$V640,15,FALSE)-AVERAGE(Skaters!O3:O640))/STDEV(Skaters!O3:O640)</f>
        <v>0.46955004949356438</v>
      </c>
      <c r="O305" s="33">
        <f>(VLOOKUP($A305,Skaters!$A1:$V640,16,FALSE)-AVERAGE(Skaters!P3:P640))/STDEV(Skaters!P3:P640)</f>
        <v>1.2497492484805841</v>
      </c>
      <c r="P305" s="33">
        <f>(VLOOKUP($A305,Skaters!$A1:$V640,17,FALSE)-AVERAGE(Skaters!Q3:Q640))/STDEV(Skaters!Q3:Q640)</f>
        <v>0.48303065433200704</v>
      </c>
      <c r="Q305" s="33">
        <f>(VLOOKUP($A305,Skaters!$A1:$V640,18,FALSE)-AVERAGE(Skaters!R3:R640))/STDEV(Skaters!R3:R640)</f>
        <v>-0.27660813437673987</v>
      </c>
      <c r="R305" s="33">
        <f>(VLOOKUP($A305,Skaters!$A1:$V640,19,FALSE)-AVERAGE(Skaters!S3:S640))/STDEV(Skaters!S3:S640)</f>
        <v>-0.49612985745329702</v>
      </c>
      <c r="S305" s="33">
        <f>(VLOOKUP($A305,Skaters!$A1:$V640,20,FALSE)-AVERAGE(Skaters!T3:T640))/STDEV(Skaters!T3:T640)</f>
        <v>-0.59598363404164245</v>
      </c>
      <c r="T305" s="33">
        <f>(VLOOKUP($A305,Skaters!$A1:$V640,21,FALSE)-AVERAGE(Skaters!U3:U640))/STDEV(Skaters!U3:U640)</f>
        <v>-0.65095784258714562</v>
      </c>
      <c r="U305" s="33">
        <f>(VLOOKUP($A305,Skaters!$A1:$V640,22,FALSE)-AVERAGE(Skaters!V3:V640))/STDEV(Skaters!V3:V640)</f>
        <v>0.89723135397298148</v>
      </c>
      <c r="V305" s="33">
        <f>IFERROR((VLOOKUP($A305,Skaters!A1:X640,23,FALSE)-AVERAGE(Skaters!W3:W640))/STDEV(Skaters!W3:W640),0)</f>
        <v>0</v>
      </c>
      <c r="W305" s="33">
        <f>IFERROR((VLOOKUP($A305,Skaters!A1:X640,24,FALSE)-AVERAGE(Skaters!X3:X640))/STDEV(Skaters!X3:X640),0)</f>
        <v>0</v>
      </c>
    </row>
    <row r="306" spans="1:23" ht="21.25" customHeight="1" x14ac:dyDescent="0.15">
      <c r="A306" s="44" t="s">
        <v>432</v>
      </c>
      <c r="B306" s="48" t="s">
        <v>204</v>
      </c>
      <c r="C306" s="49">
        <v>27</v>
      </c>
      <c r="D306" s="48" t="s">
        <v>104</v>
      </c>
      <c r="E306" s="40">
        <f t="shared" si="8"/>
        <v>-4.1760099721832731</v>
      </c>
      <c r="F306" s="41">
        <f t="shared" si="9"/>
        <v>-8.7000207753818184E-2</v>
      </c>
      <c r="G306" s="42">
        <f>VLOOKUP(A306,Skaters!A1:G640,7,FALSE)</f>
        <v>48</v>
      </c>
      <c r="H306" s="43">
        <f>(VLOOKUP($A306,Skaters!$A1:$V640,8,FALSE)-AVERAGE(Skaters!H3:H640))/STDEV(Skaters!H3:H640)</f>
        <v>-0.83274659307584853</v>
      </c>
      <c r="I306" s="33">
        <f>(VLOOKUP($A306,Skaters!$A1:$V640,10,FALSE)-AVERAGE(Skaters!J3:J640))/STDEV(Skaters!J3:J640)</f>
        <v>-0.20822828613061686</v>
      </c>
      <c r="J306" s="33">
        <f>(VLOOKUP($A306,Skaters!$A1:$V640,11,FALSE)-AVERAGE(Skaters!K3:K640))/STDEV(Skaters!K3:K640)</f>
        <v>-0.14634713478206438</v>
      </c>
      <c r="K306" s="33">
        <f>(VLOOKUP($A306,Skaters!$A1:$V640,12,FALSE)-AVERAGE(Skaters!L3:L640))/STDEV(Skaters!L3:L640)</f>
        <v>-0.18937634163424102</v>
      </c>
      <c r="L306" s="33">
        <f>(VLOOKUP($A306,Skaters!$A1:$V640,13,FALSE)-AVERAGE(Skaters!M3:M640))/STDEV(Skaters!M3:M640)</f>
        <v>-0.22282305844212946</v>
      </c>
      <c r="M306" s="33">
        <f>(VLOOKUP($A306,Skaters!$A1:$V640,14,FALSE)-AVERAGE(Skaters!N3:N640))/STDEV(Skaters!N3:N640)</f>
        <v>-0.74350312144469566</v>
      </c>
      <c r="N306" s="33">
        <f>(VLOOKUP($A306,Skaters!$A1:$V640,15,FALSE)-AVERAGE(Skaters!O3:O640))/STDEV(Skaters!O3:O640)</f>
        <v>-0.83226948376737286</v>
      </c>
      <c r="O306" s="33">
        <f>(VLOOKUP($A306,Skaters!$A1:$V640,16,FALSE)-AVERAGE(Skaters!P3:P640))/STDEV(Skaters!P3:P640)</f>
        <v>-1.1256401882013127</v>
      </c>
      <c r="P306" s="33">
        <f>(VLOOKUP($A306,Skaters!$A1:$V640,17,FALSE)-AVERAGE(Skaters!Q3:Q640))/STDEV(Skaters!Q3:Q640)</f>
        <v>-0.8655552159840314</v>
      </c>
      <c r="Q306" s="33">
        <f>(VLOOKUP($A306,Skaters!$A1:$V640,18,FALSE)-AVERAGE(Skaters!R3:R640))/STDEV(Skaters!R3:R640)</f>
        <v>-1.6407018208597768</v>
      </c>
      <c r="R306" s="33">
        <f>(VLOOKUP($A306,Skaters!$A1:$V640,19,FALSE)-AVERAGE(Skaters!S3:S640))/STDEV(Skaters!S3:S640)</f>
        <v>-0.57463843306608131</v>
      </c>
      <c r="S306" s="33">
        <f>(VLOOKUP($A306,Skaters!$A1:$V640,20,FALSE)-AVERAGE(Skaters!T3:T640))/STDEV(Skaters!T3:T640)</f>
        <v>-0.52653508590527887</v>
      </c>
      <c r="T306" s="33">
        <f>(VLOOKUP($A306,Skaters!$A1:$V640,21,FALSE)-AVERAGE(Skaters!U3:U640))/STDEV(Skaters!U3:U640)</f>
        <v>-0.48983576545370866</v>
      </c>
      <c r="U306" s="33">
        <f>(VLOOKUP($A306,Skaters!$A1:$V640,22,FALSE)-AVERAGE(Skaters!V3:V640))/STDEV(Skaters!V3:V640)</f>
        <v>0.18138429787565774</v>
      </c>
      <c r="V306" s="33">
        <f>IFERROR((VLOOKUP($A306,Skaters!A1:X640,23,FALSE)-AVERAGE(Skaters!W3:W640))/STDEV(Skaters!W3:W640),0)</f>
        <v>0</v>
      </c>
      <c r="W306" s="33">
        <f>IFERROR((VLOOKUP($A306,Skaters!A1:X640,24,FALSE)-AVERAGE(Skaters!X3:X640))/STDEV(Skaters!X3:X640),0)</f>
        <v>0</v>
      </c>
    </row>
    <row r="307" spans="1:23" ht="21.25" customHeight="1" x14ac:dyDescent="0.15">
      <c r="A307" s="44" t="s">
        <v>342</v>
      </c>
      <c r="B307" s="48" t="s">
        <v>125</v>
      </c>
      <c r="C307" s="49">
        <v>28</v>
      </c>
      <c r="D307" s="48" t="s">
        <v>74</v>
      </c>
      <c r="E307" s="40">
        <f t="shared" si="8"/>
        <v>1.3470333956118641</v>
      </c>
      <c r="F307" s="41">
        <f t="shared" si="9"/>
        <v>2.9283334687214436E-2</v>
      </c>
      <c r="G307" s="42">
        <f>VLOOKUP(A307,Skaters!A1:G640,7,FALSE)</f>
        <v>46</v>
      </c>
      <c r="H307" s="43">
        <f>(VLOOKUP($A307,Skaters!$A1:$V640,8,FALSE)-AVERAGE(Skaters!H3:H640))/STDEV(Skaters!H3:H640)</f>
        <v>1.8370366632914445</v>
      </c>
      <c r="I307" s="33">
        <f>(VLOOKUP($A307,Skaters!$A1:$V640,10,FALSE)-AVERAGE(Skaters!J3:J640))/STDEV(Skaters!J3:J640)</f>
        <v>-0.56004843788568637</v>
      </c>
      <c r="J307" s="33">
        <f>(VLOOKUP($A307,Skaters!$A1:$V640,11,FALSE)-AVERAGE(Skaters!K3:K640))/STDEV(Skaters!K3:K640)</f>
        <v>0.10223259658523907</v>
      </c>
      <c r="K307" s="33">
        <f>(VLOOKUP($A307,Skaters!$A1:$V640,12,FALSE)-AVERAGE(Skaters!L3:L640))/STDEV(Skaters!L3:L640)</f>
        <v>-0.19616267633417389</v>
      </c>
      <c r="L307" s="33">
        <f>(VLOOKUP($A307,Skaters!$A1:$V640,13,FALSE)-AVERAGE(Skaters!M3:M640))/STDEV(Skaters!M3:M640)</f>
        <v>0.17558229258726055</v>
      </c>
      <c r="M307" s="33">
        <f>(VLOOKUP($A307,Skaters!$A1:$V640,14,FALSE)-AVERAGE(Skaters!N3:N640))/STDEV(Skaters!N3:N640)</f>
        <v>-0.60381945228578915</v>
      </c>
      <c r="N307" s="33">
        <f>(VLOOKUP($A307,Skaters!$A1:$V640,15,FALSE)-AVERAGE(Skaters!O3:O640))/STDEV(Skaters!O3:O640)</f>
        <v>-0.67152806965617273</v>
      </c>
      <c r="O307" s="33">
        <f>(VLOOKUP($A307,Skaters!$A1:$V640,16,FALSE)-AVERAGE(Skaters!P3:P640))/STDEV(Skaters!P3:P640)</f>
        <v>2.7242026633396561</v>
      </c>
      <c r="P307" s="33">
        <f>(VLOOKUP($A307,Skaters!$A1:$V640,17,FALSE)-AVERAGE(Skaters!Q3:Q640))/STDEV(Skaters!Q3:Q640)</f>
        <v>-0.17131837022081009</v>
      </c>
      <c r="Q307" s="33">
        <f>(VLOOKUP($A307,Skaters!$A1:$V640,18,FALSE)-AVERAGE(Skaters!R3:R640))/STDEV(Skaters!R3:R640)</f>
        <v>-0.42340764935843267</v>
      </c>
      <c r="R307" s="33">
        <f>(VLOOKUP($A307,Skaters!$A1:$V640,19,FALSE)-AVERAGE(Skaters!S3:S640))/STDEV(Skaters!S3:S640)</f>
        <v>-0.59392885118537031</v>
      </c>
      <c r="S307" s="33">
        <f>(VLOOKUP($A307,Skaters!$A1:$V640,20,FALSE)-AVERAGE(Skaters!T3:T640))/STDEV(Skaters!T3:T640)</f>
        <v>-0.59598363404164245</v>
      </c>
      <c r="T307" s="33">
        <f>(VLOOKUP($A307,Skaters!$A1:$V640,21,FALSE)-AVERAGE(Skaters!U3:U640))/STDEV(Skaters!U3:U640)</f>
        <v>-0.65095784258714562</v>
      </c>
      <c r="U307" s="33">
        <f>(VLOOKUP($A307,Skaters!$A1:$V640,22,FALSE)-AVERAGE(Skaters!V3:V640))/STDEV(Skaters!V3:V640)</f>
        <v>-1.1927436227759016</v>
      </c>
      <c r="V307" s="33">
        <f>IFERROR((VLOOKUP($A307,Skaters!A1:X640,23,FALSE)-AVERAGE(Skaters!W3:W640))/STDEV(Skaters!W3:W640),0)</f>
        <v>0</v>
      </c>
      <c r="W307" s="33">
        <f>IFERROR((VLOOKUP($A307,Skaters!A1:X640,24,FALSE)-AVERAGE(Skaters!X3:X640))/STDEV(Skaters!X3:X640),0)</f>
        <v>0</v>
      </c>
    </row>
    <row r="308" spans="1:23" ht="21.25" customHeight="1" x14ac:dyDescent="0.15">
      <c r="A308" s="37" t="s">
        <v>358</v>
      </c>
      <c r="B308" s="38" t="s">
        <v>121</v>
      </c>
      <c r="C308" s="39">
        <v>23</v>
      </c>
      <c r="D308" s="38" t="s">
        <v>74</v>
      </c>
      <c r="E308" s="40">
        <f t="shared" si="8"/>
        <v>-1.026832080869835</v>
      </c>
      <c r="F308" s="41">
        <f t="shared" si="9"/>
        <v>-2.0955756752445612E-2</v>
      </c>
      <c r="G308" s="42">
        <f>VLOOKUP(A308,Skaters!A1:G640,7,FALSE)</f>
        <v>49</v>
      </c>
      <c r="H308" s="43">
        <f>(VLOOKUP($A308,Skaters!$A1:$V640,8,FALSE)-AVERAGE(Skaters!H3:H640))/STDEV(Skaters!H3:H640)</f>
        <v>1.6403072562715</v>
      </c>
      <c r="I308" s="33">
        <f>(VLOOKUP($A308,Skaters!$A1:$V640,10,FALSE)-AVERAGE(Skaters!J3:J640))/STDEV(Skaters!J3:J640)</f>
        <v>-0.63287274645073932</v>
      </c>
      <c r="J308" s="33">
        <f>(VLOOKUP($A308,Skaters!$A1:$V640,11,FALSE)-AVERAGE(Skaters!K3:K640))/STDEV(Skaters!K3:K640)</f>
        <v>0.15228047619357102</v>
      </c>
      <c r="K308" s="33">
        <f>(VLOOKUP($A308,Skaters!$A1:$V640,12,FALSE)-AVERAGE(Skaters!L3:L640))/STDEV(Skaters!L3:L640)</f>
        <v>-0.1984556877763943</v>
      </c>
      <c r="L308" s="33">
        <f>(VLOOKUP($A308,Skaters!$A1:$V640,13,FALSE)-AVERAGE(Skaters!M3:M640))/STDEV(Skaters!M3:M640)</f>
        <v>5.5768873568692708E-2</v>
      </c>
      <c r="M308" s="33">
        <f>(VLOOKUP($A308,Skaters!$A1:$V640,14,FALSE)-AVERAGE(Skaters!N3:N640))/STDEV(Skaters!N3:N640)</f>
        <v>-0.55539516664673505</v>
      </c>
      <c r="N308" s="33">
        <f>(VLOOKUP($A308,Skaters!$A1:$V640,15,FALSE)-AVERAGE(Skaters!O3:O640))/STDEV(Skaters!O3:O640)</f>
        <v>-0.43039798143701352</v>
      </c>
      <c r="O308" s="33">
        <f>(VLOOKUP($A308,Skaters!$A1:$V640,16,FALSE)-AVERAGE(Skaters!P3:P640))/STDEV(Skaters!P3:P640)</f>
        <v>1.3353754405634704</v>
      </c>
      <c r="P308" s="33">
        <f>(VLOOKUP($A308,Skaters!$A1:$V640,17,FALSE)-AVERAGE(Skaters!Q3:Q640))/STDEV(Skaters!Q3:Q640)</f>
        <v>-0.75780222973216183</v>
      </c>
      <c r="Q308" s="33">
        <f>(VLOOKUP($A308,Skaters!$A1:$V640,18,FALSE)-AVERAGE(Skaters!R3:R640))/STDEV(Skaters!R3:R640)</f>
        <v>-1.5069861433078162</v>
      </c>
      <c r="R308" s="33">
        <f>(VLOOKUP($A308,Skaters!$A1:$V640,19,FALSE)-AVERAGE(Skaters!S3:S640))/STDEV(Skaters!S3:S640)</f>
        <v>-0.73486360869538792</v>
      </c>
      <c r="S308" s="33">
        <f>(VLOOKUP($A308,Skaters!$A1:$V640,20,FALSE)-AVERAGE(Skaters!T3:T640))/STDEV(Skaters!T3:T640)</f>
        <v>-0.59598363404164245</v>
      </c>
      <c r="T308" s="33">
        <f>(VLOOKUP($A308,Skaters!$A1:$V640,21,FALSE)-AVERAGE(Skaters!U3:U640))/STDEV(Skaters!U3:U640)</f>
        <v>-0.65095784258714562</v>
      </c>
      <c r="U308" s="33">
        <f>(VLOOKUP($A308,Skaters!$A1:$V640,22,FALSE)-AVERAGE(Skaters!V3:V640))/STDEV(Skaters!V3:V640)</f>
        <v>-1.1927436227759016</v>
      </c>
      <c r="V308" s="33">
        <f>IFERROR((VLOOKUP($A308,Skaters!A1:X640,23,FALSE)-AVERAGE(Skaters!W3:W640))/STDEV(Skaters!W3:W640),0)</f>
        <v>0</v>
      </c>
      <c r="W308" s="33">
        <f>IFERROR((VLOOKUP($A308,Skaters!A1:X640,24,FALSE)-AVERAGE(Skaters!X3:X640))/STDEV(Skaters!X3:X640),0)</f>
        <v>0</v>
      </c>
    </row>
    <row r="309" spans="1:23" ht="21.25" customHeight="1" x14ac:dyDescent="0.15">
      <c r="A309" s="44" t="s">
        <v>410</v>
      </c>
      <c r="B309" s="45" t="s">
        <v>204</v>
      </c>
      <c r="C309" s="46">
        <v>24</v>
      </c>
      <c r="D309" s="45" t="s">
        <v>104</v>
      </c>
      <c r="E309" s="40">
        <f t="shared" si="8"/>
        <v>-3.5167916214201065</v>
      </c>
      <c r="F309" s="41">
        <f t="shared" si="9"/>
        <v>-7.3266492112918885E-2</v>
      </c>
      <c r="G309" s="42">
        <f>VLOOKUP(A309,Skaters!A1:G640,7,FALSE)</f>
        <v>48</v>
      </c>
      <c r="H309" s="43">
        <f>(VLOOKUP($A309,Skaters!$A1:$V640,8,FALSE)-AVERAGE(Skaters!H3:H640))/STDEV(Skaters!H3:H640)</f>
        <v>-0.42698897239723166</v>
      </c>
      <c r="I309" s="33">
        <f>(VLOOKUP($A309,Skaters!$A1:$V640,10,FALSE)-AVERAGE(Skaters!J3:J640))/STDEV(Skaters!J3:J640)</f>
        <v>1.4059864576833966E-2</v>
      </c>
      <c r="J309" s="33">
        <f>(VLOOKUP($A309,Skaters!$A1:$V640,11,FALSE)-AVERAGE(Skaters!K3:K640))/STDEV(Skaters!K3:K640)</f>
        <v>-0.32559837315271084</v>
      </c>
      <c r="K309" s="33">
        <f>(VLOOKUP($A309,Skaters!$A1:$V640,12,FALSE)-AVERAGE(Skaters!L3:L640))/STDEV(Skaters!L3:L640)</f>
        <v>-0.19910577940974586</v>
      </c>
      <c r="L309" s="33">
        <f>(VLOOKUP($A309,Skaters!$A1:$V640,13,FALSE)-AVERAGE(Skaters!M3:M640))/STDEV(Skaters!M3:M640)</f>
        <v>-0.15421903670009734</v>
      </c>
      <c r="M309" s="33">
        <f>(VLOOKUP($A309,Skaters!$A1:$V640,14,FALSE)-AVERAGE(Skaters!N3:N640))/STDEV(Skaters!N3:N640)</f>
        <v>1.25544451006842E-2</v>
      </c>
      <c r="N309" s="33">
        <f>(VLOOKUP($A309,Skaters!$A1:$V640,15,FALSE)-AVERAGE(Skaters!O3:O640))/STDEV(Skaters!O3:O640)</f>
        <v>-0.35262528263801041</v>
      </c>
      <c r="O309" s="33">
        <f>(VLOOKUP($A309,Skaters!$A1:$V640,16,FALSE)-AVERAGE(Skaters!P3:P640))/STDEV(Skaters!P3:P640)</f>
        <v>-1.0672345362610909</v>
      </c>
      <c r="P309" s="33">
        <f>(VLOOKUP($A309,Skaters!$A1:$V640,17,FALSE)-AVERAGE(Skaters!Q3:Q640))/STDEV(Skaters!Q3:Q640)</f>
        <v>-1.1785953112751222</v>
      </c>
      <c r="Q309" s="33">
        <f>(VLOOKUP($A309,Skaters!$A1:$V640,18,FALSE)-AVERAGE(Skaters!R3:R640))/STDEV(Skaters!R3:R640)</f>
        <v>-1.631174257245031</v>
      </c>
      <c r="R309" s="33">
        <f>(VLOOKUP($A309,Skaters!$A1:$V640,19,FALSE)-AVERAGE(Skaters!S3:S640))/STDEV(Skaters!S3:S640)</f>
        <v>-0.43360648191613904</v>
      </c>
      <c r="S309" s="33">
        <f>(VLOOKUP($A309,Skaters!$A1:$V640,20,FALSE)-AVERAGE(Skaters!T3:T640))/STDEV(Skaters!T3:T640)</f>
        <v>-0.40415005430774598</v>
      </c>
      <c r="T309" s="33">
        <f>(VLOOKUP($A309,Skaters!$A1:$V640,21,FALSE)-AVERAGE(Skaters!U3:U640))/STDEV(Skaters!U3:U640)</f>
        <v>-0.25639620277968439</v>
      </c>
      <c r="U309" s="33">
        <f>(VLOOKUP($A309,Skaters!$A1:$V640,22,FALSE)-AVERAGE(Skaters!V3:V640))/STDEV(Skaters!V3:V640)</f>
        <v>0.29715706613249948</v>
      </c>
      <c r="V309" s="33">
        <f>IFERROR((VLOOKUP($A309,Skaters!A1:X640,23,FALSE)-AVERAGE(Skaters!W3:W640))/STDEV(Skaters!W3:W640),0)</f>
        <v>0</v>
      </c>
      <c r="W309" s="33">
        <f>IFERROR((VLOOKUP($A309,Skaters!A1:X640,24,FALSE)-AVERAGE(Skaters!X3:X640))/STDEV(Skaters!X3:X640),0)</f>
        <v>0</v>
      </c>
    </row>
    <row r="310" spans="1:23" ht="21.25" customHeight="1" x14ac:dyDescent="0.15">
      <c r="A310" s="44" t="s">
        <v>374</v>
      </c>
      <c r="B310" s="48" t="s">
        <v>212</v>
      </c>
      <c r="C310" s="49">
        <v>25</v>
      </c>
      <c r="D310" s="48" t="s">
        <v>61</v>
      </c>
      <c r="E310" s="40">
        <f t="shared" si="8"/>
        <v>-1.5783834780439467</v>
      </c>
      <c r="F310" s="41">
        <f t="shared" si="9"/>
        <v>-3.2211907715182585E-2</v>
      </c>
      <c r="G310" s="42">
        <f>VLOOKUP(A310,Skaters!A1:G640,7,FALSE)</f>
        <v>49</v>
      </c>
      <c r="H310" s="43">
        <f>(VLOOKUP($A310,Skaters!$A1:$V640,8,FALSE)-AVERAGE(Skaters!H3:H640))/STDEV(Skaters!H3:H640)</f>
        <v>-1.1887027619101611</v>
      </c>
      <c r="I310" s="33">
        <f>(VLOOKUP($A310,Skaters!$A1:$V640,10,FALSE)-AVERAGE(Skaters!J3:J640))/STDEV(Skaters!J3:J640)</f>
        <v>0.21177187333573491</v>
      </c>
      <c r="J310" s="33">
        <f>(VLOOKUP($A310,Skaters!$A1:$V640,11,FALSE)-AVERAGE(Skaters!K3:K640))/STDEV(Skaters!K3:K640)</f>
        <v>-0.48472388044294457</v>
      </c>
      <c r="K310" s="33">
        <f>(VLOOKUP($A310,Skaters!$A1:$V640,12,FALSE)-AVERAGE(Skaters!L3:L640))/STDEV(Skaters!L3:L640)</f>
        <v>-0.20756515821210578</v>
      </c>
      <c r="L310" s="33">
        <f>(VLOOKUP($A310,Skaters!$A1:$V640,13,FALSE)-AVERAGE(Skaters!M3:M640))/STDEV(Skaters!M3:M640)</f>
        <v>0.26668107200029867</v>
      </c>
      <c r="M310" s="33">
        <f>(VLOOKUP($A310,Skaters!$A1:$V640,14,FALSE)-AVERAGE(Skaters!N3:N640))/STDEV(Skaters!N3:N640)</f>
        <v>-8.5173102811087198E-2</v>
      </c>
      <c r="N310" s="33">
        <f>(VLOOKUP($A310,Skaters!$A1:$V640,15,FALSE)-AVERAGE(Skaters!O3:O640))/STDEV(Skaters!O3:O640)</f>
        <v>-0.18928905081003478</v>
      </c>
      <c r="O310" s="33">
        <f>(VLOOKUP($A310,Skaters!$A1:$V640,16,FALSE)-AVERAGE(Skaters!P3:P640))/STDEV(Skaters!P3:P640)</f>
        <v>-0.79226173467451977</v>
      </c>
      <c r="P310" s="33">
        <f>(VLOOKUP($A310,Skaters!$A1:$V640,17,FALSE)-AVERAGE(Skaters!Q3:Q640))/STDEV(Skaters!Q3:Q640)</f>
        <v>-0.44316353666007019</v>
      </c>
      <c r="Q310" s="33">
        <f>(VLOOKUP($A310,Skaters!$A1:$V640,18,FALSE)-AVERAGE(Skaters!R3:R640))/STDEV(Skaters!R3:R640)</f>
        <v>-0.5905617574524813</v>
      </c>
      <c r="R310" s="33">
        <f>(VLOOKUP($A310,Skaters!$A1:$V640,19,FALSE)-AVERAGE(Skaters!S3:S640))/STDEV(Skaters!S3:S640)</f>
        <v>0.20264878479554135</v>
      </c>
      <c r="S310" s="33">
        <f>(VLOOKUP($A310,Skaters!$A1:$V640,20,FALSE)-AVERAGE(Skaters!T3:T640))/STDEV(Skaters!T3:T640)</f>
        <v>-0.49502422882111374</v>
      </c>
      <c r="T310" s="33">
        <f>(VLOOKUP($A310,Skaters!$A1:$V640,21,FALSE)-AVERAGE(Skaters!U3:U640))/STDEV(Skaters!U3:U640)</f>
        <v>-0.4220148200215022</v>
      </c>
      <c r="U310" s="33">
        <f>(VLOOKUP($A310,Skaters!$A1:$V640,22,FALSE)-AVERAGE(Skaters!V3:V640))/STDEV(Skaters!V3:V640)</f>
        <v>0.20295155959431374</v>
      </c>
      <c r="V310" s="33">
        <f>IFERROR((VLOOKUP($A310,Skaters!A1:X640,23,FALSE)-AVERAGE(Skaters!W3:W640))/STDEV(Skaters!W3:W640),0)</f>
        <v>0</v>
      </c>
      <c r="W310" s="33">
        <f>IFERROR((VLOOKUP($A310,Skaters!A1:X640,24,FALSE)-AVERAGE(Skaters!X3:X640))/STDEV(Skaters!X3:X640),0)</f>
        <v>0</v>
      </c>
    </row>
    <row r="311" spans="1:23" ht="21.25" customHeight="1" x14ac:dyDescent="0.15">
      <c r="A311" s="44" t="s">
        <v>373</v>
      </c>
      <c r="B311" s="45" t="s">
        <v>67</v>
      </c>
      <c r="C311" s="46">
        <v>34</v>
      </c>
      <c r="D311" s="45" t="s">
        <v>81</v>
      </c>
      <c r="E311" s="40">
        <f t="shared" si="8"/>
        <v>0.18236804329671352</v>
      </c>
      <c r="F311" s="41">
        <f t="shared" si="9"/>
        <v>3.5758439862100689E-3</v>
      </c>
      <c r="G311" s="42">
        <f>VLOOKUP(A311,Skaters!A1:G640,7,FALSE)</f>
        <v>51</v>
      </c>
      <c r="H311" s="43">
        <f>(VLOOKUP($A311,Skaters!$A1:$V640,8,FALSE)-AVERAGE(Skaters!H3:H640))/STDEV(Skaters!H3:H640)</f>
        <v>-0.3112236463473973</v>
      </c>
      <c r="I311" s="33">
        <f>(VLOOKUP($A311,Skaters!$A1:$V640,10,FALSE)-AVERAGE(Skaters!J3:J640))/STDEV(Skaters!J3:J640)</f>
        <v>-0.3187212386596292</v>
      </c>
      <c r="J311" s="33">
        <f>(VLOOKUP($A311,Skaters!$A1:$V640,11,FALSE)-AVERAGE(Skaters!K3:K640))/STDEV(Skaters!K3:K640)</f>
        <v>-9.4003402010291129E-2</v>
      </c>
      <c r="K311" s="33">
        <f>(VLOOKUP($A311,Skaters!$A1:$V640,12,FALSE)-AVERAGE(Skaters!L3:L640))/STDEV(Skaters!L3:L640)</f>
        <v>-0.20775612892242171</v>
      </c>
      <c r="L311" s="33">
        <f>(VLOOKUP($A311,Skaters!$A1:$V640,13,FALSE)-AVERAGE(Skaters!M3:M640))/STDEV(Skaters!M3:M640)</f>
        <v>7.9546737814334481E-2</v>
      </c>
      <c r="M311" s="33">
        <f>(VLOOKUP($A311,Skaters!$A1:$V640,14,FALSE)-AVERAGE(Skaters!N3:N640))/STDEV(Skaters!N3:N640)</f>
        <v>7.5560837394820668E-2</v>
      </c>
      <c r="N311" s="33">
        <f>(VLOOKUP($A311,Skaters!$A1:$V640,15,FALSE)-AVERAGE(Skaters!O3:O640))/STDEV(Skaters!O3:O640)</f>
        <v>1.3367825767643768E-2</v>
      </c>
      <c r="O311" s="33">
        <f>(VLOOKUP($A311,Skaters!$A1:$V640,16,FALSE)-AVERAGE(Skaters!P3:P640))/STDEV(Skaters!P3:P640)</f>
        <v>-0.3393006667470852</v>
      </c>
      <c r="P311" s="33">
        <f>(VLOOKUP($A311,Skaters!$A1:$V640,17,FALSE)-AVERAGE(Skaters!Q3:Q640))/STDEV(Skaters!Q3:Q640)</f>
        <v>1.9233652918911461</v>
      </c>
      <c r="Q311" s="33">
        <f>(VLOOKUP($A311,Skaters!$A1:$V640,18,FALSE)-AVERAGE(Skaters!R3:R640))/STDEV(Skaters!R3:R640)</f>
        <v>0.84147878713174074</v>
      </c>
      <c r="R311" s="33">
        <f>(VLOOKUP($A311,Skaters!$A1:$V640,19,FALSE)-AVERAGE(Skaters!S3:S640))/STDEV(Skaters!S3:S640)</f>
        <v>-8.761734856679268E-2</v>
      </c>
      <c r="S311" s="33">
        <f>(VLOOKUP($A311,Skaters!$A1:$V640,20,FALSE)-AVERAGE(Skaters!T3:T640))/STDEV(Skaters!T3:T640)</f>
        <v>-5.5981675862244215E-2</v>
      </c>
      <c r="T311" s="33">
        <f>(VLOOKUP($A311,Skaters!$A1:$V640,21,FALSE)-AVERAGE(Skaters!U3:U640))/STDEV(Skaters!U3:U640)</f>
        <v>-4.805588233185755E-2</v>
      </c>
      <c r="U311" s="33">
        <f>(VLOOKUP($A311,Skaters!$A1:$V640,22,FALSE)-AVERAGE(Skaters!V3:V640))/STDEV(Skaters!V3:V640)</f>
        <v>0.93862389142521352</v>
      </c>
      <c r="V311" s="33">
        <f>IFERROR((VLOOKUP($A311,Skaters!A1:X640,23,FALSE)-AVERAGE(Skaters!W3:W640))/STDEV(Skaters!W3:W640),0)</f>
        <v>0</v>
      </c>
      <c r="W311" s="33">
        <f>IFERROR((VLOOKUP($A311,Skaters!A1:X640,24,FALSE)-AVERAGE(Skaters!X3:X640))/STDEV(Skaters!X3:X640),0)</f>
        <v>0</v>
      </c>
    </row>
    <row r="312" spans="1:23" ht="21.25" customHeight="1" x14ac:dyDescent="0.2">
      <c r="A312" s="47" t="s">
        <v>330</v>
      </c>
      <c r="B312" s="38" t="s">
        <v>94</v>
      </c>
      <c r="C312" s="39">
        <v>24</v>
      </c>
      <c r="D312" s="38" t="s">
        <v>74</v>
      </c>
      <c r="E312" s="40">
        <f t="shared" si="8"/>
        <v>1.4322196324164813</v>
      </c>
      <c r="F312" s="41">
        <f t="shared" si="9"/>
        <v>2.9228972090132272E-2</v>
      </c>
      <c r="G312" s="42">
        <f>VLOOKUP(A312,Skaters!A1:G640,7,FALSE)</f>
        <v>49</v>
      </c>
      <c r="H312" s="43">
        <f>(VLOOKUP($A312,Skaters!$A1:$V640,8,FALSE)-AVERAGE(Skaters!H3:H640))/STDEV(Skaters!H3:H640)</f>
        <v>1.1538586361162175</v>
      </c>
      <c r="I312" s="33">
        <f>(VLOOKUP($A312,Skaters!$A1:$V640,10,FALSE)-AVERAGE(Skaters!J3:J640))/STDEV(Skaters!J3:J640)</f>
        <v>-0.69260287625187944</v>
      </c>
      <c r="J312" s="33">
        <f>(VLOOKUP($A312,Skaters!$A1:$V640,11,FALSE)-AVERAGE(Skaters!K3:K640))/STDEV(Skaters!K3:K640)</f>
        <v>0.18083331748418807</v>
      </c>
      <c r="K312" s="33">
        <f>(VLOOKUP($A312,Skaters!$A1:$V640,12,FALSE)-AVERAGE(Skaters!L3:L640))/STDEV(Skaters!L3:L640)</f>
        <v>-0.20822912366142038</v>
      </c>
      <c r="L312" s="33">
        <f>(VLOOKUP($A312,Skaters!$A1:$V640,13,FALSE)-AVERAGE(Skaters!M3:M640))/STDEV(Skaters!M3:M640)</f>
        <v>0.34083137055621193</v>
      </c>
      <c r="M312" s="33">
        <f>(VLOOKUP($A312,Skaters!$A1:$V640,14,FALSE)-AVERAGE(Skaters!N3:N640))/STDEV(Skaters!N3:N640)</f>
        <v>-0.54649620056619252</v>
      </c>
      <c r="N312" s="33">
        <f>(VLOOKUP($A312,Skaters!$A1:$V640,15,FALSE)-AVERAGE(Skaters!O3:O640))/STDEV(Skaters!O3:O640)</f>
        <v>0.40655639184806058</v>
      </c>
      <c r="O312" s="33">
        <f>(VLOOKUP($A312,Skaters!$A1:$V640,16,FALSE)-AVERAGE(Skaters!P3:P640))/STDEV(Skaters!P3:P640)</f>
        <v>0.72138133094159829</v>
      </c>
      <c r="P312" s="33">
        <f>(VLOOKUP($A312,Skaters!$A1:$V640,17,FALSE)-AVERAGE(Skaters!Q3:Q640))/STDEV(Skaters!Q3:Q640)</f>
        <v>-0.58487846378762931</v>
      </c>
      <c r="Q312" s="33">
        <f>(VLOOKUP($A312,Skaters!$A1:$V640,18,FALSE)-AVERAGE(Skaters!R3:R640))/STDEV(Skaters!R3:R640)</f>
        <v>0.47522009783830182</v>
      </c>
      <c r="R312" s="33">
        <f>(VLOOKUP($A312,Skaters!$A1:$V640,19,FALSE)-AVERAGE(Skaters!S3:S640))/STDEV(Skaters!S3:S640)</f>
        <v>-0.49312327059311661</v>
      </c>
      <c r="S312" s="33">
        <f>(VLOOKUP($A312,Skaters!$A1:$V640,20,FALSE)-AVERAGE(Skaters!T3:T640))/STDEV(Skaters!T3:T640)</f>
        <v>-0.59598363404164245</v>
      </c>
      <c r="T312" s="33">
        <f>(VLOOKUP($A312,Skaters!$A1:$V640,21,FALSE)-AVERAGE(Skaters!U3:U640))/STDEV(Skaters!U3:U640)</f>
        <v>-0.65095784258714562</v>
      </c>
      <c r="U312" s="33">
        <f>(VLOOKUP($A312,Skaters!$A1:$V640,22,FALSE)-AVERAGE(Skaters!V3:V640))/STDEV(Skaters!V3:V640)</f>
        <v>-1.1927436227759016</v>
      </c>
      <c r="V312" s="33">
        <f>IFERROR((VLOOKUP($A312,Skaters!A1:X640,23,FALSE)-AVERAGE(Skaters!W3:W640))/STDEV(Skaters!W3:W640),0)</f>
        <v>0</v>
      </c>
      <c r="W312" s="33">
        <f>IFERROR((VLOOKUP($A312,Skaters!A1:X640,24,FALSE)-AVERAGE(Skaters!X3:X640))/STDEV(Skaters!X3:X640),0)</f>
        <v>0</v>
      </c>
    </row>
    <row r="313" spans="1:23" ht="21.25" customHeight="1" x14ac:dyDescent="0.2">
      <c r="A313" s="47" t="s">
        <v>483</v>
      </c>
      <c r="B313" s="38" t="s">
        <v>58</v>
      </c>
      <c r="C313" s="39">
        <v>30</v>
      </c>
      <c r="D313" s="38" t="s">
        <v>62</v>
      </c>
      <c r="E313" s="40">
        <f t="shared" si="8"/>
        <v>-2.8917488282936921</v>
      </c>
      <c r="F313" s="41">
        <f t="shared" si="9"/>
        <v>-6.0244767256118582E-2</v>
      </c>
      <c r="G313" s="42">
        <f>VLOOKUP(A313,Skaters!A1:G640,7,FALSE)</f>
        <v>48</v>
      </c>
      <c r="H313" s="43">
        <f>(VLOOKUP($A313,Skaters!$A1:$V640,8,FALSE)-AVERAGE(Skaters!H3:H640))/STDEV(Skaters!H3:H640)</f>
        <v>-0.8286778737495708</v>
      </c>
      <c r="I313" s="33">
        <f>(VLOOKUP($A313,Skaters!$A1:$V640,10,FALSE)-AVERAGE(Skaters!J3:J640))/STDEV(Skaters!J3:J640)</f>
        <v>-0.13628860424859934</v>
      </c>
      <c r="J313" s="33">
        <f>(VLOOKUP($A313,Skaters!$A1:$V640,11,FALSE)-AVERAGE(Skaters!K3:K640))/STDEV(Skaters!K3:K640)</f>
        <v>-0.23214175510422244</v>
      </c>
      <c r="K313" s="33">
        <f>(VLOOKUP($A313,Skaters!$A1:$V640,12,FALSE)-AVERAGE(Skaters!L3:L640))/STDEV(Skaters!L3:L640)</f>
        <v>-0.2100731991629721</v>
      </c>
      <c r="L313" s="33">
        <f>(VLOOKUP($A313,Skaters!$A1:$V640,13,FALSE)-AVERAGE(Skaters!M3:M640))/STDEV(Skaters!M3:M640)</f>
        <v>-0.76143391204878763</v>
      </c>
      <c r="M313" s="33">
        <f>(VLOOKUP($A313,Skaters!$A1:$V640,14,FALSE)-AVERAGE(Skaters!N3:N640))/STDEV(Skaters!N3:N640)</f>
        <v>-0.52529784571281568</v>
      </c>
      <c r="N313" s="33">
        <f>(VLOOKUP($A313,Skaters!$A1:$V640,15,FALSE)-AVERAGE(Skaters!O3:O640))/STDEV(Skaters!O3:O640)</f>
        <v>-0.73127057207916424</v>
      </c>
      <c r="O313" s="33">
        <f>(VLOOKUP($A313,Skaters!$A1:$V640,16,FALSE)-AVERAGE(Skaters!P3:P640))/STDEV(Skaters!P3:P640)</f>
        <v>-1.2148277411855979</v>
      </c>
      <c r="P313" s="33">
        <f>(VLOOKUP($A313,Skaters!$A1:$V640,17,FALSE)-AVERAGE(Skaters!Q3:Q640))/STDEV(Skaters!Q3:Q640)</f>
        <v>2.1015622203319619</v>
      </c>
      <c r="Q313" s="33">
        <f>(VLOOKUP($A313,Skaters!$A1:$V640,18,FALSE)-AVERAGE(Skaters!R3:R640))/STDEV(Skaters!R3:R640)</f>
        <v>0.18421375637267931</v>
      </c>
      <c r="R313" s="33">
        <f>(VLOOKUP($A313,Skaters!$A1:$V640,19,FALSE)-AVERAGE(Skaters!S3:S640))/STDEV(Skaters!S3:S640)</f>
        <v>-0.10434093211205434</v>
      </c>
      <c r="S313" s="33">
        <f>(VLOOKUP($A313,Skaters!$A1:$V640,20,FALSE)-AVERAGE(Skaters!T3:T640))/STDEV(Skaters!T3:T640)</f>
        <v>-0.57929167236722845</v>
      </c>
      <c r="T313" s="33">
        <f>(VLOOKUP($A313,Skaters!$A1:$V640,21,FALSE)-AVERAGE(Skaters!U3:U640))/STDEV(Skaters!U3:U640)</f>
        <v>-0.61425381617937547</v>
      </c>
      <c r="U313" s="33">
        <f>(VLOOKUP($A313,Skaters!$A1:$V640,22,FALSE)-AVERAGE(Skaters!V3:V640))/STDEV(Skaters!V3:V640)</f>
        <v>0.23233579357040074</v>
      </c>
      <c r="V313" s="33">
        <f>IFERROR((VLOOKUP($A313,Skaters!A1:X640,23,FALSE)-AVERAGE(Skaters!W3:W640))/STDEV(Skaters!W3:W640),0)</f>
        <v>0</v>
      </c>
      <c r="W313" s="33">
        <f>IFERROR((VLOOKUP($A313,Skaters!A1:X640,24,FALSE)-AVERAGE(Skaters!X3:X640))/STDEV(Skaters!X3:X640),0)</f>
        <v>0</v>
      </c>
    </row>
    <row r="314" spans="1:23" ht="21.25" customHeight="1" x14ac:dyDescent="0.15">
      <c r="A314" s="37" t="s">
        <v>449</v>
      </c>
      <c r="B314" s="38" t="s">
        <v>96</v>
      </c>
      <c r="C314" s="39">
        <v>28</v>
      </c>
      <c r="D314" s="38" t="s">
        <v>104</v>
      </c>
      <c r="E314" s="40">
        <f t="shared" si="8"/>
        <v>-1.828897399656334</v>
      </c>
      <c r="F314" s="41">
        <f t="shared" si="9"/>
        <v>-3.9758639122963783E-2</v>
      </c>
      <c r="G314" s="42">
        <f>VLOOKUP(A314,Skaters!A1:G640,7,FALSE)</f>
        <v>46</v>
      </c>
      <c r="H314" s="43">
        <f>(VLOOKUP($A314,Skaters!$A1:$V640,8,FALSE)-AVERAGE(Skaters!H3:H640))/STDEV(Skaters!H3:H640)</f>
        <v>-9.6653448317570251E-2</v>
      </c>
      <c r="I314" s="33">
        <f>(VLOOKUP($A314,Skaters!$A1:$V640,10,FALSE)-AVERAGE(Skaters!J3:J640))/STDEV(Skaters!J3:J640)</f>
        <v>-7.1645882134634784E-2</v>
      </c>
      <c r="J314" s="33">
        <f>(VLOOKUP($A314,Skaters!$A1:$V640,11,FALSE)-AVERAGE(Skaters!K3:K640))/STDEV(Skaters!K3:K640)</f>
        <v>-0.2991099509033075</v>
      </c>
      <c r="K314" s="33">
        <f>(VLOOKUP($A314,Skaters!$A1:$V640,12,FALSE)-AVERAGE(Skaters!L3:L640))/STDEV(Skaters!L3:L640)</f>
        <v>-0.22227622760586088</v>
      </c>
      <c r="L314" s="33">
        <f>(VLOOKUP($A314,Skaters!$A1:$V640,13,FALSE)-AVERAGE(Skaters!M3:M640))/STDEV(Skaters!M3:M640)</f>
        <v>-0.84656788933647686</v>
      </c>
      <c r="M314" s="33">
        <f>(VLOOKUP($A314,Skaters!$A1:$V640,14,FALSE)-AVERAGE(Skaters!N3:N640))/STDEV(Skaters!N3:N640)</f>
        <v>-0.29358055593423271</v>
      </c>
      <c r="N314" s="33">
        <f>(VLOOKUP($A314,Skaters!$A1:$V640,15,FALSE)-AVERAGE(Skaters!O3:O640))/STDEV(Skaters!O3:O640)</f>
        <v>-0.33968445017156895</v>
      </c>
      <c r="O314" s="33">
        <f>(VLOOKUP($A314,Skaters!$A1:$V640,16,FALSE)-AVERAGE(Skaters!P3:P640))/STDEV(Skaters!P3:P640)</f>
        <v>-0.28758124894728576</v>
      </c>
      <c r="P314" s="33">
        <f>(VLOOKUP($A314,Skaters!$A1:$V640,17,FALSE)-AVERAGE(Skaters!Q3:Q640))/STDEV(Skaters!Q3:Q640)</f>
        <v>0.52440376691618829</v>
      </c>
      <c r="Q314" s="33">
        <f>(VLOOKUP($A314,Skaters!$A1:$V640,18,FALSE)-AVERAGE(Skaters!R3:R640))/STDEV(Skaters!R3:R640)</f>
        <v>1.5692021836939869E-2</v>
      </c>
      <c r="R314" s="33">
        <f>(VLOOKUP($A314,Skaters!$A1:$V640,19,FALSE)-AVERAGE(Skaters!S3:S640))/STDEV(Skaters!S3:S640)</f>
        <v>5.0381227679316395E-2</v>
      </c>
      <c r="S314" s="33">
        <f>(VLOOKUP($A314,Skaters!$A1:$V640,20,FALSE)-AVERAGE(Skaters!T3:T640))/STDEV(Skaters!T3:T640)</f>
        <v>2.0579253093652174</v>
      </c>
      <c r="T314" s="33">
        <f>(VLOOKUP($A314,Skaters!$A1:$V640,21,FALSE)-AVERAGE(Skaters!U3:U640))/STDEV(Skaters!U3:U640)</f>
        <v>1.883713978515354</v>
      </c>
      <c r="U314" s="33">
        <f>(VLOOKUP($A314,Skaters!$A1:$V640,22,FALSE)-AVERAGE(Skaters!V3:V640))/STDEV(Skaters!V3:V640)</f>
        <v>1.1087139511508226</v>
      </c>
      <c r="V314" s="33">
        <f>IFERROR((VLOOKUP($A314,Skaters!A1:X640,23,FALSE)-AVERAGE(Skaters!W3:W640))/STDEV(Skaters!W3:W640),0)</f>
        <v>0</v>
      </c>
      <c r="W314" s="33">
        <f>IFERROR((VLOOKUP($A314,Skaters!A1:X640,24,FALSE)-AVERAGE(Skaters!X3:X640))/STDEV(Skaters!X3:X640),0)</f>
        <v>0</v>
      </c>
    </row>
    <row r="315" spans="1:23" ht="21.25" customHeight="1" x14ac:dyDescent="0.15">
      <c r="A315" s="44" t="s">
        <v>370</v>
      </c>
      <c r="B315" s="45" t="s">
        <v>96</v>
      </c>
      <c r="C315" s="46">
        <v>31</v>
      </c>
      <c r="D315" s="45" t="s">
        <v>74</v>
      </c>
      <c r="E315" s="40">
        <f t="shared" si="8"/>
        <v>0.49006864838386976</v>
      </c>
      <c r="F315" s="41">
        <f t="shared" si="9"/>
        <v>1.065366626921456E-2</v>
      </c>
      <c r="G315" s="42">
        <f>VLOOKUP(A315,Skaters!A1:G640,7,FALSE)</f>
        <v>46</v>
      </c>
      <c r="H315" s="43">
        <f>(VLOOKUP($A315,Skaters!$A1:$V640,8,FALSE)-AVERAGE(Skaters!H3:H640))/STDEV(Skaters!H3:H640)</f>
        <v>1.5535786219822392</v>
      </c>
      <c r="I315" s="33">
        <f>(VLOOKUP($A315,Skaters!$A1:$V640,10,FALSE)-AVERAGE(Skaters!J3:J640))/STDEV(Skaters!J3:J640)</f>
        <v>-0.67806128187612158</v>
      </c>
      <c r="J315" s="33">
        <f>(VLOOKUP($A315,Skaters!$A1:$V640,11,FALSE)-AVERAGE(Skaters!K3:K640))/STDEV(Skaters!K3:K640)</f>
        <v>0.1442924365231148</v>
      </c>
      <c r="K315" s="33">
        <f>(VLOOKUP($A315,Skaters!$A1:$V640,12,FALSE)-AVERAGE(Skaters!L3:L640))/STDEV(Skaters!L3:L640)</f>
        <v>-0.22453881112543078</v>
      </c>
      <c r="L315" s="33">
        <f>(VLOOKUP($A315,Skaters!$A1:$V640,13,FALSE)-AVERAGE(Skaters!M3:M640))/STDEV(Skaters!M3:M640)</f>
        <v>9.4691619317498421E-2</v>
      </c>
      <c r="M315" s="33">
        <f>(VLOOKUP($A315,Skaters!$A1:$V640,14,FALSE)-AVERAGE(Skaters!N3:N640))/STDEV(Skaters!N3:N640)</f>
        <v>-0.72712086812763943</v>
      </c>
      <c r="N315" s="33">
        <f>(VLOOKUP($A315,Skaters!$A1:$V640,15,FALSE)-AVERAGE(Skaters!O3:O640))/STDEV(Skaters!O3:O640)</f>
        <v>-0.38819855084767579</v>
      </c>
      <c r="O315" s="33">
        <f>(VLOOKUP($A315,Skaters!$A1:$V640,16,FALSE)-AVERAGE(Skaters!P3:P640))/STDEV(Skaters!P3:P640)</f>
        <v>0.73610310579622329</v>
      </c>
      <c r="P315" s="33">
        <f>(VLOOKUP($A315,Skaters!$A1:$V640,17,FALSE)-AVERAGE(Skaters!Q3:Q640))/STDEV(Skaters!Q3:Q640)</f>
        <v>-0.72071175111196373</v>
      </c>
      <c r="Q315" s="33">
        <f>(VLOOKUP($A315,Skaters!$A1:$V640,18,FALSE)-AVERAGE(Skaters!R3:R640))/STDEV(Skaters!R3:R640)</f>
        <v>0.58124131947083058</v>
      </c>
      <c r="R315" s="33">
        <f>(VLOOKUP($A315,Skaters!$A1:$V640,19,FALSE)-AVERAGE(Skaters!S3:S640))/STDEV(Skaters!S3:S640)</f>
        <v>-0.57135063031543587</v>
      </c>
      <c r="S315" s="33">
        <f>(VLOOKUP($A315,Skaters!$A1:$V640,20,FALSE)-AVERAGE(Skaters!T3:T640))/STDEV(Skaters!T3:T640)</f>
        <v>-0.59598363404164245</v>
      </c>
      <c r="T315" s="33">
        <f>(VLOOKUP($A315,Skaters!$A1:$V640,21,FALSE)-AVERAGE(Skaters!U3:U640))/STDEV(Skaters!U3:U640)</f>
        <v>-0.65095784258714562</v>
      </c>
      <c r="U315" s="33">
        <f>(VLOOKUP($A315,Skaters!$A1:$V640,22,FALSE)-AVERAGE(Skaters!V3:V640))/STDEV(Skaters!V3:V640)</f>
        <v>-1.1927436227759016</v>
      </c>
      <c r="V315" s="33">
        <f>IFERROR((VLOOKUP($A315,Skaters!A1:X640,23,FALSE)-AVERAGE(Skaters!W3:W640))/STDEV(Skaters!W3:W640),0)</f>
        <v>0</v>
      </c>
      <c r="W315" s="33">
        <f>IFERROR((VLOOKUP($A315,Skaters!A1:X640,24,FALSE)-AVERAGE(Skaters!X3:X640))/STDEV(Skaters!X3:X640),0)</f>
        <v>0</v>
      </c>
    </row>
    <row r="316" spans="1:23" ht="21.25" customHeight="1" x14ac:dyDescent="0.15">
      <c r="A316" s="44" t="s">
        <v>404</v>
      </c>
      <c r="B316" s="45" t="s">
        <v>99</v>
      </c>
      <c r="C316" s="46">
        <v>22</v>
      </c>
      <c r="D316" s="45" t="s">
        <v>66</v>
      </c>
      <c r="E316" s="40">
        <f t="shared" si="8"/>
        <v>-2.5775047984237571</v>
      </c>
      <c r="F316" s="41">
        <f t="shared" si="9"/>
        <v>-4.8632166007995414E-2</v>
      </c>
      <c r="G316" s="42">
        <f>VLOOKUP(A316,Skaters!A1:G640,7,FALSE)</f>
        <v>53</v>
      </c>
      <c r="H316" s="43">
        <f>(VLOOKUP($A316,Skaters!$A1:$V640,8,FALSE)-AVERAGE(Skaters!H3:H640))/STDEV(Skaters!H3:H640)</f>
        <v>-0.85083177079130923</v>
      </c>
      <c r="I316" s="33">
        <f>(VLOOKUP($A316,Skaters!$A1:$V640,10,FALSE)-AVERAGE(Skaters!J3:J640))/STDEV(Skaters!J3:J640)</f>
        <v>0.45776114615176466</v>
      </c>
      <c r="J316" s="33">
        <f>(VLOOKUP($A316,Skaters!$A1:$V640,11,FALSE)-AVERAGE(Skaters!K3:K640))/STDEV(Skaters!K3:K640)</f>
        <v>-0.6981696776554378</v>
      </c>
      <c r="K316" s="33">
        <f>(VLOOKUP($A316,Skaters!$A1:$V640,12,FALSE)-AVERAGE(Skaters!L3:L640))/STDEV(Skaters!L3:L640)</f>
        <v>-0.22785804852534564</v>
      </c>
      <c r="L316" s="33">
        <f>(VLOOKUP($A316,Skaters!$A1:$V640,13,FALSE)-AVERAGE(Skaters!M3:M640))/STDEV(Skaters!M3:M640)</f>
        <v>0.20452303903187158</v>
      </c>
      <c r="M316" s="33">
        <f>(VLOOKUP($A316,Skaters!$A1:$V640,14,FALSE)-AVERAGE(Skaters!N3:N640))/STDEV(Skaters!N3:N640)</f>
        <v>-0.75758953639920934</v>
      </c>
      <c r="N316" s="33">
        <f>(VLOOKUP($A316,Skaters!$A1:$V640,15,FALSE)-AVERAGE(Skaters!O3:O640))/STDEV(Skaters!O3:O640)</f>
        <v>-0.85820773880845735</v>
      </c>
      <c r="O316" s="33">
        <f>(VLOOKUP($A316,Skaters!$A1:$V640,16,FALSE)-AVERAGE(Skaters!P3:P640))/STDEV(Skaters!P3:P640)</f>
        <v>-0.83012960448088413</v>
      </c>
      <c r="P316" s="33">
        <f>(VLOOKUP($A316,Skaters!$A1:$V640,17,FALSE)-AVERAGE(Skaters!Q3:Q640))/STDEV(Skaters!Q3:Q640)</f>
        <v>0.3132523717614783</v>
      </c>
      <c r="Q316" s="33">
        <f>(VLOOKUP($A316,Skaters!$A1:$V640,18,FALSE)-AVERAGE(Skaters!R3:R640))/STDEV(Skaters!R3:R640)</f>
        <v>-0.85328196266261391</v>
      </c>
      <c r="R316" s="33">
        <f>(VLOOKUP($A316,Skaters!$A1:$V640,19,FALSE)-AVERAGE(Skaters!S3:S640))/STDEV(Skaters!S3:S640)</f>
        <v>0.17047766229083036</v>
      </c>
      <c r="S316" s="33">
        <f>(VLOOKUP($A316,Skaters!$A1:$V640,20,FALSE)-AVERAGE(Skaters!T3:T640))/STDEV(Skaters!T3:T640)</f>
        <v>-0.59351873342950423</v>
      </c>
      <c r="T316" s="33">
        <f>(VLOOKUP($A316,Skaters!$A1:$V640,21,FALSE)-AVERAGE(Skaters!U3:U640))/STDEV(Skaters!U3:U640)</f>
        <v>-0.62425483127198478</v>
      </c>
      <c r="U316" s="33">
        <f>(VLOOKUP($A316,Skaters!$A1:$V640,22,FALSE)-AVERAGE(Skaters!V3:V640))/STDEV(Skaters!V3:V640)</f>
        <v>-0.80160074415602323</v>
      </c>
      <c r="V316" s="33">
        <f>IFERROR((VLOOKUP($A316,Skaters!A1:X640,23,FALSE)-AVERAGE(Skaters!W3:W640))/STDEV(Skaters!W3:W640),0)</f>
        <v>0</v>
      </c>
      <c r="W316" s="33">
        <f>IFERROR((VLOOKUP($A316,Skaters!A1:X640,24,FALSE)-AVERAGE(Skaters!X3:X640))/STDEV(Skaters!X3:X640),0)</f>
        <v>0</v>
      </c>
    </row>
    <row r="317" spans="1:23" ht="21.25" customHeight="1" x14ac:dyDescent="0.15">
      <c r="A317" s="44" t="s">
        <v>380</v>
      </c>
      <c r="B317" s="45" t="s">
        <v>117</v>
      </c>
      <c r="C317" s="46">
        <v>21</v>
      </c>
      <c r="D317" s="45" t="s">
        <v>81</v>
      </c>
      <c r="E317" s="40">
        <f t="shared" si="8"/>
        <v>-1.4257555437771188</v>
      </c>
      <c r="F317" s="41">
        <f t="shared" si="9"/>
        <v>-2.970324049535664E-2</v>
      </c>
      <c r="G317" s="42">
        <f>VLOOKUP(A317,Skaters!A1:G640,7,FALSE)</f>
        <v>48</v>
      </c>
      <c r="H317" s="43">
        <f>(VLOOKUP($A317,Skaters!$A1:$V640,8,FALSE)-AVERAGE(Skaters!H3:H640))/STDEV(Skaters!H3:H640)</f>
        <v>-0.67495872655407296</v>
      </c>
      <c r="I317" s="33">
        <f>(VLOOKUP($A317,Skaters!$A1:$V640,10,FALSE)-AVERAGE(Skaters!J3:J640))/STDEV(Skaters!J3:J640)</f>
        <v>0.31062923091894196</v>
      </c>
      <c r="J317" s="33">
        <f>(VLOOKUP($A317,Skaters!$A1:$V640,11,FALSE)-AVERAGE(Skaters!K3:K640))/STDEV(Skaters!K3:K640)</f>
        <v>-0.60019419286519549</v>
      </c>
      <c r="K317" s="33">
        <f>(VLOOKUP($A317,Skaters!$A1:$V640,12,FALSE)-AVERAGE(Skaters!L3:L640))/STDEV(Skaters!L3:L640)</f>
        <v>-0.23447381779266949</v>
      </c>
      <c r="L317" s="33">
        <f>(VLOOKUP($A317,Skaters!$A1:$V640,13,FALSE)-AVERAGE(Skaters!M3:M640))/STDEV(Skaters!M3:M640)</f>
        <v>0.46747995856619889</v>
      </c>
      <c r="M317" s="33">
        <f>(VLOOKUP($A317,Skaters!$A1:$V640,14,FALSE)-AVERAGE(Skaters!N3:N640))/STDEV(Skaters!N3:N640)</f>
        <v>-0.4511918747930484</v>
      </c>
      <c r="N317" s="33">
        <f>(VLOOKUP($A317,Skaters!$A1:$V640,15,FALSE)-AVERAGE(Skaters!O3:O640))/STDEV(Skaters!O3:O640)</f>
        <v>-0.58144867928142607</v>
      </c>
      <c r="O317" s="33">
        <f>(VLOOKUP($A317,Skaters!$A1:$V640,16,FALSE)-AVERAGE(Skaters!P3:P640))/STDEV(Skaters!P3:P640)</f>
        <v>-0.83158328465210829</v>
      </c>
      <c r="P317" s="33">
        <f>(VLOOKUP($A317,Skaters!$A1:$V640,17,FALSE)-AVERAGE(Skaters!Q3:Q640))/STDEV(Skaters!Q3:Q640)</f>
        <v>-1.0914998274817416</v>
      </c>
      <c r="Q317" s="33">
        <f>(VLOOKUP($A317,Skaters!$A1:$V640,18,FALSE)-AVERAGE(Skaters!R3:R640))/STDEV(Skaters!R3:R640)</f>
        <v>-0.19063857646352989</v>
      </c>
      <c r="R317" s="33">
        <f>(VLOOKUP($A317,Skaters!$A1:$V640,19,FALSE)-AVERAGE(Skaters!S3:S640))/STDEV(Skaters!S3:S640)</f>
        <v>0.18109894097347101</v>
      </c>
      <c r="S317" s="33">
        <f>(VLOOKUP($A317,Skaters!$A1:$V640,20,FALSE)-AVERAGE(Skaters!T3:T640))/STDEV(Skaters!T3:T640)</f>
        <v>-0.59492642626297709</v>
      </c>
      <c r="T317" s="33">
        <f>(VLOOKUP($A317,Skaters!$A1:$V640,21,FALSE)-AVERAGE(Skaters!U3:U640))/STDEV(Skaters!U3:U640)</f>
        <v>-0.64860815637459168</v>
      </c>
      <c r="U317" s="33">
        <f>(VLOOKUP($A317,Skaters!$A1:$V640,22,FALSE)-AVERAGE(Skaters!V3:V640))/STDEV(Skaters!V3:V640)</f>
        <v>0.22209823582780783</v>
      </c>
      <c r="V317" s="33">
        <f>IFERROR((VLOOKUP($A317,Skaters!A1:X640,23,FALSE)-AVERAGE(Skaters!W3:W640))/STDEV(Skaters!W3:W640),0)</f>
        <v>0</v>
      </c>
      <c r="W317" s="33">
        <f>IFERROR((VLOOKUP($A317,Skaters!A1:X640,24,FALSE)-AVERAGE(Skaters!X3:X640))/STDEV(Skaters!X3:X640),0)</f>
        <v>0</v>
      </c>
    </row>
    <row r="318" spans="1:23" ht="21.25" customHeight="1" x14ac:dyDescent="0.15">
      <c r="A318" s="44" t="s">
        <v>403</v>
      </c>
      <c r="B318" s="48" t="s">
        <v>92</v>
      </c>
      <c r="C318" s="49">
        <v>20</v>
      </c>
      <c r="D318" s="48" t="s">
        <v>62</v>
      </c>
      <c r="E318" s="40">
        <f t="shared" si="8"/>
        <v>-1.7818999185661657</v>
      </c>
      <c r="F318" s="41">
        <f t="shared" si="9"/>
        <v>-3.8736954751438388E-2</v>
      </c>
      <c r="G318" s="42">
        <f>VLOOKUP(A318,Skaters!A1:G640,7,FALSE)</f>
        <v>46</v>
      </c>
      <c r="H318" s="43">
        <f>(VLOOKUP($A318,Skaters!$A1:$V640,8,FALSE)-AVERAGE(Skaters!H3:H640))/STDEV(Skaters!H3:H640)</f>
        <v>-0.14402225856734935</v>
      </c>
      <c r="I318" s="33">
        <f>(VLOOKUP($A318,Skaters!$A1:$V640,10,FALSE)-AVERAGE(Skaters!J3:J640))/STDEV(Skaters!J3:J640)</f>
        <v>3.3325770688341347E-2</v>
      </c>
      <c r="J318" s="33">
        <f>(VLOOKUP($A318,Skaters!$A1:$V640,11,FALSE)-AVERAGE(Skaters!K3:K640))/STDEV(Skaters!K3:K640)</f>
        <v>-0.39805723587556469</v>
      </c>
      <c r="K318" s="33">
        <f>(VLOOKUP($A318,Skaters!$A1:$V640,12,FALSE)-AVERAGE(Skaters!L3:L640))/STDEV(Skaters!L3:L640)</f>
        <v>-0.23590221886846063</v>
      </c>
      <c r="L318" s="33">
        <f>(VLOOKUP($A318,Skaters!$A1:$V640,13,FALSE)-AVERAGE(Skaters!M3:M640))/STDEV(Skaters!M3:M640)</f>
        <v>-7.9179848041767004E-2</v>
      </c>
      <c r="M318" s="33">
        <f>(VLOOKUP($A318,Skaters!$A1:$V640,14,FALSE)-AVERAGE(Skaters!N3:N640))/STDEV(Skaters!N3:N640)</f>
        <v>-0.1961533147028687</v>
      </c>
      <c r="N318" s="33">
        <f>(VLOOKUP($A318,Skaters!$A1:$V640,15,FALSE)-AVERAGE(Skaters!O3:O640))/STDEV(Skaters!O3:O640)</f>
        <v>-0.28176956012954407</v>
      </c>
      <c r="O318" s="33">
        <f>(VLOOKUP($A318,Skaters!$A1:$V640,16,FALSE)-AVERAGE(Skaters!P3:P640))/STDEV(Skaters!P3:P640)</f>
        <v>-0.90710194699830127</v>
      </c>
      <c r="P318" s="33">
        <f>(VLOOKUP($A318,Skaters!$A1:$V640,17,FALSE)-AVERAGE(Skaters!Q3:Q640))/STDEV(Skaters!Q3:Q640)</f>
        <v>-1.496778066206319</v>
      </c>
      <c r="Q318" s="33">
        <f>(VLOOKUP($A318,Skaters!$A1:$V640,18,FALSE)-AVERAGE(Skaters!R3:R640))/STDEV(Skaters!R3:R640)</f>
        <v>-0.14911709820932995</v>
      </c>
      <c r="R318" s="33">
        <f>(VLOOKUP($A318,Skaters!$A1:$V640,19,FALSE)-AVERAGE(Skaters!S3:S640))/STDEV(Skaters!S3:S640)</f>
        <v>0.17152582861224241</v>
      </c>
      <c r="S318" s="33">
        <f>(VLOOKUP($A318,Skaters!$A1:$V640,20,FALSE)-AVERAGE(Skaters!T3:T640))/STDEV(Skaters!T3:T640)</f>
        <v>-0.57308897605593412</v>
      </c>
      <c r="T318" s="33">
        <f>(VLOOKUP($A318,Skaters!$A1:$V640,21,FALSE)-AVERAGE(Skaters!U3:U640))/STDEV(Skaters!U3:U640)</f>
        <v>-0.60171086870017232</v>
      </c>
      <c r="U318" s="33">
        <f>(VLOOKUP($A318,Skaters!$A1:$V640,22,FALSE)-AVERAGE(Skaters!V3:V640))/STDEV(Skaters!V3:V640)</f>
        <v>0.25353548263528136</v>
      </c>
      <c r="V318" s="33">
        <f>IFERROR((VLOOKUP($A318,Skaters!A1:X640,23,FALSE)-AVERAGE(Skaters!W3:W640))/STDEV(Skaters!W3:W640),0)</f>
        <v>0</v>
      </c>
      <c r="W318" s="33">
        <f>IFERROR((VLOOKUP($A318,Skaters!A1:X640,24,FALSE)-AVERAGE(Skaters!X3:X640))/STDEV(Skaters!X3:X640),0)</f>
        <v>0</v>
      </c>
    </row>
    <row r="319" spans="1:23" ht="21.25" customHeight="1" x14ac:dyDescent="0.2">
      <c r="A319" s="47" t="s">
        <v>397</v>
      </c>
      <c r="B319" s="38" t="s">
        <v>119</v>
      </c>
      <c r="C319" s="39">
        <v>33</v>
      </c>
      <c r="D319" s="38" t="s">
        <v>104</v>
      </c>
      <c r="E319" s="40">
        <f t="shared" si="8"/>
        <v>-0.56489292771361543</v>
      </c>
      <c r="F319" s="41">
        <f t="shared" si="9"/>
        <v>-1.2280281037252509E-2</v>
      </c>
      <c r="G319" s="42">
        <f>VLOOKUP(A319,Skaters!A1:G640,7,FALSE)</f>
        <v>46</v>
      </c>
      <c r="H319" s="43">
        <f>(VLOOKUP($A319,Skaters!$A1:$V640,8,FALSE)-AVERAGE(Skaters!H3:H640))/STDEV(Skaters!H3:H640)</f>
        <v>-6.753586756051902E-2</v>
      </c>
      <c r="I319" s="33">
        <f>(VLOOKUP($A319,Skaters!$A1:$V640,10,FALSE)-AVERAGE(Skaters!J3:J640))/STDEV(Skaters!J3:J640)</f>
        <v>0.15263480760821396</v>
      </c>
      <c r="J319" s="33">
        <f>(VLOOKUP($A319,Skaters!$A1:$V640,11,FALSE)-AVERAGE(Skaters!K3:K640))/STDEV(Skaters!K3:K640)</f>
        <v>-0.52426673872621277</v>
      </c>
      <c r="K319" s="33">
        <f>(VLOOKUP($A319,Skaters!$A1:$V640,12,FALSE)-AVERAGE(Skaters!L3:L640))/STDEV(Skaters!L3:L640)</f>
        <v>-0.26007246554641739</v>
      </c>
      <c r="L319" s="33">
        <f>(VLOOKUP($A319,Skaters!$A1:$V640,13,FALSE)-AVERAGE(Skaters!M3:M640))/STDEV(Skaters!M3:M640)</f>
        <v>-0.38645608174642815</v>
      </c>
      <c r="M319" s="33">
        <f>(VLOOKUP($A319,Skaters!$A1:$V640,14,FALSE)-AVERAGE(Skaters!N3:N640))/STDEV(Skaters!N3:N640)</f>
        <v>0.12824216737689131</v>
      </c>
      <c r="N319" s="33">
        <f>(VLOOKUP($A319,Skaters!$A1:$V640,15,FALSE)-AVERAGE(Skaters!O3:O640))/STDEV(Skaters!O3:O640)</f>
        <v>-0.18362607421559343</v>
      </c>
      <c r="O319" s="33">
        <f>(VLOOKUP($A319,Skaters!$A1:$V640,16,FALSE)-AVERAGE(Skaters!P3:P640))/STDEV(Skaters!P3:P640)</f>
        <v>0.64401912360788893</v>
      </c>
      <c r="P319" s="33">
        <f>(VLOOKUP($A319,Skaters!$A1:$V640,17,FALSE)-AVERAGE(Skaters!Q3:Q640))/STDEV(Skaters!Q3:Q640)</f>
        <v>-1.3178403793197426</v>
      </c>
      <c r="Q319" s="33">
        <f>(VLOOKUP($A319,Skaters!$A1:$V640,18,FALSE)-AVERAGE(Skaters!R3:R640))/STDEV(Skaters!R3:R640)</f>
        <v>-0.26719796424148395</v>
      </c>
      <c r="R319" s="33">
        <f>(VLOOKUP($A319,Skaters!$A1:$V640,19,FALSE)-AVERAGE(Skaters!S3:S640))/STDEV(Skaters!S3:S640)</f>
        <v>6.9727124326251595E-3</v>
      </c>
      <c r="S319" s="33">
        <f>(VLOOKUP($A319,Skaters!$A1:$V640,20,FALSE)-AVERAGE(Skaters!T3:T640))/STDEV(Skaters!T3:T640)</f>
        <v>1.8713767405581179</v>
      </c>
      <c r="T319" s="33">
        <f>(VLOOKUP($A319,Skaters!$A1:$V640,21,FALSE)-AVERAGE(Skaters!U3:U640))/STDEV(Skaters!U3:U640)</f>
        <v>1.6333852717062447</v>
      </c>
      <c r="U319" s="33">
        <f>(VLOOKUP($A319,Skaters!$A1:$V640,22,FALSE)-AVERAGE(Skaters!V3:V640))/STDEV(Skaters!V3:V640)</f>
        <v>1.1424809359348218</v>
      </c>
      <c r="V319" s="33">
        <f>IFERROR((VLOOKUP($A319,Skaters!A1:X640,23,FALSE)-AVERAGE(Skaters!W3:W640))/STDEV(Skaters!W3:W640),0)</f>
        <v>0</v>
      </c>
      <c r="W319" s="33">
        <f>IFERROR((VLOOKUP($A319,Skaters!A1:X640,24,FALSE)-AVERAGE(Skaters!X3:X640))/STDEV(Skaters!X3:X640),0)</f>
        <v>0</v>
      </c>
    </row>
    <row r="320" spans="1:23" ht="21.25" customHeight="1" x14ac:dyDescent="0.15">
      <c r="A320" s="37" t="s">
        <v>408</v>
      </c>
      <c r="B320" s="38" t="s">
        <v>67</v>
      </c>
      <c r="C320" s="39">
        <v>30</v>
      </c>
      <c r="D320" s="38" t="s">
        <v>61</v>
      </c>
      <c r="E320" s="40">
        <f t="shared" si="8"/>
        <v>-0.74289581234662294</v>
      </c>
      <c r="F320" s="41">
        <f t="shared" si="9"/>
        <v>-1.4566584555816137E-2</v>
      </c>
      <c r="G320" s="42">
        <f>VLOOKUP(A320,Skaters!A1:G640,7,FALSE)</f>
        <v>51</v>
      </c>
      <c r="H320" s="43">
        <f>(VLOOKUP($A320,Skaters!$A1:$V640,8,FALSE)-AVERAGE(Skaters!H3:H640))/STDEV(Skaters!H3:H640)</f>
        <v>-0.51284050863472441</v>
      </c>
      <c r="I320" s="33">
        <f>(VLOOKUP($A320,Skaters!$A1:$V640,10,FALSE)-AVERAGE(Skaters!J3:J640))/STDEV(Skaters!J3:J640)</f>
        <v>-0.14947798657507533</v>
      </c>
      <c r="J320" s="33">
        <f>(VLOOKUP($A320,Skaters!$A1:$V640,11,FALSE)-AVERAGE(Skaters!K3:K640))/STDEV(Skaters!K3:K640)</f>
        <v>-0.30473295808757284</v>
      </c>
      <c r="K320" s="33">
        <f>(VLOOKUP($A320,Skaters!$A1:$V640,12,FALSE)-AVERAGE(Skaters!L3:L640))/STDEV(Skaters!L3:L640)</f>
        <v>-0.26206297884702923</v>
      </c>
      <c r="L320" s="33">
        <f>(VLOOKUP($A320,Skaters!$A1:$V640,13,FALSE)-AVERAGE(Skaters!M3:M640))/STDEV(Skaters!M3:M640)</f>
        <v>-5.954592619998518E-2</v>
      </c>
      <c r="M320" s="33">
        <f>(VLOOKUP($A320,Skaters!$A1:$V640,14,FALSE)-AVERAGE(Skaters!N3:N640))/STDEV(Skaters!N3:N640)</f>
        <v>-0.39776012592675947</v>
      </c>
      <c r="N320" s="33">
        <f>(VLOOKUP($A320,Skaters!$A1:$V640,15,FALSE)-AVERAGE(Skaters!O3:O640))/STDEV(Skaters!O3:O640)</f>
        <v>-0.50621694486227109</v>
      </c>
      <c r="O320" s="33">
        <f>(VLOOKUP($A320,Skaters!$A1:$V640,16,FALSE)-AVERAGE(Skaters!P3:P640))/STDEV(Skaters!P3:P640)</f>
        <v>-0.48578719349508026</v>
      </c>
      <c r="P320" s="33">
        <f>(VLOOKUP($A320,Skaters!$A1:$V640,17,FALSE)-AVERAGE(Skaters!Q3:Q640))/STDEV(Skaters!Q3:Q640)</f>
        <v>0.66584200440662478</v>
      </c>
      <c r="Q320" s="33">
        <f>(VLOOKUP($A320,Skaters!$A1:$V640,18,FALSE)-AVERAGE(Skaters!R3:R640))/STDEV(Skaters!R3:R640)</f>
        <v>0.76286519687336152</v>
      </c>
      <c r="R320" s="33">
        <f>(VLOOKUP($A320,Skaters!$A1:$V640,19,FALSE)-AVERAGE(Skaters!S3:S640))/STDEV(Skaters!S3:S640)</f>
        <v>0.10316408617936934</v>
      </c>
      <c r="S320" s="33">
        <f>(VLOOKUP($A320,Skaters!$A1:$V640,20,FALSE)-AVERAGE(Skaters!T3:T640))/STDEV(Skaters!T3:T640)</f>
        <v>1.4944917123105133</v>
      </c>
      <c r="T320" s="33">
        <f>(VLOOKUP($A320,Skaters!$A1:$V640,21,FALSE)-AVERAGE(Skaters!U3:U640))/STDEV(Skaters!U3:U640)</f>
        <v>1.2255969426316453</v>
      </c>
      <c r="U320" s="33">
        <f>(VLOOKUP($A320,Skaters!$A1:$V640,22,FALSE)-AVERAGE(Skaters!V3:V640))/STDEV(Skaters!V3:V640)</f>
        <v>1.1759381372052162</v>
      </c>
      <c r="V320" s="33">
        <f>IFERROR((VLOOKUP($A320,Skaters!A1:X640,23,FALSE)-AVERAGE(Skaters!W3:W640))/STDEV(Skaters!W3:W640),0)</f>
        <v>0</v>
      </c>
      <c r="W320" s="33">
        <f>IFERROR((VLOOKUP($A320,Skaters!A1:X640,24,FALSE)-AVERAGE(Skaters!X3:X640))/STDEV(Skaters!X3:X640),0)</f>
        <v>0</v>
      </c>
    </row>
    <row r="321" spans="1:23" ht="21.25" customHeight="1" x14ac:dyDescent="0.15">
      <c r="A321" s="44" t="s">
        <v>361</v>
      </c>
      <c r="B321" s="45" t="s">
        <v>67</v>
      </c>
      <c r="C321" s="46">
        <v>25</v>
      </c>
      <c r="D321" s="45" t="s">
        <v>81</v>
      </c>
      <c r="E321" s="40">
        <f t="shared" si="8"/>
        <v>2.9019903884674791E-2</v>
      </c>
      <c r="F321" s="41">
        <f t="shared" si="9"/>
        <v>5.6901772322891751E-4</v>
      </c>
      <c r="G321" s="42">
        <f>VLOOKUP(A321,Skaters!A1:G640,7,FALSE)</f>
        <v>51</v>
      </c>
      <c r="H321" s="43">
        <f>(VLOOKUP($A321,Skaters!$A1:$V640,8,FALSE)-AVERAGE(Skaters!H3:H640))/STDEV(Skaters!H3:H640)</f>
        <v>-0.69426281215718899</v>
      </c>
      <c r="I321" s="33">
        <f>(VLOOKUP($A321,Skaters!$A1:$V640,10,FALSE)-AVERAGE(Skaters!J3:J640))/STDEV(Skaters!J3:J640)</f>
        <v>9.9268576813054302E-2</v>
      </c>
      <c r="J321" s="33">
        <f>(VLOOKUP($A321,Skaters!$A1:$V640,11,FALSE)-AVERAGE(Skaters!K3:K640))/STDEV(Skaters!K3:K640)</f>
        <v>-0.49873907155477221</v>
      </c>
      <c r="K321" s="33">
        <f>(VLOOKUP($A321,Skaters!$A1:$V640,12,FALSE)-AVERAGE(Skaters!L3:L640))/STDEV(Skaters!L3:L640)</f>
        <v>-0.26879388287145467</v>
      </c>
      <c r="L321" s="33">
        <f>(VLOOKUP($A321,Skaters!$A1:$V640,13,FALSE)-AVERAGE(Skaters!M3:M640))/STDEV(Skaters!M3:M640)</f>
        <v>0.52388523626547756</v>
      </c>
      <c r="M321" s="33">
        <f>(VLOOKUP($A321,Skaters!$A1:$V640,14,FALSE)-AVERAGE(Skaters!N3:N640))/STDEV(Skaters!N3:N640)</f>
        <v>0.69421040938301848</v>
      </c>
      <c r="N321" s="33">
        <f>(VLOOKUP($A321,Skaters!$A1:$V640,15,FALSE)-AVERAGE(Skaters!O3:O640))/STDEV(Skaters!O3:O640)</f>
        <v>-6.8086954673831843E-2</v>
      </c>
      <c r="O321" s="33">
        <f>(VLOOKUP($A321,Skaters!$A1:$V640,16,FALSE)-AVERAGE(Skaters!P3:P640))/STDEV(Skaters!P3:P640)</f>
        <v>-0.7951414755523063</v>
      </c>
      <c r="P321" s="33">
        <f>(VLOOKUP($A321,Skaters!$A1:$V640,17,FALSE)-AVERAGE(Skaters!Q3:Q640))/STDEV(Skaters!Q3:Q640)</f>
        <v>-0.8069568833913271</v>
      </c>
      <c r="Q321" s="33">
        <f>(VLOOKUP($A321,Skaters!$A1:$V640,18,FALSE)-AVERAGE(Skaters!R3:R640))/STDEV(Skaters!R3:R640)</f>
        <v>0.7678335925870533</v>
      </c>
      <c r="R321" s="33">
        <f>(VLOOKUP($A321,Skaters!$A1:$V640,19,FALSE)-AVERAGE(Skaters!S3:S640))/STDEV(Skaters!S3:S640)</f>
        <v>0.3835665581648201</v>
      </c>
      <c r="S321" s="33">
        <f>(VLOOKUP($A321,Skaters!$A1:$V640,20,FALSE)-AVERAGE(Skaters!T3:T640))/STDEV(Skaters!T3:T640)</f>
        <v>-0.54171902015300644</v>
      </c>
      <c r="T321" s="33">
        <f>(VLOOKUP($A321,Skaters!$A1:$V640,21,FALSE)-AVERAGE(Skaters!U3:U640))/STDEV(Skaters!U3:U640)</f>
        <v>-0.56774883201478732</v>
      </c>
      <c r="U321" s="33">
        <f>(VLOOKUP($A321,Skaters!$A1:$V640,22,FALSE)-AVERAGE(Skaters!V3:V640))/STDEV(Skaters!V3:V640)</f>
        <v>0.59697804738759663</v>
      </c>
      <c r="V321" s="33">
        <f>IFERROR((VLOOKUP($A321,Skaters!A1:X640,23,FALSE)-AVERAGE(Skaters!W3:W640))/STDEV(Skaters!W3:W640),0)</f>
        <v>0</v>
      </c>
      <c r="W321" s="33">
        <f>IFERROR((VLOOKUP($A321,Skaters!A1:X640,24,FALSE)-AVERAGE(Skaters!X3:X640))/STDEV(Skaters!X3:X640),0)</f>
        <v>0</v>
      </c>
    </row>
    <row r="322" spans="1:23" ht="21.25" customHeight="1" x14ac:dyDescent="0.2">
      <c r="A322" s="47" t="s">
        <v>464</v>
      </c>
      <c r="B322" s="38" t="s">
        <v>239</v>
      </c>
      <c r="C322" s="39">
        <v>22</v>
      </c>
      <c r="D322" s="38" t="s">
        <v>61</v>
      </c>
      <c r="E322" s="40">
        <f t="shared" si="8"/>
        <v>-2.6316862023074683</v>
      </c>
      <c r="F322" s="41">
        <f t="shared" si="9"/>
        <v>-5.9811050052442465E-2</v>
      </c>
      <c r="G322" s="42">
        <f>VLOOKUP(A322,Skaters!A1:G640,7,FALSE)</f>
        <v>44</v>
      </c>
      <c r="H322" s="43">
        <f>(VLOOKUP($A322,Skaters!$A1:$V640,8,FALSE)-AVERAGE(Skaters!H3:H640))/STDEV(Skaters!H3:H640)</f>
        <v>-5.5910444450349144E-2</v>
      </c>
      <c r="I322" s="33">
        <f>(VLOOKUP($A322,Skaters!$A1:$V640,10,FALSE)-AVERAGE(Skaters!J3:J640))/STDEV(Skaters!J3:J640)</f>
        <v>7.9184311103634927E-2</v>
      </c>
      <c r="J322" s="33">
        <f>(VLOOKUP($A322,Skaters!$A1:$V640,11,FALSE)-AVERAGE(Skaters!K3:K640))/STDEV(Skaters!K3:K640)</f>
        <v>-0.4875574989172024</v>
      </c>
      <c r="K322" s="33">
        <f>(VLOOKUP($A322,Skaters!$A1:$V640,12,FALSE)-AVERAGE(Skaters!L3:L640))/STDEV(Skaters!L3:L640)</f>
        <v>-0.27108183081377402</v>
      </c>
      <c r="L322" s="33">
        <f>(VLOOKUP($A322,Skaters!$A1:$V640,13,FALSE)-AVERAGE(Skaters!M3:M640))/STDEV(Skaters!M3:M640)</f>
        <v>-0.60231464112297095</v>
      </c>
      <c r="M322" s="33">
        <f>(VLOOKUP($A322,Skaters!$A1:$V640,14,FALSE)-AVERAGE(Skaters!N3:N640))/STDEV(Skaters!N3:N640)</f>
        <v>-0.76522807716105001</v>
      </c>
      <c r="N322" s="33">
        <f>(VLOOKUP($A322,Skaters!$A1:$V640,15,FALSE)-AVERAGE(Skaters!O3:O640))/STDEV(Skaters!O3:O640)</f>
        <v>-0.8598586528927038</v>
      </c>
      <c r="O322" s="33">
        <f>(VLOOKUP($A322,Skaters!$A1:$V640,16,FALSE)-AVERAGE(Skaters!P3:P640))/STDEV(Skaters!P3:P640)</f>
        <v>-0.2988675228470859</v>
      </c>
      <c r="P322" s="33">
        <f>(VLOOKUP($A322,Skaters!$A1:$V640,17,FALSE)-AVERAGE(Skaters!Q3:Q640))/STDEV(Skaters!Q3:Q640)</f>
        <v>-1.2072700037457715</v>
      </c>
      <c r="Q322" s="33">
        <f>(VLOOKUP($A322,Skaters!$A1:$V640,18,FALSE)-AVERAGE(Skaters!R3:R640))/STDEV(Skaters!R3:R640)</f>
        <v>-0.46227219763114002</v>
      </c>
      <c r="R322" s="33">
        <f>(VLOOKUP($A322,Skaters!$A1:$V640,19,FALSE)-AVERAGE(Skaters!S3:S640))/STDEV(Skaters!S3:S640)</f>
        <v>0.12017229322982288</v>
      </c>
      <c r="S322" s="33">
        <f>(VLOOKUP($A322,Skaters!$A1:$V640,20,FALSE)-AVERAGE(Skaters!T3:T640))/STDEV(Skaters!T3:T640)</f>
        <v>1.2076361861603651</v>
      </c>
      <c r="T322" s="33">
        <f>(VLOOKUP($A322,Skaters!$A1:$V640,21,FALSE)-AVERAGE(Skaters!U3:U640))/STDEV(Skaters!U3:U640)</f>
        <v>1.5602876983599387</v>
      </c>
      <c r="U322" s="33">
        <f>(VLOOKUP($A322,Skaters!$A1:$V640,22,FALSE)-AVERAGE(Skaters!V3:V640))/STDEV(Skaters!V3:V640)</f>
        <v>0.8368445459286632</v>
      </c>
      <c r="V322" s="33">
        <f>IFERROR((VLOOKUP($A322,Skaters!A1:X640,23,FALSE)-AVERAGE(Skaters!W3:W640))/STDEV(Skaters!W3:W640),0)</f>
        <v>0</v>
      </c>
      <c r="W322" s="33">
        <f>IFERROR((VLOOKUP($A322,Skaters!A1:X640,24,FALSE)-AVERAGE(Skaters!X3:X640))/STDEV(Skaters!X3:X640),0)</f>
        <v>0</v>
      </c>
    </row>
    <row r="323" spans="1:23" ht="21.25" customHeight="1" x14ac:dyDescent="0.2">
      <c r="A323" s="47" t="s">
        <v>418</v>
      </c>
      <c r="B323" s="38" t="s">
        <v>83</v>
      </c>
      <c r="C323" s="39">
        <v>27</v>
      </c>
      <c r="D323" s="38" t="s">
        <v>81</v>
      </c>
      <c r="E323" s="40">
        <f t="shared" ref="E323:E386" si="10">(H323*G323*H$2)+(I323*I$2)+(J323*J$2)+(K323*K$2)+(L323*L$2)+(M323*M$2)+(N323*N$2)+(O323*O$2)+(P323*P$2)+(Q323*Q$2)+(R323*R$2)+(S323*S$2)+(T323*T$2)+(U323*U$2)+(V323*V$2)+(W323*W$2)</f>
        <v>-0.65369811033330871</v>
      </c>
      <c r="F323" s="41">
        <f t="shared" ref="F323:F386" si="11">E323/G323</f>
        <v>-1.3618710631943932E-2</v>
      </c>
      <c r="G323" s="42">
        <f>VLOOKUP(A323,Skaters!A1:G640,7,FALSE)</f>
        <v>48</v>
      </c>
      <c r="H323" s="43">
        <f>(VLOOKUP($A323,Skaters!$A1:$V640,8,FALSE)-AVERAGE(Skaters!H3:H640))/STDEV(Skaters!H3:H640)</f>
        <v>-0.31908027343204598</v>
      </c>
      <c r="I323" s="33">
        <f>(VLOOKUP($A323,Skaters!$A1:$V640,10,FALSE)-AVERAGE(Skaters!J3:J640))/STDEV(Skaters!J3:J640)</f>
        <v>0.4251188368018034</v>
      </c>
      <c r="J323" s="33">
        <f>(VLOOKUP($A323,Skaters!$A1:$V640,11,FALSE)-AVERAGE(Skaters!K3:K640))/STDEV(Skaters!K3:K640)</f>
        <v>-0.74869489270808709</v>
      </c>
      <c r="K323" s="33">
        <f>(VLOOKUP($A323,Skaters!$A1:$V640,12,FALSE)-AVERAGE(Skaters!L3:L640))/STDEV(Skaters!L3:L640)</f>
        <v>-0.27496713894980401</v>
      </c>
      <c r="L323" s="33">
        <f>(VLOOKUP($A323,Skaters!$A1:$V640,13,FALSE)-AVERAGE(Skaters!M3:M640))/STDEV(Skaters!M3:M640)</f>
        <v>-1.1235361196946708E-2</v>
      </c>
      <c r="M323" s="33">
        <f>(VLOOKUP($A323,Skaters!$A1:$V640,14,FALSE)-AVERAGE(Skaters!N3:N640))/STDEV(Skaters!N3:N640)</f>
        <v>-0.76301623410677399</v>
      </c>
      <c r="N323" s="33">
        <f>(VLOOKUP($A323,Skaters!$A1:$V640,15,FALSE)-AVERAGE(Skaters!O3:O640))/STDEV(Skaters!O3:O640)</f>
        <v>-0.86370145667276232</v>
      </c>
      <c r="O323" s="33">
        <f>(VLOOKUP($A323,Skaters!$A1:$V640,16,FALSE)-AVERAGE(Skaters!P3:P640))/STDEV(Skaters!P3:P640)</f>
        <v>-0.18604764791978731</v>
      </c>
      <c r="P323" s="33">
        <f>(VLOOKUP($A323,Skaters!$A1:$V640,17,FALSE)-AVERAGE(Skaters!Q3:Q640))/STDEV(Skaters!Q3:Q640)</f>
        <v>0.22326243228968964</v>
      </c>
      <c r="Q323" s="33">
        <f>(VLOOKUP($A323,Skaters!$A1:$V640,18,FALSE)-AVERAGE(Skaters!R3:R640))/STDEV(Skaters!R3:R640)</f>
        <v>0.73086241136247121</v>
      </c>
      <c r="R323" s="33">
        <f>(VLOOKUP($A323,Skaters!$A1:$V640,19,FALSE)-AVERAGE(Skaters!S3:S640))/STDEV(Skaters!S3:S640)</f>
        <v>0.41470379721969186</v>
      </c>
      <c r="S323" s="33">
        <f>(VLOOKUP($A323,Skaters!$A1:$V640,20,FALSE)-AVERAGE(Skaters!T3:T640))/STDEV(Skaters!T3:T640)</f>
        <v>-0.49249506873932286</v>
      </c>
      <c r="T323" s="33">
        <f>(VLOOKUP($A323,Skaters!$A1:$V640,21,FALSE)-AVERAGE(Skaters!U3:U640))/STDEV(Skaters!U3:U640)</f>
        <v>-0.44285744167340829</v>
      </c>
      <c r="U323" s="33">
        <f>(VLOOKUP($A323,Skaters!$A1:$V640,22,FALSE)-AVERAGE(Skaters!V3:V640))/STDEV(Skaters!V3:V640)</f>
        <v>0.31939016371543327</v>
      </c>
      <c r="V323" s="33">
        <f>IFERROR((VLOOKUP($A323,Skaters!A1:X640,23,FALSE)-AVERAGE(Skaters!W3:W640))/STDEV(Skaters!W3:W640),0)</f>
        <v>0</v>
      </c>
      <c r="W323" s="33">
        <f>IFERROR((VLOOKUP($A323,Skaters!A1:X640,24,FALSE)-AVERAGE(Skaters!X3:X640))/STDEV(Skaters!X3:X640),0)</f>
        <v>0</v>
      </c>
    </row>
    <row r="324" spans="1:23" ht="21.25" customHeight="1" x14ac:dyDescent="0.2">
      <c r="A324" s="47" t="s">
        <v>366</v>
      </c>
      <c r="B324" s="38" t="s">
        <v>99</v>
      </c>
      <c r="C324" s="39">
        <v>26</v>
      </c>
      <c r="D324" s="38" t="s">
        <v>61</v>
      </c>
      <c r="E324" s="40">
        <f t="shared" si="10"/>
        <v>-1.5872915309650155</v>
      </c>
      <c r="F324" s="41">
        <f t="shared" si="11"/>
        <v>-2.994889681066067E-2</v>
      </c>
      <c r="G324" s="42">
        <f>VLOOKUP(A324,Skaters!A1:G640,7,FALSE)</f>
        <v>53</v>
      </c>
      <c r="H324" s="43">
        <f>(VLOOKUP($A324,Skaters!$A1:$V640,8,FALSE)-AVERAGE(Skaters!H3:H640))/STDEV(Skaters!H3:H640)</f>
        <v>-8.6637887020861962E-2</v>
      </c>
      <c r="I324" s="33">
        <f>(VLOOKUP($A324,Skaters!$A1:$V640,10,FALSE)-AVERAGE(Skaters!J3:J640))/STDEV(Skaters!J3:J640)</f>
        <v>-0.11852873988543687</v>
      </c>
      <c r="J324" s="33">
        <f>(VLOOKUP($A324,Skaters!$A1:$V640,11,FALSE)-AVERAGE(Skaters!K3:K640))/STDEV(Skaters!K3:K640)</f>
        <v>-0.35883661144866658</v>
      </c>
      <c r="K324" s="33">
        <f>(VLOOKUP($A324,Skaters!$A1:$V640,12,FALSE)-AVERAGE(Skaters!L3:L640))/STDEV(Skaters!L3:L640)</f>
        <v>-0.28182682199209225</v>
      </c>
      <c r="L324" s="33">
        <f>(VLOOKUP($A324,Skaters!$A1:$V640,13,FALSE)-AVERAGE(Skaters!M3:M640))/STDEV(Skaters!M3:M640)</f>
        <v>0.5773915399443551</v>
      </c>
      <c r="M324" s="33">
        <f>(VLOOKUP($A324,Skaters!$A1:$V640,14,FALSE)-AVERAGE(Skaters!N3:N640))/STDEV(Skaters!N3:N640)</f>
        <v>-0.44433737129010875</v>
      </c>
      <c r="N324" s="33">
        <f>(VLOOKUP($A324,Skaters!$A1:$V640,15,FALSE)-AVERAGE(Skaters!O3:O640))/STDEV(Skaters!O3:O640)</f>
        <v>-0.55189872498846715</v>
      </c>
      <c r="O324" s="33">
        <f>(VLOOKUP($A324,Skaters!$A1:$V640,16,FALSE)-AVERAGE(Skaters!P3:P640))/STDEV(Skaters!P3:P640)</f>
        <v>4.4718455259443783E-2</v>
      </c>
      <c r="P324" s="33">
        <f>(VLOOKUP($A324,Skaters!$A1:$V640,17,FALSE)-AVERAGE(Skaters!Q3:Q640))/STDEV(Skaters!Q3:Q640)</f>
        <v>0.24092433095660942</v>
      </c>
      <c r="Q324" s="33">
        <f>(VLOOKUP($A324,Skaters!$A1:$V640,18,FALSE)-AVERAGE(Skaters!R3:R640))/STDEV(Skaters!R3:R640)</f>
        <v>-1.1801374498462438</v>
      </c>
      <c r="R324" s="33">
        <f>(VLOOKUP($A324,Skaters!$A1:$V640,19,FALSE)-AVERAGE(Skaters!S3:S640))/STDEV(Skaters!S3:S640)</f>
        <v>-0.29263422394880101</v>
      </c>
      <c r="S324" s="33">
        <f>(VLOOKUP($A324,Skaters!$A1:$V640,20,FALSE)-AVERAGE(Skaters!T3:T640))/STDEV(Skaters!T3:T640)</f>
        <v>1.1636109468143734</v>
      </c>
      <c r="T324" s="33">
        <f>(VLOOKUP($A324,Skaters!$A1:$V640,21,FALSE)-AVERAGE(Skaters!U3:U640))/STDEV(Skaters!U3:U640)</f>
        <v>1.1356891247697698</v>
      </c>
      <c r="U324" s="33">
        <f>(VLOOKUP($A324,Skaters!$A1:$V640,22,FALSE)-AVERAGE(Skaters!V3:V640))/STDEV(Skaters!V3:V640)</f>
        <v>1.042083345630846</v>
      </c>
      <c r="V324" s="33">
        <f>IFERROR((VLOOKUP($A324,Skaters!A1:X640,23,FALSE)-AVERAGE(Skaters!W3:W640))/STDEV(Skaters!W3:W640),0)</f>
        <v>0</v>
      </c>
      <c r="W324" s="33">
        <f>IFERROR((VLOOKUP($A324,Skaters!A1:X640,24,FALSE)-AVERAGE(Skaters!X3:X640))/STDEV(Skaters!X3:X640),0)</f>
        <v>0</v>
      </c>
    </row>
    <row r="325" spans="1:23" ht="21.25" customHeight="1" x14ac:dyDescent="0.2">
      <c r="A325" s="47" t="s">
        <v>478</v>
      </c>
      <c r="B325" s="38" t="s">
        <v>76</v>
      </c>
      <c r="C325" s="39">
        <v>30</v>
      </c>
      <c r="D325" s="38" t="s">
        <v>62</v>
      </c>
      <c r="E325" s="40">
        <f t="shared" si="10"/>
        <v>-1.4362606282141464</v>
      </c>
      <c r="F325" s="41">
        <f t="shared" si="11"/>
        <v>-2.9311441392125437E-2</v>
      </c>
      <c r="G325" s="42">
        <f>VLOOKUP(A325,Skaters!A1:G640,7,FALSE)</f>
        <v>49</v>
      </c>
      <c r="H325" s="43">
        <f>(VLOOKUP($A325,Skaters!$A1:$V640,8,FALSE)-AVERAGE(Skaters!H3:H640))/STDEV(Skaters!H3:H640)</f>
        <v>-0.4893021960661682</v>
      </c>
      <c r="I325" s="33">
        <f>(VLOOKUP($A325,Skaters!$A1:$V640,10,FALSE)-AVERAGE(Skaters!J3:J640))/STDEV(Skaters!J3:J640)</f>
        <v>5.5016447976355215E-2</v>
      </c>
      <c r="J325" s="33">
        <f>(VLOOKUP($A325,Skaters!$A1:$V640,11,FALSE)-AVERAGE(Skaters!K3:K640))/STDEV(Skaters!K3:K640)</f>
        <v>-0.48817916780615284</v>
      </c>
      <c r="K325" s="33">
        <f>(VLOOKUP($A325,Skaters!$A1:$V640,12,FALSE)-AVERAGE(Skaters!L3:L640))/STDEV(Skaters!L3:L640)</f>
        <v>-0.28272597608465977</v>
      </c>
      <c r="L325" s="33">
        <f>(VLOOKUP($A325,Skaters!$A1:$V640,13,FALSE)-AVERAGE(Skaters!M3:M640))/STDEV(Skaters!M3:M640)</f>
        <v>-0.82294700904572582</v>
      </c>
      <c r="M325" s="33">
        <f>(VLOOKUP($A325,Skaters!$A1:$V640,14,FALSE)-AVERAGE(Skaters!N3:N640))/STDEV(Skaters!N3:N640)</f>
        <v>-0.58580175203601348</v>
      </c>
      <c r="N325" s="33">
        <f>(VLOOKUP($A325,Skaters!$A1:$V640,15,FALSE)-AVERAGE(Skaters!O3:O640))/STDEV(Skaters!O3:O640)</f>
        <v>-0.67755483859840671</v>
      </c>
      <c r="O325" s="33">
        <f>(VLOOKUP($A325,Skaters!$A1:$V640,16,FALSE)-AVERAGE(Skaters!P3:P640))/STDEV(Skaters!P3:P640)</f>
        <v>-0.38203290336049345</v>
      </c>
      <c r="P325" s="33">
        <f>(VLOOKUP($A325,Skaters!$A1:$V640,17,FALSE)-AVERAGE(Skaters!Q3:Q640))/STDEV(Skaters!Q3:Q640)</f>
        <v>0.43858401507961475</v>
      </c>
      <c r="Q325" s="33">
        <f>(VLOOKUP($A325,Skaters!$A1:$V640,18,FALSE)-AVERAGE(Skaters!R3:R640))/STDEV(Skaters!R3:R640)</f>
        <v>0.8794368426202771</v>
      </c>
      <c r="R325" s="33">
        <f>(VLOOKUP($A325,Skaters!$A1:$V640,19,FALSE)-AVERAGE(Skaters!S3:S640))/STDEV(Skaters!S3:S640)</f>
        <v>0.28532290534077798</v>
      </c>
      <c r="S325" s="33">
        <f>(VLOOKUP($A325,Skaters!$A1:$V640,20,FALSE)-AVERAGE(Skaters!T3:T640))/STDEV(Skaters!T3:T640)</f>
        <v>-0.55308610804716019</v>
      </c>
      <c r="T325" s="33">
        <f>(VLOOKUP($A325,Skaters!$A1:$V640,21,FALSE)-AVERAGE(Skaters!U3:U640))/STDEV(Skaters!U3:U640)</f>
        <v>-0.54561457573042338</v>
      </c>
      <c r="U325" s="33">
        <f>(VLOOKUP($A325,Skaters!$A1:$V640,22,FALSE)-AVERAGE(Skaters!V3:V640))/STDEV(Skaters!V3:V640)</f>
        <v>-1.1927436227759016</v>
      </c>
      <c r="V325" s="33">
        <f>IFERROR((VLOOKUP($A325,Skaters!A1:X640,23,FALSE)-AVERAGE(Skaters!W3:W640))/STDEV(Skaters!W3:W640),0)</f>
        <v>0</v>
      </c>
      <c r="W325" s="33">
        <f>IFERROR((VLOOKUP($A325,Skaters!A1:X640,24,FALSE)-AVERAGE(Skaters!X3:X640))/STDEV(Skaters!X3:X640),0)</f>
        <v>0</v>
      </c>
    </row>
    <row r="326" spans="1:23" ht="21.25" customHeight="1" x14ac:dyDescent="0.15">
      <c r="A326" s="44" t="s">
        <v>402</v>
      </c>
      <c r="B326" s="45" t="s">
        <v>135</v>
      </c>
      <c r="C326" s="46">
        <v>21</v>
      </c>
      <c r="D326" s="45" t="s">
        <v>61</v>
      </c>
      <c r="E326" s="40">
        <f t="shared" si="10"/>
        <v>-2.9245443439672156</v>
      </c>
      <c r="F326" s="41">
        <f t="shared" si="11"/>
        <v>-5.9684578448310523E-2</v>
      </c>
      <c r="G326" s="42">
        <f>VLOOKUP(A326,Skaters!A1:G640,7,FALSE)</f>
        <v>49</v>
      </c>
      <c r="H326" s="43">
        <f>(VLOOKUP($A326,Skaters!$A1:$V640,8,FALSE)-AVERAGE(Skaters!H3:H640))/STDEV(Skaters!H3:H640)</f>
        <v>0.11291438557755019</v>
      </c>
      <c r="I326" s="33">
        <f>(VLOOKUP($A326,Skaters!$A1:$V640,10,FALSE)-AVERAGE(Skaters!J3:J640))/STDEV(Skaters!J3:J640)</f>
        <v>-0.13611917874772705</v>
      </c>
      <c r="J326" s="33">
        <f>(VLOOKUP($A326,Skaters!$A1:$V640,11,FALSE)-AVERAGE(Skaters!K3:K640))/STDEV(Skaters!K3:K640)</f>
        <v>-0.35785086591355331</v>
      </c>
      <c r="K326" s="33">
        <f>(VLOOKUP($A326,Skaters!$A1:$V640,12,FALSE)-AVERAGE(Skaters!L3:L640))/STDEV(Skaters!L3:L640)</f>
        <v>-0.28939354801826161</v>
      </c>
      <c r="L326" s="33">
        <f>(VLOOKUP($A326,Skaters!$A1:$V640,13,FALSE)-AVERAGE(Skaters!M3:M640))/STDEV(Skaters!M3:M640)</f>
        <v>-0.47139060381040609</v>
      </c>
      <c r="M326" s="33">
        <f>(VLOOKUP($A326,Skaters!$A1:$V640,14,FALSE)-AVERAGE(Skaters!N3:N640))/STDEV(Skaters!N3:N640)</f>
        <v>0.39978684774553935</v>
      </c>
      <c r="N326" s="33">
        <f>(VLOOKUP($A326,Skaters!$A1:$V640,15,FALSE)-AVERAGE(Skaters!O3:O640))/STDEV(Skaters!O3:O640)</f>
        <v>0.39347421999875776</v>
      </c>
      <c r="O326" s="33">
        <f>(VLOOKUP($A326,Skaters!$A1:$V640,16,FALSE)-AVERAGE(Skaters!P3:P640))/STDEV(Skaters!P3:P640)</f>
        <v>-0.42385445033073638</v>
      </c>
      <c r="P326" s="33">
        <f>(VLOOKUP($A326,Skaters!$A1:$V640,17,FALSE)-AVERAGE(Skaters!Q3:Q640))/STDEV(Skaters!Q3:Q640)</f>
        <v>0.23403272472663067</v>
      </c>
      <c r="Q326" s="33">
        <f>(VLOOKUP($A326,Skaters!$A1:$V640,18,FALSE)-AVERAGE(Skaters!R3:R640))/STDEV(Skaters!R3:R640)</f>
        <v>-1.9288034651635504</v>
      </c>
      <c r="R326" s="33">
        <f>(VLOOKUP($A326,Skaters!$A1:$V640,19,FALSE)-AVERAGE(Skaters!S3:S640))/STDEV(Skaters!S3:S640)</f>
        <v>-0.5225697968843307</v>
      </c>
      <c r="S326" s="33">
        <f>(VLOOKUP($A326,Skaters!$A1:$V640,20,FALSE)-AVERAGE(Skaters!T3:T640))/STDEV(Skaters!T3:T640)</f>
        <v>2.0587130451739659</v>
      </c>
      <c r="T326" s="33">
        <f>(VLOOKUP($A326,Skaters!$A1:$V640,21,FALSE)-AVERAGE(Skaters!U3:U640))/STDEV(Skaters!U3:U640)</f>
        <v>2.3785033446678225</v>
      </c>
      <c r="U326" s="33">
        <f>(VLOOKUP($A326,Skaters!$A1:$V640,22,FALSE)-AVERAGE(Skaters!V3:V640))/STDEV(Skaters!V3:V640)</f>
        <v>0.91479899895524486</v>
      </c>
      <c r="V326" s="33">
        <f>IFERROR((VLOOKUP($A326,Skaters!A1:X640,23,FALSE)-AVERAGE(Skaters!W3:W640))/STDEV(Skaters!W3:W640),0)</f>
        <v>0</v>
      </c>
      <c r="W326" s="33">
        <f>IFERROR((VLOOKUP($A326,Skaters!A1:X640,24,FALSE)-AVERAGE(Skaters!X3:X640))/STDEV(Skaters!X3:X640),0)</f>
        <v>0</v>
      </c>
    </row>
    <row r="327" spans="1:23" ht="21.25" customHeight="1" x14ac:dyDescent="0.2">
      <c r="A327" s="47" t="s">
        <v>425</v>
      </c>
      <c r="B327" s="38" t="s">
        <v>157</v>
      </c>
      <c r="C327" s="39">
        <v>30</v>
      </c>
      <c r="D327" s="38" t="s">
        <v>74</v>
      </c>
      <c r="E327" s="40">
        <f t="shared" si="10"/>
        <v>-2.0333073532955406</v>
      </c>
      <c r="F327" s="41">
        <f t="shared" si="11"/>
        <v>-4.4202333767294363E-2</v>
      </c>
      <c r="G327" s="42">
        <f>VLOOKUP(A327,Skaters!A1:G640,7,FALSE)</f>
        <v>46</v>
      </c>
      <c r="H327" s="43">
        <f>(VLOOKUP($A327,Skaters!$A1:$V640,8,FALSE)-AVERAGE(Skaters!H3:H640))/STDEV(Skaters!H3:H640)</f>
        <v>1.2867919653791169</v>
      </c>
      <c r="I327" s="33">
        <f>(VLOOKUP($A327,Skaters!$A1:$V640,10,FALSE)-AVERAGE(Skaters!J3:J640))/STDEV(Skaters!J3:J640)</f>
        <v>-1.1497574200375662</v>
      </c>
      <c r="J327" s="33">
        <f>(VLOOKUP($A327,Skaters!$A1:$V640,11,FALSE)-AVERAGE(Skaters!K3:K640))/STDEV(Skaters!K3:K640)</f>
        <v>0.38911732244934361</v>
      </c>
      <c r="K327" s="33">
        <f>(VLOOKUP($A327,Skaters!$A1:$V640,12,FALSE)-AVERAGE(Skaters!L3:L640))/STDEV(Skaters!L3:L640)</f>
        <v>-0.28950572550332865</v>
      </c>
      <c r="L327" s="33">
        <f>(VLOOKUP($A327,Skaters!$A1:$V640,13,FALSE)-AVERAGE(Skaters!M3:M640))/STDEV(Skaters!M3:M640)</f>
        <v>-0.84623725151493567</v>
      </c>
      <c r="M327" s="33">
        <f>(VLOOKUP($A327,Skaters!$A1:$V640,14,FALSE)-AVERAGE(Skaters!N3:N640))/STDEV(Skaters!N3:N640)</f>
        <v>-0.61059922269879641</v>
      </c>
      <c r="N327" s="33">
        <f>(VLOOKUP($A327,Skaters!$A1:$V640,15,FALSE)-AVERAGE(Skaters!O3:O640))/STDEV(Skaters!O3:O640)</f>
        <v>-1.8009984468910863E-3</v>
      </c>
      <c r="O327" s="33">
        <f>(VLOOKUP($A327,Skaters!$A1:$V640,16,FALSE)-AVERAGE(Skaters!P3:P640))/STDEV(Skaters!P3:P640)</f>
        <v>0.5374825398138392</v>
      </c>
      <c r="P327" s="33">
        <f>(VLOOKUP($A327,Skaters!$A1:$V640,17,FALSE)-AVERAGE(Skaters!Q3:Q640))/STDEV(Skaters!Q3:Q640)</f>
        <v>-0.6031232433071404</v>
      </c>
      <c r="Q327" s="33">
        <f>(VLOOKUP($A327,Skaters!$A1:$V640,18,FALSE)-AVERAGE(Skaters!R3:R640))/STDEV(Skaters!R3:R640)</f>
        <v>-0.96211154555933032</v>
      </c>
      <c r="R327" s="33">
        <f>(VLOOKUP($A327,Skaters!$A1:$V640,19,FALSE)-AVERAGE(Skaters!S3:S640))/STDEV(Skaters!S3:S640)</f>
        <v>-1.0774538263984539</v>
      </c>
      <c r="S327" s="33">
        <f>(VLOOKUP($A327,Skaters!$A1:$V640,20,FALSE)-AVERAGE(Skaters!T3:T640))/STDEV(Skaters!T3:T640)</f>
        <v>-0.59598363404164245</v>
      </c>
      <c r="T327" s="33">
        <f>(VLOOKUP($A327,Skaters!$A1:$V640,21,FALSE)-AVERAGE(Skaters!U3:U640))/STDEV(Skaters!U3:U640)</f>
        <v>-0.65095784258714562</v>
      </c>
      <c r="U327" s="33">
        <f>(VLOOKUP($A327,Skaters!$A1:$V640,22,FALSE)-AVERAGE(Skaters!V3:V640))/STDEV(Skaters!V3:V640)</f>
        <v>-1.1927436227759016</v>
      </c>
      <c r="V327" s="33">
        <f>IFERROR((VLOOKUP($A327,Skaters!A1:X640,23,FALSE)-AVERAGE(Skaters!W3:W640))/STDEV(Skaters!W3:W640),0)</f>
        <v>0</v>
      </c>
      <c r="W327" s="33">
        <f>IFERROR((VLOOKUP($A327,Skaters!A1:X640,24,FALSE)-AVERAGE(Skaters!X3:X640))/STDEV(Skaters!X3:X640),0)</f>
        <v>0</v>
      </c>
    </row>
    <row r="328" spans="1:23" ht="21.25" customHeight="1" x14ac:dyDescent="0.15">
      <c r="A328" s="44" t="s">
        <v>450</v>
      </c>
      <c r="B328" s="48" t="s">
        <v>94</v>
      </c>
      <c r="C328" s="49">
        <v>33</v>
      </c>
      <c r="D328" s="48" t="s">
        <v>66</v>
      </c>
      <c r="E328" s="40">
        <f t="shared" si="10"/>
        <v>-2.0343001986270752</v>
      </c>
      <c r="F328" s="41">
        <f t="shared" si="11"/>
        <v>-4.1516330584226026E-2</v>
      </c>
      <c r="G328" s="42">
        <f>VLOOKUP(A328,Skaters!A1:G640,7,FALSE)</f>
        <v>49</v>
      </c>
      <c r="H328" s="43">
        <f>(VLOOKUP($A328,Skaters!$A1:$V640,8,FALSE)-AVERAGE(Skaters!H3:H640))/STDEV(Skaters!H3:H640)</f>
        <v>-0.95593823918096188</v>
      </c>
      <c r="I328" s="33">
        <f>(VLOOKUP($A328,Skaters!$A1:$V640,10,FALSE)-AVERAGE(Skaters!J3:J640))/STDEV(Skaters!J3:J640)</f>
        <v>0.13240039566546655</v>
      </c>
      <c r="J328" s="33">
        <f>(VLOOKUP($A328,Skaters!$A1:$V640,11,FALSE)-AVERAGE(Skaters!K3:K640))/STDEV(Skaters!K3:K640)</f>
        <v>-0.56669993709705391</v>
      </c>
      <c r="K328" s="33">
        <f>(VLOOKUP($A328,Skaters!$A1:$V640,12,FALSE)-AVERAGE(Skaters!L3:L640))/STDEV(Skaters!L3:L640)</f>
        <v>-0.29629398075099844</v>
      </c>
      <c r="L328" s="33">
        <f>(VLOOKUP($A328,Skaters!$A1:$V640,13,FALSE)-AVERAGE(Skaters!M3:M640))/STDEV(Skaters!M3:M640)</f>
        <v>-0.62748502434235731</v>
      </c>
      <c r="M328" s="33">
        <f>(VLOOKUP($A328,Skaters!$A1:$V640,14,FALSE)-AVERAGE(Skaters!N3:N640))/STDEV(Skaters!N3:N640)</f>
        <v>0.3373194144997082</v>
      </c>
      <c r="N328" s="33">
        <f>(VLOOKUP($A328,Skaters!$A1:$V640,15,FALSE)-AVERAGE(Skaters!O3:O640))/STDEV(Skaters!O3:O640)</f>
        <v>-0.15909888415678244</v>
      </c>
      <c r="O328" s="33">
        <f>(VLOOKUP($A328,Skaters!$A1:$V640,16,FALSE)-AVERAGE(Skaters!P3:P640))/STDEV(Skaters!P3:P640)</f>
        <v>-0.92628542165601724</v>
      </c>
      <c r="P328" s="33">
        <f>(VLOOKUP($A328,Skaters!$A1:$V640,17,FALSE)-AVERAGE(Skaters!Q3:Q640))/STDEV(Skaters!Q3:Q640)</f>
        <v>1.987465041114242</v>
      </c>
      <c r="Q328" s="33">
        <f>(VLOOKUP($A328,Skaters!$A1:$V640,18,FALSE)-AVERAGE(Skaters!R3:R640))/STDEV(Skaters!R3:R640)</f>
        <v>0.11286867295966904</v>
      </c>
      <c r="R328" s="33">
        <f>(VLOOKUP($A328,Skaters!$A1:$V640,19,FALSE)-AVERAGE(Skaters!S3:S640))/STDEV(Skaters!S3:S640)</f>
        <v>0.45426971840801922</v>
      </c>
      <c r="S328" s="33">
        <f>(VLOOKUP($A328,Skaters!$A1:$V640,20,FALSE)-AVERAGE(Skaters!T3:T640))/STDEV(Skaters!T3:T640)</f>
        <v>-0.54316179822404342</v>
      </c>
      <c r="T328" s="33">
        <f>(VLOOKUP($A328,Skaters!$A1:$V640,21,FALSE)-AVERAGE(Skaters!U3:U640))/STDEV(Skaters!U3:U640)</f>
        <v>-0.54131876023619663</v>
      </c>
      <c r="U328" s="33">
        <f>(VLOOKUP($A328,Skaters!$A1:$V640,22,FALSE)-AVERAGE(Skaters!V3:V640))/STDEV(Skaters!V3:V640)</f>
        <v>0.28822284473895987</v>
      </c>
      <c r="V328" s="33">
        <f>IFERROR((VLOOKUP($A328,Skaters!A1:X640,23,FALSE)-AVERAGE(Skaters!W3:W640))/STDEV(Skaters!W3:W640),0)</f>
        <v>0</v>
      </c>
      <c r="W328" s="33">
        <f>IFERROR((VLOOKUP($A328,Skaters!A1:X640,24,FALSE)-AVERAGE(Skaters!X3:X640))/STDEV(Skaters!X3:X640),0)</f>
        <v>0</v>
      </c>
    </row>
    <row r="329" spans="1:23" ht="21.25" customHeight="1" x14ac:dyDescent="0.15">
      <c r="A329" s="44" t="s">
        <v>421</v>
      </c>
      <c r="B329" s="45" t="s">
        <v>99</v>
      </c>
      <c r="C329" s="46">
        <v>26</v>
      </c>
      <c r="D329" s="45" t="s">
        <v>74</v>
      </c>
      <c r="E329" s="40">
        <f t="shared" si="10"/>
        <v>-6.8149119285256854E-2</v>
      </c>
      <c r="F329" s="41">
        <f t="shared" si="11"/>
        <v>-1.285832439344469E-3</v>
      </c>
      <c r="G329" s="42">
        <f>VLOOKUP(A329,Skaters!A1:G640,7,FALSE)</f>
        <v>53</v>
      </c>
      <c r="H329" s="43">
        <f>(VLOOKUP($A329,Skaters!$A1:$V640,8,FALSE)-AVERAGE(Skaters!H3:H640))/STDEV(Skaters!H3:H640)</f>
        <v>1.3631862553738152</v>
      </c>
      <c r="I329" s="33">
        <f>(VLOOKUP($A329,Skaters!$A1:$V640,10,FALSE)-AVERAGE(Skaters!J3:J640))/STDEV(Skaters!J3:J640)</f>
        <v>-0.737722377115967</v>
      </c>
      <c r="J329" s="33">
        <f>(VLOOKUP($A329,Skaters!$A1:$V640,11,FALSE)-AVERAGE(Skaters!K3:K640))/STDEV(Skaters!K3:K640)</f>
        <v>6.4098859423677254E-2</v>
      </c>
      <c r="K329" s="33">
        <f>(VLOOKUP($A329,Skaters!$A1:$V640,12,FALSE)-AVERAGE(Skaters!L3:L640))/STDEV(Skaters!L3:L640)</f>
        <v>-0.30296551456458726</v>
      </c>
      <c r="L329" s="33">
        <f>(VLOOKUP($A329,Skaters!$A1:$V640,13,FALSE)-AVERAGE(Skaters!M3:M640))/STDEV(Skaters!M3:M640)</f>
        <v>-0.80590717920894872</v>
      </c>
      <c r="M329" s="33">
        <f>(VLOOKUP($A329,Skaters!$A1:$V640,14,FALSE)-AVERAGE(Skaters!N3:N640))/STDEV(Skaters!N3:N640)</f>
        <v>-0.7429635765662288</v>
      </c>
      <c r="N329" s="33">
        <f>(VLOOKUP($A329,Skaters!$A1:$V640,15,FALSE)-AVERAGE(Skaters!O3:O640))/STDEV(Skaters!O3:O640)</f>
        <v>-0.79591513741153352</v>
      </c>
      <c r="O329" s="33">
        <f>(VLOOKUP($A329,Skaters!$A1:$V640,16,FALSE)-AVERAGE(Skaters!P3:P640))/STDEV(Skaters!P3:P640)</f>
        <v>2.7052551163938383</v>
      </c>
      <c r="P329" s="33">
        <f>(VLOOKUP($A329,Skaters!$A1:$V640,17,FALSE)-AVERAGE(Skaters!Q3:Q640))/STDEV(Skaters!Q3:Q640)</f>
        <v>1.2717427115491999</v>
      </c>
      <c r="Q329" s="33">
        <f>(VLOOKUP($A329,Skaters!$A1:$V640,18,FALSE)-AVERAGE(Skaters!R3:R640))/STDEV(Skaters!R3:R640)</f>
        <v>-0.49795840136632302</v>
      </c>
      <c r="R329" s="33">
        <f>(VLOOKUP($A329,Skaters!$A1:$V640,19,FALSE)-AVERAGE(Skaters!S3:S640))/STDEV(Skaters!S3:S640)</f>
        <v>-0.79022396174076137</v>
      </c>
      <c r="S329" s="33">
        <f>(VLOOKUP($A329,Skaters!$A1:$V640,20,FALSE)-AVERAGE(Skaters!T3:T640))/STDEV(Skaters!T3:T640)</f>
        <v>-0.59598363404164245</v>
      </c>
      <c r="T329" s="33">
        <f>(VLOOKUP($A329,Skaters!$A1:$V640,21,FALSE)-AVERAGE(Skaters!U3:U640))/STDEV(Skaters!U3:U640)</f>
        <v>-0.65095784258714562</v>
      </c>
      <c r="U329" s="33">
        <f>(VLOOKUP($A329,Skaters!$A1:$V640,22,FALSE)-AVERAGE(Skaters!V3:V640))/STDEV(Skaters!V3:V640)</f>
        <v>-1.1927436227759016</v>
      </c>
      <c r="V329" s="33">
        <f>IFERROR((VLOOKUP($A329,Skaters!A1:X640,23,FALSE)-AVERAGE(Skaters!W3:W640))/STDEV(Skaters!W3:W640),0)</f>
        <v>0</v>
      </c>
      <c r="W329" s="33">
        <f>IFERROR((VLOOKUP($A329,Skaters!A1:X640,24,FALSE)-AVERAGE(Skaters!X3:X640))/STDEV(Skaters!X3:X640),0)</f>
        <v>0</v>
      </c>
    </row>
    <row r="330" spans="1:23" ht="21.25" customHeight="1" x14ac:dyDescent="0.15">
      <c r="A330" s="44" t="s">
        <v>436</v>
      </c>
      <c r="B330" s="48" t="s">
        <v>83</v>
      </c>
      <c r="C330" s="49">
        <v>24</v>
      </c>
      <c r="D330" s="48" t="s">
        <v>74</v>
      </c>
      <c r="E330" s="40">
        <f t="shared" si="10"/>
        <v>-0.16373108415258264</v>
      </c>
      <c r="F330" s="41">
        <f t="shared" si="11"/>
        <v>-3.4110642531788049E-3</v>
      </c>
      <c r="G330" s="42">
        <f>VLOOKUP(A330,Skaters!A1:G640,7,FALSE)</f>
        <v>48</v>
      </c>
      <c r="H330" s="43">
        <f>(VLOOKUP($A330,Skaters!$A1:$V640,8,FALSE)-AVERAGE(Skaters!H3:H640))/STDEV(Skaters!H3:H640)</f>
        <v>1.1785945028193432</v>
      </c>
      <c r="I330" s="33">
        <f>(VLOOKUP($A330,Skaters!$A1:$V640,10,FALSE)-AVERAGE(Skaters!J3:J640))/STDEV(Skaters!J3:J640)</f>
        <v>-0.90684763530217816</v>
      </c>
      <c r="J330" s="33">
        <f>(VLOOKUP($A330,Skaters!$A1:$V640,11,FALSE)-AVERAGE(Skaters!K3:K640))/STDEV(Skaters!K3:K640)</f>
        <v>0.17821826899972379</v>
      </c>
      <c r="K330" s="33">
        <f>(VLOOKUP($A330,Skaters!$A1:$V640,12,FALSE)-AVERAGE(Skaters!L3:L640))/STDEV(Skaters!L3:L640)</f>
        <v>-0.30962373907940277</v>
      </c>
      <c r="L330" s="33">
        <f>(VLOOKUP($A330,Skaters!$A1:$V640,13,FALSE)-AVERAGE(Skaters!M3:M640))/STDEV(Skaters!M3:M640)</f>
        <v>-0.85090984783938506</v>
      </c>
      <c r="M330" s="33">
        <f>(VLOOKUP($A330,Skaters!$A1:$V640,14,FALSE)-AVERAGE(Skaters!N3:N640))/STDEV(Skaters!N3:N640)</f>
        <v>-0.61874775784248792</v>
      </c>
      <c r="N330" s="33">
        <f>(VLOOKUP($A330,Skaters!$A1:$V640,15,FALSE)-AVERAGE(Skaters!O3:O640))/STDEV(Skaters!O3:O640)</f>
        <v>-0.35950178473130279</v>
      </c>
      <c r="O330" s="33">
        <f>(VLOOKUP($A330,Skaters!$A1:$V640,16,FALSE)-AVERAGE(Skaters!P3:P640))/STDEV(Skaters!P3:P640)</f>
        <v>0.89292986006118258</v>
      </c>
      <c r="P330" s="33">
        <f>(VLOOKUP($A330,Skaters!$A1:$V640,17,FALSE)-AVERAGE(Skaters!Q3:Q640))/STDEV(Skaters!Q3:Q640)</f>
        <v>-0.15337809675894376</v>
      </c>
      <c r="Q330" s="33">
        <f>(VLOOKUP($A330,Skaters!$A1:$V640,18,FALSE)-AVERAGE(Skaters!R3:R640))/STDEV(Skaters!R3:R640)</f>
        <v>0.88238005465937708</v>
      </c>
      <c r="R330" s="33">
        <f>(VLOOKUP($A330,Skaters!$A1:$V640,19,FALSE)-AVERAGE(Skaters!S3:S640))/STDEV(Skaters!S3:S640)</f>
        <v>-0.84787144049644891</v>
      </c>
      <c r="S330" s="33">
        <f>(VLOOKUP($A330,Skaters!$A1:$V640,20,FALSE)-AVERAGE(Skaters!T3:T640))/STDEV(Skaters!T3:T640)</f>
        <v>-0.59598363404164245</v>
      </c>
      <c r="T330" s="33">
        <f>(VLOOKUP($A330,Skaters!$A1:$V640,21,FALSE)-AVERAGE(Skaters!U3:U640))/STDEV(Skaters!U3:U640)</f>
        <v>-0.65095784258714562</v>
      </c>
      <c r="U330" s="33">
        <f>(VLOOKUP($A330,Skaters!$A1:$V640,22,FALSE)-AVERAGE(Skaters!V3:V640))/STDEV(Skaters!V3:V640)</f>
        <v>-1.1927436227759016</v>
      </c>
      <c r="V330" s="33">
        <f>IFERROR((VLOOKUP($A330,Skaters!A1:X640,23,FALSE)-AVERAGE(Skaters!W3:W640))/STDEV(Skaters!W3:W640),0)</f>
        <v>0</v>
      </c>
      <c r="W330" s="33">
        <f>IFERROR((VLOOKUP($A330,Skaters!A1:X640,24,FALSE)-AVERAGE(Skaters!X3:X640))/STDEV(Skaters!X3:X640),0)</f>
        <v>0</v>
      </c>
    </row>
    <row r="331" spans="1:23" ht="21.25" customHeight="1" x14ac:dyDescent="0.2">
      <c r="A331" s="47" t="s">
        <v>433</v>
      </c>
      <c r="B331" s="38" t="s">
        <v>58</v>
      </c>
      <c r="C331" s="39">
        <v>25</v>
      </c>
      <c r="D331" s="38" t="s">
        <v>81</v>
      </c>
      <c r="E331" s="40">
        <f t="shared" si="10"/>
        <v>-2.0563650811842611</v>
      </c>
      <c r="F331" s="41">
        <f t="shared" si="11"/>
        <v>-4.2840939191338773E-2</v>
      </c>
      <c r="G331" s="42">
        <f>VLOOKUP(A331,Skaters!A1:G640,7,FALSE)</f>
        <v>48</v>
      </c>
      <c r="H331" s="43">
        <f>(VLOOKUP($A331,Skaters!$A1:$V640,8,FALSE)-AVERAGE(Skaters!H3:H640))/STDEV(Skaters!H3:H640)</f>
        <v>-0.80847280225294371</v>
      </c>
      <c r="I331" s="33">
        <f>(VLOOKUP($A331,Skaters!$A1:$V640,10,FALSE)-AVERAGE(Skaters!J3:J640))/STDEV(Skaters!J3:J640)</f>
        <v>-2.1864975960742477E-2</v>
      </c>
      <c r="J331" s="33">
        <f>(VLOOKUP($A331,Skaters!$A1:$V640,11,FALSE)-AVERAGE(Skaters!K3:K640))/STDEV(Skaters!K3:K640)</f>
        <v>-0.49089152156462695</v>
      </c>
      <c r="K331" s="33">
        <f>(VLOOKUP($A331,Skaters!$A1:$V640,12,FALSE)-AVERAGE(Skaters!L3:L640))/STDEV(Skaters!L3:L640)</f>
        <v>-0.32023173236279207</v>
      </c>
      <c r="L331" s="33">
        <f>(VLOOKUP($A331,Skaters!$A1:$V640,13,FALSE)-AVERAGE(Skaters!M3:M640))/STDEV(Skaters!M3:M640)</f>
        <v>-0.15066690010602554</v>
      </c>
      <c r="M331" s="33">
        <f>(VLOOKUP($A331,Skaters!$A1:$V640,14,FALSE)-AVERAGE(Skaters!N3:N640))/STDEV(Skaters!N3:N640)</f>
        <v>-0.17904480856193625</v>
      </c>
      <c r="N331" s="33">
        <f>(VLOOKUP($A331,Skaters!$A1:$V640,15,FALSE)-AVERAGE(Skaters!O3:O640))/STDEV(Skaters!O3:O640)</f>
        <v>-0.57474530474141017</v>
      </c>
      <c r="O331" s="33">
        <f>(VLOOKUP($A331,Skaters!$A1:$V640,16,FALSE)-AVERAGE(Skaters!P3:P640))/STDEV(Skaters!P3:P640)</f>
        <v>-0.98779244873344474</v>
      </c>
      <c r="P331" s="33">
        <f>(VLOOKUP($A331,Skaters!$A1:$V640,17,FALSE)-AVERAGE(Skaters!Q3:Q640))/STDEV(Skaters!Q3:Q640)</f>
        <v>3.5691536826542455E-2</v>
      </c>
      <c r="Q331" s="33">
        <f>(VLOOKUP($A331,Skaters!$A1:$V640,18,FALSE)-AVERAGE(Skaters!R3:R640))/STDEV(Skaters!R3:R640)</f>
        <v>0.16959606992198903</v>
      </c>
      <c r="R331" s="33">
        <f>(VLOOKUP($A331,Skaters!$A1:$V640,19,FALSE)-AVERAGE(Skaters!S3:S640))/STDEV(Skaters!S3:S640)</f>
        <v>5.2645777494630206E-3</v>
      </c>
      <c r="S331" s="33">
        <f>(VLOOKUP($A331,Skaters!$A1:$V640,20,FALSE)-AVERAGE(Skaters!T3:T640))/STDEV(Skaters!T3:T640)</f>
        <v>-0.49705959321644577</v>
      </c>
      <c r="T331" s="33">
        <f>(VLOOKUP($A331,Skaters!$A1:$V640,21,FALSE)-AVERAGE(Skaters!U3:U640))/STDEV(Skaters!U3:U640)</f>
        <v>-0.52355738095751525</v>
      </c>
      <c r="U331" s="33">
        <f>(VLOOKUP($A331,Skaters!$A1:$V640,22,FALSE)-AVERAGE(Skaters!V3:V640))/STDEV(Skaters!V3:V640)</f>
        <v>0.78354348052797873</v>
      </c>
      <c r="V331" s="33">
        <f>IFERROR((VLOOKUP($A331,Skaters!A1:X640,23,FALSE)-AVERAGE(Skaters!W3:W640))/STDEV(Skaters!W3:W640),0)</f>
        <v>0</v>
      </c>
      <c r="W331" s="33">
        <f>IFERROR((VLOOKUP($A331,Skaters!A1:X640,24,FALSE)-AVERAGE(Skaters!X3:X640))/STDEV(Skaters!X3:X640),0)</f>
        <v>0</v>
      </c>
    </row>
    <row r="332" spans="1:23" ht="21.25" customHeight="1" x14ac:dyDescent="0.2">
      <c r="A332" s="47" t="s">
        <v>413</v>
      </c>
      <c r="B332" s="38" t="s">
        <v>70</v>
      </c>
      <c r="C332" s="39">
        <v>22</v>
      </c>
      <c r="D332" s="38" t="s">
        <v>62</v>
      </c>
      <c r="E332" s="40">
        <f t="shared" si="10"/>
        <v>-0.83876579284699748</v>
      </c>
      <c r="F332" s="41">
        <f t="shared" si="11"/>
        <v>-1.7846080698872287E-2</v>
      </c>
      <c r="G332" s="42">
        <f>VLOOKUP(A332,Skaters!A1:G640,7,FALSE)</f>
        <v>47</v>
      </c>
      <c r="H332" s="43">
        <f>(VLOOKUP($A332,Skaters!$A1:$V640,8,FALSE)-AVERAGE(Skaters!H3:H640))/STDEV(Skaters!H3:H640)</f>
        <v>-0.94841397611013156</v>
      </c>
      <c r="I332" s="33">
        <f>(VLOOKUP($A332,Skaters!$A1:$V640,10,FALSE)-AVERAGE(Skaters!J3:J640))/STDEV(Skaters!J3:J640)</f>
        <v>-0.19731153286661812</v>
      </c>
      <c r="J332" s="33">
        <f>(VLOOKUP($A332,Skaters!$A1:$V640,11,FALSE)-AVERAGE(Skaters!K3:K640))/STDEV(Skaters!K3:K640)</f>
        <v>-0.36257200829746461</v>
      </c>
      <c r="K332" s="33">
        <f>(VLOOKUP($A332,Skaters!$A1:$V640,12,FALSE)-AVERAGE(Skaters!L3:L640))/STDEV(Skaters!L3:L640)</f>
        <v>-0.32086393695969173</v>
      </c>
      <c r="L332" s="33">
        <f>(VLOOKUP($A332,Skaters!$A1:$V640,13,FALSE)-AVERAGE(Skaters!M3:M640))/STDEV(Skaters!M3:M640)</f>
        <v>4.003447136570186E-2</v>
      </c>
      <c r="M332" s="33">
        <f>(VLOOKUP($A332,Skaters!$A1:$V640,14,FALSE)-AVERAGE(Skaters!N3:N640))/STDEV(Skaters!N3:N640)</f>
        <v>-3.0934619420396645E-2</v>
      </c>
      <c r="N332" s="33">
        <f>(VLOOKUP($A332,Skaters!$A1:$V640,15,FALSE)-AVERAGE(Skaters!O3:O640))/STDEV(Skaters!O3:O640)</f>
        <v>-0.34270030295539727</v>
      </c>
      <c r="O332" s="33">
        <f>(VLOOKUP($A332,Skaters!$A1:$V640,16,FALSE)-AVERAGE(Skaters!P3:P640))/STDEV(Skaters!P3:P640)</f>
        <v>-0.95331338050459435</v>
      </c>
      <c r="P332" s="33">
        <f>(VLOOKUP($A332,Skaters!$A1:$V640,17,FALSE)-AVERAGE(Skaters!Q3:Q640))/STDEV(Skaters!Q3:Q640)</f>
        <v>6.7746328753168966E-2</v>
      </c>
      <c r="Q332" s="33">
        <f>(VLOOKUP($A332,Skaters!$A1:$V640,18,FALSE)-AVERAGE(Skaters!R3:R640))/STDEV(Skaters!R3:R640)</f>
        <v>0.97709696041137517</v>
      </c>
      <c r="R332" s="33">
        <f>(VLOOKUP($A332,Skaters!$A1:$V640,19,FALSE)-AVERAGE(Skaters!S3:S640))/STDEV(Skaters!S3:S640)</f>
        <v>-0.23006250821325952</v>
      </c>
      <c r="S332" s="33">
        <f>(VLOOKUP($A332,Skaters!$A1:$V640,20,FALSE)-AVERAGE(Skaters!T3:T640))/STDEV(Skaters!T3:T640)</f>
        <v>-0.36762304160482839</v>
      </c>
      <c r="T332" s="33">
        <f>(VLOOKUP($A332,Skaters!$A1:$V640,21,FALSE)-AVERAGE(Skaters!U3:U640))/STDEV(Skaters!U3:U640)</f>
        <v>-0.43219379539329766</v>
      </c>
      <c r="U332" s="33">
        <f>(VLOOKUP($A332,Skaters!$A1:$V640,22,FALSE)-AVERAGE(Skaters!V3:V640))/STDEV(Skaters!V3:V640)</f>
        <v>1.1054129263380406</v>
      </c>
      <c r="V332" s="33">
        <f>IFERROR((VLOOKUP($A332,Skaters!A1:X640,23,FALSE)-AVERAGE(Skaters!W3:W640))/STDEV(Skaters!W3:W640),0)</f>
        <v>0</v>
      </c>
      <c r="W332" s="33">
        <f>IFERROR((VLOOKUP($A332,Skaters!A1:X640,24,FALSE)-AVERAGE(Skaters!X3:X640))/STDEV(Skaters!X3:X640),0)</f>
        <v>0</v>
      </c>
    </row>
    <row r="333" spans="1:23" ht="21.25" customHeight="1" x14ac:dyDescent="0.2">
      <c r="A333" s="47" t="s">
        <v>472</v>
      </c>
      <c r="B333" s="38" t="s">
        <v>115</v>
      </c>
      <c r="C333" s="39">
        <v>33</v>
      </c>
      <c r="D333" s="38" t="s">
        <v>61</v>
      </c>
      <c r="E333" s="40">
        <f t="shared" si="10"/>
        <v>-2.5159472290450267</v>
      </c>
      <c r="F333" s="41">
        <f t="shared" si="11"/>
        <v>-5.0318944580900533E-2</v>
      </c>
      <c r="G333" s="42">
        <f>VLOOKUP(A333,Skaters!A1:G640,7,FALSE)</f>
        <v>50</v>
      </c>
      <c r="H333" s="43">
        <f>(VLOOKUP($A333,Skaters!$A1:$V640,8,FALSE)-AVERAGE(Skaters!H3:H640))/STDEV(Skaters!H3:H640)</f>
        <v>-0.36006697236171148</v>
      </c>
      <c r="I333" s="33">
        <f>(VLOOKUP($A333,Skaters!$A1:$V640,10,FALSE)-AVERAGE(Skaters!J3:J640))/STDEV(Skaters!J3:J640)</f>
        <v>-0.13163016784034828</v>
      </c>
      <c r="J333" s="33">
        <f>(VLOOKUP($A333,Skaters!$A1:$V640,11,FALSE)-AVERAGE(Skaters!K3:K640))/STDEV(Skaters!K3:K640)</f>
        <v>-0.41724902492555033</v>
      </c>
      <c r="K333" s="33">
        <f>(VLOOKUP($A333,Skaters!$A1:$V640,12,FALSE)-AVERAGE(Skaters!L3:L640))/STDEV(Skaters!L3:L640)</f>
        <v>-0.32482017810433605</v>
      </c>
      <c r="L333" s="33">
        <f>(VLOOKUP($A333,Skaters!$A1:$V640,13,FALSE)-AVERAGE(Skaters!M3:M640))/STDEV(Skaters!M3:M640)</f>
        <v>-0.57545717921099671</v>
      </c>
      <c r="M333" s="33">
        <f>(VLOOKUP($A333,Skaters!$A1:$V640,14,FALSE)-AVERAGE(Skaters!N3:N640))/STDEV(Skaters!N3:N640)</f>
        <v>-0.77080575352977676</v>
      </c>
      <c r="N333" s="33">
        <f>(VLOOKUP($A333,Skaters!$A1:$V640,15,FALSE)-AVERAGE(Skaters!O3:O640))/STDEV(Skaters!O3:O640)</f>
        <v>-0.86694191562300338</v>
      </c>
      <c r="O333" s="33">
        <f>(VLOOKUP($A333,Skaters!$A1:$V640,16,FALSE)-AVERAGE(Skaters!P3:P640))/STDEV(Skaters!P3:P640)</f>
        <v>-0.36321291027370584</v>
      </c>
      <c r="P333" s="33">
        <f>(VLOOKUP($A333,Skaters!$A1:$V640,17,FALSE)-AVERAGE(Skaters!Q3:Q640))/STDEV(Skaters!Q3:Q640)</f>
        <v>0.82606944914219471</v>
      </c>
      <c r="Q333" s="33">
        <f>(VLOOKUP($A333,Skaters!$A1:$V640,18,FALSE)-AVERAGE(Skaters!R3:R640))/STDEV(Skaters!R3:R640)</f>
        <v>-0.16145603117142221</v>
      </c>
      <c r="R333" s="33">
        <f>(VLOOKUP($A333,Skaters!$A1:$V640,19,FALSE)-AVERAGE(Skaters!S3:S640))/STDEV(Skaters!S3:S640)</f>
        <v>2.5927106119667944E-2</v>
      </c>
      <c r="S333" s="33">
        <f>(VLOOKUP($A333,Skaters!$A1:$V640,20,FALSE)-AVERAGE(Skaters!T3:T640))/STDEV(Skaters!T3:T640)</f>
        <v>-0.32820757846176901</v>
      </c>
      <c r="T333" s="33">
        <f>(VLOOKUP($A333,Skaters!$A1:$V640,21,FALSE)-AVERAGE(Skaters!U3:U640))/STDEV(Skaters!U3:U640)</f>
        <v>-0.38084849968156964</v>
      </c>
      <c r="U333" s="33">
        <f>(VLOOKUP($A333,Skaters!$A1:$V640,22,FALSE)-AVERAGE(Skaters!V3:V640))/STDEV(Skaters!V3:V640)</f>
        <v>1.0492527328107775</v>
      </c>
      <c r="V333" s="33">
        <f>IFERROR((VLOOKUP($A333,Skaters!A1:X640,23,FALSE)-AVERAGE(Skaters!W3:W640))/STDEV(Skaters!W3:W640),0)</f>
        <v>0</v>
      </c>
      <c r="W333" s="33">
        <f>IFERROR((VLOOKUP($A333,Skaters!A1:X640,24,FALSE)-AVERAGE(Skaters!X3:X640))/STDEV(Skaters!X3:X640),0)</f>
        <v>0</v>
      </c>
    </row>
    <row r="334" spans="1:23" ht="21.25" customHeight="1" x14ac:dyDescent="0.15">
      <c r="A334" s="37" t="s">
        <v>405</v>
      </c>
      <c r="B334" s="38" t="s">
        <v>99</v>
      </c>
      <c r="C334" s="39">
        <v>27</v>
      </c>
      <c r="D334" s="38" t="s">
        <v>66</v>
      </c>
      <c r="E334" s="40">
        <f t="shared" si="10"/>
        <v>-1.8237354515106445</v>
      </c>
      <c r="F334" s="41">
        <f t="shared" si="11"/>
        <v>-3.4410102858691408E-2</v>
      </c>
      <c r="G334" s="42">
        <f>VLOOKUP(A334,Skaters!A1:G640,7,FALSE)</f>
        <v>53</v>
      </c>
      <c r="H334" s="43">
        <f>(VLOOKUP($A334,Skaters!$A1:$V640,8,FALSE)-AVERAGE(Skaters!H3:H640))/STDEV(Skaters!H3:H640)</f>
        <v>-0.83753163219683824</v>
      </c>
      <c r="I334" s="33">
        <f>(VLOOKUP($A334,Skaters!$A1:$V640,10,FALSE)-AVERAGE(Skaters!J3:J640))/STDEV(Skaters!J3:J640)</f>
        <v>0.38260986534845665</v>
      </c>
      <c r="J334" s="33">
        <f>(VLOOKUP($A334,Skaters!$A1:$V640,11,FALSE)-AVERAGE(Skaters!K3:K640))/STDEV(Skaters!K3:K640)</f>
        <v>-0.80569024027963265</v>
      </c>
      <c r="K334" s="33">
        <f>(VLOOKUP($A334,Skaters!$A1:$V640,12,FALSE)-AVERAGE(Skaters!L3:L640))/STDEV(Skaters!L3:L640)</f>
        <v>-0.33075631789950816</v>
      </c>
      <c r="L334" s="33">
        <f>(VLOOKUP($A334,Skaters!$A1:$V640,13,FALSE)-AVERAGE(Skaters!M3:M640))/STDEV(Skaters!M3:M640)</f>
        <v>-0.29657338901319952</v>
      </c>
      <c r="M334" s="33">
        <f>(VLOOKUP($A334,Skaters!$A1:$V640,14,FALSE)-AVERAGE(Skaters!N3:N640))/STDEV(Skaters!N3:N640)</f>
        <v>0.56331440609265759</v>
      </c>
      <c r="N334" s="33">
        <f>(VLOOKUP($A334,Skaters!$A1:$V640,15,FALSE)-AVERAGE(Skaters!O3:O640))/STDEV(Skaters!O3:O640)</f>
        <v>-7.8016877443038798E-2</v>
      </c>
      <c r="O334" s="33">
        <f>(VLOOKUP($A334,Skaters!$A1:$V640,16,FALSE)-AVERAGE(Skaters!P3:P640))/STDEV(Skaters!P3:P640)</f>
        <v>3.0324794386554589E-2</v>
      </c>
      <c r="P334" s="33">
        <f>(VLOOKUP($A334,Skaters!$A1:$V640,17,FALSE)-AVERAGE(Skaters!Q3:Q640))/STDEV(Skaters!Q3:Q640)</f>
        <v>0.80428360131933485</v>
      </c>
      <c r="Q334" s="33">
        <f>(VLOOKUP($A334,Skaters!$A1:$V640,18,FALSE)-AVERAGE(Skaters!R3:R640))/STDEV(Skaters!R3:R640)</f>
        <v>-1.0563896045097849</v>
      </c>
      <c r="R334" s="33">
        <f>(VLOOKUP($A334,Skaters!$A1:$V640,19,FALSE)-AVERAGE(Skaters!S3:S640))/STDEV(Skaters!S3:S640)</f>
        <v>0.11008539747864049</v>
      </c>
      <c r="S334" s="33">
        <f>(VLOOKUP($A334,Skaters!$A1:$V640,20,FALSE)-AVERAGE(Skaters!T3:T640))/STDEV(Skaters!T3:T640)</f>
        <v>-0.55321722825853825</v>
      </c>
      <c r="T334" s="33">
        <f>(VLOOKUP($A334,Skaters!$A1:$V640,21,FALSE)-AVERAGE(Skaters!U3:U640))/STDEV(Skaters!U3:U640)</f>
        <v>-0.53209180118316146</v>
      </c>
      <c r="U334" s="33">
        <f>(VLOOKUP($A334,Skaters!$A1:$V640,22,FALSE)-AVERAGE(Skaters!V3:V640))/STDEV(Skaters!V3:V640)</f>
        <v>1.7285355013995442E-2</v>
      </c>
      <c r="V334" s="33">
        <f>IFERROR((VLOOKUP($A334,Skaters!A1:X640,23,FALSE)-AVERAGE(Skaters!W3:W640))/STDEV(Skaters!W3:W640),0)</f>
        <v>0</v>
      </c>
      <c r="W334" s="33">
        <f>IFERROR((VLOOKUP($A334,Skaters!A1:X640,24,FALSE)-AVERAGE(Skaters!X3:X640))/STDEV(Skaters!X3:X640),0)</f>
        <v>0</v>
      </c>
    </row>
    <row r="335" spans="1:23" ht="21.25" customHeight="1" x14ac:dyDescent="0.2">
      <c r="A335" s="47" t="s">
        <v>417</v>
      </c>
      <c r="B335" s="38" t="s">
        <v>204</v>
      </c>
      <c r="C335" s="39">
        <v>28</v>
      </c>
      <c r="D335" s="38" t="s">
        <v>81</v>
      </c>
      <c r="E335" s="40">
        <f t="shared" si="10"/>
        <v>-3.0938757820652669</v>
      </c>
      <c r="F335" s="41">
        <f t="shared" si="11"/>
        <v>-6.4455745459693056E-2</v>
      </c>
      <c r="G335" s="42">
        <f>VLOOKUP(A335,Skaters!A1:G640,7,FALSE)</f>
        <v>48</v>
      </c>
      <c r="H335" s="43">
        <f>(VLOOKUP($A335,Skaters!$A1:$V640,8,FALSE)-AVERAGE(Skaters!H3:H640))/STDEV(Skaters!H3:H640)</f>
        <v>-0.47169738022326624</v>
      </c>
      <c r="I335" s="33">
        <f>(VLOOKUP($A335,Skaters!$A1:$V640,10,FALSE)-AVERAGE(Skaters!J3:J640))/STDEV(Skaters!J3:J640)</f>
        <v>0.2866362903827554</v>
      </c>
      <c r="J335" s="33">
        <f>(VLOOKUP($A335,Skaters!$A1:$V640,11,FALSE)-AVERAGE(Skaters!K3:K640))/STDEV(Skaters!K3:K640)</f>
        <v>-0.7360886135519662</v>
      </c>
      <c r="K335" s="33">
        <f>(VLOOKUP($A335,Skaters!$A1:$V640,12,FALSE)-AVERAGE(Skaters!L3:L640))/STDEV(Skaters!L3:L640)</f>
        <v>-0.33147625118432222</v>
      </c>
      <c r="L335" s="33">
        <f>(VLOOKUP($A335,Skaters!$A1:$V640,13,FALSE)-AVERAGE(Skaters!M3:M640))/STDEV(Skaters!M3:M640)</f>
        <v>-0.16070688685894388</v>
      </c>
      <c r="M335" s="33">
        <f>(VLOOKUP($A335,Skaters!$A1:$V640,14,FALSE)-AVERAGE(Skaters!N3:N640))/STDEV(Skaters!N3:N640)</f>
        <v>0.27574517452293335</v>
      </c>
      <c r="N335" s="33">
        <f>(VLOOKUP($A335,Skaters!$A1:$V640,15,FALSE)-AVERAGE(Skaters!O3:O640))/STDEV(Skaters!O3:O640)</f>
        <v>-0.16633389449227773</v>
      </c>
      <c r="O335" s="33">
        <f>(VLOOKUP($A335,Skaters!$A1:$V640,16,FALSE)-AVERAGE(Skaters!P3:P640))/STDEV(Skaters!P3:P640)</f>
        <v>-0.751065297661488</v>
      </c>
      <c r="P335" s="33">
        <f>(VLOOKUP($A335,Skaters!$A1:$V640,17,FALSE)-AVERAGE(Skaters!Q3:Q640))/STDEV(Skaters!Q3:Q640)</f>
        <v>0.31759862177767889</v>
      </c>
      <c r="Q335" s="33">
        <f>(VLOOKUP($A335,Skaters!$A1:$V640,18,FALSE)-AVERAGE(Skaters!R3:R640))/STDEV(Skaters!R3:R640)</f>
        <v>-1.5663173798833465</v>
      </c>
      <c r="R335" s="33">
        <f>(VLOOKUP($A335,Skaters!$A1:$V640,19,FALSE)-AVERAGE(Skaters!S3:S640))/STDEV(Skaters!S3:S640)</f>
        <v>-0.26066885547701141</v>
      </c>
      <c r="S335" s="33">
        <f>(VLOOKUP($A335,Skaters!$A1:$V640,20,FALSE)-AVERAGE(Skaters!T3:T640))/STDEV(Skaters!T3:T640)</f>
        <v>0.20153330966248831</v>
      </c>
      <c r="T335" s="33">
        <f>(VLOOKUP($A335,Skaters!$A1:$V640,21,FALSE)-AVERAGE(Skaters!U3:U640))/STDEV(Skaters!U3:U640)</f>
        <v>0.43589273037821352</v>
      </c>
      <c r="U335" s="33">
        <f>(VLOOKUP($A335,Skaters!$A1:$V640,22,FALSE)-AVERAGE(Skaters!V3:V640))/STDEV(Skaters!V3:V640)</f>
        <v>0.72261062556607414</v>
      </c>
      <c r="V335" s="33">
        <f>IFERROR((VLOOKUP($A335,Skaters!A1:X640,23,FALSE)-AVERAGE(Skaters!W3:W640))/STDEV(Skaters!W3:W640),0)</f>
        <v>0</v>
      </c>
      <c r="W335" s="33">
        <f>IFERROR((VLOOKUP($A335,Skaters!A1:X640,24,FALSE)-AVERAGE(Skaters!X3:X640))/STDEV(Skaters!X3:X640),0)</f>
        <v>0</v>
      </c>
    </row>
    <row r="336" spans="1:23" ht="21.25" customHeight="1" x14ac:dyDescent="0.15">
      <c r="A336" s="44" t="s">
        <v>388</v>
      </c>
      <c r="B336" s="45" t="s">
        <v>70</v>
      </c>
      <c r="C336" s="46">
        <v>27</v>
      </c>
      <c r="D336" s="45" t="s">
        <v>74</v>
      </c>
      <c r="E336" s="40">
        <f t="shared" si="10"/>
        <v>0.767599109920863</v>
      </c>
      <c r="F336" s="41">
        <f t="shared" si="11"/>
        <v>1.6331895955763044E-2</v>
      </c>
      <c r="G336" s="42">
        <f>VLOOKUP(A336,Skaters!A1:G640,7,FALSE)</f>
        <v>47</v>
      </c>
      <c r="H336" s="43">
        <f>(VLOOKUP($A336,Skaters!$A1:$V640,8,FALSE)-AVERAGE(Skaters!H3:H640))/STDEV(Skaters!H3:H640)</f>
        <v>6.2911114849160038E-2</v>
      </c>
      <c r="I336" s="33">
        <f>(VLOOKUP($A336,Skaters!$A1:$V640,10,FALSE)-AVERAGE(Skaters!J3:J640))/STDEV(Skaters!J3:J640)</f>
        <v>-0.6037035456206159</v>
      </c>
      <c r="J336" s="33">
        <f>(VLOOKUP($A336,Skaters!$A1:$V640,11,FALSE)-AVERAGE(Skaters!K3:K640))/STDEV(Skaters!K3:K640)</f>
        <v>-8.3142352153213556E-2</v>
      </c>
      <c r="K336" s="33">
        <f>(VLOOKUP($A336,Skaters!$A1:$V640,12,FALSE)-AVERAGE(Skaters!L3:L640))/STDEV(Skaters!L3:L640)</f>
        <v>-0.33357138217743121</v>
      </c>
      <c r="L336" s="33">
        <f>(VLOOKUP($A336,Skaters!$A1:$V640,13,FALSE)-AVERAGE(Skaters!M3:M640))/STDEV(Skaters!M3:M640)</f>
        <v>-0.20591649242402679</v>
      </c>
      <c r="M336" s="33">
        <f>(VLOOKUP($A336,Skaters!$A1:$V640,14,FALSE)-AVERAGE(Skaters!N3:N640))/STDEV(Skaters!N3:N640)</f>
        <v>-0.36062280861885992</v>
      </c>
      <c r="N336" s="33">
        <f>(VLOOKUP($A336,Skaters!$A1:$V640,15,FALSE)-AVERAGE(Skaters!O3:O640))/STDEV(Skaters!O3:O640)</f>
        <v>0.13220669488046333</v>
      </c>
      <c r="O336" s="33">
        <f>(VLOOKUP($A336,Skaters!$A1:$V640,16,FALSE)-AVERAGE(Skaters!P3:P640))/STDEV(Skaters!P3:P640)</f>
        <v>0.34317442683831456</v>
      </c>
      <c r="P336" s="33">
        <f>(VLOOKUP($A336,Skaters!$A1:$V640,17,FALSE)-AVERAGE(Skaters!Q3:Q640))/STDEV(Skaters!Q3:Q640)</f>
        <v>-0.71962049493467339</v>
      </c>
      <c r="Q336" s="33">
        <f>(VLOOKUP($A336,Skaters!$A1:$V640,18,FALSE)-AVERAGE(Skaters!R3:R640))/STDEV(Skaters!R3:R640)</f>
        <v>1.1849803783999413</v>
      </c>
      <c r="R336" s="33">
        <f>(VLOOKUP($A336,Skaters!$A1:$V640,19,FALSE)-AVERAGE(Skaters!S3:S640))/STDEV(Skaters!S3:S640)</f>
        <v>-0.59750607142141743</v>
      </c>
      <c r="S336" s="33">
        <f>(VLOOKUP($A336,Skaters!$A1:$V640,20,FALSE)-AVERAGE(Skaters!T3:T640))/STDEV(Skaters!T3:T640)</f>
        <v>-0.59598363404164245</v>
      </c>
      <c r="T336" s="33">
        <f>(VLOOKUP($A336,Skaters!$A1:$V640,21,FALSE)-AVERAGE(Skaters!U3:U640))/STDEV(Skaters!U3:U640)</f>
        <v>-0.65095784258714562</v>
      </c>
      <c r="U336" s="33">
        <f>(VLOOKUP($A336,Skaters!$A1:$V640,22,FALSE)-AVERAGE(Skaters!V3:V640))/STDEV(Skaters!V3:V640)</f>
        <v>-1.1927436227759016</v>
      </c>
      <c r="V336" s="33">
        <f>IFERROR((VLOOKUP($A336,Skaters!A1:X640,23,FALSE)-AVERAGE(Skaters!W3:W640))/STDEV(Skaters!W3:W640),0)</f>
        <v>0</v>
      </c>
      <c r="W336" s="33">
        <f>IFERROR((VLOOKUP($A336,Skaters!A1:X640,24,FALSE)-AVERAGE(Skaters!X3:X640))/STDEV(Skaters!X3:X640),0)</f>
        <v>0</v>
      </c>
    </row>
    <row r="337" spans="1:23" ht="21.25" customHeight="1" x14ac:dyDescent="0.15">
      <c r="A337" s="44" t="s">
        <v>379</v>
      </c>
      <c r="B337" s="45" t="s">
        <v>60</v>
      </c>
      <c r="C337" s="46">
        <v>33</v>
      </c>
      <c r="D337" s="45" t="s">
        <v>74</v>
      </c>
      <c r="E337" s="40">
        <f t="shared" si="10"/>
        <v>2.311472388537434</v>
      </c>
      <c r="F337" s="41">
        <f t="shared" si="11"/>
        <v>4.5322988010537919E-2</v>
      </c>
      <c r="G337" s="42">
        <f>VLOOKUP(A337,Skaters!A1:G640,7,FALSE)</f>
        <v>51</v>
      </c>
      <c r="H337" s="43">
        <f>(VLOOKUP($A337,Skaters!$A1:$V640,8,FALSE)-AVERAGE(Skaters!H3:H640))/STDEV(Skaters!H3:H640)</f>
        <v>0.49967870804855236</v>
      </c>
      <c r="I337" s="33">
        <f>(VLOOKUP($A337,Skaters!$A1:$V640,10,FALSE)-AVERAGE(Skaters!J3:J640))/STDEV(Skaters!J3:J640)</f>
        <v>-0.59071091708195633</v>
      </c>
      <c r="J337" s="33">
        <f>(VLOOKUP($A337,Skaters!$A1:$V640,11,FALSE)-AVERAGE(Skaters!K3:K640))/STDEV(Skaters!K3:K640)</f>
        <v>-0.10517306965886701</v>
      </c>
      <c r="K337" s="33">
        <f>(VLOOKUP($A337,Skaters!$A1:$V640,12,FALSE)-AVERAGE(Skaters!L3:L640))/STDEV(Skaters!L3:L640)</f>
        <v>-0.3414374246662859</v>
      </c>
      <c r="L337" s="33">
        <f>(VLOOKUP($A337,Skaters!$A1:$V640,13,FALSE)-AVERAGE(Skaters!M3:M640))/STDEV(Skaters!M3:M640)</f>
        <v>6.701632634357553E-2</v>
      </c>
      <c r="M337" s="33">
        <f>(VLOOKUP($A337,Skaters!$A1:$V640,14,FALSE)-AVERAGE(Skaters!N3:N640))/STDEV(Skaters!N3:N640)</f>
        <v>-0.74717749870052752</v>
      </c>
      <c r="N337" s="33">
        <f>(VLOOKUP($A337,Skaters!$A1:$V640,15,FALSE)-AVERAGE(Skaters!O3:O640))/STDEV(Skaters!O3:O640)</f>
        <v>-0.74464718217608927</v>
      </c>
      <c r="O337" s="33">
        <f>(VLOOKUP($A337,Skaters!$A1:$V640,16,FALSE)-AVERAGE(Skaters!P3:P640))/STDEV(Skaters!P3:P640)</f>
        <v>1.9086314612882231</v>
      </c>
      <c r="P337" s="33">
        <f>(VLOOKUP($A337,Skaters!$A1:$V640,17,FALSE)-AVERAGE(Skaters!Q3:Q640))/STDEV(Skaters!Q3:Q640)</f>
        <v>1.1462102717237099</v>
      </c>
      <c r="Q337" s="33">
        <f>(VLOOKUP($A337,Skaters!$A1:$V640,18,FALSE)-AVERAGE(Skaters!R3:R640))/STDEV(Skaters!R3:R640)</f>
        <v>1.7763557698225478</v>
      </c>
      <c r="R337" s="33">
        <f>(VLOOKUP($A337,Skaters!$A1:$V640,19,FALSE)-AVERAGE(Skaters!S3:S640))/STDEV(Skaters!S3:S640)</f>
        <v>-0.47373426383661293</v>
      </c>
      <c r="S337" s="33">
        <f>(VLOOKUP($A337,Skaters!$A1:$V640,20,FALSE)-AVERAGE(Skaters!T3:T640))/STDEV(Skaters!T3:T640)</f>
        <v>-0.59598363404164245</v>
      </c>
      <c r="T337" s="33">
        <f>(VLOOKUP($A337,Skaters!$A1:$V640,21,FALSE)-AVERAGE(Skaters!U3:U640))/STDEV(Skaters!U3:U640)</f>
        <v>-0.65095784258714562</v>
      </c>
      <c r="U337" s="33">
        <f>(VLOOKUP($A337,Skaters!$A1:$V640,22,FALSE)-AVERAGE(Skaters!V3:V640))/STDEV(Skaters!V3:V640)</f>
        <v>-1.1927436227759016</v>
      </c>
      <c r="V337" s="33">
        <f>IFERROR((VLOOKUP($A337,Skaters!A1:X640,23,FALSE)-AVERAGE(Skaters!W3:W640))/STDEV(Skaters!W3:W640),0)</f>
        <v>0</v>
      </c>
      <c r="W337" s="33">
        <f>IFERROR((VLOOKUP($A337,Skaters!A1:X640,24,FALSE)-AVERAGE(Skaters!X3:X640))/STDEV(Skaters!X3:X640),0)</f>
        <v>0</v>
      </c>
    </row>
    <row r="338" spans="1:23" ht="21.25" customHeight="1" x14ac:dyDescent="0.2">
      <c r="A338" s="47" t="s">
        <v>434</v>
      </c>
      <c r="B338" s="38" t="s">
        <v>65</v>
      </c>
      <c r="C338" s="39">
        <v>30</v>
      </c>
      <c r="D338" s="38" t="s">
        <v>62</v>
      </c>
      <c r="E338" s="40">
        <f t="shared" si="10"/>
        <v>-1.1517247703248699</v>
      </c>
      <c r="F338" s="41">
        <f t="shared" si="11"/>
        <v>-2.5037495007062389E-2</v>
      </c>
      <c r="G338" s="42">
        <f>VLOOKUP(A338,Skaters!A1:G640,7,FALSE)</f>
        <v>46</v>
      </c>
      <c r="H338" s="43">
        <f>(VLOOKUP($A338,Skaters!$A1:$V640,8,FALSE)-AVERAGE(Skaters!H3:H640))/STDEV(Skaters!H3:H640)</f>
        <v>-0.60583303615652706</v>
      </c>
      <c r="I338" s="33">
        <f>(VLOOKUP($A338,Skaters!$A1:$V640,10,FALSE)-AVERAGE(Skaters!J3:J640))/STDEV(Skaters!J3:J640)</f>
        <v>2.0195105539267354E-2</v>
      </c>
      <c r="J338" s="33">
        <f>(VLOOKUP($A338,Skaters!$A1:$V640,11,FALSE)-AVERAGE(Skaters!K3:K640))/STDEV(Skaters!K3:K640)</f>
        <v>-0.56641103902755552</v>
      </c>
      <c r="K338" s="33">
        <f>(VLOOKUP($A338,Skaters!$A1:$V640,12,FALSE)-AVERAGE(Skaters!L3:L640))/STDEV(Skaters!L3:L640)</f>
        <v>-0.34834935024640606</v>
      </c>
      <c r="L338" s="33">
        <f>(VLOOKUP($A338,Skaters!$A1:$V640,13,FALSE)-AVERAGE(Skaters!M3:M640))/STDEV(Skaters!M3:M640)</f>
        <v>-0.12961745660635349</v>
      </c>
      <c r="M338" s="33">
        <f>(VLOOKUP($A338,Skaters!$A1:$V640,14,FALSE)-AVERAGE(Skaters!N3:N640))/STDEV(Skaters!N3:N640)</f>
        <v>-0.6808312828367673</v>
      </c>
      <c r="N338" s="33">
        <f>(VLOOKUP($A338,Skaters!$A1:$V640,15,FALSE)-AVERAGE(Skaters!O3:O640))/STDEV(Skaters!O3:O640)</f>
        <v>-0.78050151459017514</v>
      </c>
      <c r="O338" s="33">
        <f>(VLOOKUP($A338,Skaters!$A1:$V640,16,FALSE)-AVERAGE(Skaters!P3:P640))/STDEV(Skaters!P3:P640)</f>
        <v>-0.38820590107707986</v>
      </c>
      <c r="P338" s="33">
        <f>(VLOOKUP($A338,Skaters!$A1:$V640,17,FALSE)-AVERAGE(Skaters!Q3:Q640))/STDEV(Skaters!Q3:Q640)</f>
        <v>3.200856965597394</v>
      </c>
      <c r="Q338" s="33">
        <f>(VLOOKUP($A338,Skaters!$A1:$V640,18,FALSE)-AVERAGE(Skaters!R3:R640))/STDEV(Skaters!R3:R640)</f>
        <v>0.69281603543702663</v>
      </c>
      <c r="R338" s="33">
        <f>(VLOOKUP($A338,Skaters!$A1:$V640,19,FALSE)-AVERAGE(Skaters!S3:S640))/STDEV(Skaters!S3:S640)</f>
        <v>-9.8414670853004788E-2</v>
      </c>
      <c r="S338" s="33">
        <f>(VLOOKUP($A338,Skaters!$A1:$V640,20,FALSE)-AVERAGE(Skaters!T3:T640))/STDEV(Skaters!T3:T640)</f>
        <v>-0.53026523982111029</v>
      </c>
      <c r="T338" s="33">
        <f>(VLOOKUP($A338,Skaters!$A1:$V640,21,FALSE)-AVERAGE(Skaters!U3:U640))/STDEV(Skaters!U3:U640)</f>
        <v>-0.53406835725606228</v>
      </c>
      <c r="U338" s="33">
        <f>(VLOOKUP($A338,Skaters!$A1:$V640,22,FALSE)-AVERAGE(Skaters!V3:V640))/STDEV(Skaters!V3:V640)</f>
        <v>0.44276158923903025</v>
      </c>
      <c r="V338" s="33">
        <f>IFERROR((VLOOKUP($A338,Skaters!A1:X640,23,FALSE)-AVERAGE(Skaters!W3:W640))/STDEV(Skaters!W3:W640),0)</f>
        <v>0</v>
      </c>
      <c r="W338" s="33">
        <f>IFERROR((VLOOKUP($A338,Skaters!A1:X640,24,FALSE)-AVERAGE(Skaters!X3:X640))/STDEV(Skaters!X3:X640),0)</f>
        <v>0</v>
      </c>
    </row>
    <row r="339" spans="1:23" ht="21.25" customHeight="1" x14ac:dyDescent="0.15">
      <c r="A339" s="44" t="s">
        <v>377</v>
      </c>
      <c r="B339" s="45" t="s">
        <v>151</v>
      </c>
      <c r="C339" s="46">
        <v>35</v>
      </c>
      <c r="D339" s="45" t="s">
        <v>74</v>
      </c>
      <c r="E339" s="40">
        <f t="shared" si="10"/>
        <v>-1.6374837000600555</v>
      </c>
      <c r="F339" s="41">
        <f t="shared" si="11"/>
        <v>-3.4840078724682033E-2</v>
      </c>
      <c r="G339" s="42">
        <f>VLOOKUP(A339,Skaters!A1:G640,7,FALSE)</f>
        <v>47</v>
      </c>
      <c r="H339" s="43">
        <f>(VLOOKUP($A339,Skaters!$A1:$V640,8,FALSE)-AVERAGE(Skaters!H3:H640))/STDEV(Skaters!H3:H640)</f>
        <v>-0.26973087140647867</v>
      </c>
      <c r="I339" s="33">
        <f>(VLOOKUP($A339,Skaters!$A1:$V640,10,FALSE)-AVERAGE(Skaters!J3:J640))/STDEV(Skaters!J3:J640)</f>
        <v>-1.1334006961070355</v>
      </c>
      <c r="J339" s="33">
        <f>(VLOOKUP($A339,Skaters!$A1:$V640,11,FALSE)-AVERAGE(Skaters!K3:K640))/STDEV(Skaters!K3:K640)</f>
        <v>0.28237137090561348</v>
      </c>
      <c r="K339" s="33">
        <f>(VLOOKUP($A339,Skaters!$A1:$V640,12,FALSE)-AVERAGE(Skaters!L3:L640))/STDEV(Skaters!L3:L640)</f>
        <v>-0.34931264596590356</v>
      </c>
      <c r="L339" s="33">
        <f>(VLOOKUP($A339,Skaters!$A1:$V640,13,FALSE)-AVERAGE(Skaters!M3:M640))/STDEV(Skaters!M3:M640)</f>
        <v>-0.2210308237810451</v>
      </c>
      <c r="M339" s="33">
        <f>(VLOOKUP($A339,Skaters!$A1:$V640,14,FALSE)-AVERAGE(Skaters!N3:N640))/STDEV(Skaters!N3:N640)</f>
        <v>-0.5072751624843661</v>
      </c>
      <c r="N339" s="33">
        <f>(VLOOKUP($A339,Skaters!$A1:$V640,15,FALSE)-AVERAGE(Skaters!O3:O640))/STDEV(Skaters!O3:O640)</f>
        <v>0.72011818391300997</v>
      </c>
      <c r="O339" s="33">
        <f>(VLOOKUP($A339,Skaters!$A1:$V640,16,FALSE)-AVERAGE(Skaters!P3:P640))/STDEV(Skaters!P3:P640)</f>
        <v>-0.22865431238975534</v>
      </c>
      <c r="P339" s="33">
        <f>(VLOOKUP($A339,Skaters!$A1:$V640,17,FALSE)-AVERAGE(Skaters!Q3:Q640))/STDEV(Skaters!Q3:Q640)</f>
        <v>-1.0215777949120921</v>
      </c>
      <c r="Q339" s="33">
        <f>(VLOOKUP($A339,Skaters!$A1:$V640,18,FALSE)-AVERAGE(Skaters!R3:R640))/STDEV(Skaters!R3:R640)</f>
        <v>-1.0568874226008429</v>
      </c>
      <c r="R339" s="33">
        <f>(VLOOKUP($A339,Skaters!$A1:$V640,19,FALSE)-AVERAGE(Skaters!S3:S640))/STDEV(Skaters!S3:S640)</f>
        <v>-1.0805707074449644</v>
      </c>
      <c r="S339" s="33">
        <f>(VLOOKUP($A339,Skaters!$A1:$V640,20,FALSE)-AVERAGE(Skaters!T3:T640))/STDEV(Skaters!T3:T640)</f>
        <v>-0.59598363404164245</v>
      </c>
      <c r="T339" s="33">
        <f>(VLOOKUP($A339,Skaters!$A1:$V640,21,FALSE)-AVERAGE(Skaters!U3:U640))/STDEV(Skaters!U3:U640)</f>
        <v>-0.6496982205401004</v>
      </c>
      <c r="U339" s="33">
        <f>(VLOOKUP($A339,Skaters!$A1:$V640,22,FALSE)-AVERAGE(Skaters!V3:V640))/STDEV(Skaters!V3:V640)</f>
        <v>-1.1927436227759016</v>
      </c>
      <c r="V339" s="33">
        <f>IFERROR((VLOOKUP($A339,Skaters!A1:X640,23,FALSE)-AVERAGE(Skaters!W3:W640))/STDEV(Skaters!W3:W640),0)</f>
        <v>0</v>
      </c>
      <c r="W339" s="33">
        <f>IFERROR((VLOOKUP($A339,Skaters!A1:X640,24,FALSE)-AVERAGE(Skaters!X3:X640))/STDEV(Skaters!X3:X640),0)</f>
        <v>0</v>
      </c>
    </row>
    <row r="340" spans="1:23" ht="21.25" customHeight="1" x14ac:dyDescent="0.15">
      <c r="A340" s="44" t="s">
        <v>383</v>
      </c>
      <c r="B340" s="45" t="s">
        <v>239</v>
      </c>
      <c r="C340" s="46">
        <v>32</v>
      </c>
      <c r="D340" s="45" t="s">
        <v>74</v>
      </c>
      <c r="E340" s="40">
        <f t="shared" si="10"/>
        <v>-0.37031446566436854</v>
      </c>
      <c r="F340" s="41">
        <f t="shared" si="11"/>
        <v>-8.4162378560083753E-3</v>
      </c>
      <c r="G340" s="42">
        <f>VLOOKUP(A340,Skaters!A1:G640,7,FALSE)</f>
        <v>44</v>
      </c>
      <c r="H340" s="43">
        <f>(VLOOKUP($A340,Skaters!$A1:$V640,8,FALSE)-AVERAGE(Skaters!H3:H640))/STDEV(Skaters!H3:H640)</f>
        <v>0.68073610470479473</v>
      </c>
      <c r="I340" s="33">
        <f>(VLOOKUP($A340,Skaters!$A1:$V640,10,FALSE)-AVERAGE(Skaters!J3:J640))/STDEV(Skaters!J3:J640)</f>
        <v>-0.69891066913655697</v>
      </c>
      <c r="J340" s="33">
        <f>(VLOOKUP($A340,Skaters!$A1:$V640,11,FALSE)-AVERAGE(Skaters!K3:K640))/STDEV(Skaters!K3:K640)</f>
        <v>-3.8665436730621811E-2</v>
      </c>
      <c r="K340" s="33">
        <f>(VLOOKUP($A340,Skaters!$A1:$V640,12,FALSE)-AVERAGE(Skaters!L3:L640))/STDEV(Skaters!L3:L640)</f>
        <v>-0.3498035272081878</v>
      </c>
      <c r="L340" s="33">
        <f>(VLOOKUP($A340,Skaters!$A1:$V640,13,FALSE)-AVERAGE(Skaters!M3:M640))/STDEV(Skaters!M3:M640)</f>
        <v>-0.27155650814904303</v>
      </c>
      <c r="M340" s="33">
        <f>(VLOOKUP($A340,Skaters!$A1:$V640,14,FALSE)-AVERAGE(Skaters!N3:N640))/STDEV(Skaters!N3:N640)</f>
        <v>-0.38508358985028235</v>
      </c>
      <c r="N340" s="33">
        <f>(VLOOKUP($A340,Skaters!$A1:$V640,15,FALSE)-AVERAGE(Skaters!O3:O640))/STDEV(Skaters!O3:O640)</f>
        <v>0.2858320378285899</v>
      </c>
      <c r="O340" s="33">
        <f>(VLOOKUP($A340,Skaters!$A1:$V640,16,FALSE)-AVERAGE(Skaters!P3:P640))/STDEV(Skaters!P3:P640)</f>
        <v>0.5886655756809992</v>
      </c>
      <c r="P340" s="33">
        <f>(VLOOKUP($A340,Skaters!$A1:$V640,17,FALSE)-AVERAGE(Skaters!Q3:Q640))/STDEV(Skaters!Q3:Q640)</f>
        <v>-0.66060776984213465</v>
      </c>
      <c r="Q340" s="33">
        <f>(VLOOKUP($A340,Skaters!$A1:$V640,18,FALSE)-AVERAGE(Skaters!R3:R640))/STDEV(Skaters!R3:R640)</f>
        <v>-0.23567946515773583</v>
      </c>
      <c r="R340" s="33">
        <f>(VLOOKUP($A340,Skaters!$A1:$V640,19,FALSE)-AVERAGE(Skaters!S3:S640))/STDEV(Skaters!S3:S640)</f>
        <v>-0.63438012901673402</v>
      </c>
      <c r="S340" s="33">
        <f>(VLOOKUP($A340,Skaters!$A1:$V640,20,FALSE)-AVERAGE(Skaters!T3:T640))/STDEV(Skaters!T3:T640)</f>
        <v>-0.59598363404164245</v>
      </c>
      <c r="T340" s="33">
        <f>(VLOOKUP($A340,Skaters!$A1:$V640,21,FALSE)-AVERAGE(Skaters!U3:U640))/STDEV(Skaters!U3:U640)</f>
        <v>-0.65095784258714562</v>
      </c>
      <c r="U340" s="33">
        <f>(VLOOKUP($A340,Skaters!$A1:$V640,22,FALSE)-AVERAGE(Skaters!V3:V640))/STDEV(Skaters!V3:V640)</f>
        <v>-1.1927436227759016</v>
      </c>
      <c r="V340" s="33">
        <f>IFERROR((VLOOKUP($A340,Skaters!A1:X640,23,FALSE)-AVERAGE(Skaters!W3:W640))/STDEV(Skaters!W3:W640),0)</f>
        <v>0</v>
      </c>
      <c r="W340" s="33">
        <f>IFERROR((VLOOKUP($A340,Skaters!A1:X640,24,FALSE)-AVERAGE(Skaters!X3:X640))/STDEV(Skaters!X3:X640),0)</f>
        <v>0</v>
      </c>
    </row>
    <row r="341" spans="1:23" ht="21.25" customHeight="1" x14ac:dyDescent="0.15">
      <c r="A341" s="37" t="s">
        <v>391</v>
      </c>
      <c r="B341" s="38" t="s">
        <v>70</v>
      </c>
      <c r="C341" s="39">
        <v>27</v>
      </c>
      <c r="D341" s="38" t="s">
        <v>81</v>
      </c>
      <c r="E341" s="40">
        <f t="shared" si="10"/>
        <v>-0.33323662722150083</v>
      </c>
      <c r="F341" s="41">
        <f t="shared" si="11"/>
        <v>-7.0901410047127834E-3</v>
      </c>
      <c r="G341" s="42">
        <f>VLOOKUP(A341,Skaters!A1:G640,7,FALSE)</f>
        <v>47</v>
      </c>
      <c r="H341" s="43">
        <f>(VLOOKUP($A341,Skaters!$A1:$V640,8,FALSE)-AVERAGE(Skaters!H3:H640))/STDEV(Skaters!H3:H640)</f>
        <v>-1.1667997062797322</v>
      </c>
      <c r="I341" s="33">
        <f>(VLOOKUP($A341,Skaters!$A1:$V640,10,FALSE)-AVERAGE(Skaters!J3:J640))/STDEV(Skaters!J3:J640)</f>
        <v>0.40592318438571462</v>
      </c>
      <c r="J341" s="33">
        <f>(VLOOKUP($A341,Skaters!$A1:$V640,11,FALSE)-AVERAGE(Skaters!K3:K640))/STDEV(Skaters!K3:K640)</f>
        <v>-0.85457461780776356</v>
      </c>
      <c r="K341" s="33">
        <f>(VLOOKUP($A341,Skaters!$A1:$V640,12,FALSE)-AVERAGE(Skaters!L3:L640))/STDEV(Skaters!L3:L640)</f>
        <v>-0.35077856187996531</v>
      </c>
      <c r="L341" s="33">
        <f>(VLOOKUP($A341,Skaters!$A1:$V640,13,FALSE)-AVERAGE(Skaters!M3:M640))/STDEV(Skaters!M3:M640)</f>
        <v>0.40012346831191631</v>
      </c>
      <c r="M341" s="33">
        <f>(VLOOKUP($A341,Skaters!$A1:$V640,14,FALSE)-AVERAGE(Skaters!N3:N640))/STDEV(Skaters!N3:N640)</f>
        <v>-3.5623128615145543E-2</v>
      </c>
      <c r="N341" s="33">
        <f>(VLOOKUP($A341,Skaters!$A1:$V640,15,FALSE)-AVERAGE(Skaters!O3:O640))/STDEV(Skaters!O3:O640)</f>
        <v>-0.33747058609219605</v>
      </c>
      <c r="O341" s="33">
        <f>(VLOOKUP($A341,Skaters!$A1:$V640,16,FALSE)-AVERAGE(Skaters!P3:P640))/STDEV(Skaters!P3:P640)</f>
        <v>-0.80159761703173038</v>
      </c>
      <c r="P341" s="33">
        <f>(VLOOKUP($A341,Skaters!$A1:$V640,17,FALSE)-AVERAGE(Skaters!Q3:Q640))/STDEV(Skaters!Q3:Q640)</f>
        <v>-0.20678912220216611</v>
      </c>
      <c r="Q341" s="33">
        <f>(VLOOKUP($A341,Skaters!$A1:$V640,18,FALSE)-AVERAGE(Skaters!R3:R640))/STDEV(Skaters!R3:R640)</f>
        <v>0.85435954101255818</v>
      </c>
      <c r="R341" s="33">
        <f>(VLOOKUP($A341,Skaters!$A1:$V640,19,FALSE)-AVERAGE(Skaters!S3:S640))/STDEV(Skaters!S3:S640)</f>
        <v>0.31535843265606617</v>
      </c>
      <c r="S341" s="33">
        <f>(VLOOKUP($A341,Skaters!$A1:$V640,20,FALSE)-AVERAGE(Skaters!T3:T640))/STDEV(Skaters!T3:T640)</f>
        <v>-0.55174170406945322</v>
      </c>
      <c r="T341" s="33">
        <f>(VLOOKUP($A341,Skaters!$A1:$V640,21,FALSE)-AVERAGE(Skaters!U3:U640))/STDEV(Skaters!U3:U640)</f>
        <v>-0.53340615896121191</v>
      </c>
      <c r="U341" s="33">
        <f>(VLOOKUP($A341,Skaters!$A1:$V640,22,FALSE)-AVERAGE(Skaters!V3:V640))/STDEV(Skaters!V3:V640)</f>
        <v>5.7052479574966196E-2</v>
      </c>
      <c r="V341" s="33">
        <f>IFERROR((VLOOKUP($A341,Skaters!A1:X640,23,FALSE)-AVERAGE(Skaters!W3:W640))/STDEV(Skaters!W3:W640),0)</f>
        <v>0</v>
      </c>
      <c r="W341" s="33">
        <f>IFERROR((VLOOKUP($A341,Skaters!A1:X640,24,FALSE)-AVERAGE(Skaters!X3:X640))/STDEV(Skaters!X3:X640),0)</f>
        <v>0</v>
      </c>
    </row>
    <row r="342" spans="1:23" ht="21.25" customHeight="1" x14ac:dyDescent="0.2">
      <c r="A342" s="47" t="s">
        <v>390</v>
      </c>
      <c r="B342" s="38" t="s">
        <v>67</v>
      </c>
      <c r="C342" s="39">
        <v>28</v>
      </c>
      <c r="D342" s="38" t="s">
        <v>74</v>
      </c>
      <c r="E342" s="40">
        <f t="shared" si="10"/>
        <v>0.79898474357380977</v>
      </c>
      <c r="F342" s="41">
        <f t="shared" si="11"/>
        <v>1.5666367521055092E-2</v>
      </c>
      <c r="G342" s="42">
        <f>VLOOKUP(A342,Skaters!A1:G640,7,FALSE)</f>
        <v>51</v>
      </c>
      <c r="H342" s="43">
        <f>(VLOOKUP($A342,Skaters!$A1:$V640,8,FALSE)-AVERAGE(Skaters!H3:H640))/STDEV(Skaters!H3:H640)</f>
        <v>0.54068481603957541</v>
      </c>
      <c r="I342" s="33">
        <f>(VLOOKUP($A342,Skaters!$A1:$V640,10,FALSE)-AVERAGE(Skaters!J3:J640))/STDEV(Skaters!J3:J640)</f>
        <v>-1.0293821014659363</v>
      </c>
      <c r="J342" s="33">
        <f>(VLOOKUP($A342,Skaters!$A1:$V640,11,FALSE)-AVERAGE(Skaters!K3:K640))/STDEV(Skaters!K3:K640)</f>
        <v>0.20329619915184019</v>
      </c>
      <c r="K342" s="33">
        <f>(VLOOKUP($A342,Skaters!$A1:$V640,12,FALSE)-AVERAGE(Skaters!L3:L640))/STDEV(Skaters!L3:L640)</f>
        <v>-0.35083089878032447</v>
      </c>
      <c r="L342" s="33">
        <f>(VLOOKUP($A342,Skaters!$A1:$V640,13,FALSE)-AVERAGE(Skaters!M3:M640))/STDEV(Skaters!M3:M640)</f>
        <v>1.8372768590284652E-3</v>
      </c>
      <c r="M342" s="33">
        <f>(VLOOKUP($A342,Skaters!$A1:$V640,14,FALSE)-AVERAGE(Skaters!N3:N640))/STDEV(Skaters!N3:N640)</f>
        <v>-0.68117556913290656</v>
      </c>
      <c r="N342" s="33">
        <f>(VLOOKUP($A342,Skaters!$A1:$V640,15,FALSE)-AVERAGE(Skaters!O3:O640))/STDEV(Skaters!O3:O640)</f>
        <v>-0.31382862586862281</v>
      </c>
      <c r="O342" s="33">
        <f>(VLOOKUP($A342,Skaters!$A1:$V640,16,FALSE)-AVERAGE(Skaters!P3:P640))/STDEV(Skaters!P3:P640)</f>
        <v>0.65260046494770951</v>
      </c>
      <c r="P342" s="33">
        <f>(VLOOKUP($A342,Skaters!$A1:$V640,17,FALSE)-AVERAGE(Skaters!Q3:Q640))/STDEV(Skaters!Q3:Q640)</f>
        <v>0.32457056718918259</v>
      </c>
      <c r="Q342" s="33">
        <f>(VLOOKUP($A342,Skaters!$A1:$V640,18,FALSE)-AVERAGE(Skaters!R3:R640))/STDEV(Skaters!R3:R640)</f>
        <v>1.2844615299497908</v>
      </c>
      <c r="R342" s="33">
        <f>(VLOOKUP($A342,Skaters!$A1:$V640,19,FALSE)-AVERAGE(Skaters!S3:S640))/STDEV(Skaters!S3:S640)</f>
        <v>-0.88871811538731593</v>
      </c>
      <c r="S342" s="33">
        <f>(VLOOKUP($A342,Skaters!$A1:$V640,20,FALSE)-AVERAGE(Skaters!T3:T640))/STDEV(Skaters!T3:T640)</f>
        <v>-0.59598363404164245</v>
      </c>
      <c r="T342" s="33">
        <f>(VLOOKUP($A342,Skaters!$A1:$V640,21,FALSE)-AVERAGE(Skaters!U3:U640))/STDEV(Skaters!U3:U640)</f>
        <v>-0.65095784258714562</v>
      </c>
      <c r="U342" s="33">
        <f>(VLOOKUP($A342,Skaters!$A1:$V640,22,FALSE)-AVERAGE(Skaters!V3:V640))/STDEV(Skaters!V3:V640)</f>
        <v>-1.1927436227759016</v>
      </c>
      <c r="V342" s="33">
        <f>IFERROR((VLOOKUP($A342,Skaters!A1:X640,23,FALSE)-AVERAGE(Skaters!W3:W640))/STDEV(Skaters!W3:W640),0)</f>
        <v>0</v>
      </c>
      <c r="W342" s="33">
        <f>IFERROR((VLOOKUP($A342,Skaters!A1:X640,24,FALSE)-AVERAGE(Skaters!X3:X640))/STDEV(Skaters!X3:X640),0)</f>
        <v>0</v>
      </c>
    </row>
    <row r="343" spans="1:23" ht="21.25" customHeight="1" x14ac:dyDescent="0.15">
      <c r="A343" s="44" t="s">
        <v>447</v>
      </c>
      <c r="B343" s="48" t="s">
        <v>99</v>
      </c>
      <c r="C343" s="49">
        <v>27</v>
      </c>
      <c r="D343" s="48" t="s">
        <v>59</v>
      </c>
      <c r="E343" s="40">
        <f t="shared" si="10"/>
        <v>-2.8823964843025669</v>
      </c>
      <c r="F343" s="41">
        <f t="shared" si="11"/>
        <v>-5.4384839326463527E-2</v>
      </c>
      <c r="G343" s="42">
        <f>VLOOKUP(A343,Skaters!A1:G640,7,FALSE)</f>
        <v>53</v>
      </c>
      <c r="H343" s="43">
        <f>(VLOOKUP($A343,Skaters!$A1:$V640,8,FALSE)-AVERAGE(Skaters!H3:H640))/STDEV(Skaters!H3:H640)</f>
        <v>-1.1732608889632492</v>
      </c>
      <c r="I343" s="33">
        <f>(VLOOKUP($A343,Skaters!$A1:$V640,10,FALSE)-AVERAGE(Skaters!J3:J640))/STDEV(Skaters!J3:J640)</f>
        <v>-0.12701087711321038</v>
      </c>
      <c r="J343" s="33">
        <f>(VLOOKUP($A343,Skaters!$A1:$V640,11,FALSE)-AVERAGE(Skaters!K3:K640))/STDEV(Skaters!K3:K640)</f>
        <v>-0.46835467667922992</v>
      </c>
      <c r="K343" s="33">
        <f>(VLOOKUP($A343,Skaters!$A1:$V640,12,FALSE)-AVERAGE(Skaters!L3:L640))/STDEV(Skaters!L3:L640)</f>
        <v>-0.35494851890655565</v>
      </c>
      <c r="L343" s="33">
        <f>(VLOOKUP($A343,Skaters!$A1:$V640,13,FALSE)-AVERAGE(Skaters!M3:M640))/STDEV(Skaters!M3:M640)</f>
        <v>-0.87543252199237731</v>
      </c>
      <c r="M343" s="33">
        <f>(VLOOKUP($A343,Skaters!$A1:$V640,14,FALSE)-AVERAGE(Skaters!N3:N640))/STDEV(Skaters!N3:N640)</f>
        <v>0.77220141101077966</v>
      </c>
      <c r="N343" s="33">
        <f>(VLOOKUP($A343,Skaters!$A1:$V640,15,FALSE)-AVERAGE(Skaters!O3:O640))/STDEV(Skaters!O3:O640)</f>
        <v>0.26869352020661513</v>
      </c>
      <c r="O343" s="33">
        <f>(VLOOKUP($A343,Skaters!$A1:$V640,16,FALSE)-AVERAGE(Skaters!P3:P640))/STDEV(Skaters!P3:P640)</f>
        <v>-0.45632012367035968</v>
      </c>
      <c r="P343" s="33">
        <f>(VLOOKUP($A343,Skaters!$A1:$V640,17,FALSE)-AVERAGE(Skaters!Q3:Q640))/STDEV(Skaters!Q3:Q640)</f>
        <v>-0.95345740888212493</v>
      </c>
      <c r="Q343" s="33">
        <f>(VLOOKUP($A343,Skaters!$A1:$V640,18,FALSE)-AVERAGE(Skaters!R3:R640))/STDEV(Skaters!R3:R640)</f>
        <v>-1.2239718050540049</v>
      </c>
      <c r="R343" s="33">
        <f>(VLOOKUP($A343,Skaters!$A1:$V640,19,FALSE)-AVERAGE(Skaters!S3:S640))/STDEV(Skaters!S3:S640)</f>
        <v>-0.2994505479310054</v>
      </c>
      <c r="S343" s="33">
        <f>(VLOOKUP($A343,Skaters!$A1:$V640,20,FALSE)-AVERAGE(Skaters!T3:T640))/STDEV(Skaters!T3:T640)</f>
        <v>1.1847634844687216</v>
      </c>
      <c r="T343" s="33">
        <f>(VLOOKUP($A343,Skaters!$A1:$V640,21,FALSE)-AVERAGE(Skaters!U3:U640))/STDEV(Skaters!U3:U640)</f>
        <v>1.4380776265457522</v>
      </c>
      <c r="U343" s="33">
        <f>(VLOOKUP($A343,Skaters!$A1:$V640,22,FALSE)-AVERAGE(Skaters!V3:V640))/STDEV(Skaters!V3:V640)</f>
        <v>0.8847445041818095</v>
      </c>
      <c r="V343" s="33">
        <f>IFERROR((VLOOKUP($A343,Skaters!A1:X640,23,FALSE)-AVERAGE(Skaters!W3:W640))/STDEV(Skaters!W3:W640),0)</f>
        <v>0</v>
      </c>
      <c r="W343" s="33">
        <f>IFERROR((VLOOKUP($A343,Skaters!A1:X640,24,FALSE)-AVERAGE(Skaters!X3:X640))/STDEV(Skaters!X3:X640),0)</f>
        <v>0</v>
      </c>
    </row>
    <row r="344" spans="1:23" ht="21.25" customHeight="1" x14ac:dyDescent="0.2">
      <c r="A344" s="47" t="s">
        <v>339</v>
      </c>
      <c r="B344" s="38" t="s">
        <v>92</v>
      </c>
      <c r="C344" s="39">
        <v>27</v>
      </c>
      <c r="D344" s="38" t="s">
        <v>74</v>
      </c>
      <c r="E344" s="40">
        <f t="shared" si="10"/>
        <v>1.5619885033254892</v>
      </c>
      <c r="F344" s="41">
        <f t="shared" si="11"/>
        <v>3.3956271811423681E-2</v>
      </c>
      <c r="G344" s="42">
        <f>VLOOKUP(A344,Skaters!A1:G640,7,FALSE)</f>
        <v>46</v>
      </c>
      <c r="H344" s="43">
        <f>(VLOOKUP($A344,Skaters!$A1:$V640,8,FALSE)-AVERAGE(Skaters!H3:H640))/STDEV(Skaters!H3:H640)</f>
        <v>1.4521714190149111</v>
      </c>
      <c r="I344" s="33">
        <f>(VLOOKUP($A344,Skaters!$A1:$V640,10,FALSE)-AVERAGE(Skaters!J3:J640))/STDEV(Skaters!J3:J640)</f>
        <v>-0.59145134086728424</v>
      </c>
      <c r="J344" s="33">
        <f>(VLOOKUP($A344,Skaters!$A1:$V640,11,FALSE)-AVERAGE(Skaters!K3:K640))/STDEV(Skaters!K3:K640)</f>
        <v>-0.12624107616258226</v>
      </c>
      <c r="K344" s="33">
        <f>(VLOOKUP($A344,Skaters!$A1:$V640,12,FALSE)-AVERAGE(Skaters!L3:L640))/STDEV(Skaters!L3:L640)</f>
        <v>-0.35508891277946347</v>
      </c>
      <c r="L344" s="33">
        <f>(VLOOKUP($A344,Skaters!$A1:$V640,13,FALSE)-AVERAGE(Skaters!M3:M640))/STDEV(Skaters!M3:M640)</f>
        <v>0.50058426804809641</v>
      </c>
      <c r="M344" s="33">
        <f>(VLOOKUP($A344,Skaters!$A1:$V640,14,FALSE)-AVERAGE(Skaters!N3:N640))/STDEV(Skaters!N3:N640)</f>
        <v>-0.34283593717623773</v>
      </c>
      <c r="N344" s="33">
        <f>(VLOOKUP($A344,Skaters!$A1:$V640,15,FALSE)-AVERAGE(Skaters!O3:O640))/STDEV(Skaters!O3:O640)</f>
        <v>-0.46219115553280871</v>
      </c>
      <c r="O344" s="33">
        <f>(VLOOKUP($A344,Skaters!$A1:$V640,16,FALSE)-AVERAGE(Skaters!P3:P640))/STDEV(Skaters!P3:P640)</f>
        <v>2.550755021190124</v>
      </c>
      <c r="P344" s="33">
        <f>(VLOOKUP($A344,Skaters!$A1:$V640,17,FALSE)-AVERAGE(Skaters!Q3:Q640))/STDEV(Skaters!Q3:Q640)</f>
        <v>1.9630474850801798</v>
      </c>
      <c r="Q344" s="33">
        <f>(VLOOKUP($A344,Skaters!$A1:$V640,18,FALSE)-AVERAGE(Skaters!R3:R640))/STDEV(Skaters!R3:R640)</f>
        <v>-0.30946721335005589</v>
      </c>
      <c r="R344" s="33">
        <f>(VLOOKUP($A344,Skaters!$A1:$V640,19,FALSE)-AVERAGE(Skaters!S3:S640))/STDEV(Skaters!S3:S640)</f>
        <v>-0.4747297674398025</v>
      </c>
      <c r="S344" s="33">
        <f>(VLOOKUP($A344,Skaters!$A1:$V640,20,FALSE)-AVERAGE(Skaters!T3:T640))/STDEV(Skaters!T3:T640)</f>
        <v>-0.59598363404164245</v>
      </c>
      <c r="T344" s="33">
        <f>(VLOOKUP($A344,Skaters!$A1:$V640,21,FALSE)-AVERAGE(Skaters!U3:U640))/STDEV(Skaters!U3:U640)</f>
        <v>-0.65095784258714562</v>
      </c>
      <c r="U344" s="33">
        <f>(VLOOKUP($A344,Skaters!$A1:$V640,22,FALSE)-AVERAGE(Skaters!V3:V640))/STDEV(Skaters!V3:V640)</f>
        <v>-1.1927436227759016</v>
      </c>
      <c r="V344" s="33">
        <f>IFERROR((VLOOKUP($A344,Skaters!A1:X640,23,FALSE)-AVERAGE(Skaters!W3:W640))/STDEV(Skaters!W3:W640),0)</f>
        <v>0</v>
      </c>
      <c r="W344" s="33">
        <f>IFERROR((VLOOKUP($A344,Skaters!A1:X640,24,FALSE)-AVERAGE(Skaters!X3:X640))/STDEV(Skaters!X3:X640),0)</f>
        <v>0</v>
      </c>
    </row>
    <row r="345" spans="1:23" ht="21.25" customHeight="1" x14ac:dyDescent="0.2">
      <c r="A345" s="47" t="s">
        <v>359</v>
      </c>
      <c r="B345" s="38" t="s">
        <v>125</v>
      </c>
      <c r="C345" s="39">
        <v>29</v>
      </c>
      <c r="D345" s="38" t="s">
        <v>74</v>
      </c>
      <c r="E345" s="40">
        <f t="shared" si="10"/>
        <v>1.2050955946888302</v>
      </c>
      <c r="F345" s="41">
        <f t="shared" si="11"/>
        <v>2.6197730319322397E-2</v>
      </c>
      <c r="G345" s="42">
        <f>VLOOKUP(A345,Skaters!A1:G640,7,FALSE)</f>
        <v>46</v>
      </c>
      <c r="H345" s="43">
        <f>(VLOOKUP($A345,Skaters!$A1:$V640,8,FALSE)-AVERAGE(Skaters!H3:H640))/STDEV(Skaters!H3:H640)</f>
        <v>1.5163119161496053</v>
      </c>
      <c r="I345" s="33">
        <f>(VLOOKUP($A345,Skaters!$A1:$V640,10,FALSE)-AVERAGE(Skaters!J3:J640))/STDEV(Skaters!J3:J640)</f>
        <v>-0.51743784086616629</v>
      </c>
      <c r="J345" s="33">
        <f>(VLOOKUP($A345,Skaters!$A1:$V640,11,FALSE)-AVERAGE(Skaters!K3:K640))/STDEV(Skaters!K3:K640)</f>
        <v>-0.18440590326822703</v>
      </c>
      <c r="K345" s="33">
        <f>(VLOOKUP($A345,Skaters!$A1:$V640,12,FALSE)-AVERAGE(Skaters!L3:L640))/STDEV(Skaters!L3:L640)</f>
        <v>-0.35736901749244948</v>
      </c>
      <c r="L345" s="33">
        <f>(VLOOKUP($A345,Skaters!$A1:$V640,13,FALSE)-AVERAGE(Skaters!M3:M640))/STDEV(Skaters!M3:M640)</f>
        <v>0.40817012973863576</v>
      </c>
      <c r="M345" s="33">
        <f>(VLOOKUP($A345,Skaters!$A1:$V640,14,FALSE)-AVERAGE(Skaters!N3:N640))/STDEV(Skaters!N3:N640)</f>
        <v>-0.43237831192007176</v>
      </c>
      <c r="N345" s="33">
        <f>(VLOOKUP($A345,Skaters!$A1:$V640,15,FALSE)-AVERAGE(Skaters!O3:O640))/STDEV(Skaters!O3:O640)</f>
        <v>-0.41998729535653317</v>
      </c>
      <c r="O345" s="33">
        <f>(VLOOKUP($A345,Skaters!$A1:$V640,16,FALSE)-AVERAGE(Skaters!P3:P640))/STDEV(Skaters!P3:P640)</f>
        <v>1.2621535178416556</v>
      </c>
      <c r="P345" s="33">
        <f>(VLOOKUP($A345,Skaters!$A1:$V640,17,FALSE)-AVERAGE(Skaters!Q3:Q640))/STDEV(Skaters!Q3:Q640)</f>
        <v>0.81135261182530238</v>
      </c>
      <c r="Q345" s="33">
        <f>(VLOOKUP($A345,Skaters!$A1:$V640,18,FALSE)-AVERAGE(Skaters!R3:R640))/STDEV(Skaters!R3:R640)</f>
        <v>0.65660298659946525</v>
      </c>
      <c r="R345" s="33">
        <f>(VLOOKUP($A345,Skaters!$A1:$V640,19,FALSE)-AVERAGE(Skaters!S3:S640))/STDEV(Skaters!S3:S640)</f>
        <v>-0.55712210939425388</v>
      </c>
      <c r="S345" s="33">
        <f>(VLOOKUP($A345,Skaters!$A1:$V640,20,FALSE)-AVERAGE(Skaters!T3:T640))/STDEV(Skaters!T3:T640)</f>
        <v>-0.59598363404164245</v>
      </c>
      <c r="T345" s="33">
        <f>(VLOOKUP($A345,Skaters!$A1:$V640,21,FALSE)-AVERAGE(Skaters!U3:U640))/STDEV(Skaters!U3:U640)</f>
        <v>-0.65095784258714562</v>
      </c>
      <c r="U345" s="33">
        <f>(VLOOKUP($A345,Skaters!$A1:$V640,22,FALSE)-AVERAGE(Skaters!V3:V640))/STDEV(Skaters!V3:V640)</f>
        <v>-1.1927436227759016</v>
      </c>
      <c r="V345" s="33">
        <f>IFERROR((VLOOKUP($A345,Skaters!A1:X640,23,FALSE)-AVERAGE(Skaters!W3:W640))/STDEV(Skaters!W3:W640),0)</f>
        <v>0</v>
      </c>
      <c r="W345" s="33">
        <f>IFERROR((VLOOKUP($A345,Skaters!A1:X640,24,FALSE)-AVERAGE(Skaters!X3:X640))/STDEV(Skaters!X3:X640),0)</f>
        <v>0</v>
      </c>
    </row>
    <row r="346" spans="1:23" ht="21.25" customHeight="1" x14ac:dyDescent="0.2">
      <c r="A346" s="47" t="s">
        <v>357</v>
      </c>
      <c r="B346" s="38" t="s">
        <v>67</v>
      </c>
      <c r="C346" s="39">
        <v>28</v>
      </c>
      <c r="D346" s="38" t="s">
        <v>74</v>
      </c>
      <c r="E346" s="40">
        <f t="shared" si="10"/>
        <v>1.918620917657047</v>
      </c>
      <c r="F346" s="41">
        <f t="shared" si="11"/>
        <v>3.7620017993275433E-2</v>
      </c>
      <c r="G346" s="42">
        <f>VLOOKUP(A346,Skaters!A1:G640,7,FALSE)</f>
        <v>51</v>
      </c>
      <c r="H346" s="43">
        <f>(VLOOKUP($A346,Skaters!$A1:$V640,8,FALSE)-AVERAGE(Skaters!H3:H640))/STDEV(Skaters!H3:H640)</f>
        <v>0.61499033305876738</v>
      </c>
      <c r="I346" s="33">
        <f>(VLOOKUP($A346,Skaters!$A1:$V640,10,FALSE)-AVERAGE(Skaters!J3:J640))/STDEV(Skaters!J3:J640)</f>
        <v>-0.83590032999710717</v>
      </c>
      <c r="J346" s="33">
        <f>(VLOOKUP($A346,Skaters!$A1:$V640,11,FALSE)-AVERAGE(Skaters!K3:K640))/STDEV(Skaters!K3:K640)</f>
        <v>3.7443371933537785E-2</v>
      </c>
      <c r="K346" s="33">
        <f>(VLOOKUP($A346,Skaters!$A1:$V640,12,FALSE)-AVERAGE(Skaters!L3:L640))/STDEV(Skaters!L3:L640)</f>
        <v>-0.36550873732288874</v>
      </c>
      <c r="L346" s="33">
        <f>(VLOOKUP($A346,Skaters!$A1:$V640,13,FALSE)-AVERAGE(Skaters!M3:M640))/STDEV(Skaters!M3:M640)</f>
        <v>0.2769369438252699</v>
      </c>
      <c r="M346" s="33">
        <f>(VLOOKUP($A346,Skaters!$A1:$V640,14,FALSE)-AVERAGE(Skaters!N3:N640))/STDEV(Skaters!N3:N640)</f>
        <v>-0.47885399265714135</v>
      </c>
      <c r="N346" s="33">
        <f>(VLOOKUP($A346,Skaters!$A1:$V640,15,FALSE)-AVERAGE(Skaters!O3:O640))/STDEV(Skaters!O3:O640)</f>
        <v>4.4545891181969211E-3</v>
      </c>
      <c r="O346" s="33">
        <f>(VLOOKUP($A346,Skaters!$A1:$V640,16,FALSE)-AVERAGE(Skaters!P3:P640))/STDEV(Skaters!P3:P640)</f>
        <v>1.0007436013918798</v>
      </c>
      <c r="P346" s="33">
        <f>(VLOOKUP($A346,Skaters!$A1:$V640,17,FALSE)-AVERAGE(Skaters!Q3:Q640))/STDEV(Skaters!Q3:Q640)</f>
        <v>-0.70725703464862022</v>
      </c>
      <c r="Q346" s="33">
        <f>(VLOOKUP($A346,Skaters!$A1:$V640,18,FALSE)-AVERAGE(Skaters!R3:R640))/STDEV(Skaters!R3:R640)</f>
        <v>1.4349427413852698</v>
      </c>
      <c r="R346" s="33">
        <f>(VLOOKUP($A346,Skaters!$A1:$V640,19,FALSE)-AVERAGE(Skaters!S3:S640))/STDEV(Skaters!S3:S640)</f>
        <v>-0.67061352626247872</v>
      </c>
      <c r="S346" s="33">
        <f>(VLOOKUP($A346,Skaters!$A1:$V640,20,FALSE)-AVERAGE(Skaters!T3:T640))/STDEV(Skaters!T3:T640)</f>
        <v>-0.59598363404164245</v>
      </c>
      <c r="T346" s="33">
        <f>(VLOOKUP($A346,Skaters!$A1:$V640,21,FALSE)-AVERAGE(Skaters!U3:U640))/STDEV(Skaters!U3:U640)</f>
        <v>-0.65095784258714562</v>
      </c>
      <c r="U346" s="33">
        <f>(VLOOKUP($A346,Skaters!$A1:$V640,22,FALSE)-AVERAGE(Skaters!V3:V640))/STDEV(Skaters!V3:V640)</f>
        <v>-1.1927436227759016</v>
      </c>
      <c r="V346" s="33">
        <f>IFERROR((VLOOKUP($A346,Skaters!A1:X640,23,FALSE)-AVERAGE(Skaters!W3:W640))/STDEV(Skaters!W3:W640),0)</f>
        <v>0</v>
      </c>
      <c r="W346" s="33">
        <f>IFERROR((VLOOKUP($A346,Skaters!A1:X640,24,FALSE)-AVERAGE(Skaters!X3:X640))/STDEV(Skaters!X3:X640),0)</f>
        <v>0</v>
      </c>
    </row>
    <row r="347" spans="1:23" ht="21.25" customHeight="1" x14ac:dyDescent="0.2">
      <c r="A347" s="47" t="s">
        <v>398</v>
      </c>
      <c r="B347" s="38" t="s">
        <v>87</v>
      </c>
      <c r="C347" s="39">
        <v>34</v>
      </c>
      <c r="D347" s="38" t="s">
        <v>74</v>
      </c>
      <c r="E347" s="40">
        <f t="shared" si="10"/>
        <v>2.0929299860434636</v>
      </c>
      <c r="F347" s="41">
        <f t="shared" si="11"/>
        <v>4.7566590591896898E-2</v>
      </c>
      <c r="G347" s="42">
        <f>VLOOKUP(A347,Skaters!A1:G640,7,FALSE)</f>
        <v>44</v>
      </c>
      <c r="H347" s="43">
        <f>(VLOOKUP($A347,Skaters!$A1:$V640,8,FALSE)-AVERAGE(Skaters!H3:H640))/STDEV(Skaters!H3:H640)</f>
        <v>0.85139982411981285</v>
      </c>
      <c r="I347" s="33">
        <f>(VLOOKUP($A347,Skaters!$A1:$V640,10,FALSE)-AVERAGE(Skaters!J3:J640))/STDEV(Skaters!J3:J640)</f>
        <v>-0.75178983155474965</v>
      </c>
      <c r="J347" s="33">
        <f>(VLOOKUP($A347,Skaters!$A1:$V640,11,FALSE)-AVERAGE(Skaters!K3:K640))/STDEV(Skaters!K3:K640)</f>
        <v>-4.2035890284990905E-2</v>
      </c>
      <c r="K347" s="33">
        <f>(VLOOKUP($A347,Skaters!$A1:$V640,12,FALSE)-AVERAGE(Skaters!L3:L640))/STDEV(Skaters!L3:L640)</f>
        <v>-0.37655055069014975</v>
      </c>
      <c r="L347" s="33">
        <f>(VLOOKUP($A347,Skaters!$A1:$V640,13,FALSE)-AVERAGE(Skaters!M3:M640))/STDEV(Skaters!M3:M640)</f>
        <v>-0.76211366016711901</v>
      </c>
      <c r="M347" s="33">
        <f>(VLOOKUP($A347,Skaters!$A1:$V640,14,FALSE)-AVERAGE(Skaters!N3:N640))/STDEV(Skaters!N3:N640)</f>
        <v>-0.37054030488031553</v>
      </c>
      <c r="N347" s="33">
        <f>(VLOOKUP($A347,Skaters!$A1:$V640,15,FALSE)-AVERAGE(Skaters!O3:O640))/STDEV(Skaters!O3:O640)</f>
        <v>-0.21914160397822469</v>
      </c>
      <c r="O347" s="33">
        <f>(VLOOKUP($A347,Skaters!$A1:$V640,16,FALSE)-AVERAGE(Skaters!P3:P640))/STDEV(Skaters!P3:P640)</f>
        <v>2.9939490501844839</v>
      </c>
      <c r="P347" s="33">
        <f>(VLOOKUP($A347,Skaters!$A1:$V640,17,FALSE)-AVERAGE(Skaters!Q3:Q640))/STDEV(Skaters!Q3:Q640)</f>
        <v>-0.61937499933468654</v>
      </c>
      <c r="Q347" s="33">
        <f>(VLOOKUP($A347,Skaters!$A1:$V640,18,FALSE)-AVERAGE(Skaters!R3:R640))/STDEV(Skaters!R3:R640)</f>
        <v>0.87406192184406384</v>
      </c>
      <c r="R347" s="33">
        <f>(VLOOKUP($A347,Skaters!$A1:$V640,19,FALSE)-AVERAGE(Skaters!S3:S640))/STDEV(Skaters!S3:S640)</f>
        <v>-0.64484142813012435</v>
      </c>
      <c r="S347" s="33">
        <f>(VLOOKUP($A347,Skaters!$A1:$V640,20,FALSE)-AVERAGE(Skaters!T3:T640))/STDEV(Skaters!T3:T640)</f>
        <v>-0.59598363404164245</v>
      </c>
      <c r="T347" s="33">
        <f>(VLOOKUP($A347,Skaters!$A1:$V640,21,FALSE)-AVERAGE(Skaters!U3:U640))/STDEV(Skaters!U3:U640)</f>
        <v>-0.65095784258714562</v>
      </c>
      <c r="U347" s="33">
        <f>(VLOOKUP($A347,Skaters!$A1:$V640,22,FALSE)-AVERAGE(Skaters!V3:V640))/STDEV(Skaters!V3:V640)</f>
        <v>-1.1927436227759016</v>
      </c>
      <c r="V347" s="33">
        <f>IFERROR((VLOOKUP($A347,Skaters!A1:X640,23,FALSE)-AVERAGE(Skaters!W3:W640))/STDEV(Skaters!W3:W640),0)</f>
        <v>0</v>
      </c>
      <c r="W347" s="33">
        <f>IFERROR((VLOOKUP($A347,Skaters!A1:X640,24,FALSE)-AVERAGE(Skaters!X3:X640))/STDEV(Skaters!X3:X640),0)</f>
        <v>0</v>
      </c>
    </row>
    <row r="348" spans="1:23" ht="21.25" customHeight="1" x14ac:dyDescent="0.15">
      <c r="A348" s="44" t="s">
        <v>439</v>
      </c>
      <c r="B348" s="45" t="s">
        <v>144</v>
      </c>
      <c r="C348" s="46">
        <v>25</v>
      </c>
      <c r="D348" s="45" t="s">
        <v>104</v>
      </c>
      <c r="E348" s="40">
        <f t="shared" si="10"/>
        <v>-3.1943940662171864</v>
      </c>
      <c r="F348" s="41">
        <f t="shared" si="11"/>
        <v>-6.6549876379524711E-2</v>
      </c>
      <c r="G348" s="42">
        <f>VLOOKUP(A348,Skaters!A1:G640,7,FALSE)</f>
        <v>48</v>
      </c>
      <c r="H348" s="43">
        <f>(VLOOKUP($A348,Skaters!$A1:$V640,8,FALSE)-AVERAGE(Skaters!H3:H640))/STDEV(Skaters!H3:H640)</f>
        <v>-8.6884132499561284E-2</v>
      </c>
      <c r="I348" s="33">
        <f>(VLOOKUP($A348,Skaters!$A1:$V640,10,FALSE)-AVERAGE(Skaters!J3:J640))/STDEV(Skaters!J3:J640)</f>
        <v>-0.13754926331093228</v>
      </c>
      <c r="J348" s="33">
        <f>(VLOOKUP($A348,Skaters!$A1:$V640,11,FALSE)-AVERAGE(Skaters!K3:K640))/STDEV(Skaters!K3:K640)</f>
        <v>-0.49837950846661316</v>
      </c>
      <c r="K348" s="33">
        <f>(VLOOKUP($A348,Skaters!$A1:$V640,12,FALSE)-AVERAGE(Skaters!L3:L640))/STDEV(Skaters!L3:L640)</f>
        <v>-0.37881873388002968</v>
      </c>
      <c r="L348" s="33">
        <f>(VLOOKUP($A348,Skaters!$A1:$V640,13,FALSE)-AVERAGE(Skaters!M3:M640))/STDEV(Skaters!M3:M640)</f>
        <v>-0.10840433953851186</v>
      </c>
      <c r="M348" s="33">
        <f>(VLOOKUP($A348,Skaters!$A1:$V640,14,FALSE)-AVERAGE(Skaters!N3:N640))/STDEV(Skaters!N3:N640)</f>
        <v>-0.66544983077675912</v>
      </c>
      <c r="N348" s="33">
        <f>(VLOOKUP($A348,Skaters!$A1:$V640,15,FALSE)-AVERAGE(Skaters!O3:O640))/STDEV(Skaters!O3:O640)</f>
        <v>-0.76493010034994002</v>
      </c>
      <c r="O348" s="33">
        <f>(VLOOKUP($A348,Skaters!$A1:$V640,16,FALSE)-AVERAGE(Skaters!P3:P640))/STDEV(Skaters!P3:P640)</f>
        <v>-0.5143903247514835</v>
      </c>
      <c r="P348" s="33">
        <f>(VLOOKUP($A348,Skaters!$A1:$V640,17,FALSE)-AVERAGE(Skaters!Q3:Q640))/STDEV(Skaters!Q3:Q640)</f>
        <v>0.82429062020442934</v>
      </c>
      <c r="Q348" s="33">
        <f>(VLOOKUP($A348,Skaters!$A1:$V640,18,FALSE)-AVERAGE(Skaters!R3:R640))/STDEV(Skaters!R3:R640)</f>
        <v>-1.1707405297997051</v>
      </c>
      <c r="R348" s="33">
        <f>(VLOOKUP($A348,Skaters!$A1:$V640,19,FALSE)-AVERAGE(Skaters!S3:S640))/STDEV(Skaters!S3:S640)</f>
        <v>-0.42524399023718445</v>
      </c>
      <c r="S348" s="33">
        <f>(VLOOKUP($A348,Skaters!$A1:$V640,20,FALSE)-AVERAGE(Skaters!T3:T640))/STDEV(Skaters!T3:T640)</f>
        <v>1.5984361612005293</v>
      </c>
      <c r="T348" s="33">
        <f>(VLOOKUP($A348,Skaters!$A1:$V640,21,FALSE)-AVERAGE(Skaters!U3:U640))/STDEV(Skaters!U3:U640)</f>
        <v>1.7158658685534083</v>
      </c>
      <c r="U348" s="33">
        <f>(VLOOKUP($A348,Skaters!$A1:$V640,22,FALSE)-AVERAGE(Skaters!V3:V640))/STDEV(Skaters!V3:V640)</f>
        <v>0.97628011609817011</v>
      </c>
      <c r="V348" s="33">
        <f>IFERROR((VLOOKUP($A348,Skaters!A1:X640,23,FALSE)-AVERAGE(Skaters!W3:W640))/STDEV(Skaters!W3:W640),0)</f>
        <v>0</v>
      </c>
      <c r="W348" s="33">
        <f>IFERROR((VLOOKUP($A348,Skaters!A1:X640,24,FALSE)-AVERAGE(Skaters!X3:X640))/STDEV(Skaters!X3:X640),0)</f>
        <v>0</v>
      </c>
    </row>
    <row r="349" spans="1:23" ht="21.25" customHeight="1" x14ac:dyDescent="0.15">
      <c r="A349" s="44" t="s">
        <v>455</v>
      </c>
      <c r="B349" s="48" t="s">
        <v>121</v>
      </c>
      <c r="C349" s="49">
        <v>26</v>
      </c>
      <c r="D349" s="48" t="s">
        <v>74</v>
      </c>
      <c r="E349" s="40">
        <f t="shared" si="10"/>
        <v>-2.222277837106426</v>
      </c>
      <c r="F349" s="41">
        <f t="shared" si="11"/>
        <v>-4.5352608920539307E-2</v>
      </c>
      <c r="G349" s="42">
        <f>VLOOKUP(A349,Skaters!A1:G640,7,FALSE)</f>
        <v>49</v>
      </c>
      <c r="H349" s="43">
        <f>(VLOOKUP($A349,Skaters!$A1:$V640,8,FALSE)-AVERAGE(Skaters!H3:H640))/STDEV(Skaters!H3:H640)</f>
        <v>1.2306544537242081</v>
      </c>
      <c r="I349" s="33">
        <f>(VLOOKUP($A349,Skaters!$A1:$V640,10,FALSE)-AVERAGE(Skaters!J3:J640))/STDEV(Skaters!J3:J640)</f>
        <v>-0.90041242456223569</v>
      </c>
      <c r="J349" s="33">
        <f>(VLOOKUP($A349,Skaters!$A1:$V640,11,FALSE)-AVERAGE(Skaters!K3:K640))/STDEV(Skaters!K3:K640)</f>
        <v>5.5317117741961512E-2</v>
      </c>
      <c r="K349" s="33">
        <f>(VLOOKUP($A349,Skaters!$A1:$V640,12,FALSE)-AVERAGE(Skaters!L3:L640))/STDEV(Skaters!L3:L640)</f>
        <v>-0.38425347688346634</v>
      </c>
      <c r="L349" s="33">
        <f>(VLOOKUP($A349,Skaters!$A1:$V640,13,FALSE)-AVERAGE(Skaters!M3:M640))/STDEV(Skaters!M3:M640)</f>
        <v>-0.81425356822978701</v>
      </c>
      <c r="M349" s="33">
        <f>(VLOOKUP($A349,Skaters!$A1:$V640,14,FALSE)-AVERAGE(Skaters!N3:N640))/STDEV(Skaters!N3:N640)</f>
        <v>-0.76461295980434363</v>
      </c>
      <c r="N349" s="33">
        <f>(VLOOKUP($A349,Skaters!$A1:$V640,15,FALSE)-AVERAGE(Skaters!O3:O640))/STDEV(Skaters!O3:O640)</f>
        <v>-0.84024087178486639</v>
      </c>
      <c r="O349" s="33">
        <f>(VLOOKUP($A349,Skaters!$A1:$V640,16,FALSE)-AVERAGE(Skaters!P3:P640))/STDEV(Skaters!P3:P640)</f>
        <v>1.779576320069185</v>
      </c>
      <c r="P349" s="33">
        <f>(VLOOKUP($A349,Skaters!$A1:$V640,17,FALSE)-AVERAGE(Skaters!Q3:Q640))/STDEV(Skaters!Q3:Q640)</f>
        <v>0.45533348479310348</v>
      </c>
      <c r="Q349" s="33">
        <f>(VLOOKUP($A349,Skaters!$A1:$V640,18,FALSE)-AVERAGE(Skaters!R3:R640))/STDEV(Skaters!R3:R640)</f>
        <v>-1.5022644103406833</v>
      </c>
      <c r="R349" s="33">
        <f>(VLOOKUP($A349,Skaters!$A1:$V640,19,FALSE)-AVERAGE(Skaters!S3:S640))/STDEV(Skaters!S3:S640)</f>
        <v>-0.94039053451842558</v>
      </c>
      <c r="S349" s="33">
        <f>(VLOOKUP($A349,Skaters!$A1:$V640,20,FALSE)-AVERAGE(Skaters!T3:T640))/STDEV(Skaters!T3:T640)</f>
        <v>-0.59598363404164245</v>
      </c>
      <c r="T349" s="33">
        <f>(VLOOKUP($A349,Skaters!$A1:$V640,21,FALSE)-AVERAGE(Skaters!U3:U640))/STDEV(Skaters!U3:U640)</f>
        <v>-0.65095784258714562</v>
      </c>
      <c r="U349" s="33">
        <f>(VLOOKUP($A349,Skaters!$A1:$V640,22,FALSE)-AVERAGE(Skaters!V3:V640))/STDEV(Skaters!V3:V640)</f>
        <v>-1.1927436227759016</v>
      </c>
      <c r="V349" s="33">
        <f>IFERROR((VLOOKUP($A349,Skaters!A1:X640,23,FALSE)-AVERAGE(Skaters!W3:W640))/STDEV(Skaters!W3:W640),0)</f>
        <v>0</v>
      </c>
      <c r="W349" s="33">
        <f>IFERROR((VLOOKUP($A349,Skaters!A1:X640,24,FALSE)-AVERAGE(Skaters!X3:X640))/STDEV(Skaters!X3:X640),0)</f>
        <v>0</v>
      </c>
    </row>
    <row r="350" spans="1:23" ht="21.25" customHeight="1" x14ac:dyDescent="0.15">
      <c r="A350" s="44" t="s">
        <v>343</v>
      </c>
      <c r="B350" s="45" t="s">
        <v>117</v>
      </c>
      <c r="C350" s="46">
        <v>30</v>
      </c>
      <c r="D350" s="45" t="s">
        <v>74</v>
      </c>
      <c r="E350" s="40">
        <f t="shared" si="10"/>
        <v>-8.2163800701454681E-3</v>
      </c>
      <c r="F350" s="41">
        <f t="shared" si="11"/>
        <v>-1.7117458479469724E-4</v>
      </c>
      <c r="G350" s="42">
        <f>VLOOKUP(A350,Skaters!A1:G640,7,FALSE)</f>
        <v>48</v>
      </c>
      <c r="H350" s="43">
        <f>(VLOOKUP($A350,Skaters!$A1:$V640,8,FALSE)-AVERAGE(Skaters!H3:H640))/STDEV(Skaters!H3:H640)</f>
        <v>1.4517193324800726</v>
      </c>
      <c r="I350" s="33">
        <f>(VLOOKUP($A350,Skaters!$A1:$V640,10,FALSE)-AVERAGE(Skaters!J3:J640))/STDEV(Skaters!J3:J640)</f>
        <v>-0.78844508298361649</v>
      </c>
      <c r="J350" s="33">
        <f>(VLOOKUP($A350,Skaters!$A1:$V640,11,FALSE)-AVERAGE(Skaters!K3:K640))/STDEV(Skaters!K3:K640)</f>
        <v>-2.8840255552518554E-2</v>
      </c>
      <c r="K350" s="33">
        <f>(VLOOKUP($A350,Skaters!$A1:$V640,12,FALSE)-AVERAGE(Skaters!L3:L640))/STDEV(Skaters!L3:L640)</f>
        <v>-0.38528111638582202</v>
      </c>
      <c r="L350" s="33">
        <f>(VLOOKUP($A350,Skaters!$A1:$V640,13,FALSE)-AVERAGE(Skaters!M3:M640))/STDEV(Skaters!M3:M640)</f>
        <v>0.6083614424439302</v>
      </c>
      <c r="M350" s="33">
        <f>(VLOOKUP($A350,Skaters!$A1:$V640,14,FALSE)-AVERAGE(Skaters!N3:N640))/STDEV(Skaters!N3:N640)</f>
        <v>-5.9514081302368835E-2</v>
      </c>
      <c r="N350" s="33">
        <f>(VLOOKUP($A350,Skaters!$A1:$V640,15,FALSE)-AVERAGE(Skaters!O3:O640))/STDEV(Skaters!O3:O640)</f>
        <v>0.19834649756162948</v>
      </c>
      <c r="O350" s="33">
        <f>(VLOOKUP($A350,Skaters!$A1:$V640,16,FALSE)-AVERAGE(Skaters!P3:P640))/STDEV(Skaters!P3:P640)</f>
        <v>0.41746623043922582</v>
      </c>
      <c r="P350" s="33">
        <f>(VLOOKUP($A350,Skaters!$A1:$V640,17,FALSE)-AVERAGE(Skaters!Q3:Q640))/STDEV(Skaters!Q3:Q640)</f>
        <v>0.44616335606356811</v>
      </c>
      <c r="Q350" s="33">
        <f>(VLOOKUP($A350,Skaters!$A1:$V640,18,FALSE)-AVERAGE(Skaters!R3:R640))/STDEV(Skaters!R3:R640)</f>
        <v>-0.41510521197879591</v>
      </c>
      <c r="R350" s="33">
        <f>(VLOOKUP($A350,Skaters!$A1:$V640,19,FALSE)-AVERAGE(Skaters!S3:S640))/STDEV(Skaters!S3:S640)</f>
        <v>-0.78260195495246587</v>
      </c>
      <c r="S350" s="33">
        <f>(VLOOKUP($A350,Skaters!$A1:$V640,20,FALSE)-AVERAGE(Skaters!T3:T640))/STDEV(Skaters!T3:T640)</f>
        <v>-0.59598363404164245</v>
      </c>
      <c r="T350" s="33">
        <f>(VLOOKUP($A350,Skaters!$A1:$V640,21,FALSE)-AVERAGE(Skaters!U3:U640))/STDEV(Skaters!U3:U640)</f>
        <v>-0.65095784258714562</v>
      </c>
      <c r="U350" s="33">
        <f>(VLOOKUP($A350,Skaters!$A1:$V640,22,FALSE)-AVERAGE(Skaters!V3:V640))/STDEV(Skaters!V3:V640)</f>
        <v>-1.1927436227759016</v>
      </c>
      <c r="V350" s="33">
        <f>IFERROR((VLOOKUP($A350,Skaters!A1:X640,23,FALSE)-AVERAGE(Skaters!W3:W640))/STDEV(Skaters!W3:W640),0)</f>
        <v>0</v>
      </c>
      <c r="W350" s="33">
        <f>IFERROR((VLOOKUP($A350,Skaters!A1:X640,24,FALSE)-AVERAGE(Skaters!X3:X640))/STDEV(Skaters!X3:X640),0)</f>
        <v>0</v>
      </c>
    </row>
    <row r="351" spans="1:23" ht="21.25" customHeight="1" x14ac:dyDescent="0.15">
      <c r="A351" s="44" t="s">
        <v>466</v>
      </c>
      <c r="B351" s="48" t="s">
        <v>67</v>
      </c>
      <c r="C351" s="49">
        <v>29</v>
      </c>
      <c r="D351" s="48" t="s">
        <v>61</v>
      </c>
      <c r="E351" s="40">
        <f t="shared" si="10"/>
        <v>-1.3444542201874967</v>
      </c>
      <c r="F351" s="41">
        <f t="shared" si="11"/>
        <v>-2.6361847454656799E-2</v>
      </c>
      <c r="G351" s="42">
        <f>VLOOKUP(A351,Skaters!A1:G640,7,FALSE)</f>
        <v>51</v>
      </c>
      <c r="H351" s="43">
        <f>(VLOOKUP($A351,Skaters!$A1:$V640,8,FALSE)-AVERAGE(Skaters!H3:H640))/STDEV(Skaters!H3:H640)</f>
        <v>-0.81471182100853234</v>
      </c>
      <c r="I351" s="33">
        <f>(VLOOKUP($A351,Skaters!$A1:$V640,10,FALSE)-AVERAGE(Skaters!J3:J640))/STDEV(Skaters!J3:J640)</f>
        <v>-5.4223706589580367E-2</v>
      </c>
      <c r="J351" s="33">
        <f>(VLOOKUP($A351,Skaters!$A1:$V640,11,FALSE)-AVERAGE(Skaters!K3:K640))/STDEV(Skaters!K3:K640)</f>
        <v>-0.57642341066384617</v>
      </c>
      <c r="K351" s="33">
        <f>(VLOOKUP($A351,Skaters!$A1:$V640,12,FALSE)-AVERAGE(Skaters!L3:L640))/STDEV(Skaters!L3:L640)</f>
        <v>-0.38931939271593741</v>
      </c>
      <c r="L351" s="33">
        <f>(VLOOKUP($A351,Skaters!$A1:$V640,13,FALSE)-AVERAGE(Skaters!M3:M640))/STDEV(Skaters!M3:M640)</f>
        <v>-0.34987780014190162</v>
      </c>
      <c r="M351" s="33">
        <f>(VLOOKUP($A351,Skaters!$A1:$V640,14,FALSE)-AVERAGE(Skaters!N3:N640))/STDEV(Skaters!N3:N640)</f>
        <v>-0.7615147297950341</v>
      </c>
      <c r="N351" s="33">
        <f>(VLOOKUP($A351,Skaters!$A1:$V640,15,FALSE)-AVERAGE(Skaters!O3:O640))/STDEV(Skaters!O3:O640)</f>
        <v>-0.85058867150473538</v>
      </c>
      <c r="O351" s="33">
        <f>(VLOOKUP($A351,Skaters!$A1:$V640,16,FALSE)-AVERAGE(Skaters!P3:P640))/STDEV(Skaters!P3:P640)</f>
        <v>-0.42811259021285031</v>
      </c>
      <c r="P351" s="33">
        <f>(VLOOKUP($A351,Skaters!$A1:$V640,17,FALSE)-AVERAGE(Skaters!Q3:Q640))/STDEV(Skaters!Q3:Q640)</f>
        <v>8.0881743768386652E-2</v>
      </c>
      <c r="Q351" s="33">
        <f>(VLOOKUP($A351,Skaters!$A1:$V640,18,FALSE)-AVERAGE(Skaters!R3:R640))/STDEV(Skaters!R3:R640)</f>
        <v>0.91477195892541707</v>
      </c>
      <c r="R351" s="33">
        <f>(VLOOKUP($A351,Skaters!$A1:$V640,19,FALSE)-AVERAGE(Skaters!S3:S640))/STDEV(Skaters!S3:S640)</f>
        <v>0.21054058702955533</v>
      </c>
      <c r="S351" s="33">
        <f>(VLOOKUP($A351,Skaters!$A1:$V640,20,FALSE)-AVERAGE(Skaters!T3:T640))/STDEV(Skaters!T3:T640)</f>
        <v>1.1836401063202455</v>
      </c>
      <c r="T351" s="33">
        <f>(VLOOKUP($A351,Skaters!$A1:$V640,21,FALSE)-AVERAGE(Skaters!U3:U640))/STDEV(Skaters!U3:U640)</f>
        <v>1.1562122182637271</v>
      </c>
      <c r="U351" s="33">
        <f>(VLOOKUP($A351,Skaters!$A1:$V640,22,FALSE)-AVERAGE(Skaters!V3:V640))/STDEV(Skaters!V3:V640)</f>
        <v>1.0419712105917265</v>
      </c>
      <c r="V351" s="33">
        <f>IFERROR((VLOOKUP($A351,Skaters!A1:X640,23,FALSE)-AVERAGE(Skaters!W3:W640))/STDEV(Skaters!W3:W640),0)</f>
        <v>0</v>
      </c>
      <c r="W351" s="33">
        <f>IFERROR((VLOOKUP($A351,Skaters!A1:X640,24,FALSE)-AVERAGE(Skaters!X3:X640))/STDEV(Skaters!X3:X640),0)</f>
        <v>0</v>
      </c>
    </row>
    <row r="352" spans="1:23" ht="21.25" customHeight="1" x14ac:dyDescent="0.15">
      <c r="A352" s="44" t="s">
        <v>441</v>
      </c>
      <c r="B352" s="45" t="s">
        <v>157</v>
      </c>
      <c r="C352" s="46">
        <v>22</v>
      </c>
      <c r="D352" s="45" t="s">
        <v>104</v>
      </c>
      <c r="E352" s="40">
        <f t="shared" si="10"/>
        <v>-2.7311420207872281</v>
      </c>
      <c r="F352" s="41">
        <f t="shared" si="11"/>
        <v>-5.9372652625809305E-2</v>
      </c>
      <c r="G352" s="42">
        <f>VLOOKUP(A352,Skaters!A1:G640,7,FALSE)</f>
        <v>46</v>
      </c>
      <c r="H352" s="43">
        <f>(VLOOKUP($A352,Skaters!$A1:$V640,8,FALSE)-AVERAGE(Skaters!H3:H640))/STDEV(Skaters!H3:H640)</f>
        <v>-0.30651142204075732</v>
      </c>
      <c r="I352" s="33">
        <f>(VLOOKUP($A352,Skaters!$A1:$V640,10,FALSE)-AVERAGE(Skaters!J3:J640))/STDEV(Skaters!J3:J640)</f>
        <v>-0.47589299881710567</v>
      </c>
      <c r="J352" s="33">
        <f>(VLOOKUP($A352,Skaters!$A1:$V640,11,FALSE)-AVERAGE(Skaters!K3:K640))/STDEV(Skaters!K3:K640)</f>
        <v>-0.26674345527561855</v>
      </c>
      <c r="K352" s="33">
        <f>(VLOOKUP($A352,Skaters!$A1:$V640,12,FALSE)-AVERAGE(Skaters!L3:L640))/STDEV(Skaters!L3:L640)</f>
        <v>-0.39003285208900329</v>
      </c>
      <c r="L352" s="33">
        <f>(VLOOKUP($A352,Skaters!$A1:$V640,13,FALSE)-AVERAGE(Skaters!M3:M640))/STDEV(Skaters!M3:M640)</f>
        <v>-0.26392397099360493</v>
      </c>
      <c r="M352" s="33">
        <f>(VLOOKUP($A352,Skaters!$A1:$V640,14,FALSE)-AVERAGE(Skaters!N3:N640))/STDEV(Skaters!N3:N640)</f>
        <v>-0.73390148181280923</v>
      </c>
      <c r="N352" s="33">
        <f>(VLOOKUP($A352,Skaters!$A1:$V640,15,FALSE)-AVERAGE(Skaters!O3:O640))/STDEV(Skaters!O3:O640)</f>
        <v>-0.78761187557736556</v>
      </c>
      <c r="O352" s="33">
        <f>(VLOOKUP($A352,Skaters!$A1:$V640,16,FALSE)-AVERAGE(Skaters!P3:P640))/STDEV(Skaters!P3:P640)</f>
        <v>0.13890368046441712</v>
      </c>
      <c r="P352" s="33">
        <f>(VLOOKUP($A352,Skaters!$A1:$V640,17,FALSE)-AVERAGE(Skaters!Q3:Q640))/STDEV(Skaters!Q3:Q640)</f>
        <v>0.18565308660234975</v>
      </c>
      <c r="Q352" s="33">
        <f>(VLOOKUP($A352,Skaters!$A1:$V640,18,FALSE)-AVERAGE(Skaters!R3:R640))/STDEV(Skaters!R3:R640)</f>
        <v>-1.0758734005879507</v>
      </c>
      <c r="R352" s="33">
        <f>(VLOOKUP($A352,Skaters!$A1:$V640,19,FALSE)-AVERAGE(Skaters!S3:S640))/STDEV(Skaters!S3:S640)</f>
        <v>-0.43718223688658148</v>
      </c>
      <c r="S352" s="33">
        <f>(VLOOKUP($A352,Skaters!$A1:$V640,20,FALSE)-AVERAGE(Skaters!T3:T640))/STDEV(Skaters!T3:T640)</f>
        <v>1.3410061872004577</v>
      </c>
      <c r="T352" s="33">
        <f>(VLOOKUP($A352,Skaters!$A1:$V640,21,FALSE)-AVERAGE(Skaters!U3:U640))/STDEV(Skaters!U3:U640)</f>
        <v>1.6439717873369013</v>
      </c>
      <c r="U352" s="33">
        <f>(VLOOKUP($A352,Skaters!$A1:$V640,22,FALSE)-AVERAGE(Skaters!V3:V640))/STDEV(Skaters!V3:V640)</f>
        <v>0.87398151474228314</v>
      </c>
      <c r="V352" s="33">
        <f>IFERROR((VLOOKUP($A352,Skaters!A1:X640,23,FALSE)-AVERAGE(Skaters!W3:W640))/STDEV(Skaters!W3:W640),0)</f>
        <v>0</v>
      </c>
      <c r="W352" s="33">
        <f>IFERROR((VLOOKUP($A352,Skaters!A1:X640,24,FALSE)-AVERAGE(Skaters!X3:X640))/STDEV(Skaters!X3:X640),0)</f>
        <v>0</v>
      </c>
    </row>
    <row r="353" spans="1:23" ht="21.25" customHeight="1" x14ac:dyDescent="0.2">
      <c r="A353" s="47" t="s">
        <v>429</v>
      </c>
      <c r="B353" s="38" t="s">
        <v>144</v>
      </c>
      <c r="C353" s="39">
        <v>26</v>
      </c>
      <c r="D353" s="38" t="s">
        <v>81</v>
      </c>
      <c r="E353" s="40">
        <f t="shared" si="10"/>
        <v>-2.8106555636974218</v>
      </c>
      <c r="F353" s="41">
        <f t="shared" si="11"/>
        <v>-5.8555324243696284E-2</v>
      </c>
      <c r="G353" s="42">
        <f>VLOOKUP(A353,Skaters!A1:G640,7,FALSE)</f>
        <v>48</v>
      </c>
      <c r="H353" s="43">
        <f>(VLOOKUP($A353,Skaters!$A1:$V640,8,FALSE)-AVERAGE(Skaters!H3:H640))/STDEV(Skaters!H3:H640)</f>
        <v>-0.53595232714484053</v>
      </c>
      <c r="I353" s="33">
        <f>(VLOOKUP($A353,Skaters!$A1:$V640,10,FALSE)-AVERAGE(Skaters!J3:J640))/STDEV(Skaters!J3:J640)</f>
        <v>-9.395126861093521E-2</v>
      </c>
      <c r="J353" s="33">
        <f>(VLOOKUP($A353,Skaters!$A1:$V640,11,FALSE)-AVERAGE(Skaters!K3:K640))/STDEV(Skaters!K3:K640)</f>
        <v>-0.55524623919552007</v>
      </c>
      <c r="K353" s="33">
        <f>(VLOOKUP($A353,Skaters!$A1:$V640,12,FALSE)-AVERAGE(Skaters!L3:L640))/STDEV(Skaters!L3:L640)</f>
        <v>-0.39443906648004895</v>
      </c>
      <c r="L353" s="33">
        <f>(VLOOKUP($A353,Skaters!$A1:$V640,13,FALSE)-AVERAGE(Skaters!M3:M640))/STDEV(Skaters!M3:M640)</f>
        <v>9.3119779418303933E-2</v>
      </c>
      <c r="M353" s="33">
        <f>(VLOOKUP($A353,Skaters!$A1:$V640,14,FALSE)-AVERAGE(Skaters!N3:N640))/STDEV(Skaters!N3:N640)</f>
        <v>-0.7661278268515922</v>
      </c>
      <c r="N353" s="33">
        <f>(VLOOKUP($A353,Skaters!$A1:$V640,15,FALSE)-AVERAGE(Skaters!O3:O640))/STDEV(Skaters!O3:O640)</f>
        <v>-0.86685147784029892</v>
      </c>
      <c r="O353" s="33">
        <f>(VLOOKUP($A353,Skaters!$A1:$V640,16,FALSE)-AVERAGE(Skaters!P3:P640))/STDEV(Skaters!P3:P640)</f>
        <v>-0.48163654020111779</v>
      </c>
      <c r="P353" s="33">
        <f>(VLOOKUP($A353,Skaters!$A1:$V640,17,FALSE)-AVERAGE(Skaters!Q3:Q640))/STDEV(Skaters!Q3:Q640)</f>
        <v>0.35301253455080367</v>
      </c>
      <c r="Q353" s="33">
        <f>(VLOOKUP($A353,Skaters!$A1:$V640,18,FALSE)-AVERAGE(Skaters!R3:R640))/STDEV(Skaters!R3:R640)</f>
        <v>-0.90608981726785387</v>
      </c>
      <c r="R353" s="33">
        <f>(VLOOKUP($A353,Skaters!$A1:$V640,19,FALSE)-AVERAGE(Skaters!S3:S640))/STDEV(Skaters!S3:S640)</f>
        <v>-0.39410789399324142</v>
      </c>
      <c r="S353" s="33">
        <f>(VLOOKUP($A353,Skaters!$A1:$V640,20,FALSE)-AVERAGE(Skaters!T3:T640))/STDEV(Skaters!T3:T640)</f>
        <v>-0.55217339579743363</v>
      </c>
      <c r="T353" s="33">
        <f>(VLOOKUP($A353,Skaters!$A1:$V640,21,FALSE)-AVERAGE(Skaters!U3:U640))/STDEV(Skaters!U3:U640)</f>
        <v>-0.58209832130229222</v>
      </c>
      <c r="U353" s="33">
        <f>(VLOOKUP($A353,Skaters!$A1:$V640,22,FALSE)-AVERAGE(Skaters!V3:V640))/STDEV(Skaters!V3:V640)</f>
        <v>0.57095626844977143</v>
      </c>
      <c r="V353" s="33">
        <f>IFERROR((VLOOKUP($A353,Skaters!A1:X640,23,FALSE)-AVERAGE(Skaters!W3:W640))/STDEV(Skaters!W3:W640),0)</f>
        <v>0</v>
      </c>
      <c r="W353" s="33">
        <f>IFERROR((VLOOKUP($A353,Skaters!A1:X640,24,FALSE)-AVERAGE(Skaters!X3:X640))/STDEV(Skaters!X3:X640),0)</f>
        <v>0</v>
      </c>
    </row>
    <row r="354" spans="1:23" ht="21.25" customHeight="1" x14ac:dyDescent="0.15">
      <c r="A354" s="44" t="s">
        <v>488</v>
      </c>
      <c r="B354" s="45" t="s">
        <v>135</v>
      </c>
      <c r="C354" s="46">
        <v>29</v>
      </c>
      <c r="D354" s="45" t="s">
        <v>81</v>
      </c>
      <c r="E354" s="40">
        <f t="shared" si="10"/>
        <v>-4.506077708394197</v>
      </c>
      <c r="F354" s="41">
        <f t="shared" si="11"/>
        <v>-9.196076955906525E-2</v>
      </c>
      <c r="G354" s="42">
        <f>VLOOKUP(A354,Skaters!A1:G640,7,FALSE)</f>
        <v>49</v>
      </c>
      <c r="H354" s="43">
        <f>(VLOOKUP($A354,Skaters!$A1:$V640,8,FALSE)-AVERAGE(Skaters!H3:H640))/STDEV(Skaters!H3:H640)</f>
        <v>-0.6375150680442061</v>
      </c>
      <c r="I354" s="33">
        <f>(VLOOKUP($A354,Skaters!$A1:$V640,10,FALSE)-AVERAGE(Skaters!J3:J640))/STDEV(Skaters!J3:J640)</f>
        <v>-0.14551587422713483</v>
      </c>
      <c r="J354" s="33">
        <f>(VLOOKUP($A354,Skaters!$A1:$V640,11,FALSE)-AVERAGE(Skaters!K3:K640))/STDEV(Skaters!K3:K640)</f>
        <v>-0.52198517840214487</v>
      </c>
      <c r="K354" s="33">
        <f>(VLOOKUP($A354,Skaters!$A1:$V640,12,FALSE)-AVERAGE(Skaters!L3:L640))/STDEV(Skaters!L3:L640)</f>
        <v>-0.39743723192589137</v>
      </c>
      <c r="L354" s="33">
        <f>(VLOOKUP($A354,Skaters!$A1:$V640,13,FALSE)-AVERAGE(Skaters!M3:M640))/STDEV(Skaters!M3:M640)</f>
        <v>-0.64611536556355553</v>
      </c>
      <c r="M354" s="33">
        <f>(VLOOKUP($A354,Skaters!$A1:$V640,14,FALSE)-AVERAGE(Skaters!N3:N640))/STDEV(Skaters!N3:N640)</f>
        <v>-0.36938574719226253</v>
      </c>
      <c r="N354" s="33">
        <f>(VLOOKUP($A354,Skaters!$A1:$V640,15,FALSE)-AVERAGE(Skaters!O3:O640))/STDEV(Skaters!O3:O640)</f>
        <v>-0.55975651399829052</v>
      </c>
      <c r="O354" s="33">
        <f>(VLOOKUP($A354,Skaters!$A1:$V640,16,FALSE)-AVERAGE(Skaters!P3:P640))/STDEV(Skaters!P3:P640)</f>
        <v>-0.78442030568462429</v>
      </c>
      <c r="P354" s="33">
        <f>(VLOOKUP($A354,Skaters!$A1:$V640,17,FALSE)-AVERAGE(Skaters!Q3:Q640))/STDEV(Skaters!Q3:Q640)</f>
        <v>-0.50084729396239869</v>
      </c>
      <c r="Q354" s="33">
        <f>(VLOOKUP($A354,Skaters!$A1:$V640,18,FALSE)-AVERAGE(Skaters!R3:R640))/STDEV(Skaters!R3:R640)</f>
        <v>-1.8482844705184467</v>
      </c>
      <c r="R354" s="33">
        <f>(VLOOKUP($A354,Skaters!$A1:$V640,19,FALSE)-AVERAGE(Skaters!S3:S640))/STDEV(Skaters!S3:S640)</f>
        <v>-0.52857679868355079</v>
      </c>
      <c r="S354" s="33">
        <f>(VLOOKUP($A354,Skaters!$A1:$V640,20,FALSE)-AVERAGE(Skaters!T3:T640))/STDEV(Skaters!T3:T640)</f>
        <v>-0.28340740826133065</v>
      </c>
      <c r="T354" s="33">
        <f>(VLOOKUP($A354,Skaters!$A1:$V640,21,FALSE)-AVERAGE(Skaters!U3:U640))/STDEV(Skaters!U3:U640)</f>
        <v>7.2629336069487932E-2</v>
      </c>
      <c r="U354" s="33">
        <f>(VLOOKUP($A354,Skaters!$A1:$V640,22,FALSE)-AVERAGE(Skaters!V3:V640))/STDEV(Skaters!V3:V640)</f>
        <v>0.18345883069620023</v>
      </c>
      <c r="V354" s="33">
        <f>IFERROR((VLOOKUP($A354,Skaters!A1:X640,23,FALSE)-AVERAGE(Skaters!W3:W640))/STDEV(Skaters!W3:W640),0)</f>
        <v>0</v>
      </c>
      <c r="W354" s="33">
        <f>IFERROR((VLOOKUP($A354,Skaters!A1:X640,24,FALSE)-AVERAGE(Skaters!X3:X640))/STDEV(Skaters!X3:X640),0)</f>
        <v>0</v>
      </c>
    </row>
    <row r="355" spans="1:23" ht="21.25" customHeight="1" x14ac:dyDescent="0.2">
      <c r="A355" s="47" t="s">
        <v>360</v>
      </c>
      <c r="B355" s="38" t="s">
        <v>144</v>
      </c>
      <c r="C355" s="39">
        <v>21</v>
      </c>
      <c r="D355" s="38" t="s">
        <v>62</v>
      </c>
      <c r="E355" s="40">
        <f t="shared" si="10"/>
        <v>-2.5944839513859543</v>
      </c>
      <c r="F355" s="41">
        <f t="shared" si="11"/>
        <v>-5.4051748987207382E-2</v>
      </c>
      <c r="G355" s="42">
        <f>VLOOKUP(A355,Skaters!A1:G640,7,FALSE)</f>
        <v>48</v>
      </c>
      <c r="H355" s="43">
        <f>(VLOOKUP($A355,Skaters!$A1:$V640,8,FALSE)-AVERAGE(Skaters!H3:H640))/STDEV(Skaters!H3:H640)</f>
        <v>-0.45412702620629986</v>
      </c>
      <c r="I355" s="33">
        <f>(VLOOKUP($A355,Skaters!$A1:$V640,10,FALSE)-AVERAGE(Skaters!J3:J640))/STDEV(Skaters!J3:J640)</f>
        <v>-0.32957807140368955</v>
      </c>
      <c r="J355" s="33">
        <f>(VLOOKUP($A355,Skaters!$A1:$V640,11,FALSE)-AVERAGE(Skaters!K3:K640))/STDEV(Skaters!K3:K640)</f>
        <v>-0.39329370887371734</v>
      </c>
      <c r="K355" s="33">
        <f>(VLOOKUP($A355,Skaters!$A1:$V640,12,FALSE)-AVERAGE(Skaters!L3:L640))/STDEV(Skaters!L3:L640)</f>
        <v>-0.40184556755430073</v>
      </c>
      <c r="L355" s="33">
        <f>(VLOOKUP($A355,Skaters!$A1:$V640,13,FALSE)-AVERAGE(Skaters!M3:M640))/STDEV(Skaters!M3:M640)</f>
        <v>0.90990321261080886</v>
      </c>
      <c r="M355" s="33">
        <f>(VLOOKUP($A355,Skaters!$A1:$V640,14,FALSE)-AVERAGE(Skaters!N3:N640))/STDEV(Skaters!N3:N640)</f>
        <v>-0.3331974926460764</v>
      </c>
      <c r="N355" s="33">
        <f>(VLOOKUP($A355,Skaters!$A1:$V640,15,FALSE)-AVERAGE(Skaters!O3:O640))/STDEV(Skaters!O3:O640)</f>
        <v>-6.1057889126678387E-2</v>
      </c>
      <c r="O355" s="33">
        <f>(VLOOKUP($A355,Skaters!$A1:$V640,16,FALSE)-AVERAGE(Skaters!P3:P640))/STDEV(Skaters!P3:P640)</f>
        <v>-1.1051516763090421</v>
      </c>
      <c r="P355" s="33">
        <f>(VLOOKUP($A355,Skaters!$A1:$V640,17,FALSE)-AVERAGE(Skaters!Q3:Q640))/STDEV(Skaters!Q3:Q640)</f>
        <v>-1.1608306147020737</v>
      </c>
      <c r="Q355" s="33">
        <f>(VLOOKUP($A355,Skaters!$A1:$V640,18,FALSE)-AVERAGE(Skaters!R3:R640))/STDEV(Skaters!R3:R640)</f>
        <v>-1.6153058182836357</v>
      </c>
      <c r="R355" s="33">
        <f>(VLOOKUP($A355,Skaters!$A1:$V640,19,FALSE)-AVERAGE(Skaters!S3:S640))/STDEV(Skaters!S3:S640)</f>
        <v>-0.56238395485086379</v>
      </c>
      <c r="S355" s="33">
        <f>(VLOOKUP($A355,Skaters!$A1:$V640,20,FALSE)-AVERAGE(Skaters!T3:T640))/STDEV(Skaters!T3:T640)</f>
        <v>-0.5716135555129328</v>
      </c>
      <c r="T355" s="33">
        <f>(VLOOKUP($A355,Skaters!$A1:$V640,21,FALSE)-AVERAGE(Skaters!U3:U640))/STDEV(Skaters!U3:U640)</f>
        <v>-0.62033386402012092</v>
      </c>
      <c r="U355" s="33">
        <f>(VLOOKUP($A355,Skaters!$A1:$V640,22,FALSE)-AVERAGE(Skaters!V3:V640))/STDEV(Skaters!V3:V640)</f>
        <v>0.81010719530212405</v>
      </c>
      <c r="V355" s="33">
        <f>IFERROR((VLOOKUP($A355,Skaters!A1:X640,23,FALSE)-AVERAGE(Skaters!W3:W640))/STDEV(Skaters!W3:W640),0)</f>
        <v>0</v>
      </c>
      <c r="W355" s="33">
        <f>IFERROR((VLOOKUP($A355,Skaters!A1:X640,24,FALSE)-AVERAGE(Skaters!X3:X640))/STDEV(Skaters!X3:X640),0)</f>
        <v>0</v>
      </c>
    </row>
    <row r="356" spans="1:23" ht="21.25" customHeight="1" x14ac:dyDescent="0.15">
      <c r="A356" s="44" t="s">
        <v>463</v>
      </c>
      <c r="B356" s="45" t="s">
        <v>78</v>
      </c>
      <c r="C356" s="46">
        <v>33</v>
      </c>
      <c r="D356" s="45" t="s">
        <v>81</v>
      </c>
      <c r="E356" s="40">
        <f t="shared" si="10"/>
        <v>-1.4042730870446214</v>
      </c>
      <c r="F356" s="41">
        <f t="shared" si="11"/>
        <v>-3.1206068600991586E-2</v>
      </c>
      <c r="G356" s="42">
        <f>VLOOKUP(A356,Skaters!A1:G640,7,FALSE)</f>
        <v>45</v>
      </c>
      <c r="H356" s="43">
        <f>(VLOOKUP($A356,Skaters!$A1:$V640,8,FALSE)-AVERAGE(Skaters!H3:H640))/STDEV(Skaters!H3:H640)</f>
        <v>-0.68546190403904284</v>
      </c>
      <c r="I356" s="33">
        <f>(VLOOKUP($A356,Skaters!$A1:$V640,10,FALSE)-AVERAGE(Skaters!J3:J640))/STDEV(Skaters!J3:J640)</f>
        <v>-0.24402250995716745</v>
      </c>
      <c r="J356" s="33">
        <f>(VLOOKUP($A356,Skaters!$A1:$V640,11,FALSE)-AVERAGE(Skaters!K3:K640))/STDEV(Skaters!K3:K640)</f>
        <v>-0.45798073841909581</v>
      </c>
      <c r="K356" s="33">
        <f>(VLOOKUP($A356,Skaters!$A1:$V640,12,FALSE)-AVERAGE(Skaters!L3:L640))/STDEV(Skaters!L3:L640)</f>
        <v>-0.4028716900495104</v>
      </c>
      <c r="L356" s="33">
        <f>(VLOOKUP($A356,Skaters!$A1:$V640,13,FALSE)-AVERAGE(Skaters!M3:M640))/STDEV(Skaters!M3:M640)</f>
        <v>-0.47246491251273537</v>
      </c>
      <c r="M356" s="33">
        <f>(VLOOKUP($A356,Skaters!$A1:$V640,14,FALSE)-AVERAGE(Skaters!N3:N640))/STDEV(Skaters!N3:N640)</f>
        <v>0.2401336910386104</v>
      </c>
      <c r="N356" s="33">
        <f>(VLOOKUP($A356,Skaters!$A1:$V640,15,FALSE)-AVERAGE(Skaters!O3:O640))/STDEV(Skaters!O3:O640)</f>
        <v>-0.19360509815288113</v>
      </c>
      <c r="O356" s="33">
        <f>(VLOOKUP($A356,Skaters!$A1:$V640,16,FALSE)-AVERAGE(Skaters!P3:P640))/STDEV(Skaters!P3:P640)</f>
        <v>-1.1945637258668318</v>
      </c>
      <c r="P356" s="33">
        <f>(VLOOKUP($A356,Skaters!$A1:$V640,17,FALSE)-AVERAGE(Skaters!Q3:Q640))/STDEV(Skaters!Q3:Q640)</f>
        <v>0.67214249534366488</v>
      </c>
      <c r="Q356" s="33">
        <f>(VLOOKUP($A356,Skaters!$A1:$V640,18,FALSE)-AVERAGE(Skaters!R3:R640))/STDEV(Skaters!R3:R640)</f>
        <v>1.15836389786409</v>
      </c>
      <c r="R356" s="33">
        <f>(VLOOKUP($A356,Skaters!$A1:$V640,19,FALSE)-AVERAGE(Skaters!S3:S640))/STDEV(Skaters!S3:S640)</f>
        <v>-9.3993158397477572E-2</v>
      </c>
      <c r="S356" s="33">
        <f>(VLOOKUP($A356,Skaters!$A1:$V640,20,FALSE)-AVERAGE(Skaters!T3:T640))/STDEV(Skaters!T3:T640)</f>
        <v>-0.54908163473303784</v>
      </c>
      <c r="T356" s="33">
        <f>(VLOOKUP($A356,Skaters!$A1:$V640,21,FALSE)-AVERAGE(Skaters!U3:U640))/STDEV(Skaters!U3:U640)</f>
        <v>-0.58562793855081507</v>
      </c>
      <c r="U356" s="33">
        <f>(VLOOKUP($A356,Skaters!$A1:$V640,22,FALSE)-AVERAGE(Skaters!V3:V640))/STDEV(Skaters!V3:V640)</f>
        <v>0.69917168032956545</v>
      </c>
      <c r="V356" s="33">
        <f>IFERROR((VLOOKUP($A356,Skaters!A1:X640,23,FALSE)-AVERAGE(Skaters!W3:W640))/STDEV(Skaters!W3:W640),0)</f>
        <v>0</v>
      </c>
      <c r="W356" s="33">
        <f>IFERROR((VLOOKUP($A356,Skaters!A1:X640,24,FALSE)-AVERAGE(Skaters!X3:X640))/STDEV(Skaters!X3:X640),0)</f>
        <v>0</v>
      </c>
    </row>
    <row r="357" spans="1:23" ht="21.25" customHeight="1" x14ac:dyDescent="0.2">
      <c r="A357" s="47" t="s">
        <v>424</v>
      </c>
      <c r="B357" s="38" t="s">
        <v>239</v>
      </c>
      <c r="C357" s="39">
        <v>19</v>
      </c>
      <c r="D357" s="38" t="s">
        <v>74</v>
      </c>
      <c r="E357" s="40">
        <f t="shared" si="10"/>
        <v>-1.5975955243720414</v>
      </c>
      <c r="F357" s="41">
        <f t="shared" si="11"/>
        <v>-3.6308989190273672E-2</v>
      </c>
      <c r="G357" s="42">
        <f>VLOOKUP(A357,Skaters!A1:G640,7,FALSE)</f>
        <v>44</v>
      </c>
      <c r="H357" s="43">
        <f>(VLOOKUP($A357,Skaters!$A1:$V640,8,FALSE)-AVERAGE(Skaters!H3:H640))/STDEV(Skaters!H3:H640)</f>
        <v>0.73157184555666499</v>
      </c>
      <c r="I357" s="33">
        <f>(VLOOKUP($A357,Skaters!$A1:$V640,10,FALSE)-AVERAGE(Skaters!J3:J640))/STDEV(Skaters!J3:J640)</f>
        <v>-0.79694450319616339</v>
      </c>
      <c r="J357" s="33">
        <f>(VLOOKUP($A357,Skaters!$A1:$V640,11,FALSE)-AVERAGE(Skaters!K3:K640))/STDEV(Skaters!K3:K640)</f>
        <v>-5.4354257388587172E-2</v>
      </c>
      <c r="K357" s="33">
        <f>(VLOOKUP($A357,Skaters!$A1:$V640,12,FALSE)-AVERAGE(Skaters!L3:L640))/STDEV(Skaters!L3:L640)</f>
        <v>-0.40535298991583213</v>
      </c>
      <c r="L357" s="33">
        <f>(VLOOKUP($A357,Skaters!$A1:$V640,13,FALSE)-AVERAGE(Skaters!M3:M640))/STDEV(Skaters!M3:M640)</f>
        <v>-0.59922597220538687</v>
      </c>
      <c r="M357" s="33">
        <f>(VLOOKUP($A357,Skaters!$A1:$V640,14,FALSE)-AVERAGE(Skaters!N3:N640))/STDEV(Skaters!N3:N640)</f>
        <v>-0.68146945633580025</v>
      </c>
      <c r="N357" s="33">
        <f>(VLOOKUP($A357,Skaters!$A1:$V640,15,FALSE)-AVERAGE(Skaters!O3:O640))/STDEV(Skaters!O3:O640)</f>
        <v>7.8016925650644081E-2</v>
      </c>
      <c r="O357" s="33">
        <f>(VLOOKUP($A357,Skaters!$A1:$V640,16,FALSE)-AVERAGE(Skaters!P3:P640))/STDEV(Skaters!P3:P640)</f>
        <v>0.47297897215662094</v>
      </c>
      <c r="P357" s="33">
        <f>(VLOOKUP($A357,Skaters!$A1:$V640,17,FALSE)-AVERAGE(Skaters!Q3:Q640))/STDEV(Skaters!Q3:Q640)</f>
        <v>-0.99783105430134855</v>
      </c>
      <c r="Q357" s="33">
        <f>(VLOOKUP($A357,Skaters!$A1:$V640,18,FALSE)-AVERAGE(Skaters!R3:R640))/STDEV(Skaters!R3:R640)</f>
        <v>-0.69806668938916905</v>
      </c>
      <c r="R357" s="33">
        <f>(VLOOKUP($A357,Skaters!$A1:$V640,19,FALSE)-AVERAGE(Skaters!S3:S640))/STDEV(Skaters!S3:S640)</f>
        <v>-0.72944778634689911</v>
      </c>
      <c r="S357" s="33">
        <f>(VLOOKUP($A357,Skaters!$A1:$V640,20,FALSE)-AVERAGE(Skaters!T3:T640))/STDEV(Skaters!T3:T640)</f>
        <v>-0.59598363404164245</v>
      </c>
      <c r="T357" s="33">
        <f>(VLOOKUP($A357,Skaters!$A1:$V640,21,FALSE)-AVERAGE(Skaters!U3:U640))/STDEV(Skaters!U3:U640)</f>
        <v>-0.65095784258714562</v>
      </c>
      <c r="U357" s="33">
        <f>(VLOOKUP($A357,Skaters!$A1:$V640,22,FALSE)-AVERAGE(Skaters!V3:V640))/STDEV(Skaters!V3:V640)</f>
        <v>-1.1927436227759016</v>
      </c>
      <c r="V357" s="33">
        <f>IFERROR((VLOOKUP($A357,Skaters!A1:X640,23,FALSE)-AVERAGE(Skaters!W3:W640))/STDEV(Skaters!W3:W640),0)</f>
        <v>0</v>
      </c>
      <c r="W357" s="33">
        <f>IFERROR((VLOOKUP($A357,Skaters!A1:X640,24,FALSE)-AVERAGE(Skaters!X3:X640))/STDEV(Skaters!X3:X640),0)</f>
        <v>0</v>
      </c>
    </row>
    <row r="358" spans="1:23" ht="21.25" customHeight="1" x14ac:dyDescent="0.2">
      <c r="A358" s="47" t="s">
        <v>437</v>
      </c>
      <c r="B358" s="38" t="s">
        <v>212</v>
      </c>
      <c r="C358" s="39">
        <v>27</v>
      </c>
      <c r="D358" s="38" t="s">
        <v>74</v>
      </c>
      <c r="E358" s="40">
        <f t="shared" si="10"/>
        <v>-1.0918547769901881</v>
      </c>
      <c r="F358" s="41">
        <f t="shared" si="11"/>
        <v>-2.2282750550820164E-2</v>
      </c>
      <c r="G358" s="42">
        <f>VLOOKUP(A358,Skaters!A1:G640,7,FALSE)</f>
        <v>49</v>
      </c>
      <c r="H358" s="43">
        <f>(VLOOKUP($A358,Skaters!$A1:$V640,8,FALSE)-AVERAGE(Skaters!H3:H640))/STDEV(Skaters!H3:H640)</f>
        <v>0.31105234945471139</v>
      </c>
      <c r="I358" s="33">
        <f>(VLOOKUP($A358,Skaters!$A1:$V640,10,FALSE)-AVERAGE(Skaters!J3:J640))/STDEV(Skaters!J3:J640)</f>
        <v>-0.6367654683489411</v>
      </c>
      <c r="J358" s="33">
        <f>(VLOOKUP($A358,Skaters!$A1:$V640,11,FALSE)-AVERAGE(Skaters!K3:K640))/STDEV(Skaters!K3:K640)</f>
        <v>-0.17388351485169129</v>
      </c>
      <c r="K358" s="33">
        <f>(VLOOKUP($A358,Skaters!$A1:$V640,12,FALSE)-AVERAGE(Skaters!L3:L640))/STDEV(Skaters!L3:L640)</f>
        <v>-0.4062766510086554</v>
      </c>
      <c r="L358" s="33">
        <f>(VLOOKUP($A358,Skaters!$A1:$V640,13,FALSE)-AVERAGE(Skaters!M3:M640))/STDEV(Skaters!M3:M640)</f>
        <v>-0.53838482191351</v>
      </c>
      <c r="M358" s="33">
        <f>(VLOOKUP($A358,Skaters!$A1:$V640,14,FALSE)-AVERAGE(Skaters!N3:N640))/STDEV(Skaters!N3:N640)</f>
        <v>-0.72275974363626028</v>
      </c>
      <c r="N358" s="33">
        <f>(VLOOKUP($A358,Skaters!$A1:$V640,15,FALSE)-AVERAGE(Skaters!O3:O640))/STDEV(Skaters!O3:O640)</f>
        <v>-0.56454971475186366</v>
      </c>
      <c r="O358" s="33">
        <f>(VLOOKUP($A358,Skaters!$A1:$V640,16,FALSE)-AVERAGE(Skaters!P3:P640))/STDEV(Skaters!P3:P640)</f>
        <v>0.95360969897874159</v>
      </c>
      <c r="P358" s="33">
        <f>(VLOOKUP($A358,Skaters!$A1:$V640,17,FALSE)-AVERAGE(Skaters!Q3:Q640))/STDEV(Skaters!Q3:Q640)</f>
        <v>0.65331892625714805</v>
      </c>
      <c r="Q358" s="33">
        <f>(VLOOKUP($A358,Skaters!$A1:$V640,18,FALSE)-AVERAGE(Skaters!R3:R640))/STDEV(Skaters!R3:R640)</f>
        <v>-0.13188095610292352</v>
      </c>
      <c r="R358" s="33">
        <f>(VLOOKUP($A358,Skaters!$A1:$V640,19,FALSE)-AVERAGE(Skaters!S3:S640))/STDEV(Skaters!S3:S640)</f>
        <v>-0.59666442525497987</v>
      </c>
      <c r="S358" s="33">
        <f>(VLOOKUP($A358,Skaters!$A1:$V640,20,FALSE)-AVERAGE(Skaters!T3:T640))/STDEV(Skaters!T3:T640)</f>
        <v>-0.59598363404164245</v>
      </c>
      <c r="T358" s="33">
        <f>(VLOOKUP($A358,Skaters!$A1:$V640,21,FALSE)-AVERAGE(Skaters!U3:U640))/STDEV(Skaters!U3:U640)</f>
        <v>-0.65095784258714562</v>
      </c>
      <c r="U358" s="33">
        <f>(VLOOKUP($A358,Skaters!$A1:$V640,22,FALSE)-AVERAGE(Skaters!V3:V640))/STDEV(Skaters!V3:V640)</f>
        <v>-1.1927436227759016</v>
      </c>
      <c r="V358" s="33">
        <f>IFERROR((VLOOKUP($A358,Skaters!A1:X640,23,FALSE)-AVERAGE(Skaters!W3:W640))/STDEV(Skaters!W3:W640),0)</f>
        <v>0</v>
      </c>
      <c r="W358" s="33">
        <f>IFERROR((VLOOKUP($A358,Skaters!A1:X640,24,FALSE)-AVERAGE(Skaters!X3:X640))/STDEV(Skaters!X3:X640),0)</f>
        <v>0</v>
      </c>
    </row>
    <row r="359" spans="1:23" ht="21.25" customHeight="1" x14ac:dyDescent="0.15">
      <c r="A359" s="44" t="s">
        <v>578</v>
      </c>
      <c r="B359" s="48" t="s">
        <v>80</v>
      </c>
      <c r="C359" s="49">
        <v>24</v>
      </c>
      <c r="D359" s="48" t="s">
        <v>59</v>
      </c>
      <c r="E359" s="40">
        <f t="shared" si="10"/>
        <v>-3.1953757145475783</v>
      </c>
      <c r="F359" s="41">
        <f t="shared" si="11"/>
        <v>-6.5211749276481185E-2</v>
      </c>
      <c r="G359" s="42">
        <f>VLOOKUP(A359,Skaters!A1:G640,7,FALSE)</f>
        <v>49</v>
      </c>
      <c r="H359" s="43">
        <f>(VLOOKUP($A359,Skaters!$A1:$V640,8,FALSE)-AVERAGE(Skaters!H3:H640))/STDEV(Skaters!H3:H640)</f>
        <v>-1.6949154103399366</v>
      </c>
      <c r="I359" s="33">
        <f>(VLOOKUP($A359,Skaters!$A1:$V640,10,FALSE)-AVERAGE(Skaters!J3:J640))/STDEV(Skaters!J3:J640)</f>
        <v>-5.1478696628179804E-2</v>
      </c>
      <c r="J359" s="33">
        <f>(VLOOKUP($A359,Skaters!$A1:$V640,11,FALSE)-AVERAGE(Skaters!K3:K640))/STDEV(Skaters!K3:K640)</f>
        <v>-0.6131877193525701</v>
      </c>
      <c r="K359" s="33">
        <f>(VLOOKUP($A359,Skaters!$A1:$V640,12,FALSE)-AVERAGE(Skaters!L3:L640))/STDEV(Skaters!L3:L640)</f>
        <v>-0.41126216961779694</v>
      </c>
      <c r="L359" s="33">
        <f>(VLOOKUP($A359,Skaters!$A1:$V640,13,FALSE)-AVERAGE(Skaters!M3:M640))/STDEV(Skaters!M3:M640)</f>
        <v>-1.3417105717611779</v>
      </c>
      <c r="M359" s="33">
        <f>(VLOOKUP($A359,Skaters!$A1:$V640,14,FALSE)-AVERAGE(Skaters!N3:N640))/STDEV(Skaters!N3:N640)</f>
        <v>-0.74077656390911029</v>
      </c>
      <c r="N359" s="33">
        <f>(VLOOKUP($A359,Skaters!$A1:$V640,15,FALSE)-AVERAGE(Skaters!O3:O640))/STDEV(Skaters!O3:O640)</f>
        <v>-0.84118712474473778</v>
      </c>
      <c r="O359" s="33">
        <f>(VLOOKUP($A359,Skaters!$A1:$V640,16,FALSE)-AVERAGE(Skaters!P3:P640))/STDEV(Skaters!P3:P640)</f>
        <v>-0.96589695028998623</v>
      </c>
      <c r="P359" s="33">
        <f>(VLOOKUP($A359,Skaters!$A1:$V640,17,FALSE)-AVERAGE(Skaters!Q3:Q640))/STDEV(Skaters!Q3:Q640)</f>
        <v>-0.7321828608473977</v>
      </c>
      <c r="Q359" s="33">
        <f>(VLOOKUP($A359,Skaters!$A1:$V640,18,FALSE)-AVERAGE(Skaters!R3:R640))/STDEV(Skaters!R3:R640)</f>
        <v>0.61808534822907346</v>
      </c>
      <c r="R359" s="33">
        <f>(VLOOKUP($A359,Skaters!$A1:$V640,19,FALSE)-AVERAGE(Skaters!S3:S640))/STDEV(Skaters!S3:S640)</f>
        <v>0.18334161928958231</v>
      </c>
      <c r="S359" s="33">
        <f>(VLOOKUP($A359,Skaters!$A1:$V640,20,FALSE)-AVERAGE(Skaters!T3:T640))/STDEV(Skaters!T3:T640)</f>
        <v>-0.47612831289535401</v>
      </c>
      <c r="T359" s="33">
        <f>(VLOOKUP($A359,Skaters!$A1:$V640,21,FALSE)-AVERAGE(Skaters!U3:U640))/STDEV(Skaters!U3:U640)</f>
        <v>-0.55550709628935169</v>
      </c>
      <c r="U359" s="33">
        <f>(VLOOKUP($A359,Skaters!$A1:$V640,22,FALSE)-AVERAGE(Skaters!V3:V640))/STDEV(Skaters!V3:V640)</f>
        <v>1.3046535768449528</v>
      </c>
      <c r="V359" s="33">
        <f>IFERROR((VLOOKUP($A359,Skaters!A1:X640,23,FALSE)-AVERAGE(Skaters!W3:W640))/STDEV(Skaters!W3:W640),0)</f>
        <v>0</v>
      </c>
      <c r="W359" s="33">
        <f>IFERROR((VLOOKUP($A359,Skaters!A1:X640,24,FALSE)-AVERAGE(Skaters!X3:X640))/STDEV(Skaters!X3:X640),0)</f>
        <v>0</v>
      </c>
    </row>
    <row r="360" spans="1:23" ht="21.25" customHeight="1" x14ac:dyDescent="0.15">
      <c r="A360" s="44" t="s">
        <v>487</v>
      </c>
      <c r="B360" s="45" t="s">
        <v>65</v>
      </c>
      <c r="C360" s="46">
        <v>31</v>
      </c>
      <c r="D360" s="45" t="s">
        <v>104</v>
      </c>
      <c r="E360" s="40">
        <f t="shared" si="10"/>
        <v>-1.7476033059854947</v>
      </c>
      <c r="F360" s="41">
        <f t="shared" si="11"/>
        <v>-3.7991376217075976E-2</v>
      </c>
      <c r="G360" s="42">
        <f>VLOOKUP(A360,Skaters!A1:G640,7,FALSE)</f>
        <v>46</v>
      </c>
      <c r="H360" s="43">
        <f>(VLOOKUP($A360,Skaters!$A1:$V640,8,FALSE)-AVERAGE(Skaters!H3:H640))/STDEV(Skaters!H3:H640)</f>
        <v>-0.46484252934813414</v>
      </c>
      <c r="I360" s="33">
        <f>(VLOOKUP($A360,Skaters!$A1:$V640,10,FALSE)-AVERAGE(Skaters!J3:J640))/STDEV(Skaters!J3:J640)</f>
        <v>0.23625793280183705</v>
      </c>
      <c r="J360" s="33">
        <f>(VLOOKUP($A360,Skaters!$A1:$V640,11,FALSE)-AVERAGE(Skaters!K3:K640))/STDEV(Skaters!K3:K640)</f>
        <v>-0.82880730761001475</v>
      </c>
      <c r="K360" s="33">
        <f>(VLOOKUP($A360,Skaters!$A1:$V640,12,FALSE)-AVERAGE(Skaters!L3:L640))/STDEV(Skaters!L3:L640)</f>
        <v>-0.41349231938953751</v>
      </c>
      <c r="L360" s="33">
        <f>(VLOOKUP($A360,Skaters!$A1:$V640,13,FALSE)-AVERAGE(Skaters!M3:M640))/STDEV(Skaters!M3:M640)</f>
        <v>-0.62237827142781998</v>
      </c>
      <c r="M360" s="33">
        <f>(VLOOKUP($A360,Skaters!$A1:$V640,14,FALSE)-AVERAGE(Skaters!N3:N640))/STDEV(Skaters!N3:N640)</f>
        <v>-0.77906009647147323</v>
      </c>
      <c r="N360" s="33">
        <f>(VLOOKUP($A360,Skaters!$A1:$V640,15,FALSE)-AVERAGE(Skaters!O3:O640))/STDEV(Skaters!O3:O640)</f>
        <v>-0.87994346203866602</v>
      </c>
      <c r="O360" s="33">
        <f>(VLOOKUP($A360,Skaters!$A1:$V640,16,FALSE)-AVERAGE(Skaters!P3:P640))/STDEV(Skaters!P3:P640)</f>
        <v>-9.761702150273591E-3</v>
      </c>
      <c r="P360" s="33">
        <f>(VLOOKUP($A360,Skaters!$A1:$V640,17,FALSE)-AVERAGE(Skaters!Q3:Q640))/STDEV(Skaters!Q3:Q640)</f>
        <v>1.195743221519064</v>
      </c>
      <c r="Q360" s="33">
        <f>(VLOOKUP($A360,Skaters!$A1:$V640,18,FALSE)-AVERAGE(Skaters!R3:R640))/STDEV(Skaters!R3:R640)</f>
        <v>0.35702950443944276</v>
      </c>
      <c r="R360" s="33">
        <f>(VLOOKUP($A360,Skaters!$A1:$V640,19,FALSE)-AVERAGE(Skaters!S3:S640))/STDEV(Skaters!S3:S640)</f>
        <v>8.738135557521004E-2</v>
      </c>
      <c r="S360" s="33">
        <f>(VLOOKUP($A360,Skaters!$A1:$V640,20,FALSE)-AVERAGE(Skaters!T3:T640))/STDEV(Skaters!T3:T640)</f>
        <v>2.1530684389858701</v>
      </c>
      <c r="T360" s="33">
        <f>(VLOOKUP($A360,Skaters!$A1:$V640,21,FALSE)-AVERAGE(Skaters!U3:U640))/STDEV(Skaters!U3:U640)</f>
        <v>1.9022988884132421</v>
      </c>
      <c r="U360" s="33">
        <f>(VLOOKUP($A360,Skaters!$A1:$V640,22,FALSE)-AVERAGE(Skaters!V3:V640))/STDEV(Skaters!V3:V640)</f>
        <v>1.1390272147406844</v>
      </c>
      <c r="V360" s="33">
        <f>IFERROR((VLOOKUP($A360,Skaters!A1:X640,23,FALSE)-AVERAGE(Skaters!W3:W640))/STDEV(Skaters!W3:W640),0)</f>
        <v>0</v>
      </c>
      <c r="W360" s="33">
        <f>IFERROR((VLOOKUP($A360,Skaters!A1:X640,24,FALSE)-AVERAGE(Skaters!X3:X640))/STDEV(Skaters!X3:X640),0)</f>
        <v>0</v>
      </c>
    </row>
    <row r="361" spans="1:23" ht="21.25" customHeight="1" x14ac:dyDescent="0.15">
      <c r="A361" s="37" t="s">
        <v>456</v>
      </c>
      <c r="B361" s="38" t="s">
        <v>83</v>
      </c>
      <c r="C361" s="39">
        <v>26</v>
      </c>
      <c r="D361" s="38" t="s">
        <v>81</v>
      </c>
      <c r="E361" s="40">
        <f t="shared" si="10"/>
        <v>-0.87490278764824292</v>
      </c>
      <c r="F361" s="41">
        <f t="shared" si="11"/>
        <v>-1.8227141409338395E-2</v>
      </c>
      <c r="G361" s="42">
        <f>VLOOKUP(A361,Skaters!A1:G640,7,FALSE)</f>
        <v>48</v>
      </c>
      <c r="H361" s="43">
        <f>(VLOOKUP($A361,Skaters!$A1:$V640,8,FALSE)-AVERAGE(Skaters!H3:H640))/STDEV(Skaters!H3:H640)</f>
        <v>-1.0697661360120965</v>
      </c>
      <c r="I361" s="33">
        <f>(VLOOKUP($A361,Skaters!$A1:$V640,10,FALSE)-AVERAGE(Skaters!J3:J640))/STDEV(Skaters!J3:J640)</f>
        <v>-1.2258115369603145E-2</v>
      </c>
      <c r="J361" s="33">
        <f>(VLOOKUP($A361,Skaters!$A1:$V640,11,FALSE)-AVERAGE(Skaters!K3:K640))/STDEV(Skaters!K3:K640)</f>
        <v>-0.65334250928044713</v>
      </c>
      <c r="K361" s="33">
        <f>(VLOOKUP($A361,Skaters!$A1:$V640,12,FALSE)-AVERAGE(Skaters!L3:L640))/STDEV(Skaters!L3:L640)</f>
        <v>-0.41836499161556784</v>
      </c>
      <c r="L361" s="33">
        <f>(VLOOKUP($A361,Skaters!$A1:$V640,13,FALSE)-AVERAGE(Skaters!M3:M640))/STDEV(Skaters!M3:M640)</f>
        <v>-0.35880970210390095</v>
      </c>
      <c r="M361" s="33">
        <f>(VLOOKUP($A361,Skaters!$A1:$V640,14,FALSE)-AVERAGE(Skaters!N3:N640))/STDEV(Skaters!N3:N640)</f>
        <v>-4.5646015225515549E-2</v>
      </c>
      <c r="N361" s="33">
        <f>(VLOOKUP($A361,Skaters!$A1:$V640,15,FALSE)-AVERAGE(Skaters!O3:O640))/STDEV(Skaters!O3:O640)</f>
        <v>-0.47080379718963344</v>
      </c>
      <c r="O361" s="33">
        <f>(VLOOKUP($A361,Skaters!$A1:$V640,16,FALSE)-AVERAGE(Skaters!P3:P640))/STDEV(Skaters!P3:P640)</f>
        <v>-0.47099446619257268</v>
      </c>
      <c r="P361" s="33">
        <f>(VLOOKUP($A361,Skaters!$A1:$V640,17,FALSE)-AVERAGE(Skaters!Q3:Q640))/STDEV(Skaters!Q3:Q640)</f>
        <v>-0.60331424652885945</v>
      </c>
      <c r="Q361" s="33">
        <f>(VLOOKUP($A361,Skaters!$A1:$V640,18,FALSE)-AVERAGE(Skaters!R3:R640))/STDEV(Skaters!R3:R640)</f>
        <v>1.0913058024879145</v>
      </c>
      <c r="R361" s="33">
        <f>(VLOOKUP($A361,Skaters!$A1:$V640,19,FALSE)-AVERAGE(Skaters!S3:S640))/STDEV(Skaters!S3:S640)</f>
        <v>1.1279892895799468E-4</v>
      </c>
      <c r="S361" s="33">
        <f>(VLOOKUP($A361,Skaters!$A1:$V640,20,FALSE)-AVERAGE(Skaters!T3:T640))/STDEV(Skaters!T3:T640)</f>
        <v>-0.59050340713922389</v>
      </c>
      <c r="T361" s="33">
        <f>(VLOOKUP($A361,Skaters!$A1:$V640,21,FALSE)-AVERAGE(Skaters!U3:U640))/STDEV(Skaters!U3:U640)</f>
        <v>-0.62909610360476587</v>
      </c>
      <c r="U361" s="33">
        <f>(VLOOKUP($A361,Skaters!$A1:$V640,22,FALSE)-AVERAGE(Skaters!V3:V640))/STDEV(Skaters!V3:V640)</f>
        <v>-0.2722032896949082</v>
      </c>
      <c r="V361" s="33">
        <f>IFERROR((VLOOKUP($A361,Skaters!A1:X640,23,FALSE)-AVERAGE(Skaters!W3:W640))/STDEV(Skaters!W3:W640),0)</f>
        <v>0</v>
      </c>
      <c r="W361" s="33">
        <f>IFERROR((VLOOKUP($A361,Skaters!A1:X640,24,FALSE)-AVERAGE(Skaters!X3:X640))/STDEV(Skaters!X3:X640),0)</f>
        <v>0</v>
      </c>
    </row>
    <row r="362" spans="1:23" ht="21.25" customHeight="1" x14ac:dyDescent="0.15">
      <c r="A362" s="44" t="s">
        <v>460</v>
      </c>
      <c r="B362" s="45" t="s">
        <v>96</v>
      </c>
      <c r="C362" s="46">
        <v>24</v>
      </c>
      <c r="D362" s="45" t="s">
        <v>66</v>
      </c>
      <c r="E362" s="40">
        <f t="shared" si="10"/>
        <v>-1.85909749392895</v>
      </c>
      <c r="F362" s="41">
        <f t="shared" si="11"/>
        <v>-4.0415162911498916E-2</v>
      </c>
      <c r="G362" s="42">
        <f>VLOOKUP(A362,Skaters!A1:G640,7,FALSE)</f>
        <v>46</v>
      </c>
      <c r="H362" s="43">
        <f>(VLOOKUP($A362,Skaters!$A1:$V640,8,FALSE)-AVERAGE(Skaters!H3:H640))/STDEV(Skaters!H3:H640)</f>
        <v>-0.62985422913748423</v>
      </c>
      <c r="I362" s="33">
        <f>(VLOOKUP($A362,Skaters!$A1:$V640,10,FALSE)-AVERAGE(Skaters!J3:J640))/STDEV(Skaters!J3:J640)</f>
        <v>0.1273503425725879</v>
      </c>
      <c r="J362" s="33">
        <f>(VLOOKUP($A362,Skaters!$A1:$V640,11,FALSE)-AVERAGE(Skaters!K3:K640))/STDEV(Skaters!K3:K640)</f>
        <v>-0.75739624637618819</v>
      </c>
      <c r="K362" s="33">
        <f>(VLOOKUP($A362,Skaters!$A1:$V640,12,FALSE)-AVERAGE(Skaters!L3:L640))/STDEV(Skaters!L3:L640)</f>
        <v>-0.41909090217110928</v>
      </c>
      <c r="L362" s="33">
        <f>(VLOOKUP($A362,Skaters!$A1:$V640,13,FALSE)-AVERAGE(Skaters!M3:M640))/STDEV(Skaters!M3:M640)</f>
        <v>-0.20560683360747331</v>
      </c>
      <c r="M362" s="33">
        <f>(VLOOKUP($A362,Skaters!$A1:$V640,14,FALSE)-AVERAGE(Skaters!N3:N640))/STDEV(Skaters!N3:N640)</f>
        <v>-0.68629494530520896</v>
      </c>
      <c r="N362" s="33">
        <f>(VLOOKUP($A362,Skaters!$A1:$V640,15,FALSE)-AVERAGE(Skaters!O3:O640))/STDEV(Skaters!O3:O640)</f>
        <v>-0.78603265373315245</v>
      </c>
      <c r="O362" s="33">
        <f>(VLOOKUP($A362,Skaters!$A1:$V640,16,FALSE)-AVERAGE(Skaters!P3:P640))/STDEV(Skaters!P3:P640)</f>
        <v>-0.58489147331290725</v>
      </c>
      <c r="P362" s="33">
        <f>(VLOOKUP($A362,Skaters!$A1:$V640,17,FALSE)-AVERAGE(Skaters!Q3:Q640))/STDEV(Skaters!Q3:Q640)</f>
        <v>1.3521686528473058</v>
      </c>
      <c r="Q362" s="33">
        <f>(VLOOKUP($A362,Skaters!$A1:$V640,18,FALSE)-AVERAGE(Skaters!R3:R640))/STDEV(Skaters!R3:R640)</f>
        <v>0.34747937052818367</v>
      </c>
      <c r="R362" s="33">
        <f>(VLOOKUP($A362,Skaters!$A1:$V640,19,FALSE)-AVERAGE(Skaters!S3:S640))/STDEV(Skaters!S3:S640)</f>
        <v>0.25440357370465222</v>
      </c>
      <c r="S362" s="33">
        <f>(VLOOKUP($A362,Skaters!$A1:$V640,20,FALSE)-AVERAGE(Skaters!T3:T640))/STDEV(Skaters!T3:T640)</f>
        <v>-0.53728142953701497</v>
      </c>
      <c r="T362" s="33">
        <f>(VLOOKUP($A362,Skaters!$A1:$V640,21,FALSE)-AVERAGE(Skaters!U3:U640))/STDEV(Skaters!U3:U640)</f>
        <v>-0.54747553423038686</v>
      </c>
      <c r="U362" s="33">
        <f>(VLOOKUP($A362,Skaters!$A1:$V640,22,FALSE)-AVERAGE(Skaters!V3:V640))/STDEV(Skaters!V3:V640)</f>
        <v>0.45189538362642168</v>
      </c>
      <c r="V362" s="33">
        <f>IFERROR((VLOOKUP($A362,Skaters!A1:X640,23,FALSE)-AVERAGE(Skaters!W3:W640))/STDEV(Skaters!W3:W640),0)</f>
        <v>0</v>
      </c>
      <c r="W362" s="33">
        <f>IFERROR((VLOOKUP($A362,Skaters!A1:X640,24,FALSE)-AVERAGE(Skaters!X3:X640))/STDEV(Skaters!X3:X640),0)</f>
        <v>0</v>
      </c>
    </row>
    <row r="363" spans="1:23" ht="21.25" customHeight="1" x14ac:dyDescent="0.15">
      <c r="A363" s="44" t="s">
        <v>420</v>
      </c>
      <c r="B363" s="45" t="s">
        <v>121</v>
      </c>
      <c r="C363" s="46">
        <v>18</v>
      </c>
      <c r="D363" s="45" t="s">
        <v>59</v>
      </c>
      <c r="E363" s="40">
        <f t="shared" si="10"/>
        <v>-2.9805730640747785</v>
      </c>
      <c r="F363" s="41">
        <f t="shared" si="11"/>
        <v>-6.0828021715811809E-2</v>
      </c>
      <c r="G363" s="42">
        <f>VLOOKUP(A363,Skaters!A1:G640,7,FALSE)</f>
        <v>49</v>
      </c>
      <c r="H363" s="43">
        <f>(VLOOKUP($A363,Skaters!$A1:$V640,8,FALSE)-AVERAGE(Skaters!H3:H640))/STDEV(Skaters!H3:H640)</f>
        <v>-0.90936684777428811</v>
      </c>
      <c r="I363" s="33">
        <f>(VLOOKUP($A363,Skaters!$A1:$V640,10,FALSE)-AVERAGE(Skaters!J3:J640))/STDEV(Skaters!J3:J640)</f>
        <v>-0.19258019007692603</v>
      </c>
      <c r="J363" s="33">
        <f>(VLOOKUP($A363,Skaters!$A1:$V640,11,FALSE)-AVERAGE(Skaters!K3:K640))/STDEV(Skaters!K3:K640)</f>
        <v>-0.52213878525657131</v>
      </c>
      <c r="K363" s="33">
        <f>(VLOOKUP($A363,Skaters!$A1:$V640,12,FALSE)-AVERAGE(Skaters!L3:L640))/STDEV(Skaters!L3:L640)</f>
        <v>-0.41944532401964191</v>
      </c>
      <c r="L363" s="33">
        <f>(VLOOKUP($A363,Skaters!$A1:$V640,13,FALSE)-AVERAGE(Skaters!M3:M640))/STDEV(Skaters!M3:M640)</f>
        <v>0.17633297531515368</v>
      </c>
      <c r="M363" s="33">
        <f>(VLOOKUP($A363,Skaters!$A1:$V640,14,FALSE)-AVERAGE(Skaters!N3:N640))/STDEV(Skaters!N3:N640)</f>
        <v>-0.60921355573535574</v>
      </c>
      <c r="N363" s="33">
        <f>(VLOOKUP($A363,Skaters!$A1:$V640,15,FALSE)-AVERAGE(Skaters!O3:O640))/STDEV(Skaters!O3:O640)</f>
        <v>-0.57463779355374145</v>
      </c>
      <c r="O363" s="33">
        <f>(VLOOKUP($A363,Skaters!$A1:$V640,16,FALSE)-AVERAGE(Skaters!P3:P640))/STDEV(Skaters!P3:P640)</f>
        <v>-0.45176508409485711</v>
      </c>
      <c r="P363" s="33">
        <f>(VLOOKUP($A363,Skaters!$A1:$V640,17,FALSE)-AVERAGE(Skaters!Q3:Q640))/STDEV(Skaters!Q3:Q640)</f>
        <v>-0.74638761902483619</v>
      </c>
      <c r="Q363" s="33">
        <f>(VLOOKUP($A363,Skaters!$A1:$V640,18,FALSE)-AVERAGE(Skaters!R3:R640))/STDEV(Skaters!R3:R640)</f>
        <v>-1.4157841864078364</v>
      </c>
      <c r="R363" s="33">
        <f>(VLOOKUP($A363,Skaters!$A1:$V640,19,FALSE)-AVERAGE(Skaters!S3:S640))/STDEV(Skaters!S3:S640)</f>
        <v>-0.39662602011397935</v>
      </c>
      <c r="S363" s="33">
        <f>(VLOOKUP($A363,Skaters!$A1:$V640,20,FALSE)-AVERAGE(Skaters!T3:T640))/STDEV(Skaters!T3:T640)</f>
        <v>0.76210277893370748</v>
      </c>
      <c r="T363" s="33">
        <f>(VLOOKUP($A363,Skaters!$A1:$V640,21,FALSE)-AVERAGE(Skaters!U3:U640))/STDEV(Skaters!U3:U640)</f>
        <v>1.1572125354752134</v>
      </c>
      <c r="U363" s="33">
        <f>(VLOOKUP($A363,Skaters!$A1:$V640,22,FALSE)-AVERAGE(Skaters!V3:V640))/STDEV(Skaters!V3:V640)</f>
        <v>0.74766711090499338</v>
      </c>
      <c r="V363" s="33">
        <f>IFERROR((VLOOKUP($A363,Skaters!A1:X640,23,FALSE)-AVERAGE(Skaters!W3:W640))/STDEV(Skaters!W3:W640),0)</f>
        <v>0</v>
      </c>
      <c r="W363" s="33">
        <f>IFERROR((VLOOKUP($A363,Skaters!A1:X640,24,FALSE)-AVERAGE(Skaters!X3:X640))/STDEV(Skaters!X3:X640),0)</f>
        <v>0</v>
      </c>
    </row>
    <row r="364" spans="1:23" ht="21.25" customHeight="1" x14ac:dyDescent="0.2">
      <c r="A364" s="47" t="s">
        <v>481</v>
      </c>
      <c r="B364" s="38" t="s">
        <v>80</v>
      </c>
      <c r="C364" s="39">
        <v>26</v>
      </c>
      <c r="D364" s="38" t="s">
        <v>59</v>
      </c>
      <c r="E364" s="40">
        <f t="shared" si="10"/>
        <v>-2.058058192034832</v>
      </c>
      <c r="F364" s="41">
        <f t="shared" si="11"/>
        <v>-4.200118759254759E-2</v>
      </c>
      <c r="G364" s="42">
        <f>VLOOKUP(A364,Skaters!A1:G640,7,FALSE)</f>
        <v>49</v>
      </c>
      <c r="H364" s="43">
        <f>(VLOOKUP($A364,Skaters!$A1:$V640,8,FALSE)-AVERAGE(Skaters!H3:H640))/STDEV(Skaters!H3:H640)</f>
        <v>-0.94662396089965772</v>
      </c>
      <c r="I364" s="33">
        <f>(VLOOKUP($A364,Skaters!$A1:$V640,10,FALSE)-AVERAGE(Skaters!J3:J640))/STDEV(Skaters!J3:J640)</f>
        <v>8.1467725624522286E-2</v>
      </c>
      <c r="J364" s="33">
        <f>(VLOOKUP($A364,Skaters!$A1:$V640,11,FALSE)-AVERAGE(Skaters!K3:K640))/STDEV(Skaters!K3:K640)</f>
        <v>-0.73085425697549866</v>
      </c>
      <c r="K364" s="33">
        <f>(VLOOKUP($A364,Skaters!$A1:$V640,12,FALSE)-AVERAGE(Skaters!L3:L640))/STDEV(Skaters!L3:L640)</f>
        <v>-0.42368762170484153</v>
      </c>
      <c r="L364" s="33">
        <f>(VLOOKUP($A364,Skaters!$A1:$V640,13,FALSE)-AVERAGE(Skaters!M3:M640))/STDEV(Skaters!M3:M640)</f>
        <v>-0.41934280695342746</v>
      </c>
      <c r="M364" s="33">
        <f>(VLOOKUP($A364,Skaters!$A1:$V640,14,FALSE)-AVERAGE(Skaters!N3:N640))/STDEV(Skaters!N3:N640)</f>
        <v>-0.65024836151235965</v>
      </c>
      <c r="N364" s="33">
        <f>(VLOOKUP($A364,Skaters!$A1:$V640,15,FALSE)-AVERAGE(Skaters!O3:O640))/STDEV(Skaters!O3:O640)</f>
        <v>-0.80645341282799354</v>
      </c>
      <c r="O364" s="33">
        <f>(VLOOKUP($A364,Skaters!$A1:$V640,16,FALSE)-AVERAGE(Skaters!P3:P640))/STDEV(Skaters!P3:P640)</f>
        <v>-0.53401578980341546</v>
      </c>
      <c r="P364" s="33">
        <f>(VLOOKUP($A364,Skaters!$A1:$V640,17,FALSE)-AVERAGE(Skaters!Q3:Q640))/STDEV(Skaters!Q3:Q640)</f>
        <v>-9.788987840765502E-2</v>
      </c>
      <c r="Q364" s="33">
        <f>(VLOOKUP($A364,Skaters!$A1:$V640,18,FALSE)-AVERAGE(Skaters!R3:R640))/STDEV(Skaters!R3:R640)</f>
        <v>0.35114034890098073</v>
      </c>
      <c r="R364" s="33">
        <f>(VLOOKUP($A364,Skaters!$A1:$V640,19,FALSE)-AVERAGE(Skaters!S3:S640))/STDEV(Skaters!S3:S640)</f>
        <v>0.33032570441869902</v>
      </c>
      <c r="S364" s="33">
        <f>(VLOOKUP($A364,Skaters!$A1:$V640,20,FALSE)-AVERAGE(Skaters!T3:T640))/STDEV(Skaters!T3:T640)</f>
        <v>0.75812522212919387</v>
      </c>
      <c r="T364" s="33">
        <f>(VLOOKUP($A364,Skaters!$A1:$V640,21,FALSE)-AVERAGE(Skaters!U3:U640))/STDEV(Skaters!U3:U640)</f>
        <v>0.60982504280987904</v>
      </c>
      <c r="U364" s="33">
        <f>(VLOOKUP($A364,Skaters!$A1:$V640,22,FALSE)-AVERAGE(Skaters!V3:V640))/STDEV(Skaters!V3:V640)</f>
        <v>1.1363411551641898</v>
      </c>
      <c r="V364" s="33">
        <f>IFERROR((VLOOKUP($A364,Skaters!A1:X640,23,FALSE)-AVERAGE(Skaters!W3:W640))/STDEV(Skaters!W3:W640),0)</f>
        <v>0</v>
      </c>
      <c r="W364" s="33">
        <f>IFERROR((VLOOKUP($A364,Skaters!A1:X640,24,FALSE)-AVERAGE(Skaters!X3:X640))/STDEV(Skaters!X3:X640),0)</f>
        <v>0</v>
      </c>
    </row>
    <row r="365" spans="1:23" ht="21.25" customHeight="1" x14ac:dyDescent="0.15">
      <c r="A365" s="44" t="s">
        <v>560</v>
      </c>
      <c r="B365" s="48" t="s">
        <v>80</v>
      </c>
      <c r="C365" s="49">
        <v>28</v>
      </c>
      <c r="D365" s="48" t="s">
        <v>59</v>
      </c>
      <c r="E365" s="40">
        <f t="shared" si="10"/>
        <v>-3.0770080578732513</v>
      </c>
      <c r="F365" s="41">
        <f t="shared" si="11"/>
        <v>-6.2796082813739829E-2</v>
      </c>
      <c r="G365" s="42">
        <f>VLOOKUP(A365,Skaters!A1:G640,7,FALSE)</f>
        <v>49</v>
      </c>
      <c r="H365" s="43">
        <f>(VLOOKUP($A365,Skaters!$A1:$V640,8,FALSE)-AVERAGE(Skaters!H3:H640))/STDEV(Skaters!H3:H640)</f>
        <v>-1.3474246393903053</v>
      </c>
      <c r="I365" s="33">
        <f>(VLOOKUP($A365,Skaters!$A1:$V640,10,FALSE)-AVERAGE(Skaters!J3:J640))/STDEV(Skaters!J3:J640)</f>
        <v>-0.14934109199792533</v>
      </c>
      <c r="J365" s="33">
        <f>(VLOOKUP($A365,Skaters!$A1:$V640,11,FALSE)-AVERAGE(Skaters!K3:K640))/STDEV(Skaters!K3:K640)</f>
        <v>-0.56530714211702027</v>
      </c>
      <c r="K365" s="33">
        <f>(VLOOKUP($A365,Skaters!$A1:$V640,12,FALSE)-AVERAGE(Skaters!L3:L640))/STDEV(Skaters!L3:L640)</f>
        <v>-0.42658070286889971</v>
      </c>
      <c r="L365" s="33">
        <f>(VLOOKUP($A365,Skaters!$A1:$V640,13,FALSE)-AVERAGE(Skaters!M3:M640))/STDEV(Skaters!M3:M640)</f>
        <v>-1.1359517355381801</v>
      </c>
      <c r="M365" s="33">
        <f>(VLOOKUP($A365,Skaters!$A1:$V640,14,FALSE)-AVERAGE(Skaters!N3:N640))/STDEV(Skaters!N3:N640)</f>
        <v>-0.70299226156580785</v>
      </c>
      <c r="N365" s="33">
        <f>(VLOOKUP($A365,Skaters!$A1:$V640,15,FALSE)-AVERAGE(Skaters!O3:O640))/STDEV(Skaters!O3:O640)</f>
        <v>-0.74405763408311199</v>
      </c>
      <c r="O365" s="33">
        <f>(VLOOKUP($A365,Skaters!$A1:$V640,16,FALSE)-AVERAGE(Skaters!P3:P640))/STDEV(Skaters!P3:P640)</f>
        <v>-1.146905265159059</v>
      </c>
      <c r="P365" s="33">
        <f>(VLOOKUP($A365,Skaters!$A1:$V640,17,FALSE)-AVERAGE(Skaters!Q3:Q640))/STDEV(Skaters!Q3:Q640)</f>
        <v>-1.0910588704047821</v>
      </c>
      <c r="Q365" s="33">
        <f>(VLOOKUP($A365,Skaters!$A1:$V640,18,FALSE)-AVERAGE(Skaters!R3:R640))/STDEV(Skaters!R3:R640)</f>
        <v>0.66455481102204517</v>
      </c>
      <c r="R365" s="33">
        <f>(VLOOKUP($A365,Skaters!$A1:$V640,19,FALSE)-AVERAGE(Skaters!S3:S640))/STDEV(Skaters!S3:S640)</f>
        <v>7.5146043897370965E-2</v>
      </c>
      <c r="S365" s="33">
        <f>(VLOOKUP($A365,Skaters!$A1:$V640,20,FALSE)-AVERAGE(Skaters!T3:T640))/STDEV(Skaters!T3:T640)</f>
        <v>0.48872943697057131</v>
      </c>
      <c r="T365" s="33">
        <f>(VLOOKUP($A365,Skaters!$A1:$V640,21,FALSE)-AVERAGE(Skaters!U3:U640))/STDEV(Skaters!U3:U640)</f>
        <v>0.75483478343226962</v>
      </c>
      <c r="U365" s="33">
        <f>(VLOOKUP($A365,Skaters!$A1:$V640,22,FALSE)-AVERAGE(Skaters!V3:V640))/STDEV(Skaters!V3:V640)</f>
        <v>0.77673492902354757</v>
      </c>
      <c r="V365" s="33">
        <f>IFERROR((VLOOKUP($A365,Skaters!A1:X640,23,FALSE)-AVERAGE(Skaters!W3:W640))/STDEV(Skaters!W3:W640),0)</f>
        <v>0</v>
      </c>
      <c r="W365" s="33">
        <f>IFERROR((VLOOKUP($A365,Skaters!A1:X640,24,FALSE)-AVERAGE(Skaters!X3:X640))/STDEV(Skaters!X3:X640),0)</f>
        <v>0</v>
      </c>
    </row>
    <row r="366" spans="1:23" ht="21.25" customHeight="1" x14ac:dyDescent="0.2">
      <c r="A366" s="47" t="s">
        <v>428</v>
      </c>
      <c r="B366" s="38" t="s">
        <v>135</v>
      </c>
      <c r="C366" s="39">
        <v>27</v>
      </c>
      <c r="D366" s="38" t="s">
        <v>61</v>
      </c>
      <c r="E366" s="40">
        <f t="shared" si="10"/>
        <v>-4.0252419308145644</v>
      </c>
      <c r="F366" s="41">
        <f t="shared" si="11"/>
        <v>-8.214779450641968E-2</v>
      </c>
      <c r="G366" s="42">
        <f>VLOOKUP(A366,Skaters!A1:G640,7,FALSE)</f>
        <v>49</v>
      </c>
      <c r="H366" s="43">
        <f>(VLOOKUP($A366,Skaters!$A1:$V640,8,FALSE)-AVERAGE(Skaters!H3:H640))/STDEV(Skaters!H3:H640)</f>
        <v>-0.90383097389392686</v>
      </c>
      <c r="I366" s="33">
        <f>(VLOOKUP($A366,Skaters!$A1:$V640,10,FALSE)-AVERAGE(Skaters!J3:J640))/STDEV(Skaters!J3:J640)</f>
        <v>-0.48468378076707858</v>
      </c>
      <c r="J366" s="33">
        <f>(VLOOKUP($A366,Skaters!$A1:$V640,11,FALSE)-AVERAGE(Skaters!K3:K640))/STDEV(Skaters!K3:K640)</f>
        <v>-0.32110566196799006</v>
      </c>
      <c r="K366" s="33">
        <f>(VLOOKUP($A366,Skaters!$A1:$V640,12,FALSE)-AVERAGE(Skaters!L3:L640))/STDEV(Skaters!L3:L640)</f>
        <v>-0.42846120714878894</v>
      </c>
      <c r="L366" s="33">
        <f>(VLOOKUP($A366,Skaters!$A1:$V640,13,FALSE)-AVERAGE(Skaters!M3:M640))/STDEV(Skaters!M3:M640)</f>
        <v>-8.0496547319371253E-2</v>
      </c>
      <c r="M366" s="33">
        <f>(VLOOKUP($A366,Skaters!$A1:$V640,14,FALSE)-AVERAGE(Skaters!N3:N640))/STDEV(Skaters!N3:N640)</f>
        <v>-0.28325762451358333</v>
      </c>
      <c r="N366" s="33">
        <f>(VLOOKUP($A366,Skaters!$A1:$V640,15,FALSE)-AVERAGE(Skaters!O3:O640))/STDEV(Skaters!O3:O640)</f>
        <v>-0.30199173708727978</v>
      </c>
      <c r="O366" s="33">
        <f>(VLOOKUP($A366,Skaters!$A1:$V640,16,FALSE)-AVERAGE(Skaters!P3:P640))/STDEV(Skaters!P3:P640)</f>
        <v>-0.81815542914973327</v>
      </c>
      <c r="P366" s="33">
        <f>(VLOOKUP($A366,Skaters!$A1:$V640,17,FALSE)-AVERAGE(Skaters!Q3:Q640))/STDEV(Skaters!Q3:Q640)</f>
        <v>-0.20807219341719432</v>
      </c>
      <c r="Q366" s="33">
        <f>(VLOOKUP($A366,Skaters!$A1:$V640,18,FALSE)-AVERAGE(Skaters!R3:R640))/STDEV(Skaters!R3:R640)</f>
        <v>-2.0188087745231109</v>
      </c>
      <c r="R366" s="33">
        <f>(VLOOKUP($A366,Skaters!$A1:$V640,19,FALSE)-AVERAGE(Skaters!S3:S640))/STDEV(Skaters!S3:S640)</f>
        <v>-0.74539581014214651</v>
      </c>
      <c r="S366" s="33">
        <f>(VLOOKUP($A366,Skaters!$A1:$V640,20,FALSE)-AVERAGE(Skaters!T3:T640))/STDEV(Skaters!T3:T640)</f>
        <v>-0.13365976267285695</v>
      </c>
      <c r="T366" s="33">
        <f>(VLOOKUP($A366,Skaters!$A1:$V640,21,FALSE)-AVERAGE(Skaters!U3:U640))/STDEV(Skaters!U3:U640)</f>
        <v>-0.15738717101147204</v>
      </c>
      <c r="U366" s="33">
        <f>(VLOOKUP($A366,Skaters!$A1:$V640,22,FALSE)-AVERAGE(Skaters!V3:V640))/STDEV(Skaters!V3:V640)</f>
        <v>0.9874327796576865</v>
      </c>
      <c r="V366" s="33">
        <f>IFERROR((VLOOKUP($A366,Skaters!A1:X640,23,FALSE)-AVERAGE(Skaters!W3:W640))/STDEV(Skaters!W3:W640),0)</f>
        <v>0</v>
      </c>
      <c r="W366" s="33">
        <f>IFERROR((VLOOKUP($A366,Skaters!A1:X640,24,FALSE)-AVERAGE(Skaters!X3:X640))/STDEV(Skaters!X3:X640),0)</f>
        <v>0</v>
      </c>
    </row>
    <row r="367" spans="1:23" ht="21.25" customHeight="1" x14ac:dyDescent="0.2">
      <c r="A367" s="47" t="s">
        <v>442</v>
      </c>
      <c r="B367" s="38" t="s">
        <v>60</v>
      </c>
      <c r="C367" s="39">
        <v>23</v>
      </c>
      <c r="D367" s="38" t="s">
        <v>61</v>
      </c>
      <c r="E367" s="40">
        <f t="shared" si="10"/>
        <v>-0.34993777915390556</v>
      </c>
      <c r="F367" s="41">
        <f t="shared" si="11"/>
        <v>-6.861525081449129E-3</v>
      </c>
      <c r="G367" s="42">
        <f>VLOOKUP(A367,Skaters!A1:G640,7,FALSE)</f>
        <v>51</v>
      </c>
      <c r="H367" s="43">
        <f>(VLOOKUP($A367,Skaters!$A1:$V640,8,FALSE)-AVERAGE(Skaters!H3:H640))/STDEV(Skaters!H3:H640)</f>
        <v>-0.67908755263859555</v>
      </c>
      <c r="I367" s="33">
        <f>(VLOOKUP($A367,Skaters!$A1:$V640,10,FALSE)-AVERAGE(Skaters!J3:J640))/STDEV(Skaters!J3:J640)</f>
        <v>-0.24040397653175144</v>
      </c>
      <c r="J367" s="33">
        <f>(VLOOKUP($A367,Skaters!$A1:$V640,11,FALSE)-AVERAGE(Skaters!K3:K640))/STDEV(Skaters!K3:K640)</f>
        <v>-0.50323890545697669</v>
      </c>
      <c r="K367" s="33">
        <f>(VLOOKUP($A367,Skaters!$A1:$V640,12,FALSE)-AVERAGE(Skaters!L3:L640))/STDEV(Skaters!L3:L640)</f>
        <v>-0.42977260515594778</v>
      </c>
      <c r="L367" s="33">
        <f>(VLOOKUP($A367,Skaters!$A1:$V640,13,FALSE)-AVERAGE(Skaters!M3:M640))/STDEV(Skaters!M3:M640)</f>
        <v>-6.270160272416947E-2</v>
      </c>
      <c r="M367" s="33">
        <f>(VLOOKUP($A367,Skaters!$A1:$V640,14,FALSE)-AVERAGE(Skaters!N3:N640))/STDEV(Skaters!N3:N640)</f>
        <v>-0.62848156259907684</v>
      </c>
      <c r="N367" s="33">
        <f>(VLOOKUP($A367,Skaters!$A1:$V640,15,FALSE)-AVERAGE(Skaters!O3:O640))/STDEV(Skaters!O3:O640)</f>
        <v>-0.66828592075576987</v>
      </c>
      <c r="O367" s="33">
        <f>(VLOOKUP($A367,Skaters!$A1:$V640,16,FALSE)-AVERAGE(Skaters!P3:P640))/STDEV(Skaters!P3:P640)</f>
        <v>-0.59568400507538466</v>
      </c>
      <c r="P367" s="33">
        <f>(VLOOKUP($A367,Skaters!$A1:$V640,17,FALSE)-AVERAGE(Skaters!Q3:Q640))/STDEV(Skaters!Q3:Q640)</f>
        <v>-0.54097421491236752</v>
      </c>
      <c r="Q367" s="33">
        <f>(VLOOKUP($A367,Skaters!$A1:$V640,18,FALSE)-AVERAGE(Skaters!R3:R640))/STDEV(Skaters!R3:R640)</f>
        <v>1.7203766313901463</v>
      </c>
      <c r="R367" s="33">
        <f>(VLOOKUP($A367,Skaters!$A1:$V640,19,FALSE)-AVERAGE(Skaters!S3:S640))/STDEV(Skaters!S3:S640)</f>
        <v>-0.11129083396929348</v>
      </c>
      <c r="S367" s="33">
        <f>(VLOOKUP($A367,Skaters!$A1:$V640,20,FALSE)-AVERAGE(Skaters!T3:T640))/STDEV(Skaters!T3:T640)</f>
        <v>0.27929683867175037</v>
      </c>
      <c r="T367" s="33">
        <f>(VLOOKUP($A367,Skaters!$A1:$V640,21,FALSE)-AVERAGE(Skaters!U3:U640))/STDEV(Skaters!U3:U640)</f>
        <v>0.7070794002723898</v>
      </c>
      <c r="U367" s="33">
        <f>(VLOOKUP($A367,Skaters!$A1:$V640,22,FALSE)-AVERAGE(Skaters!V3:V640))/STDEV(Skaters!V3:V640)</f>
        <v>0.58457426626267006</v>
      </c>
      <c r="V367" s="33">
        <f>IFERROR((VLOOKUP($A367,Skaters!A1:X640,23,FALSE)-AVERAGE(Skaters!W3:W640))/STDEV(Skaters!W3:W640),0)</f>
        <v>0</v>
      </c>
      <c r="W367" s="33">
        <f>IFERROR((VLOOKUP($A367,Skaters!A1:X640,24,FALSE)-AVERAGE(Skaters!X3:X640))/STDEV(Skaters!X3:X640),0)</f>
        <v>0</v>
      </c>
    </row>
    <row r="368" spans="1:23" ht="21.25" customHeight="1" x14ac:dyDescent="0.15">
      <c r="A368" s="44" t="s">
        <v>484</v>
      </c>
      <c r="B368" s="45" t="s">
        <v>76</v>
      </c>
      <c r="C368" s="46">
        <v>21</v>
      </c>
      <c r="D368" s="45" t="s">
        <v>59</v>
      </c>
      <c r="E368" s="40">
        <f t="shared" si="10"/>
        <v>-1.7973144274344821</v>
      </c>
      <c r="F368" s="41">
        <f t="shared" si="11"/>
        <v>-3.6679886274173103E-2</v>
      </c>
      <c r="G368" s="42">
        <f>VLOOKUP(A368,Skaters!A1:G640,7,FALSE)</f>
        <v>49</v>
      </c>
      <c r="H368" s="43">
        <f>(VLOOKUP($A368,Skaters!$A1:$V640,8,FALSE)-AVERAGE(Skaters!H3:H640))/STDEV(Skaters!H3:H640)</f>
        <v>-1.0651795354132456</v>
      </c>
      <c r="I368" s="33">
        <f>(VLOOKUP($A368,Skaters!$A1:$V640,10,FALSE)-AVERAGE(Skaters!J3:J640))/STDEV(Skaters!J3:J640)</f>
        <v>-0.21600344838582858</v>
      </c>
      <c r="J368" s="33">
        <f>(VLOOKUP($A368,Skaters!$A1:$V640,11,FALSE)-AVERAGE(Skaters!K3:K640))/STDEV(Skaters!K3:K640)</f>
        <v>-0.52124923144783453</v>
      </c>
      <c r="K368" s="33">
        <f>(VLOOKUP($A368,Skaters!$A1:$V640,12,FALSE)-AVERAGE(Skaters!L3:L640))/STDEV(Skaters!L3:L640)</f>
        <v>-0.42978830958247455</v>
      </c>
      <c r="L368" s="33">
        <f>(VLOOKUP($A368,Skaters!$A1:$V640,13,FALSE)-AVERAGE(Skaters!M3:M640))/STDEV(Skaters!M3:M640)</f>
        <v>-0.57840267514295762</v>
      </c>
      <c r="M368" s="33">
        <f>(VLOOKUP($A368,Skaters!$A1:$V640,14,FALSE)-AVERAGE(Skaters!N3:N640))/STDEV(Skaters!N3:N640)</f>
        <v>-0.66468199066623435</v>
      </c>
      <c r="N368" s="33">
        <f>(VLOOKUP($A368,Skaters!$A1:$V640,15,FALSE)-AVERAGE(Skaters!O3:O640))/STDEV(Skaters!O3:O640)</f>
        <v>-0.4832723025669643</v>
      </c>
      <c r="O368" s="33">
        <f>(VLOOKUP($A368,Skaters!$A1:$V640,16,FALSE)-AVERAGE(Skaters!P3:P640))/STDEV(Skaters!P3:P640)</f>
        <v>-0.70484088630144948</v>
      </c>
      <c r="P368" s="33">
        <f>(VLOOKUP($A368,Skaters!$A1:$V640,17,FALSE)-AVERAGE(Skaters!Q3:Q640))/STDEV(Skaters!Q3:Q640)</f>
        <v>0.22434811533297672</v>
      </c>
      <c r="Q368" s="33">
        <f>(VLOOKUP($A368,Skaters!$A1:$V640,18,FALSE)-AVERAGE(Skaters!R3:R640))/STDEV(Skaters!R3:R640)</f>
        <v>0.70645411641055278</v>
      </c>
      <c r="R368" s="33">
        <f>(VLOOKUP($A368,Skaters!$A1:$V640,19,FALSE)-AVERAGE(Skaters!S3:S640))/STDEV(Skaters!S3:S640)</f>
        <v>-1.1474467221024584E-2</v>
      </c>
      <c r="S368" s="33">
        <f>(VLOOKUP($A368,Skaters!$A1:$V640,20,FALSE)-AVERAGE(Skaters!T3:T640))/STDEV(Skaters!T3:T640)</f>
        <v>0.43374796755752165</v>
      </c>
      <c r="T368" s="33">
        <f>(VLOOKUP($A368,Skaters!$A1:$V640,21,FALSE)-AVERAGE(Skaters!U3:U640))/STDEV(Skaters!U3:U640)</f>
        <v>0.60881909809147139</v>
      </c>
      <c r="U368" s="33">
        <f>(VLOOKUP($A368,Skaters!$A1:$V640,22,FALSE)-AVERAGE(Skaters!V3:V640))/STDEV(Skaters!V3:V640)</f>
        <v>0.8391488607977331</v>
      </c>
      <c r="V368" s="33">
        <f>IFERROR((VLOOKUP($A368,Skaters!A1:X640,23,FALSE)-AVERAGE(Skaters!W3:W640))/STDEV(Skaters!W3:W640),0)</f>
        <v>0</v>
      </c>
      <c r="W368" s="33">
        <f>IFERROR((VLOOKUP($A368,Skaters!A1:X640,24,FALSE)-AVERAGE(Skaters!X3:X640))/STDEV(Skaters!X3:X640),0)</f>
        <v>0</v>
      </c>
    </row>
    <row r="369" spans="1:23" ht="21.25" customHeight="1" x14ac:dyDescent="0.15">
      <c r="A369" s="44" t="s">
        <v>400</v>
      </c>
      <c r="B369" s="45" t="s">
        <v>147</v>
      </c>
      <c r="C369" s="46">
        <v>26</v>
      </c>
      <c r="D369" s="45" t="s">
        <v>74</v>
      </c>
      <c r="E369" s="40">
        <f t="shared" si="10"/>
        <v>-7.9678096751931382E-2</v>
      </c>
      <c r="F369" s="41">
        <f t="shared" si="11"/>
        <v>-1.7321325380854648E-3</v>
      </c>
      <c r="G369" s="42">
        <f>VLOOKUP(A369,Skaters!A1:G640,7,FALSE)</f>
        <v>46</v>
      </c>
      <c r="H369" s="43">
        <f>(VLOOKUP($A369,Skaters!$A1:$V640,8,FALSE)-AVERAGE(Skaters!H3:H640))/STDEV(Skaters!H3:H640)</f>
        <v>0.94293844234540813</v>
      </c>
      <c r="I369" s="33">
        <f>(VLOOKUP($A369,Skaters!$A1:$V640,10,FALSE)-AVERAGE(Skaters!J3:J640))/STDEV(Skaters!J3:J640)</f>
        <v>-0.74937807928012112</v>
      </c>
      <c r="J369" s="33">
        <f>(VLOOKUP($A369,Skaters!$A1:$V640,11,FALSE)-AVERAGE(Skaters!K3:K640))/STDEV(Skaters!K3:K640)</f>
        <v>-0.13377940499092159</v>
      </c>
      <c r="K369" s="33">
        <f>(VLOOKUP($A369,Skaters!$A1:$V640,12,FALSE)-AVERAGE(Skaters!L3:L640))/STDEV(Skaters!L3:L640)</f>
        <v>-0.43337393530206347</v>
      </c>
      <c r="L369" s="33">
        <f>(VLOOKUP($A369,Skaters!$A1:$V640,13,FALSE)-AVERAGE(Skaters!M3:M640))/STDEV(Skaters!M3:M640)</f>
        <v>-2.181567406406144E-2</v>
      </c>
      <c r="M369" s="33">
        <f>(VLOOKUP($A369,Skaters!$A1:$V640,14,FALSE)-AVERAGE(Skaters!N3:N640))/STDEV(Skaters!N3:N640)</f>
        <v>-0.77952089143193215</v>
      </c>
      <c r="N369" s="33">
        <f>(VLOOKUP($A369,Skaters!$A1:$V640,15,FALSE)-AVERAGE(Skaters!O3:O640))/STDEV(Skaters!O3:O640)</f>
        <v>-0.87076391302406964</v>
      </c>
      <c r="O369" s="33">
        <f>(VLOOKUP($A369,Skaters!$A1:$V640,16,FALSE)-AVERAGE(Skaters!P3:P640))/STDEV(Skaters!P3:P640)</f>
        <v>2.0953309013723125</v>
      </c>
      <c r="P369" s="33">
        <f>(VLOOKUP($A369,Skaters!$A1:$V640,17,FALSE)-AVERAGE(Skaters!Q3:Q640))/STDEV(Skaters!Q3:Q640)</f>
        <v>7.3147737225877904E-2</v>
      </c>
      <c r="Q369" s="33">
        <f>(VLOOKUP($A369,Skaters!$A1:$V640,18,FALSE)-AVERAGE(Skaters!R3:R640))/STDEV(Skaters!R3:R640)</f>
        <v>-0.39927192676507006</v>
      </c>
      <c r="R369" s="33">
        <f>(VLOOKUP($A369,Skaters!$A1:$V640,19,FALSE)-AVERAGE(Skaters!S3:S640))/STDEV(Skaters!S3:S640)</f>
        <v>-0.73510919890099702</v>
      </c>
      <c r="S369" s="33">
        <f>(VLOOKUP($A369,Skaters!$A1:$V640,20,FALSE)-AVERAGE(Skaters!T3:T640))/STDEV(Skaters!T3:T640)</f>
        <v>-0.59598363404164245</v>
      </c>
      <c r="T369" s="33">
        <f>(VLOOKUP($A369,Skaters!$A1:$V640,21,FALSE)-AVERAGE(Skaters!U3:U640))/STDEV(Skaters!U3:U640)</f>
        <v>-0.65095784258714562</v>
      </c>
      <c r="U369" s="33">
        <f>(VLOOKUP($A369,Skaters!$A1:$V640,22,FALSE)-AVERAGE(Skaters!V3:V640))/STDEV(Skaters!V3:V640)</f>
        <v>-1.1927436227759016</v>
      </c>
      <c r="V369" s="33">
        <f>IFERROR((VLOOKUP($A369,Skaters!A1:X640,23,FALSE)-AVERAGE(Skaters!W3:W640))/STDEV(Skaters!W3:W640),0)</f>
        <v>0</v>
      </c>
      <c r="W369" s="33">
        <f>IFERROR((VLOOKUP($A369,Skaters!A1:X640,24,FALSE)-AVERAGE(Skaters!X3:X640))/STDEV(Skaters!X3:X640),0)</f>
        <v>0</v>
      </c>
    </row>
    <row r="370" spans="1:23" ht="21.25" customHeight="1" x14ac:dyDescent="0.15">
      <c r="A370" s="44" t="s">
        <v>375</v>
      </c>
      <c r="B370" s="45" t="s">
        <v>117</v>
      </c>
      <c r="C370" s="46">
        <v>31</v>
      </c>
      <c r="D370" s="45" t="s">
        <v>74</v>
      </c>
      <c r="E370" s="40">
        <f t="shared" si="10"/>
        <v>0.60689145597422245</v>
      </c>
      <c r="F370" s="41">
        <f t="shared" si="11"/>
        <v>1.2643571999462968E-2</v>
      </c>
      <c r="G370" s="42">
        <f>VLOOKUP(A370,Skaters!A1:G640,7,FALSE)</f>
        <v>48</v>
      </c>
      <c r="H370" s="43">
        <f>(VLOOKUP($A370,Skaters!$A1:$V640,8,FALSE)-AVERAGE(Skaters!H3:H640))/STDEV(Skaters!H3:H640)</f>
        <v>1.8621358783702402</v>
      </c>
      <c r="I370" s="33">
        <f>(VLOOKUP($A370,Skaters!$A1:$V640,10,FALSE)-AVERAGE(Skaters!J3:J640))/STDEV(Skaters!J3:J640)</f>
        <v>-0.84322331994853861</v>
      </c>
      <c r="J370" s="33">
        <f>(VLOOKUP($A370,Skaters!$A1:$V640,11,FALSE)-AVERAGE(Skaters!K3:K640))/STDEV(Skaters!K3:K640)</f>
        <v>-7.4142008756817729E-2</v>
      </c>
      <c r="K370" s="33">
        <f>(VLOOKUP($A370,Skaters!$A1:$V640,12,FALSE)-AVERAGE(Skaters!L3:L640))/STDEV(Skaters!L3:L640)</f>
        <v>-0.43939652499447412</v>
      </c>
      <c r="L370" s="33">
        <f>(VLOOKUP($A370,Skaters!$A1:$V640,13,FALSE)-AVERAGE(Skaters!M3:M640))/STDEV(Skaters!M3:M640)</f>
        <v>0.16246372744201434</v>
      </c>
      <c r="M370" s="33">
        <f>(VLOOKUP($A370,Skaters!$A1:$V640,14,FALSE)-AVERAGE(Skaters!N3:N640))/STDEV(Skaters!N3:N640)</f>
        <v>-0.72782025007842555</v>
      </c>
      <c r="N370" s="33">
        <f>(VLOOKUP($A370,Skaters!$A1:$V640,15,FALSE)-AVERAGE(Skaters!O3:O640))/STDEV(Skaters!O3:O640)</f>
        <v>-0.69125160873366542</v>
      </c>
      <c r="O370" s="33">
        <f>(VLOOKUP($A370,Skaters!$A1:$V640,16,FALSE)-AVERAGE(Skaters!P3:P640))/STDEV(Skaters!P3:P640)</f>
        <v>2.5262970975361632</v>
      </c>
      <c r="P370" s="33">
        <f>(VLOOKUP($A370,Skaters!$A1:$V640,17,FALSE)-AVERAGE(Skaters!Q3:Q640))/STDEV(Skaters!Q3:Q640)</f>
        <v>0.81530438535657457</v>
      </c>
      <c r="Q370" s="33">
        <f>(VLOOKUP($A370,Skaters!$A1:$V640,18,FALSE)-AVERAGE(Skaters!R3:R640))/STDEV(Skaters!R3:R640)</f>
        <v>-0.47325243156493307</v>
      </c>
      <c r="R370" s="33">
        <f>(VLOOKUP($A370,Skaters!$A1:$V640,19,FALSE)-AVERAGE(Skaters!S3:S640))/STDEV(Skaters!S3:S640)</f>
        <v>-0.83063313480316558</v>
      </c>
      <c r="S370" s="33">
        <f>(VLOOKUP($A370,Skaters!$A1:$V640,20,FALSE)-AVERAGE(Skaters!T3:T640))/STDEV(Skaters!T3:T640)</f>
        <v>-0.59598363404164245</v>
      </c>
      <c r="T370" s="33">
        <f>(VLOOKUP($A370,Skaters!$A1:$V640,21,FALSE)-AVERAGE(Skaters!U3:U640))/STDEV(Skaters!U3:U640)</f>
        <v>-0.65095784258714562</v>
      </c>
      <c r="U370" s="33">
        <f>(VLOOKUP($A370,Skaters!$A1:$V640,22,FALSE)-AVERAGE(Skaters!V3:V640))/STDEV(Skaters!V3:V640)</f>
        <v>-1.1927436227759016</v>
      </c>
      <c r="V370" s="33">
        <f>IFERROR((VLOOKUP($A370,Skaters!A1:X640,23,FALSE)-AVERAGE(Skaters!W3:W640))/STDEV(Skaters!W3:W640),0)</f>
        <v>0</v>
      </c>
      <c r="W370" s="33">
        <f>IFERROR((VLOOKUP($A370,Skaters!A1:X640,24,FALSE)-AVERAGE(Skaters!X3:X640))/STDEV(Skaters!X3:X640),0)</f>
        <v>0</v>
      </c>
    </row>
    <row r="371" spans="1:23" ht="21.25" customHeight="1" x14ac:dyDescent="0.15">
      <c r="A371" s="44" t="s">
        <v>385</v>
      </c>
      <c r="B371" s="45" t="s">
        <v>130</v>
      </c>
      <c r="C371" s="46">
        <v>20</v>
      </c>
      <c r="D371" s="45" t="s">
        <v>81</v>
      </c>
      <c r="E371" s="40">
        <f t="shared" si="10"/>
        <v>-1.116763560027741</v>
      </c>
      <c r="F371" s="41">
        <f t="shared" si="11"/>
        <v>-2.3760926809100871E-2</v>
      </c>
      <c r="G371" s="42">
        <f>VLOOKUP(A371,Skaters!A1:G640,7,FALSE)</f>
        <v>47</v>
      </c>
      <c r="H371" s="43">
        <f>(VLOOKUP($A371,Skaters!$A1:$V640,8,FALSE)-AVERAGE(Skaters!H3:H640))/STDEV(Skaters!H3:H640)</f>
        <v>-1.0768585072031898</v>
      </c>
      <c r="I371" s="33">
        <f>(VLOOKUP($A371,Skaters!$A1:$V640,10,FALSE)-AVERAGE(Skaters!J3:J640))/STDEV(Skaters!J3:J640)</f>
        <v>6.223832730693591E-2</v>
      </c>
      <c r="J371" s="33">
        <f>(VLOOKUP($A371,Skaters!$A1:$V640,11,FALSE)-AVERAGE(Skaters!K3:K640))/STDEV(Skaters!K3:K640)</f>
        <v>-0.74167651745453222</v>
      </c>
      <c r="K371" s="33">
        <f>(VLOOKUP($A371,Skaters!$A1:$V640,12,FALSE)-AVERAGE(Skaters!L3:L640))/STDEV(Skaters!L3:L640)</f>
        <v>-0.43947543860815569</v>
      </c>
      <c r="L371" s="33">
        <f>(VLOOKUP($A371,Skaters!$A1:$V640,13,FALSE)-AVERAGE(Skaters!M3:M640))/STDEV(Skaters!M3:M640)</f>
        <v>0.40084692496910385</v>
      </c>
      <c r="M371" s="33">
        <f>(VLOOKUP($A371,Skaters!$A1:$V640,14,FALSE)-AVERAGE(Skaters!N3:N640))/STDEV(Skaters!N3:N640)</f>
        <v>0.68096028425754895</v>
      </c>
      <c r="N371" s="33">
        <f>(VLOOKUP($A371,Skaters!$A1:$V640,15,FALSE)-AVERAGE(Skaters!O3:O640))/STDEV(Skaters!O3:O640)</f>
        <v>0.3086471727436757</v>
      </c>
      <c r="O371" s="33">
        <f>(VLOOKUP($A371,Skaters!$A1:$V640,16,FALSE)-AVERAGE(Skaters!P3:P640))/STDEV(Skaters!P3:P640)</f>
        <v>-1.2068892598200249</v>
      </c>
      <c r="P371" s="33">
        <f>(VLOOKUP($A371,Skaters!$A1:$V640,17,FALSE)-AVERAGE(Skaters!Q3:Q640))/STDEV(Skaters!Q3:Q640)</f>
        <v>-1.0808942785857272</v>
      </c>
      <c r="Q371" s="33">
        <f>(VLOOKUP($A371,Skaters!$A1:$V640,18,FALSE)-AVERAGE(Skaters!R3:R640))/STDEV(Skaters!R3:R640)</f>
        <v>6.0069792227100662E-2</v>
      </c>
      <c r="R371" s="33">
        <f>(VLOOKUP($A371,Skaters!$A1:$V640,19,FALSE)-AVERAGE(Skaters!S3:S640))/STDEV(Skaters!S3:S640)</f>
        <v>-2.5859024246364694E-2</v>
      </c>
      <c r="S371" s="33">
        <f>(VLOOKUP($A371,Skaters!$A1:$V640,20,FALSE)-AVERAGE(Skaters!T3:T640))/STDEV(Skaters!T3:T640)</f>
        <v>-0.59598363404164245</v>
      </c>
      <c r="T371" s="33">
        <f>(VLOOKUP($A371,Skaters!$A1:$V640,21,FALSE)-AVERAGE(Skaters!U3:U640))/STDEV(Skaters!U3:U640)</f>
        <v>-0.65095784258714562</v>
      </c>
      <c r="U371" s="33">
        <f>(VLOOKUP($A371,Skaters!$A1:$V640,22,FALSE)-AVERAGE(Skaters!V3:V640))/STDEV(Skaters!V3:V640)</f>
        <v>-1.1927436227759016</v>
      </c>
      <c r="V371" s="33">
        <f>IFERROR((VLOOKUP($A371,Skaters!A1:X640,23,FALSE)-AVERAGE(Skaters!W3:W640))/STDEV(Skaters!W3:W640),0)</f>
        <v>0</v>
      </c>
      <c r="W371" s="33">
        <f>IFERROR((VLOOKUP($A371,Skaters!A1:X640,24,FALSE)-AVERAGE(Skaters!X3:X640))/STDEV(Skaters!X3:X640),0)</f>
        <v>0</v>
      </c>
    </row>
    <row r="372" spans="1:23" ht="21.25" customHeight="1" x14ac:dyDescent="0.15">
      <c r="A372" s="44" t="s">
        <v>438</v>
      </c>
      <c r="B372" s="45" t="s">
        <v>144</v>
      </c>
      <c r="C372" s="46">
        <v>32</v>
      </c>
      <c r="D372" s="45" t="s">
        <v>74</v>
      </c>
      <c r="E372" s="40">
        <f t="shared" si="10"/>
        <v>-2.386340268353119</v>
      </c>
      <c r="F372" s="41">
        <f t="shared" si="11"/>
        <v>-4.9715422257356645E-2</v>
      </c>
      <c r="G372" s="42">
        <f>VLOOKUP(A372,Skaters!A1:G640,7,FALSE)</f>
        <v>48</v>
      </c>
      <c r="H372" s="43">
        <f>(VLOOKUP($A372,Skaters!$A1:$V640,8,FALSE)-AVERAGE(Skaters!H3:H640))/STDEV(Skaters!H3:H640)</f>
        <v>-0.51273705970368966</v>
      </c>
      <c r="I372" s="33">
        <f>(VLOOKUP($A372,Skaters!$A1:$V640,10,FALSE)-AVERAGE(Skaters!J3:J640))/STDEV(Skaters!J3:J640)</f>
        <v>-0.8764021798944216</v>
      </c>
      <c r="J372" s="33">
        <f>(VLOOKUP($A372,Skaters!$A1:$V640,11,FALSE)-AVERAGE(Skaters!K3:K640))/STDEV(Skaters!K3:K640)</f>
        <v>-5.769589659109315E-2</v>
      </c>
      <c r="K372" s="33">
        <f>(VLOOKUP($A372,Skaters!$A1:$V640,12,FALSE)-AVERAGE(Skaters!L3:L640))/STDEV(Skaters!L3:L640)</f>
        <v>-0.44445559945180924</v>
      </c>
      <c r="L372" s="33">
        <f>(VLOOKUP($A372,Skaters!$A1:$V640,13,FALSE)-AVERAGE(Skaters!M3:M640))/STDEV(Skaters!M3:M640)</f>
        <v>-0.79206079310039346</v>
      </c>
      <c r="M372" s="33">
        <f>(VLOOKUP($A372,Skaters!$A1:$V640,14,FALSE)-AVERAGE(Skaters!N3:N640))/STDEV(Skaters!N3:N640)</f>
        <v>-0.57196854907233163</v>
      </c>
      <c r="N372" s="33">
        <f>(VLOOKUP($A372,Skaters!$A1:$V640,15,FALSE)-AVERAGE(Skaters!O3:O640))/STDEV(Skaters!O3:O640)</f>
        <v>0.38100359950627249</v>
      </c>
      <c r="O372" s="33">
        <f>(VLOOKUP($A372,Skaters!$A1:$V640,16,FALSE)-AVERAGE(Skaters!P3:P640))/STDEV(Skaters!P3:P640)</f>
        <v>-2.5412855953692135E-3</v>
      </c>
      <c r="P372" s="33">
        <f>(VLOOKUP($A372,Skaters!$A1:$V640,17,FALSE)-AVERAGE(Skaters!Q3:Q640))/STDEV(Skaters!Q3:Q640)</f>
        <v>-0.40860276557254727</v>
      </c>
      <c r="Q372" s="33">
        <f>(VLOOKUP($A372,Skaters!$A1:$V640,18,FALSE)-AVERAGE(Skaters!R3:R640))/STDEV(Skaters!R3:R640)</f>
        <v>-1.0386437126781138</v>
      </c>
      <c r="R372" s="33">
        <f>(VLOOKUP($A372,Skaters!$A1:$V640,19,FALSE)-AVERAGE(Skaters!S3:S640))/STDEV(Skaters!S3:S640)</f>
        <v>-0.95290577099474361</v>
      </c>
      <c r="S372" s="33">
        <f>(VLOOKUP($A372,Skaters!$A1:$V640,20,FALSE)-AVERAGE(Skaters!T3:T640))/STDEV(Skaters!T3:T640)</f>
        <v>-0.59598363404164245</v>
      </c>
      <c r="T372" s="33">
        <f>(VLOOKUP($A372,Skaters!$A1:$V640,21,FALSE)-AVERAGE(Skaters!U3:U640))/STDEV(Skaters!U3:U640)</f>
        <v>-0.65095784258714562</v>
      </c>
      <c r="U372" s="33">
        <f>(VLOOKUP($A372,Skaters!$A1:$V640,22,FALSE)-AVERAGE(Skaters!V3:V640))/STDEV(Skaters!V3:V640)</f>
        <v>-1.1927436227759016</v>
      </c>
      <c r="V372" s="33">
        <f>IFERROR((VLOOKUP($A372,Skaters!A1:X640,23,FALSE)-AVERAGE(Skaters!W3:W640))/STDEV(Skaters!W3:W640),0)</f>
        <v>0</v>
      </c>
      <c r="W372" s="33">
        <f>IFERROR((VLOOKUP($A372,Skaters!A1:X640,24,FALSE)-AVERAGE(Skaters!X3:X640))/STDEV(Skaters!X3:X640),0)</f>
        <v>0</v>
      </c>
    </row>
    <row r="373" spans="1:23" ht="21.25" customHeight="1" x14ac:dyDescent="0.15">
      <c r="A373" s="44" t="s">
        <v>477</v>
      </c>
      <c r="B373" s="45" t="s">
        <v>94</v>
      </c>
      <c r="C373" s="46">
        <v>23</v>
      </c>
      <c r="D373" s="45" t="s">
        <v>81</v>
      </c>
      <c r="E373" s="40">
        <f t="shared" si="10"/>
        <v>-2.5916646947157593</v>
      </c>
      <c r="F373" s="41">
        <f t="shared" si="11"/>
        <v>-5.2891116218688965E-2</v>
      </c>
      <c r="G373" s="42">
        <f>VLOOKUP(A373,Skaters!A1:G640,7,FALSE)</f>
        <v>49</v>
      </c>
      <c r="H373" s="43">
        <f>(VLOOKUP($A373,Skaters!$A1:$V640,8,FALSE)-AVERAGE(Skaters!H3:H640))/STDEV(Skaters!H3:H640)</f>
        <v>-1.1277913228618606</v>
      </c>
      <c r="I373" s="33">
        <f>(VLOOKUP($A373,Skaters!$A1:$V640,10,FALSE)-AVERAGE(Skaters!J3:J640))/STDEV(Skaters!J3:J640)</f>
        <v>-0.22487970750163086</v>
      </c>
      <c r="J373" s="33">
        <f>(VLOOKUP($A373,Skaters!$A1:$V640,11,FALSE)-AVERAGE(Skaters!K3:K640))/STDEV(Skaters!K3:K640)</f>
        <v>-0.53945604131344538</v>
      </c>
      <c r="K373" s="33">
        <f>(VLOOKUP($A373,Skaters!$A1:$V640,12,FALSE)-AVERAGE(Skaters!L3:L640))/STDEV(Skaters!L3:L640)</f>
        <v>-0.44542032169739981</v>
      </c>
      <c r="L373" s="33">
        <f>(VLOOKUP($A373,Skaters!$A1:$V640,13,FALSE)-AVERAGE(Skaters!M3:M640))/STDEV(Skaters!M3:M640)</f>
        <v>-0.24834926094798013</v>
      </c>
      <c r="M373" s="33">
        <f>(VLOOKUP($A373,Skaters!$A1:$V640,14,FALSE)-AVERAGE(Skaters!N3:N640))/STDEV(Skaters!N3:N640)</f>
        <v>-0.56403972062143082</v>
      </c>
      <c r="N373" s="33">
        <f>(VLOOKUP($A373,Skaters!$A1:$V640,15,FALSE)-AVERAGE(Skaters!O3:O640))/STDEV(Skaters!O3:O640)</f>
        <v>-0.70799565753782967</v>
      </c>
      <c r="O373" s="33">
        <f>(VLOOKUP($A373,Skaters!$A1:$V640,16,FALSE)-AVERAGE(Skaters!P3:P640))/STDEV(Skaters!P3:P640)</f>
        <v>-1.1094281889064765</v>
      </c>
      <c r="P373" s="33">
        <f>(VLOOKUP($A373,Skaters!$A1:$V640,17,FALSE)-AVERAGE(Skaters!Q3:Q640))/STDEV(Skaters!Q3:Q640)</f>
        <v>-0.26532953569502765</v>
      </c>
      <c r="Q373" s="33">
        <f>(VLOOKUP($A373,Skaters!$A1:$V640,18,FALSE)-AVERAGE(Skaters!R3:R640))/STDEV(Skaters!R3:R640)</f>
        <v>0.23844416149160372</v>
      </c>
      <c r="R373" s="33">
        <f>(VLOOKUP($A373,Skaters!$A1:$V640,19,FALSE)-AVERAGE(Skaters!S3:S640))/STDEV(Skaters!S3:S640)</f>
        <v>4.3986903330861145E-2</v>
      </c>
      <c r="S373" s="33">
        <f>(VLOOKUP($A373,Skaters!$A1:$V640,20,FALSE)-AVERAGE(Skaters!T3:T640))/STDEV(Skaters!T3:T640)</f>
        <v>-0.28381196505823575</v>
      </c>
      <c r="T373" s="33">
        <f>(VLOOKUP($A373,Skaters!$A1:$V640,21,FALSE)-AVERAGE(Skaters!U3:U640))/STDEV(Skaters!U3:U640)</f>
        <v>-0.16843384523785143</v>
      </c>
      <c r="U373" s="33">
        <f>(VLOOKUP($A373,Skaters!$A1:$V640,22,FALSE)-AVERAGE(Skaters!V3:V640))/STDEV(Skaters!V3:V640)</f>
        <v>0.58854920349207995</v>
      </c>
      <c r="V373" s="33">
        <f>IFERROR((VLOOKUP($A373,Skaters!A1:X640,23,FALSE)-AVERAGE(Skaters!W3:W640))/STDEV(Skaters!W3:W640),0)</f>
        <v>0</v>
      </c>
      <c r="W373" s="33">
        <f>IFERROR((VLOOKUP($A373,Skaters!A1:X640,24,FALSE)-AVERAGE(Skaters!X3:X640))/STDEV(Skaters!X3:X640),0)</f>
        <v>0</v>
      </c>
    </row>
    <row r="374" spans="1:23" ht="21.25" customHeight="1" x14ac:dyDescent="0.15">
      <c r="A374" s="44" t="s">
        <v>490</v>
      </c>
      <c r="B374" s="45" t="s">
        <v>151</v>
      </c>
      <c r="C374" s="46">
        <v>22</v>
      </c>
      <c r="D374" s="45" t="s">
        <v>59</v>
      </c>
      <c r="E374" s="40">
        <f t="shared" si="10"/>
        <v>-3.3033388078614481</v>
      </c>
      <c r="F374" s="41">
        <f t="shared" si="11"/>
        <v>-7.0283804422584001E-2</v>
      </c>
      <c r="G374" s="42">
        <f>VLOOKUP(A374,Skaters!A1:G640,7,FALSE)</f>
        <v>47</v>
      </c>
      <c r="H374" s="43">
        <f>(VLOOKUP($A374,Skaters!$A1:$V640,8,FALSE)-AVERAGE(Skaters!H3:H640))/STDEV(Skaters!H3:H640)</f>
        <v>-0.97570008459445423</v>
      </c>
      <c r="I374" s="33">
        <f>(VLOOKUP($A374,Skaters!$A1:$V640,10,FALSE)-AVERAGE(Skaters!J3:J640))/STDEV(Skaters!J3:J640)</f>
        <v>-0.3628528023049275</v>
      </c>
      <c r="J374" s="33">
        <f>(VLOOKUP($A374,Skaters!$A1:$V640,11,FALSE)-AVERAGE(Skaters!K3:K640))/STDEV(Skaters!K3:K640)</f>
        <v>-0.44101898231232178</v>
      </c>
      <c r="K374" s="33">
        <f>(VLOOKUP($A374,Skaters!$A1:$V640,12,FALSE)-AVERAGE(Skaters!L3:L640))/STDEV(Skaters!L3:L640)</f>
        <v>-0.44748061236983683</v>
      </c>
      <c r="L374" s="33">
        <f>(VLOOKUP($A374,Skaters!$A1:$V640,13,FALSE)-AVERAGE(Skaters!M3:M640))/STDEV(Skaters!M3:M640)</f>
        <v>-0.61149196222257129</v>
      </c>
      <c r="M374" s="33">
        <f>(VLOOKUP($A374,Skaters!$A1:$V640,14,FALSE)-AVERAGE(Skaters!N3:N640))/STDEV(Skaters!N3:N640)</f>
        <v>-0.2976457981534375</v>
      </c>
      <c r="N374" s="33">
        <f>(VLOOKUP($A374,Skaters!$A1:$V640,15,FALSE)-AVERAGE(Skaters!O3:O640))/STDEV(Skaters!O3:O640)</f>
        <v>-0.44258603715658468</v>
      </c>
      <c r="O374" s="33">
        <f>(VLOOKUP($A374,Skaters!$A1:$V640,16,FALSE)-AVERAGE(Skaters!P3:P640))/STDEV(Skaters!P3:P640)</f>
        <v>-0.81810389074516199</v>
      </c>
      <c r="P374" s="33">
        <f>(VLOOKUP($A374,Skaters!$A1:$V640,17,FALSE)-AVERAGE(Skaters!Q3:Q640))/STDEV(Skaters!Q3:Q640)</f>
        <v>-0.45497942460891067</v>
      </c>
      <c r="Q374" s="33">
        <f>(VLOOKUP($A374,Skaters!$A1:$V640,18,FALSE)-AVERAGE(Skaters!R3:R640))/STDEV(Skaters!R3:R640)</f>
        <v>-0.62728513311988077</v>
      </c>
      <c r="R374" s="33">
        <f>(VLOOKUP($A374,Skaters!$A1:$V640,19,FALSE)-AVERAGE(Skaters!S3:S640))/STDEV(Skaters!S3:S640)</f>
        <v>-0.39395630019328376</v>
      </c>
      <c r="S374" s="33">
        <f>(VLOOKUP($A374,Skaters!$A1:$V640,20,FALSE)-AVERAGE(Skaters!T3:T640))/STDEV(Skaters!T3:T640)</f>
        <v>0.13018059580911906</v>
      </c>
      <c r="T374" s="33">
        <f>(VLOOKUP($A374,Skaters!$A1:$V640,21,FALSE)-AVERAGE(Skaters!U3:U640))/STDEV(Skaters!U3:U640)</f>
        <v>0.18006588974922744</v>
      </c>
      <c r="U374" s="33">
        <f>(VLOOKUP($A374,Skaters!$A1:$V640,22,FALSE)-AVERAGE(Skaters!V3:V640))/STDEV(Skaters!V3:V640)</f>
        <v>0.91171996099903807</v>
      </c>
      <c r="V374" s="33">
        <f>IFERROR((VLOOKUP($A374,Skaters!A1:X640,23,FALSE)-AVERAGE(Skaters!W3:W640))/STDEV(Skaters!W3:W640),0)</f>
        <v>0</v>
      </c>
      <c r="W374" s="33">
        <f>IFERROR((VLOOKUP($A374,Skaters!A1:X640,24,FALSE)-AVERAGE(Skaters!X3:X640))/STDEV(Skaters!X3:X640),0)</f>
        <v>0</v>
      </c>
    </row>
    <row r="375" spans="1:23" ht="21.25" customHeight="1" x14ac:dyDescent="0.15">
      <c r="A375" s="44" t="s">
        <v>461</v>
      </c>
      <c r="B375" s="45" t="s">
        <v>121</v>
      </c>
      <c r="C375" s="46">
        <v>28</v>
      </c>
      <c r="D375" s="45" t="s">
        <v>61</v>
      </c>
      <c r="E375" s="40">
        <f t="shared" si="10"/>
        <v>-3.5159099322717751</v>
      </c>
      <c r="F375" s="41">
        <f t="shared" si="11"/>
        <v>-7.1753263923913777E-2</v>
      </c>
      <c r="G375" s="42">
        <f>VLOOKUP(A375,Skaters!A1:G640,7,FALSE)</f>
        <v>49</v>
      </c>
      <c r="H375" s="43">
        <f>(VLOOKUP($A375,Skaters!$A1:$V640,8,FALSE)-AVERAGE(Skaters!H3:H640))/STDEV(Skaters!H3:H640)</f>
        <v>-0.40414474084750285</v>
      </c>
      <c r="I375" s="33">
        <f>(VLOOKUP($A375,Skaters!$A1:$V640,10,FALSE)-AVERAGE(Skaters!J3:J640))/STDEV(Skaters!J3:J640)</f>
        <v>-0.27519668035931383</v>
      </c>
      <c r="J375" s="33">
        <f>(VLOOKUP($A375,Skaters!$A1:$V640,11,FALSE)-AVERAGE(Skaters!K3:K640))/STDEV(Skaters!K3:K640)</f>
        <v>-0.50583037717753165</v>
      </c>
      <c r="K375" s="33">
        <f>(VLOOKUP($A375,Skaters!$A1:$V640,12,FALSE)-AVERAGE(Skaters!L3:L640))/STDEV(Skaters!L3:L640)</f>
        <v>-0.44760735689601588</v>
      </c>
      <c r="L375" s="33">
        <f>(VLOOKUP($A375,Skaters!$A1:$V640,13,FALSE)-AVERAGE(Skaters!M3:M640))/STDEV(Skaters!M3:M640)</f>
        <v>-0.180175915650019</v>
      </c>
      <c r="M375" s="33">
        <f>(VLOOKUP($A375,Skaters!$A1:$V640,14,FALSE)-AVERAGE(Skaters!N3:N640))/STDEV(Skaters!N3:N640)</f>
        <v>-0.74491476551015368</v>
      </c>
      <c r="N375" s="33">
        <f>(VLOOKUP($A375,Skaters!$A1:$V640,15,FALSE)-AVERAGE(Skaters!O3:O640))/STDEV(Skaters!O3:O640)</f>
        <v>-0.83406215380708149</v>
      </c>
      <c r="O375" s="33">
        <f>(VLOOKUP($A375,Skaters!$A1:$V640,16,FALSE)-AVERAGE(Skaters!P3:P640))/STDEV(Skaters!P3:P640)</f>
        <v>-0.38879786236512692</v>
      </c>
      <c r="P375" s="33">
        <f>(VLOOKUP($A375,Skaters!$A1:$V640,17,FALSE)-AVERAGE(Skaters!Q3:Q640))/STDEV(Skaters!Q3:Q640)</f>
        <v>1.7537475134428684</v>
      </c>
      <c r="Q375" s="33">
        <f>(VLOOKUP($A375,Skaters!$A1:$V640,18,FALSE)-AVERAGE(Skaters!R3:R640))/STDEV(Skaters!R3:R640)</f>
        <v>-1.3318469429127024</v>
      </c>
      <c r="R375" s="33">
        <f>(VLOOKUP($A375,Skaters!$A1:$V640,19,FALSE)-AVERAGE(Skaters!S3:S640))/STDEV(Skaters!S3:S640)</f>
        <v>-0.46009291739771441</v>
      </c>
      <c r="S375" s="33">
        <f>(VLOOKUP($A375,Skaters!$A1:$V640,20,FALSE)-AVERAGE(Skaters!T3:T640))/STDEV(Skaters!T3:T640)</f>
        <v>1.8810871753099061</v>
      </c>
      <c r="T375" s="33">
        <f>(VLOOKUP($A375,Skaters!$A1:$V640,21,FALSE)-AVERAGE(Skaters!U3:U640))/STDEV(Skaters!U3:U640)</f>
        <v>1.6478130882793558</v>
      </c>
      <c r="U375" s="33">
        <f>(VLOOKUP($A375,Skaters!$A1:$V640,22,FALSE)-AVERAGE(Skaters!V3:V640))/STDEV(Skaters!V3:V640)</f>
        <v>1.1399120784748877</v>
      </c>
      <c r="V375" s="33">
        <f>IFERROR((VLOOKUP($A375,Skaters!A1:X640,23,FALSE)-AVERAGE(Skaters!W3:W640))/STDEV(Skaters!W3:W640),0)</f>
        <v>0</v>
      </c>
      <c r="W375" s="33">
        <f>IFERROR((VLOOKUP($A375,Skaters!A1:X640,24,FALSE)-AVERAGE(Skaters!X3:X640))/STDEV(Skaters!X3:X640),0)</f>
        <v>0</v>
      </c>
    </row>
    <row r="376" spans="1:23" ht="21.25" customHeight="1" x14ac:dyDescent="0.15">
      <c r="A376" s="44" t="s">
        <v>445</v>
      </c>
      <c r="B376" s="48" t="s">
        <v>96</v>
      </c>
      <c r="C376" s="49">
        <v>28</v>
      </c>
      <c r="D376" s="48" t="s">
        <v>81</v>
      </c>
      <c r="E376" s="40">
        <f t="shared" si="10"/>
        <v>-1.584932469434797</v>
      </c>
      <c r="F376" s="41">
        <f t="shared" si="11"/>
        <v>-3.4455053683365156E-2</v>
      </c>
      <c r="G376" s="42">
        <f>VLOOKUP(A376,Skaters!A1:G640,7,FALSE)</f>
        <v>46</v>
      </c>
      <c r="H376" s="43">
        <f>(VLOOKUP($A376,Skaters!$A1:$V640,8,FALSE)-AVERAGE(Skaters!H3:H640))/STDEV(Skaters!H3:H640)</f>
        <v>-0.97091818681790276</v>
      </c>
      <c r="I376" s="33">
        <f>(VLOOKUP($A376,Skaters!$A1:$V640,10,FALSE)-AVERAGE(Skaters!J3:J640))/STDEV(Skaters!J3:J640)</f>
        <v>-0.28696178526139338</v>
      </c>
      <c r="J376" s="33">
        <f>(VLOOKUP($A376,Skaters!$A1:$V640,11,FALSE)-AVERAGE(Skaters!K3:K640))/STDEV(Skaters!K3:K640)</f>
        <v>-0.50763413668533874</v>
      </c>
      <c r="K376" s="33">
        <f>(VLOOKUP($A376,Skaters!$A1:$V640,12,FALSE)-AVERAGE(Skaters!L3:L640))/STDEV(Skaters!L3:L640)</f>
        <v>-0.45422394540231453</v>
      </c>
      <c r="L376" s="33">
        <f>(VLOOKUP($A376,Skaters!$A1:$V640,13,FALSE)-AVERAGE(Skaters!M3:M640))/STDEV(Skaters!M3:M640)</f>
        <v>-0.35435210558283581</v>
      </c>
      <c r="M376" s="33">
        <f>(VLOOKUP($A376,Skaters!$A1:$V640,14,FALSE)-AVERAGE(Skaters!N3:N640))/STDEV(Skaters!N3:N640)</f>
        <v>0.22170993750678095</v>
      </c>
      <c r="N376" s="33">
        <f>(VLOOKUP($A376,Skaters!$A1:$V640,15,FALSE)-AVERAGE(Skaters!O3:O640))/STDEV(Skaters!O3:O640)</f>
        <v>-3.9856126325606887E-2</v>
      </c>
      <c r="O376" s="33">
        <f>(VLOOKUP($A376,Skaters!$A1:$V640,16,FALSE)-AVERAGE(Skaters!P3:P640))/STDEV(Skaters!P3:P640)</f>
        <v>-0.823671488322814</v>
      </c>
      <c r="P376" s="33">
        <f>(VLOOKUP($A376,Skaters!$A1:$V640,17,FALSE)-AVERAGE(Skaters!Q3:Q640))/STDEV(Skaters!Q3:Q640)</f>
        <v>-0.35341514635111843</v>
      </c>
      <c r="Q376" s="33">
        <f>(VLOOKUP($A376,Skaters!$A1:$V640,18,FALSE)-AVERAGE(Skaters!R3:R640))/STDEV(Skaters!R3:R640)</f>
        <v>0.42754317274319165</v>
      </c>
      <c r="R376" s="33">
        <f>(VLOOKUP($A376,Skaters!$A1:$V640,19,FALSE)-AVERAGE(Skaters!S3:S640))/STDEV(Skaters!S3:S640)</f>
        <v>-0.17037298892515537</v>
      </c>
      <c r="S376" s="33">
        <f>(VLOOKUP($A376,Skaters!$A1:$V640,20,FALSE)-AVERAGE(Skaters!T3:T640))/STDEV(Skaters!T3:T640)</f>
        <v>-0.41664418758794786</v>
      </c>
      <c r="T376" s="33">
        <f>(VLOOKUP($A376,Skaters!$A1:$V640,21,FALSE)-AVERAGE(Skaters!U3:U640))/STDEV(Skaters!U3:U640)</f>
        <v>-0.4532658465395214</v>
      </c>
      <c r="U376" s="33">
        <f>(VLOOKUP($A376,Skaters!$A1:$V640,22,FALSE)-AVERAGE(Skaters!V3:V640))/STDEV(Skaters!V3:V640)</f>
        <v>0.95251983572643417</v>
      </c>
      <c r="V376" s="33">
        <f>IFERROR((VLOOKUP($A376,Skaters!A1:X640,23,FALSE)-AVERAGE(Skaters!W3:W640))/STDEV(Skaters!W3:W640),0)</f>
        <v>0</v>
      </c>
      <c r="W376" s="33">
        <f>IFERROR((VLOOKUP($A376,Skaters!A1:X640,24,FALSE)-AVERAGE(Skaters!X3:X640))/STDEV(Skaters!X3:X640),0)</f>
        <v>0</v>
      </c>
    </row>
    <row r="377" spans="1:23" ht="21.25" customHeight="1" x14ac:dyDescent="0.15">
      <c r="A377" s="44" t="s">
        <v>426</v>
      </c>
      <c r="B377" s="45" t="s">
        <v>119</v>
      </c>
      <c r="C377" s="46">
        <v>26</v>
      </c>
      <c r="D377" s="45" t="s">
        <v>81</v>
      </c>
      <c r="E377" s="40">
        <f t="shared" si="10"/>
        <v>-2.4503762806439191</v>
      </c>
      <c r="F377" s="41">
        <f t="shared" si="11"/>
        <v>-5.3269049579215633E-2</v>
      </c>
      <c r="G377" s="42">
        <f>VLOOKUP(A377,Skaters!A1:G640,7,FALSE)</f>
        <v>46</v>
      </c>
      <c r="H377" s="43">
        <f>(VLOOKUP($A377,Skaters!$A1:$V640,8,FALSE)-AVERAGE(Skaters!H3:H640))/STDEV(Skaters!H3:H640)</f>
        <v>-1.0754386361943766</v>
      </c>
      <c r="I377" s="33">
        <f>(VLOOKUP($A377,Skaters!$A1:$V640,10,FALSE)-AVERAGE(Skaters!J3:J640))/STDEV(Skaters!J3:J640)</f>
        <v>-0.17898850624798984</v>
      </c>
      <c r="J377" s="33">
        <f>(VLOOKUP($A377,Skaters!$A1:$V640,11,FALSE)-AVERAGE(Skaters!K3:K640))/STDEV(Skaters!K3:K640)</f>
        <v>-0.58755372412362872</v>
      </c>
      <c r="K377" s="33">
        <f>(VLOOKUP($A377,Skaters!$A1:$V640,12,FALSE)-AVERAGE(Skaters!L3:L640))/STDEV(Skaters!L3:L640)</f>
        <v>-0.45443441339519625</v>
      </c>
      <c r="L377" s="33">
        <f>(VLOOKUP($A377,Skaters!$A1:$V640,13,FALSE)-AVERAGE(Skaters!M3:M640))/STDEV(Skaters!M3:M640)</f>
        <v>-0.1235876704071858</v>
      </c>
      <c r="M377" s="33">
        <f>(VLOOKUP($A377,Skaters!$A1:$V640,14,FALSE)-AVERAGE(Skaters!N3:N640))/STDEV(Skaters!N3:N640)</f>
        <v>3.7057996619689074E-2</v>
      </c>
      <c r="N377" s="33">
        <f>(VLOOKUP($A377,Skaters!$A1:$V640,15,FALSE)-AVERAGE(Skaters!O3:O640))/STDEV(Skaters!O3:O640)</f>
        <v>-5.597739309138651E-2</v>
      </c>
      <c r="O377" s="33">
        <f>(VLOOKUP($A377,Skaters!$A1:$V640,16,FALSE)-AVERAGE(Skaters!P3:P640))/STDEV(Skaters!P3:P640)</f>
        <v>-0.9357345665328346</v>
      </c>
      <c r="P377" s="33">
        <f>(VLOOKUP($A377,Skaters!$A1:$V640,17,FALSE)-AVERAGE(Skaters!Q3:Q640))/STDEV(Skaters!Q3:Q640)</f>
        <v>-0.44220874547901806</v>
      </c>
      <c r="Q377" s="33">
        <f>(VLOOKUP($A377,Skaters!$A1:$V640,18,FALSE)-AVERAGE(Skaters!R3:R640))/STDEV(Skaters!R3:R640)</f>
        <v>-0.56853442024089351</v>
      </c>
      <c r="R377" s="33">
        <f>(VLOOKUP($A377,Skaters!$A1:$V640,19,FALSE)-AVERAGE(Skaters!S3:S640))/STDEV(Skaters!S3:S640)</f>
        <v>-0.2764360668725156</v>
      </c>
      <c r="S377" s="33">
        <f>(VLOOKUP($A377,Skaters!$A1:$V640,20,FALSE)-AVERAGE(Skaters!T3:T640))/STDEV(Skaters!T3:T640)</f>
        <v>-0.59445589315250169</v>
      </c>
      <c r="T377" s="33">
        <f>(VLOOKUP($A377,Skaters!$A1:$V640,21,FALSE)-AVERAGE(Skaters!U3:U640))/STDEV(Skaters!U3:U640)</f>
        <v>-0.62784963464481824</v>
      </c>
      <c r="U377" s="33">
        <f>(VLOOKUP($A377,Skaters!$A1:$V640,22,FALSE)-AVERAGE(Skaters!V3:V640))/STDEV(Skaters!V3:V640)</f>
        <v>-0.90528310105144782</v>
      </c>
      <c r="V377" s="33">
        <f>IFERROR((VLOOKUP($A377,Skaters!A1:X640,23,FALSE)-AVERAGE(Skaters!W3:W640))/STDEV(Skaters!W3:W640),0)</f>
        <v>0</v>
      </c>
      <c r="W377" s="33">
        <f>IFERROR((VLOOKUP($A377,Skaters!A1:X640,24,FALSE)-AVERAGE(Skaters!X3:X640))/STDEV(Skaters!X3:X640),0)</f>
        <v>0</v>
      </c>
    </row>
    <row r="378" spans="1:23" ht="21.25" customHeight="1" x14ac:dyDescent="0.2">
      <c r="A378" s="47" t="s">
        <v>494</v>
      </c>
      <c r="B378" s="38" t="s">
        <v>144</v>
      </c>
      <c r="C378" s="39">
        <v>34</v>
      </c>
      <c r="D378" s="38" t="s">
        <v>81</v>
      </c>
      <c r="E378" s="40">
        <f t="shared" si="10"/>
        <v>-3.7708177699004839</v>
      </c>
      <c r="F378" s="41">
        <f t="shared" si="11"/>
        <v>-7.8558703539593419E-2</v>
      </c>
      <c r="G378" s="42">
        <f>VLOOKUP(A378,Skaters!A1:G640,7,FALSE)</f>
        <v>48</v>
      </c>
      <c r="H378" s="43">
        <f>(VLOOKUP($A378,Skaters!$A1:$V640,8,FALSE)-AVERAGE(Skaters!H3:H640))/STDEV(Skaters!H3:H640)</f>
        <v>-0.96425677307032764</v>
      </c>
      <c r="I378" s="33">
        <f>(VLOOKUP($A378,Skaters!$A1:$V640,10,FALSE)-AVERAGE(Skaters!J3:J640))/STDEV(Skaters!J3:J640)</f>
        <v>9.3787167338939079E-3</v>
      </c>
      <c r="J378" s="33">
        <f>(VLOOKUP($A378,Skaters!$A1:$V640,11,FALSE)-AVERAGE(Skaters!K3:K640))/STDEV(Skaters!K3:K640)</f>
        <v>-0.72678664437726148</v>
      </c>
      <c r="K378" s="33">
        <f>(VLOOKUP($A378,Skaters!$A1:$V640,12,FALSE)-AVERAGE(Skaters!L3:L640))/STDEV(Skaters!L3:L640)</f>
        <v>-0.454679940992052</v>
      </c>
      <c r="L378" s="33">
        <f>(VLOOKUP($A378,Skaters!$A1:$V640,13,FALSE)-AVERAGE(Skaters!M3:M640))/STDEV(Skaters!M3:M640)</f>
        <v>-0.718188811726444</v>
      </c>
      <c r="M378" s="33">
        <f>(VLOOKUP($A378,Skaters!$A1:$V640,14,FALSE)-AVERAGE(Skaters!N3:N640))/STDEV(Skaters!N3:N640)</f>
        <v>-4.8352122015858791E-2</v>
      </c>
      <c r="N378" s="33">
        <f>(VLOOKUP($A378,Skaters!$A1:$V640,15,FALSE)-AVERAGE(Skaters!O3:O640))/STDEV(Skaters!O3:O640)</f>
        <v>-0.3582255270026562</v>
      </c>
      <c r="O378" s="33">
        <f>(VLOOKUP($A378,Skaters!$A1:$V640,16,FALSE)-AVERAGE(Skaters!P3:P640))/STDEV(Skaters!P3:P640)</f>
        <v>-0.71100240107306356</v>
      </c>
      <c r="P378" s="33">
        <f>(VLOOKUP($A378,Skaters!$A1:$V640,17,FALSE)-AVERAGE(Skaters!Q3:Q640))/STDEV(Skaters!Q3:Q640)</f>
        <v>0.34961211597776454</v>
      </c>
      <c r="Q378" s="33">
        <f>(VLOOKUP($A378,Skaters!$A1:$V640,18,FALSE)-AVERAGE(Skaters!R3:R640))/STDEV(Skaters!R3:R640)</f>
        <v>-1.2659931024549529</v>
      </c>
      <c r="R378" s="33">
        <f>(VLOOKUP($A378,Skaters!$A1:$V640,19,FALSE)-AVERAGE(Skaters!S3:S640))/STDEV(Skaters!S3:S640)</f>
        <v>-0.32031339058270925</v>
      </c>
      <c r="S378" s="33">
        <f>(VLOOKUP($A378,Skaters!$A1:$V640,20,FALSE)-AVERAGE(Skaters!T3:T640))/STDEV(Skaters!T3:T640)</f>
        <v>-0.21665884444430658</v>
      </c>
      <c r="T378" s="33">
        <f>(VLOOKUP($A378,Skaters!$A1:$V640,21,FALSE)-AVERAGE(Skaters!U3:U640))/STDEV(Skaters!U3:U640)</f>
        <v>-0.25824292925332376</v>
      </c>
      <c r="U378" s="33">
        <f>(VLOOKUP($A378,Skaters!$A1:$V640,22,FALSE)-AVERAGE(Skaters!V3:V640))/STDEV(Skaters!V3:V640)</f>
        <v>1.0209068848220348</v>
      </c>
      <c r="V378" s="33">
        <f>IFERROR((VLOOKUP($A378,Skaters!A1:X640,23,FALSE)-AVERAGE(Skaters!W3:W640))/STDEV(Skaters!W3:W640),0)</f>
        <v>0</v>
      </c>
      <c r="W378" s="33">
        <f>IFERROR((VLOOKUP($A378,Skaters!A1:X640,24,FALSE)-AVERAGE(Skaters!X3:X640))/STDEV(Skaters!X3:X640),0)</f>
        <v>0</v>
      </c>
    </row>
    <row r="379" spans="1:23" ht="21.25" customHeight="1" x14ac:dyDescent="0.15">
      <c r="A379" s="44" t="s">
        <v>452</v>
      </c>
      <c r="B379" s="48" t="s">
        <v>92</v>
      </c>
      <c r="C379" s="49">
        <v>22</v>
      </c>
      <c r="D379" s="48" t="s">
        <v>104</v>
      </c>
      <c r="E379" s="40">
        <f t="shared" si="10"/>
        <v>-2.2417319991665003</v>
      </c>
      <c r="F379" s="41">
        <f t="shared" si="11"/>
        <v>-4.8733304329706531E-2</v>
      </c>
      <c r="G379" s="42">
        <f>VLOOKUP(A379,Skaters!A1:G640,7,FALSE)</f>
        <v>46</v>
      </c>
      <c r="H379" s="43">
        <f>(VLOOKUP($A379,Skaters!$A1:$V640,8,FALSE)-AVERAGE(Skaters!H3:H640))/STDEV(Skaters!H3:H640)</f>
        <v>-0.94347981080592414</v>
      </c>
      <c r="I379" s="33">
        <f>(VLOOKUP($A379,Skaters!$A1:$V640,10,FALSE)-AVERAGE(Skaters!J3:J640))/STDEV(Skaters!J3:J640)</f>
        <v>-0.22157662267478845</v>
      </c>
      <c r="J379" s="33">
        <f>(VLOOKUP($A379,Skaters!$A1:$V640,11,FALSE)-AVERAGE(Skaters!K3:K640))/STDEV(Skaters!K3:K640)</f>
        <v>-0.55670505818377869</v>
      </c>
      <c r="K379" s="33">
        <f>(VLOOKUP($A379,Skaters!$A1:$V640,12,FALSE)-AVERAGE(Skaters!L3:L640))/STDEV(Skaters!L3:L640)</f>
        <v>-0.45477721539972926</v>
      </c>
      <c r="L379" s="33">
        <f>(VLOOKUP($A379,Skaters!$A1:$V640,13,FALSE)-AVERAGE(Skaters!M3:M640))/STDEV(Skaters!M3:M640)</f>
        <v>-9.6728681328428059E-2</v>
      </c>
      <c r="M379" s="33">
        <f>(VLOOKUP($A379,Skaters!$A1:$V640,14,FALSE)-AVERAGE(Skaters!N3:N640))/STDEV(Skaters!N3:N640)</f>
        <v>-0.58791774252876317</v>
      </c>
      <c r="N379" s="33">
        <f>(VLOOKUP($A379,Skaters!$A1:$V640,15,FALSE)-AVERAGE(Skaters!O3:O640))/STDEV(Skaters!O3:O640)</f>
        <v>-0.58481250644943505</v>
      </c>
      <c r="O379" s="33">
        <f>(VLOOKUP($A379,Skaters!$A1:$V640,16,FALSE)-AVERAGE(Skaters!P3:P640))/STDEV(Skaters!P3:P640)</f>
        <v>-0.78568563142195158</v>
      </c>
      <c r="P379" s="33">
        <f>(VLOOKUP($A379,Skaters!$A1:$V640,17,FALSE)-AVERAGE(Skaters!Q3:Q640))/STDEV(Skaters!Q3:Q640)</f>
        <v>-1.2254219840352401</v>
      </c>
      <c r="Q379" s="33">
        <f>(VLOOKUP($A379,Skaters!$A1:$V640,18,FALSE)-AVERAGE(Skaters!R3:R640))/STDEV(Skaters!R3:R640)</f>
        <v>3.7765008918815572E-3</v>
      </c>
      <c r="R379" s="33">
        <f>(VLOOKUP($A379,Skaters!$A1:$V640,19,FALSE)-AVERAGE(Skaters!S3:S640))/STDEV(Skaters!S3:S640)</f>
        <v>-9.2139557188807314E-2</v>
      </c>
      <c r="S379" s="33">
        <f>(VLOOKUP($A379,Skaters!$A1:$V640,20,FALSE)-AVERAGE(Skaters!T3:T640))/STDEV(Skaters!T3:T640)</f>
        <v>0.44638835985432684</v>
      </c>
      <c r="T379" s="33">
        <f>(VLOOKUP($A379,Skaters!$A1:$V640,21,FALSE)-AVERAGE(Skaters!U3:U640))/STDEV(Skaters!U3:U640)</f>
        <v>0.98920043815413172</v>
      </c>
      <c r="U379" s="33">
        <f>(VLOOKUP($A379,Skaters!$A1:$V640,22,FALSE)-AVERAGE(Skaters!V3:V640))/STDEV(Skaters!V3:V640)</f>
        <v>0.5698084798519002</v>
      </c>
      <c r="V379" s="33">
        <f>IFERROR((VLOOKUP($A379,Skaters!A1:X640,23,FALSE)-AVERAGE(Skaters!W3:W640))/STDEV(Skaters!W3:W640),0)</f>
        <v>0</v>
      </c>
      <c r="W379" s="33">
        <f>IFERROR((VLOOKUP($A379,Skaters!A1:X640,24,FALSE)-AVERAGE(Skaters!X3:X640))/STDEV(Skaters!X3:X640),0)</f>
        <v>0</v>
      </c>
    </row>
    <row r="380" spans="1:23" ht="21.25" customHeight="1" x14ac:dyDescent="0.15">
      <c r="A380" s="44" t="s">
        <v>514</v>
      </c>
      <c r="B380" s="48" t="s">
        <v>70</v>
      </c>
      <c r="C380" s="49">
        <v>23</v>
      </c>
      <c r="D380" s="48" t="s">
        <v>59</v>
      </c>
      <c r="E380" s="40">
        <f t="shared" si="10"/>
        <v>-1.565491466645311</v>
      </c>
      <c r="F380" s="41">
        <f t="shared" si="11"/>
        <v>-3.330832907755981E-2</v>
      </c>
      <c r="G380" s="42">
        <f>VLOOKUP(A380,Skaters!A1:G640,7,FALSE)</f>
        <v>47</v>
      </c>
      <c r="H380" s="43">
        <f>(VLOOKUP($A380,Skaters!$A1:$V640,8,FALSE)-AVERAGE(Skaters!H3:H640))/STDEV(Skaters!H3:H640)</f>
        <v>-0.72118590575682373</v>
      </c>
      <c r="I380" s="33">
        <f>(VLOOKUP($A380,Skaters!$A1:$V640,10,FALSE)-AVERAGE(Skaters!J3:J640))/STDEV(Skaters!J3:J640)</f>
        <v>-2.5887165624216429E-2</v>
      </c>
      <c r="J380" s="33">
        <f>(VLOOKUP($A380,Skaters!$A1:$V640,11,FALSE)-AVERAGE(Skaters!K3:K640))/STDEV(Skaters!K3:K640)</f>
        <v>-0.71263201051969693</v>
      </c>
      <c r="K380" s="33">
        <f>(VLOOKUP($A380,Skaters!$A1:$V640,12,FALSE)-AVERAGE(Skaters!L3:L640))/STDEV(Skaters!L3:L640)</f>
        <v>-0.46215796349004812</v>
      </c>
      <c r="L380" s="33">
        <f>(VLOOKUP($A380,Skaters!$A1:$V640,13,FALSE)-AVERAGE(Skaters!M3:M640))/STDEV(Skaters!M3:M640)</f>
        <v>-0.75399795068973552</v>
      </c>
      <c r="M380" s="33">
        <f>(VLOOKUP($A380,Skaters!$A1:$V640,14,FALSE)-AVERAGE(Skaters!N3:N640))/STDEV(Skaters!N3:N640)</f>
        <v>-0.76991246175107719</v>
      </c>
      <c r="N380" s="33">
        <f>(VLOOKUP($A380,Skaters!$A1:$V640,15,FALSE)-AVERAGE(Skaters!O3:O640))/STDEV(Skaters!O3:O640)</f>
        <v>-0.87068285328768957</v>
      </c>
      <c r="O380" s="33">
        <f>(VLOOKUP($A380,Skaters!$A1:$V640,16,FALSE)-AVERAGE(Skaters!P3:P640))/STDEV(Skaters!P3:P640)</f>
        <v>-0.15607576685705762</v>
      </c>
      <c r="P380" s="33">
        <f>(VLOOKUP($A380,Skaters!$A1:$V640,17,FALSE)-AVERAGE(Skaters!Q3:Q640))/STDEV(Skaters!Q3:Q640)</f>
        <v>0.15641796444726558</v>
      </c>
      <c r="Q380" s="33">
        <f>(VLOOKUP($A380,Skaters!$A1:$V640,18,FALSE)-AVERAGE(Skaters!R3:R640))/STDEV(Skaters!R3:R640)</f>
        <v>0.95378428033308527</v>
      </c>
      <c r="R380" s="33">
        <f>(VLOOKUP($A380,Skaters!$A1:$V640,19,FALSE)-AVERAGE(Skaters!S3:S640))/STDEV(Skaters!S3:S640)</f>
        <v>-7.506738443265791E-2</v>
      </c>
      <c r="S380" s="33">
        <f>(VLOOKUP($A380,Skaters!$A1:$V640,20,FALSE)-AVERAGE(Skaters!T3:T640))/STDEV(Skaters!T3:T640)</f>
        <v>1.162725633545707</v>
      </c>
      <c r="T380" s="33">
        <f>(VLOOKUP($A380,Skaters!$A1:$V640,21,FALSE)-AVERAGE(Skaters!U3:U640))/STDEV(Skaters!U3:U640)</f>
        <v>1.7447662889866056</v>
      </c>
      <c r="U380" s="33">
        <f>(VLOOKUP($A380,Skaters!$A1:$V640,22,FALSE)-AVERAGE(Skaters!V3:V640))/STDEV(Skaters!V3:V640)</f>
        <v>0.723073503476657</v>
      </c>
      <c r="V380" s="33">
        <f>IFERROR((VLOOKUP($A380,Skaters!A1:X640,23,FALSE)-AVERAGE(Skaters!W3:W640))/STDEV(Skaters!W3:W640),0)</f>
        <v>0</v>
      </c>
      <c r="W380" s="33">
        <f>IFERROR((VLOOKUP($A380,Skaters!A1:X640,24,FALSE)-AVERAGE(Skaters!X3:X640))/STDEV(Skaters!X3:X640),0)</f>
        <v>0</v>
      </c>
    </row>
    <row r="381" spans="1:23" ht="21.25" customHeight="1" x14ac:dyDescent="0.15">
      <c r="A381" s="44" t="s">
        <v>501</v>
      </c>
      <c r="B381" s="45" t="s">
        <v>125</v>
      </c>
      <c r="C381" s="46">
        <v>23</v>
      </c>
      <c r="D381" s="45" t="s">
        <v>59</v>
      </c>
      <c r="E381" s="40">
        <f t="shared" si="10"/>
        <v>-2.3179770800459791</v>
      </c>
      <c r="F381" s="41">
        <f t="shared" si="11"/>
        <v>-5.0390806087956069E-2</v>
      </c>
      <c r="G381" s="42">
        <f>VLOOKUP(A381,Skaters!A1:G640,7,FALSE)</f>
        <v>46</v>
      </c>
      <c r="H381" s="43">
        <f>(VLOOKUP($A381,Skaters!$A1:$V640,8,FALSE)-AVERAGE(Skaters!H3:H640))/STDEV(Skaters!H3:H640)</f>
        <v>-1.060186975982675</v>
      </c>
      <c r="I381" s="33">
        <f>(VLOOKUP($A381,Skaters!$A1:$V640,10,FALSE)-AVERAGE(Skaters!J3:J640))/STDEV(Skaters!J3:J640)</f>
        <v>-0.2431253095989967</v>
      </c>
      <c r="J381" s="33">
        <f>(VLOOKUP($A381,Skaters!$A1:$V640,11,FALSE)-AVERAGE(Skaters!K3:K640))/STDEV(Skaters!K3:K640)</f>
        <v>-0.55879920990341003</v>
      </c>
      <c r="K381" s="33">
        <f>(VLOOKUP($A381,Skaters!$A1:$V640,12,FALSE)-AVERAGE(Skaters!L3:L640))/STDEV(Skaters!L3:L640)</f>
        <v>-0.46613202358768585</v>
      </c>
      <c r="L381" s="33">
        <f>(VLOOKUP($A381,Skaters!$A1:$V640,13,FALSE)-AVERAGE(Skaters!M3:M640))/STDEV(Skaters!M3:M640)</f>
        <v>-0.80055109820104753</v>
      </c>
      <c r="M381" s="33">
        <f>(VLOOKUP($A381,Skaters!$A1:$V640,14,FALSE)-AVERAGE(Skaters!N3:N640))/STDEV(Skaters!N3:N640)</f>
        <v>-0.46726096418310065</v>
      </c>
      <c r="N381" s="33">
        <f>(VLOOKUP($A381,Skaters!$A1:$V640,15,FALSE)-AVERAGE(Skaters!O3:O640))/STDEV(Skaters!O3:O640)</f>
        <v>-0.40163640950220636</v>
      </c>
      <c r="O381" s="33">
        <f>(VLOOKUP($A381,Skaters!$A1:$V640,16,FALSE)-AVERAGE(Skaters!P3:P640))/STDEV(Skaters!P3:P640)</f>
        <v>-0.59554224866728156</v>
      </c>
      <c r="P381" s="33">
        <f>(VLOOKUP($A381,Skaters!$A1:$V640,17,FALSE)-AVERAGE(Skaters!Q3:Q640))/STDEV(Skaters!Q3:Q640)</f>
        <v>-0.64262862671078058</v>
      </c>
      <c r="Q381" s="33">
        <f>(VLOOKUP($A381,Skaters!$A1:$V640,18,FALSE)-AVERAGE(Skaters!R3:R640))/STDEV(Skaters!R3:R640)</f>
        <v>0.28167719582696282</v>
      </c>
      <c r="R381" s="33">
        <f>(VLOOKUP($A381,Skaters!$A1:$V640,19,FALSE)-AVERAGE(Skaters!S3:S640))/STDEV(Skaters!S3:S640)</f>
        <v>-0.32017282413092907</v>
      </c>
      <c r="S381" s="33">
        <f>(VLOOKUP($A381,Skaters!$A1:$V640,20,FALSE)-AVERAGE(Skaters!T3:T640))/STDEV(Skaters!T3:T640)</f>
        <v>-0.22150822177193907</v>
      </c>
      <c r="T381" s="33">
        <f>(VLOOKUP($A381,Skaters!$A1:$V640,21,FALSE)-AVERAGE(Skaters!U3:U640))/STDEV(Skaters!U3:U640)</f>
        <v>8.1443498649024962E-2</v>
      </c>
      <c r="U381" s="33">
        <f>(VLOOKUP($A381,Skaters!$A1:$V640,22,FALSE)-AVERAGE(Skaters!V3:V640))/STDEV(Skaters!V3:V640)</f>
        <v>0.34692258280639071</v>
      </c>
      <c r="V381" s="33">
        <f>IFERROR((VLOOKUP($A381,Skaters!A1:X640,23,FALSE)-AVERAGE(Skaters!W3:W640))/STDEV(Skaters!W3:W640),0)</f>
        <v>0</v>
      </c>
      <c r="W381" s="33">
        <f>IFERROR((VLOOKUP($A381,Skaters!A1:X640,24,FALSE)-AVERAGE(Skaters!X3:X640))/STDEV(Skaters!X3:X640),0)</f>
        <v>0</v>
      </c>
    </row>
    <row r="382" spans="1:23" ht="21.25" customHeight="1" x14ac:dyDescent="0.2">
      <c r="A382" s="47" t="s">
        <v>471</v>
      </c>
      <c r="B382" s="38" t="s">
        <v>115</v>
      </c>
      <c r="C382" s="39">
        <v>28</v>
      </c>
      <c r="D382" s="38" t="s">
        <v>59</v>
      </c>
      <c r="E382" s="40">
        <f t="shared" si="10"/>
        <v>-2.4016640322041543</v>
      </c>
      <c r="F382" s="41">
        <f t="shared" si="11"/>
        <v>-4.8033280644083083E-2</v>
      </c>
      <c r="G382" s="42">
        <f>VLOOKUP(A382,Skaters!A1:G640,7,FALSE)</f>
        <v>50</v>
      </c>
      <c r="H382" s="43">
        <f>(VLOOKUP($A382,Skaters!$A1:$V640,8,FALSE)-AVERAGE(Skaters!H3:H640))/STDEV(Skaters!H3:H640)</f>
        <v>3.4196754692147353E-3</v>
      </c>
      <c r="I382" s="33">
        <f>(VLOOKUP($A382,Skaters!$A1:$V640,10,FALSE)-AVERAGE(Skaters!J3:J640))/STDEV(Skaters!J3:J640)</f>
        <v>-0.51881023250429059</v>
      </c>
      <c r="J382" s="33">
        <f>(VLOOKUP($A382,Skaters!$A1:$V640,11,FALSE)-AVERAGE(Skaters!K3:K640))/STDEV(Skaters!K3:K640)</f>
        <v>-0.36372743097491866</v>
      </c>
      <c r="K382" s="33">
        <f>(VLOOKUP($A382,Skaters!$A1:$V640,12,FALSE)-AVERAGE(Skaters!L3:L640))/STDEV(Skaters!L3:L640)</f>
        <v>-0.47126934740101334</v>
      </c>
      <c r="L382" s="33">
        <f>(VLOOKUP($A382,Skaters!$A1:$V640,13,FALSE)-AVERAGE(Skaters!M3:M640))/STDEV(Skaters!M3:M640)</f>
        <v>-0.44952926829931467</v>
      </c>
      <c r="M382" s="33">
        <f>(VLOOKUP($A382,Skaters!$A1:$V640,14,FALSE)-AVERAGE(Skaters!N3:N640))/STDEV(Skaters!N3:N640)</f>
        <v>-0.73092532660206722</v>
      </c>
      <c r="N382" s="33">
        <f>(VLOOKUP($A382,Skaters!$A1:$V640,15,FALSE)-AVERAGE(Skaters!O3:O640))/STDEV(Skaters!O3:O640)</f>
        <v>-0.8572900131686424</v>
      </c>
      <c r="O382" s="33">
        <f>(VLOOKUP($A382,Skaters!$A1:$V640,16,FALSE)-AVERAGE(Skaters!P3:P640))/STDEV(Skaters!P3:P640)</f>
        <v>0.40758553522193891</v>
      </c>
      <c r="P382" s="33">
        <f>(VLOOKUP($A382,Skaters!$A1:$V640,17,FALSE)-AVERAGE(Skaters!Q3:Q640))/STDEV(Skaters!Q3:Q640)</f>
        <v>0.81609698456218016</v>
      </c>
      <c r="Q382" s="33">
        <f>(VLOOKUP($A382,Skaters!$A1:$V640,18,FALSE)-AVERAGE(Skaters!R3:R640))/STDEV(Skaters!R3:R640)</f>
        <v>-0.61989262247892685</v>
      </c>
      <c r="R382" s="33">
        <f>(VLOOKUP($A382,Skaters!$A1:$V640,19,FALSE)-AVERAGE(Skaters!S3:S640))/STDEV(Skaters!S3:S640)</f>
        <v>-0.38191789946073251</v>
      </c>
      <c r="S382" s="33">
        <f>(VLOOKUP($A382,Skaters!$A1:$V640,20,FALSE)-AVERAGE(Skaters!T3:T640))/STDEV(Skaters!T3:T640)</f>
        <v>1.7238093784160031</v>
      </c>
      <c r="T382" s="33">
        <f>(VLOOKUP($A382,Skaters!$A1:$V640,21,FALSE)-AVERAGE(Skaters!U3:U640))/STDEV(Skaters!U3:U640)</f>
        <v>1.4601559641043014</v>
      </c>
      <c r="U382" s="33">
        <f>(VLOOKUP($A382,Skaters!$A1:$V640,22,FALSE)-AVERAGE(Skaters!V3:V640))/STDEV(Skaters!V3:V640)</f>
        <v>1.1611155723819984</v>
      </c>
      <c r="V382" s="33">
        <f>IFERROR((VLOOKUP($A382,Skaters!A1:X640,23,FALSE)-AVERAGE(Skaters!W3:W640))/STDEV(Skaters!W3:W640),0)</f>
        <v>0</v>
      </c>
      <c r="W382" s="33">
        <f>IFERROR((VLOOKUP($A382,Skaters!A1:X640,24,FALSE)-AVERAGE(Skaters!X3:X640))/STDEV(Skaters!X3:X640),0)</f>
        <v>0</v>
      </c>
    </row>
    <row r="383" spans="1:23" ht="21.25" customHeight="1" x14ac:dyDescent="0.15">
      <c r="A383" s="37" t="s">
        <v>491</v>
      </c>
      <c r="B383" s="38" t="s">
        <v>65</v>
      </c>
      <c r="C383" s="50"/>
      <c r="D383" s="50"/>
      <c r="E383" s="40">
        <f t="shared" si="10"/>
        <v>-1.8380658835847479</v>
      </c>
      <c r="F383" s="41">
        <f t="shared" si="11"/>
        <v>-3.995795399097278E-2</v>
      </c>
      <c r="G383" s="42">
        <f>VLOOKUP(A383,Skaters!A1:G640,7,FALSE)</f>
        <v>46</v>
      </c>
      <c r="H383" s="43">
        <f>(VLOOKUP($A383,Skaters!$A1:$V640,8,FALSE)-AVERAGE(Skaters!H3:H640))/STDEV(Skaters!H3:H640)</f>
        <v>-0.79493518546768116</v>
      </c>
      <c r="I383" s="33">
        <f>(VLOOKUP($A383,Skaters!$A1:$V640,10,FALSE)-AVERAGE(Skaters!J3:J640))/STDEV(Skaters!J3:J640)</f>
        <v>-0.44678158358000158</v>
      </c>
      <c r="J383" s="33">
        <f>(VLOOKUP($A383,Skaters!$A1:$V640,11,FALSE)-AVERAGE(Skaters!K3:K640))/STDEV(Skaters!K3:K640)</f>
        <v>-0.42540827402739517</v>
      </c>
      <c r="K383" s="33">
        <f>(VLOOKUP($A383,Skaters!$A1:$V640,12,FALSE)-AVERAGE(Skaters!L3:L640))/STDEV(Skaters!L3:L640)</f>
        <v>-0.47669426481915622</v>
      </c>
      <c r="L383" s="33">
        <f>(VLOOKUP($A383,Skaters!$A1:$V640,13,FALSE)-AVERAGE(Skaters!M3:M640))/STDEV(Skaters!M3:M640)</f>
        <v>-0.74991563371235281</v>
      </c>
      <c r="M383" s="33">
        <f>(VLOOKUP($A383,Skaters!$A1:$V640,14,FALSE)-AVERAGE(Skaters!N3:N640))/STDEV(Skaters!N3:N640)</f>
        <v>-0.26214476682271765</v>
      </c>
      <c r="N383" s="33">
        <f>(VLOOKUP($A383,Skaters!$A1:$V640,15,FALSE)-AVERAGE(Skaters!O3:O640))/STDEV(Skaters!O3:O640)</f>
        <v>-0.17103887102892004</v>
      </c>
      <c r="O383" s="33">
        <f>(VLOOKUP($A383,Skaters!$A1:$V640,16,FALSE)-AVERAGE(Skaters!P3:P640))/STDEV(Skaters!P3:P640)</f>
        <v>-0.72849155545530508</v>
      </c>
      <c r="P383" s="33">
        <f>(VLOOKUP($A383,Skaters!$A1:$V640,17,FALSE)-AVERAGE(Skaters!Q3:Q640))/STDEV(Skaters!Q3:Q640)</f>
        <v>-0.71030612495662893</v>
      </c>
      <c r="Q383" s="33">
        <f>(VLOOKUP($A383,Skaters!$A1:$V640,18,FALSE)-AVERAGE(Skaters!R3:R640))/STDEV(Skaters!R3:R640)</f>
        <v>0.68357003421922691</v>
      </c>
      <c r="R383" s="33">
        <f>(VLOOKUP($A383,Skaters!$A1:$V640,19,FALSE)-AVERAGE(Skaters!S3:S640))/STDEV(Skaters!S3:S640)</f>
        <v>-0.49997570924264756</v>
      </c>
      <c r="S383" s="33">
        <f>(VLOOKUP($A383,Skaters!$A1:$V640,20,FALSE)-AVERAGE(Skaters!T3:T640))/STDEV(Skaters!T3:T640)</f>
        <v>0.31871186928349238</v>
      </c>
      <c r="T383" s="33">
        <f>(VLOOKUP($A383,Skaters!$A1:$V640,21,FALSE)-AVERAGE(Skaters!U3:U640))/STDEV(Skaters!U3:U640)</f>
        <v>0.63064903676703432</v>
      </c>
      <c r="U383" s="33">
        <f>(VLOOKUP($A383,Skaters!$A1:$V640,22,FALSE)-AVERAGE(Skaters!V3:V640))/STDEV(Skaters!V3:V640)</f>
        <v>0.6928665648277601</v>
      </c>
      <c r="V383" s="33">
        <f>IFERROR((VLOOKUP($A383,Skaters!A1:X640,23,FALSE)-AVERAGE(Skaters!W3:W640))/STDEV(Skaters!W3:W640),0)</f>
        <v>0</v>
      </c>
      <c r="W383" s="33">
        <f>IFERROR((VLOOKUP($A383,Skaters!A1:X640,24,FALSE)-AVERAGE(Skaters!X3:X640))/STDEV(Skaters!X3:X640),0)</f>
        <v>0</v>
      </c>
    </row>
    <row r="384" spans="1:23" ht="21.25" customHeight="1" x14ac:dyDescent="0.2">
      <c r="A384" s="47" t="s">
        <v>459</v>
      </c>
      <c r="B384" s="38" t="s">
        <v>147</v>
      </c>
      <c r="C384" s="39">
        <v>21</v>
      </c>
      <c r="D384" s="38" t="s">
        <v>74</v>
      </c>
      <c r="E384" s="40">
        <f t="shared" si="10"/>
        <v>-2.6144312217464143</v>
      </c>
      <c r="F384" s="41">
        <f t="shared" si="11"/>
        <v>-5.6835461342313355E-2</v>
      </c>
      <c r="G384" s="42">
        <f>VLOOKUP(A384,Skaters!A1:G640,7,FALSE)</f>
        <v>46</v>
      </c>
      <c r="H384" s="43">
        <f>(VLOOKUP($A384,Skaters!$A1:$V640,8,FALSE)-AVERAGE(Skaters!H3:H640))/STDEV(Skaters!H3:H640)</f>
        <v>0.39163437981452487</v>
      </c>
      <c r="I384" s="33">
        <f>(VLOOKUP($A384,Skaters!$A1:$V640,10,FALSE)-AVERAGE(Skaters!J3:J640))/STDEV(Skaters!J3:J640)</f>
        <v>-1.112002511394365</v>
      </c>
      <c r="J384" s="33">
        <f>(VLOOKUP($A384,Skaters!$A1:$V640,11,FALSE)-AVERAGE(Skaters!K3:K640))/STDEV(Skaters!K3:K640)</f>
        <v>6.1329723823639812E-2</v>
      </c>
      <c r="K384" s="33">
        <f>(VLOOKUP($A384,Skaters!$A1:$V640,12,FALSE)-AVERAGE(Skaters!L3:L640))/STDEV(Skaters!L3:L640)</f>
        <v>-0.47896287446940344</v>
      </c>
      <c r="L384" s="33">
        <f>(VLOOKUP($A384,Skaters!$A1:$V640,13,FALSE)-AVERAGE(Skaters!M3:M640))/STDEV(Skaters!M3:M640)</f>
        <v>-0.84788369626616666</v>
      </c>
      <c r="M384" s="33">
        <f>(VLOOKUP($A384,Skaters!$A1:$V640,14,FALSE)-AVERAGE(Skaters!N3:N640))/STDEV(Skaters!N3:N640)</f>
        <v>-0.53698494755294546</v>
      </c>
      <c r="N384" s="33">
        <f>(VLOOKUP($A384,Skaters!$A1:$V640,15,FALSE)-AVERAGE(Skaters!O3:O640))/STDEV(Skaters!O3:O640)</f>
        <v>5.0086204337150157E-2</v>
      </c>
      <c r="O384" s="33">
        <f>(VLOOKUP($A384,Skaters!$A1:$V640,16,FALSE)-AVERAGE(Skaters!P3:P640))/STDEV(Skaters!P3:P640)</f>
        <v>0.4218330962780899</v>
      </c>
      <c r="P384" s="33">
        <f>(VLOOKUP($A384,Skaters!$A1:$V640,17,FALSE)-AVERAGE(Skaters!Q3:Q640))/STDEV(Skaters!Q3:Q640)</f>
        <v>-0.78329901699144566</v>
      </c>
      <c r="Q384" s="33">
        <f>(VLOOKUP($A384,Skaters!$A1:$V640,18,FALSE)-AVERAGE(Skaters!R3:R640))/STDEV(Skaters!R3:R640)</f>
        <v>-1.1877940385247625</v>
      </c>
      <c r="R384" s="33">
        <f>(VLOOKUP($A384,Skaters!$A1:$V640,19,FALSE)-AVERAGE(Skaters!S3:S640))/STDEV(Skaters!S3:S640)</f>
        <v>-1.059928006747036</v>
      </c>
      <c r="S384" s="33">
        <f>(VLOOKUP($A384,Skaters!$A1:$V640,20,FALSE)-AVERAGE(Skaters!T3:T640))/STDEV(Skaters!T3:T640)</f>
        <v>-0.59598363404164245</v>
      </c>
      <c r="T384" s="33">
        <f>(VLOOKUP($A384,Skaters!$A1:$V640,21,FALSE)-AVERAGE(Skaters!U3:U640))/STDEV(Skaters!U3:U640)</f>
        <v>-0.65095784258714562</v>
      </c>
      <c r="U384" s="33">
        <f>(VLOOKUP($A384,Skaters!$A1:$V640,22,FALSE)-AVERAGE(Skaters!V3:V640))/STDEV(Skaters!V3:V640)</f>
        <v>-1.1927436227759016</v>
      </c>
      <c r="V384" s="33">
        <f>IFERROR((VLOOKUP($A384,Skaters!A1:X640,23,FALSE)-AVERAGE(Skaters!W3:W640))/STDEV(Skaters!W3:W640),0)</f>
        <v>0</v>
      </c>
      <c r="W384" s="33">
        <f>IFERROR((VLOOKUP($A384,Skaters!A1:X640,24,FALSE)-AVERAGE(Skaters!X3:X640))/STDEV(Skaters!X3:X640),0)</f>
        <v>0</v>
      </c>
    </row>
    <row r="385" spans="1:23" ht="21.25" customHeight="1" x14ac:dyDescent="0.2">
      <c r="A385" s="47" t="s">
        <v>427</v>
      </c>
      <c r="B385" s="38" t="s">
        <v>63</v>
      </c>
      <c r="C385" s="39">
        <v>25</v>
      </c>
      <c r="D385" s="38" t="s">
        <v>61</v>
      </c>
      <c r="E385" s="40">
        <f t="shared" si="10"/>
        <v>-0.69924355029442298</v>
      </c>
      <c r="F385" s="41">
        <f t="shared" si="11"/>
        <v>-1.4270276536620876E-2</v>
      </c>
      <c r="G385" s="42">
        <f>VLOOKUP(A385,Skaters!A1:G640,7,FALSE)</f>
        <v>49</v>
      </c>
      <c r="H385" s="43">
        <f>(VLOOKUP($A385,Skaters!$A1:$V640,8,FALSE)-AVERAGE(Skaters!H3:H640))/STDEV(Skaters!H3:H640)</f>
        <v>-0.98291608341167735</v>
      </c>
      <c r="I385" s="33">
        <f>(VLOOKUP($A385,Skaters!$A1:$V640,10,FALSE)-AVERAGE(Skaters!J3:J640))/STDEV(Skaters!J3:J640)</f>
        <v>-0.13191969577493862</v>
      </c>
      <c r="J385" s="33">
        <f>(VLOOKUP($A385,Skaters!$A1:$V640,11,FALSE)-AVERAGE(Skaters!K3:K640))/STDEV(Skaters!K3:K640)</f>
        <v>-0.66931256166214281</v>
      </c>
      <c r="K385" s="33">
        <f>(VLOOKUP($A385,Skaters!$A1:$V640,12,FALSE)-AVERAGE(Skaters!L3:L640))/STDEV(Skaters!L3:L640)</f>
        <v>-0.48416100933499256</v>
      </c>
      <c r="L385" s="33">
        <f>(VLOOKUP($A385,Skaters!$A1:$V640,13,FALSE)-AVERAGE(Skaters!M3:M640))/STDEV(Skaters!M3:M640)</f>
        <v>0.10876344142361979</v>
      </c>
      <c r="M385" s="33">
        <f>(VLOOKUP($A385,Skaters!$A1:$V640,14,FALSE)-AVERAGE(Skaters!N3:N640))/STDEV(Skaters!N3:N640)</f>
        <v>-0.22361862187611392</v>
      </c>
      <c r="N385" s="33">
        <f>(VLOOKUP($A385,Skaters!$A1:$V640,15,FALSE)-AVERAGE(Skaters!O3:O640))/STDEV(Skaters!O3:O640)</f>
        <v>-0.26196711445058729</v>
      </c>
      <c r="O385" s="33">
        <f>(VLOOKUP($A385,Skaters!$A1:$V640,16,FALSE)-AVERAGE(Skaters!P3:P640))/STDEV(Skaters!P3:P640)</f>
        <v>-1.1090262349035562</v>
      </c>
      <c r="P385" s="33">
        <f>(VLOOKUP($A385,Skaters!$A1:$V640,17,FALSE)-AVERAGE(Skaters!Q3:Q640))/STDEV(Skaters!Q3:Q640)</f>
        <v>-0.4775688010131931</v>
      </c>
      <c r="Q385" s="33">
        <f>(VLOOKUP($A385,Skaters!$A1:$V640,18,FALSE)-AVERAGE(Skaters!R3:R640))/STDEV(Skaters!R3:R640)</f>
        <v>1.3642186150731823</v>
      </c>
      <c r="R385" s="33">
        <f>(VLOOKUP($A385,Skaters!$A1:$V640,19,FALSE)-AVERAGE(Skaters!S3:S640))/STDEV(Skaters!S3:S640)</f>
        <v>8.1920425508021769E-2</v>
      </c>
      <c r="S385" s="33">
        <f>(VLOOKUP($A385,Skaters!$A1:$V640,20,FALSE)-AVERAGE(Skaters!T3:T640))/STDEV(Skaters!T3:T640)</f>
        <v>-0.21712877226865021</v>
      </c>
      <c r="T385" s="33">
        <f>(VLOOKUP($A385,Skaters!$A1:$V640,21,FALSE)-AVERAGE(Skaters!U3:U640))/STDEV(Skaters!U3:U640)</f>
        <v>-0.12169845776401297</v>
      </c>
      <c r="U385" s="33">
        <f>(VLOOKUP($A385,Skaters!$A1:$V640,22,FALSE)-AVERAGE(Skaters!V3:V640))/STDEV(Skaters!V3:V640)</f>
        <v>0.69602780153960908</v>
      </c>
      <c r="V385" s="33">
        <f>IFERROR((VLOOKUP($A385,Skaters!A1:X640,23,FALSE)-AVERAGE(Skaters!W3:W640))/STDEV(Skaters!W3:W640),0)</f>
        <v>0</v>
      </c>
      <c r="W385" s="33">
        <f>IFERROR((VLOOKUP($A385,Skaters!A1:X640,24,FALSE)-AVERAGE(Skaters!X3:X640))/STDEV(Skaters!X3:X640),0)</f>
        <v>0</v>
      </c>
    </row>
    <row r="386" spans="1:23" ht="21.25" customHeight="1" x14ac:dyDescent="0.2">
      <c r="A386" s="47" t="s">
        <v>505</v>
      </c>
      <c r="B386" s="38" t="s">
        <v>204</v>
      </c>
      <c r="C386" s="39">
        <v>27</v>
      </c>
      <c r="D386" s="38" t="s">
        <v>81</v>
      </c>
      <c r="E386" s="40">
        <f t="shared" si="10"/>
        <v>-4.6897942765098524</v>
      </c>
      <c r="F386" s="41">
        <f t="shared" si="11"/>
        <v>-9.7704047427288596E-2</v>
      </c>
      <c r="G386" s="42">
        <f>VLOOKUP(A386,Skaters!A1:G640,7,FALSE)</f>
        <v>48</v>
      </c>
      <c r="H386" s="43">
        <f>(VLOOKUP($A386,Skaters!$A1:$V640,8,FALSE)-AVERAGE(Skaters!H3:H640))/STDEV(Skaters!H3:H640)</f>
        <v>-0.55817903675141634</v>
      </c>
      <c r="I386" s="33">
        <f>(VLOOKUP($A386,Skaters!$A1:$V640,10,FALSE)-AVERAGE(Skaters!J3:J640))/STDEV(Skaters!J3:J640)</f>
        <v>-0.2188632993379851</v>
      </c>
      <c r="J386" s="33">
        <f>(VLOOKUP($A386,Skaters!$A1:$V640,11,FALSE)-AVERAGE(Skaters!K3:K640))/STDEV(Skaters!K3:K640)</f>
        <v>-0.60990423854093045</v>
      </c>
      <c r="K386" s="33">
        <f>(VLOOKUP($A386,Skaters!$A1:$V640,12,FALSE)-AVERAGE(Skaters!L3:L640))/STDEV(Skaters!L3:L640)</f>
        <v>-0.48711518583793173</v>
      </c>
      <c r="L386" s="33">
        <f>(VLOOKUP($A386,Skaters!$A1:$V640,13,FALSE)-AVERAGE(Skaters!M3:M640))/STDEV(Skaters!M3:M640)</f>
        <v>-0.47221534915893265</v>
      </c>
      <c r="M386" s="33">
        <f>(VLOOKUP($A386,Skaters!$A1:$V640,14,FALSE)-AVERAGE(Skaters!N3:N640))/STDEV(Skaters!N3:N640)</f>
        <v>-0.74117867569737739</v>
      </c>
      <c r="N386" s="33">
        <f>(VLOOKUP($A386,Skaters!$A1:$V640,15,FALSE)-AVERAGE(Skaters!O3:O640))/STDEV(Skaters!O3:O640)</f>
        <v>-0.83223463158027955</v>
      </c>
      <c r="O386" s="33">
        <f>(VLOOKUP($A386,Skaters!$A1:$V640,16,FALSE)-AVERAGE(Skaters!P3:P640))/STDEV(Skaters!P3:P640)</f>
        <v>-0.74876297654902291</v>
      </c>
      <c r="P386" s="33">
        <f>(VLOOKUP($A386,Skaters!$A1:$V640,17,FALSE)-AVERAGE(Skaters!Q3:Q640))/STDEV(Skaters!Q3:Q640)</f>
        <v>0.28564447363421797</v>
      </c>
      <c r="Q386" s="33">
        <f>(VLOOKUP($A386,Skaters!$A1:$V640,18,FALSE)-AVERAGE(Skaters!R3:R640))/STDEV(Skaters!R3:R640)</f>
        <v>-1.8078137813427022</v>
      </c>
      <c r="R386" s="33">
        <f>(VLOOKUP($A386,Skaters!$A1:$V640,19,FALSE)-AVERAGE(Skaters!S3:S640))/STDEV(Skaters!S3:S640)</f>
        <v>-0.58138587623103344</v>
      </c>
      <c r="S386" s="33">
        <f>(VLOOKUP($A386,Skaters!$A1:$V640,20,FALSE)-AVERAGE(Skaters!T3:T640))/STDEV(Skaters!T3:T640)</f>
        <v>-0.55785779566142513</v>
      </c>
      <c r="T386" s="33">
        <f>(VLOOKUP($A386,Skaters!$A1:$V640,21,FALSE)-AVERAGE(Skaters!U3:U640))/STDEV(Skaters!U3:U640)</f>
        <v>-0.5703522375369795</v>
      </c>
      <c r="U386" s="33">
        <f>(VLOOKUP($A386,Skaters!$A1:$V640,22,FALSE)-AVERAGE(Skaters!V3:V640))/STDEV(Skaters!V3:V640)</f>
        <v>0.27027493250794737</v>
      </c>
      <c r="V386" s="33">
        <f>IFERROR((VLOOKUP($A386,Skaters!A1:X640,23,FALSE)-AVERAGE(Skaters!W3:W640))/STDEV(Skaters!W3:W640),0)</f>
        <v>0</v>
      </c>
      <c r="W386" s="33">
        <f>IFERROR((VLOOKUP($A386,Skaters!A1:X640,24,FALSE)-AVERAGE(Skaters!X3:X640))/STDEV(Skaters!X3:X640),0)</f>
        <v>0</v>
      </c>
    </row>
    <row r="387" spans="1:23" ht="21.25" customHeight="1" x14ac:dyDescent="0.15">
      <c r="A387" s="44" t="s">
        <v>419</v>
      </c>
      <c r="B387" s="45" t="s">
        <v>87</v>
      </c>
      <c r="C387" s="46">
        <v>23</v>
      </c>
      <c r="D387" s="45" t="s">
        <v>74</v>
      </c>
      <c r="E387" s="40">
        <f t="shared" ref="E387:E450" si="12">(H387*G387*H$2)+(I387*I$2)+(J387*J$2)+(K387*K$2)+(L387*L$2)+(M387*M$2)+(N387*N$2)+(O387*O$2)+(P387*P$2)+(Q387*Q$2)+(R387*R$2)+(S387*S$2)+(T387*T$2)+(U387*U$2)+(V387*V$2)+(W387*W$2)</f>
        <v>0.3633669433876584</v>
      </c>
      <c r="F387" s="41">
        <f t="shared" ref="F387:F450" si="13">E387/G387</f>
        <v>8.2583396224467816E-3</v>
      </c>
      <c r="G387" s="42">
        <f>VLOOKUP(A387,Skaters!A1:G640,7,FALSE)</f>
        <v>44</v>
      </c>
      <c r="H387" s="43">
        <f>(VLOOKUP($A387,Skaters!$A1:$V640,8,FALSE)-AVERAGE(Skaters!H3:H640))/STDEV(Skaters!H3:H640)</f>
        <v>0.48090481508035343</v>
      </c>
      <c r="I387" s="33">
        <f>(VLOOKUP($A387,Skaters!$A1:$V640,10,FALSE)-AVERAGE(Skaters!J3:J640))/STDEV(Skaters!J3:J640)</f>
        <v>-0.80293382482743403</v>
      </c>
      <c r="J387" s="33">
        <f>(VLOOKUP($A387,Skaters!$A1:$V640,11,FALSE)-AVERAGE(Skaters!K3:K640))/STDEV(Skaters!K3:K640)</f>
        <v>-0.18131221893558838</v>
      </c>
      <c r="K387" s="33">
        <f>(VLOOKUP($A387,Skaters!$A1:$V640,12,FALSE)-AVERAGE(Skaters!L3:L640))/STDEV(Skaters!L3:L640)</f>
        <v>-0.48832936770554414</v>
      </c>
      <c r="L387" s="33">
        <f>(VLOOKUP($A387,Skaters!$A1:$V640,13,FALSE)-AVERAGE(Skaters!M3:M640))/STDEV(Skaters!M3:M640)</f>
        <v>-1.9769801182752868E-2</v>
      </c>
      <c r="M387" s="33">
        <f>(VLOOKUP($A387,Skaters!$A1:$V640,14,FALSE)-AVERAGE(Skaters!N3:N640))/STDEV(Skaters!N3:N640)</f>
        <v>-0.68084397647992834</v>
      </c>
      <c r="N387" s="33">
        <f>(VLOOKUP($A387,Skaters!$A1:$V640,15,FALSE)-AVERAGE(Skaters!O3:O640))/STDEV(Skaters!O3:O640)</f>
        <v>-0.7039278346780401</v>
      </c>
      <c r="O387" s="33">
        <f>(VLOOKUP($A387,Skaters!$A1:$V640,16,FALSE)-AVERAGE(Skaters!P3:P640))/STDEV(Skaters!P3:P640)</f>
        <v>1.1128405565416721</v>
      </c>
      <c r="P387" s="33">
        <f>(VLOOKUP($A387,Skaters!$A1:$V640,17,FALSE)-AVERAGE(Skaters!Q3:Q640))/STDEV(Skaters!Q3:Q640)</f>
        <v>5.3625960032251417E-2</v>
      </c>
      <c r="Q387" s="33">
        <f>(VLOOKUP($A387,Skaters!$A1:$V640,18,FALSE)-AVERAGE(Skaters!R3:R640))/STDEV(Skaters!R3:R640)</f>
        <v>0.95847006646980148</v>
      </c>
      <c r="R387" s="33">
        <f>(VLOOKUP($A387,Skaters!$A1:$V640,19,FALSE)-AVERAGE(Skaters!S3:S640))/STDEV(Skaters!S3:S640)</f>
        <v>-0.69743117395695187</v>
      </c>
      <c r="S387" s="33">
        <f>(VLOOKUP($A387,Skaters!$A1:$V640,20,FALSE)-AVERAGE(Skaters!T3:T640))/STDEV(Skaters!T3:T640)</f>
        <v>-0.59598363404164245</v>
      </c>
      <c r="T387" s="33">
        <f>(VLOOKUP($A387,Skaters!$A1:$V640,21,FALSE)-AVERAGE(Skaters!U3:U640))/STDEV(Skaters!U3:U640)</f>
        <v>-0.65095784258714562</v>
      </c>
      <c r="U387" s="33">
        <f>(VLOOKUP($A387,Skaters!$A1:$V640,22,FALSE)-AVERAGE(Skaters!V3:V640))/STDEV(Skaters!V3:V640)</f>
        <v>-1.1927436227759016</v>
      </c>
      <c r="V387" s="33">
        <f>IFERROR((VLOOKUP($A387,Skaters!A1:X640,23,FALSE)-AVERAGE(Skaters!W3:W640))/STDEV(Skaters!W3:W640),0)</f>
        <v>0</v>
      </c>
      <c r="W387" s="33">
        <f>IFERROR((VLOOKUP($A387,Skaters!A1:X640,24,FALSE)-AVERAGE(Skaters!X3:X640))/STDEV(Skaters!X3:X640),0)</f>
        <v>0</v>
      </c>
    </row>
    <row r="388" spans="1:23" ht="21.25" customHeight="1" x14ac:dyDescent="0.15">
      <c r="A388" s="44" t="s">
        <v>367</v>
      </c>
      <c r="B388" s="45" t="s">
        <v>130</v>
      </c>
      <c r="C388" s="46">
        <v>26</v>
      </c>
      <c r="D388" s="45" t="s">
        <v>74</v>
      </c>
      <c r="E388" s="40">
        <f t="shared" si="12"/>
        <v>0.96291851198990985</v>
      </c>
      <c r="F388" s="41">
        <f t="shared" si="13"/>
        <v>2.0487627914678935E-2</v>
      </c>
      <c r="G388" s="42">
        <f>VLOOKUP(A388,Skaters!A1:G640,7,FALSE)</f>
        <v>47</v>
      </c>
      <c r="H388" s="43">
        <f>(VLOOKUP($A388,Skaters!$A1:$V640,8,FALSE)-AVERAGE(Skaters!H3:H640))/STDEV(Skaters!H3:H640)</f>
        <v>1.2980155932182686</v>
      </c>
      <c r="I388" s="33">
        <f>(VLOOKUP($A388,Skaters!$A1:$V640,10,FALSE)-AVERAGE(Skaters!J3:J640))/STDEV(Skaters!J3:J640)</f>
        <v>-1.0824173457908692</v>
      </c>
      <c r="J388" s="33">
        <f>(VLOOKUP($A388,Skaters!$A1:$V640,11,FALSE)-AVERAGE(Skaters!K3:K640))/STDEV(Skaters!K3:K640)</f>
        <v>2.2576449459419633E-2</v>
      </c>
      <c r="K388" s="33">
        <f>(VLOOKUP($A388,Skaters!$A1:$V640,12,FALSE)-AVERAGE(Skaters!L3:L640))/STDEV(Skaters!L3:L640)</f>
        <v>-0.48966630927386257</v>
      </c>
      <c r="L388" s="33">
        <f>(VLOOKUP($A388,Skaters!$A1:$V640,13,FALSE)-AVERAGE(Skaters!M3:M640))/STDEV(Skaters!M3:M640)</f>
        <v>0.4576950338500716</v>
      </c>
      <c r="M388" s="33">
        <f>(VLOOKUP($A388,Skaters!$A1:$V640,14,FALSE)-AVERAGE(Skaters!N3:N640))/STDEV(Skaters!N3:N640)</f>
        <v>-0.72290399882906453</v>
      </c>
      <c r="N388" s="33">
        <f>(VLOOKUP($A388,Skaters!$A1:$V640,15,FALSE)-AVERAGE(Skaters!O3:O640))/STDEV(Skaters!O3:O640)</f>
        <v>-0.45150909408842399</v>
      </c>
      <c r="O388" s="33">
        <f>(VLOOKUP($A388,Skaters!$A1:$V640,16,FALSE)-AVERAGE(Skaters!P3:P640))/STDEV(Skaters!P3:P640)</f>
        <v>1.8506931889445526</v>
      </c>
      <c r="P388" s="33">
        <f>(VLOOKUP($A388,Skaters!$A1:$V640,17,FALSE)-AVERAGE(Skaters!Q3:Q640))/STDEV(Skaters!Q3:Q640)</f>
        <v>0.51470167898296448</v>
      </c>
      <c r="Q388" s="33">
        <f>(VLOOKUP($A388,Skaters!$A1:$V640,18,FALSE)-AVERAGE(Skaters!R3:R640))/STDEV(Skaters!R3:R640)</f>
        <v>0.16588027961515917</v>
      </c>
      <c r="R388" s="33">
        <f>(VLOOKUP($A388,Skaters!$A1:$V640,19,FALSE)-AVERAGE(Skaters!S3:S640))/STDEV(Skaters!S3:S640)</f>
        <v>-1.0377351492724447</v>
      </c>
      <c r="S388" s="33">
        <f>(VLOOKUP($A388,Skaters!$A1:$V640,20,FALSE)-AVERAGE(Skaters!T3:T640))/STDEV(Skaters!T3:T640)</f>
        <v>-0.59598363404164245</v>
      </c>
      <c r="T388" s="33">
        <f>(VLOOKUP($A388,Skaters!$A1:$V640,21,FALSE)-AVERAGE(Skaters!U3:U640))/STDEV(Skaters!U3:U640)</f>
        <v>-0.65095784258714562</v>
      </c>
      <c r="U388" s="33">
        <f>(VLOOKUP($A388,Skaters!$A1:$V640,22,FALSE)-AVERAGE(Skaters!V3:V640))/STDEV(Skaters!V3:V640)</f>
        <v>-1.1927436227759016</v>
      </c>
      <c r="V388" s="33">
        <f>IFERROR((VLOOKUP($A388,Skaters!A1:X640,23,FALSE)-AVERAGE(Skaters!W3:W640))/STDEV(Skaters!W3:W640),0)</f>
        <v>0</v>
      </c>
      <c r="W388" s="33">
        <f>IFERROR((VLOOKUP($A388,Skaters!A1:X640,24,FALSE)-AVERAGE(Skaters!X3:X640))/STDEV(Skaters!X3:X640),0)</f>
        <v>0</v>
      </c>
    </row>
    <row r="389" spans="1:23" ht="21.25" customHeight="1" x14ac:dyDescent="0.15">
      <c r="A389" s="44" t="s">
        <v>451</v>
      </c>
      <c r="B389" s="45" t="s">
        <v>63</v>
      </c>
      <c r="C389" s="46">
        <v>26</v>
      </c>
      <c r="D389" s="45" t="s">
        <v>66</v>
      </c>
      <c r="E389" s="40">
        <f t="shared" si="12"/>
        <v>-0.99633083211064566</v>
      </c>
      <c r="F389" s="41">
        <f t="shared" si="13"/>
        <v>-2.0333282287972359E-2</v>
      </c>
      <c r="G389" s="42">
        <f>VLOOKUP(A389,Skaters!A1:G640,7,FALSE)</f>
        <v>49</v>
      </c>
      <c r="H389" s="43">
        <f>(VLOOKUP($A389,Skaters!$A1:$V640,8,FALSE)-AVERAGE(Skaters!H3:H640))/STDEV(Skaters!H3:H640)</f>
        <v>-1.1605562752069463</v>
      </c>
      <c r="I389" s="33">
        <f>(VLOOKUP($A389,Skaters!$A1:$V640,10,FALSE)-AVERAGE(Skaters!J3:J640))/STDEV(Skaters!J3:J640)</f>
        <v>-0.20980611482135419</v>
      </c>
      <c r="J389" s="33">
        <f>(VLOOKUP($A389,Skaters!$A1:$V640,11,FALSE)-AVERAGE(Skaters!K3:K640))/STDEV(Skaters!K3:K640)</f>
        <v>-0.62066763336538655</v>
      </c>
      <c r="K389" s="33">
        <f>(VLOOKUP($A389,Skaters!$A1:$V640,12,FALSE)-AVERAGE(Skaters!L3:L640))/STDEV(Skaters!L3:L640)</f>
        <v>-0.48969683557132432</v>
      </c>
      <c r="L389" s="33">
        <f>(VLOOKUP($A389,Skaters!$A1:$V640,13,FALSE)-AVERAGE(Skaters!M3:M640))/STDEV(Skaters!M3:M640)</f>
        <v>-0.28551248280927888</v>
      </c>
      <c r="M389" s="33">
        <f>(VLOOKUP($A389,Skaters!$A1:$V640,14,FALSE)-AVERAGE(Skaters!N3:N640))/STDEV(Skaters!N3:N640)</f>
        <v>0.11814055841542816</v>
      </c>
      <c r="N389" s="33">
        <f>(VLOOKUP($A389,Skaters!$A1:$V640,15,FALSE)-AVERAGE(Skaters!O3:O640))/STDEV(Skaters!O3:O640)</f>
        <v>-0.13448057684540712</v>
      </c>
      <c r="O389" s="33">
        <f>(VLOOKUP($A389,Skaters!$A1:$V640,16,FALSE)-AVERAGE(Skaters!P3:P640))/STDEV(Skaters!P3:P640)</f>
        <v>-0.82471497680447214</v>
      </c>
      <c r="P389" s="33">
        <f>(VLOOKUP($A389,Skaters!$A1:$V640,17,FALSE)-AVERAGE(Skaters!Q3:Q640))/STDEV(Skaters!Q3:Q640)</f>
        <v>1.0355700796790834</v>
      </c>
      <c r="Q389" s="33">
        <f>(VLOOKUP($A389,Skaters!$A1:$V640,18,FALSE)-AVERAGE(Skaters!R3:R640))/STDEV(Skaters!R3:R640)</f>
        <v>1.0788509525352534</v>
      </c>
      <c r="R389" s="33">
        <f>(VLOOKUP($A389,Skaters!$A1:$V640,19,FALSE)-AVERAGE(Skaters!S3:S640))/STDEV(Skaters!S3:S640)</f>
        <v>-3.4516655953955276E-3</v>
      </c>
      <c r="S389" s="33">
        <f>(VLOOKUP($A389,Skaters!$A1:$V640,20,FALSE)-AVERAGE(Skaters!T3:T640))/STDEV(Skaters!T3:T640)</f>
        <v>-0.59470297805715078</v>
      </c>
      <c r="T389" s="33">
        <f>(VLOOKUP($A389,Skaters!$A1:$V640,21,FALSE)-AVERAGE(Skaters!U3:U640))/STDEV(Skaters!U3:U640)</f>
        <v>-0.61302645504999165</v>
      </c>
      <c r="U389" s="33">
        <f>(VLOOKUP($A389,Skaters!$A1:$V640,22,FALSE)-AVERAGE(Skaters!V3:V640))/STDEV(Skaters!V3:V640)</f>
        <v>-1.0410494529678374</v>
      </c>
      <c r="V389" s="33">
        <f>IFERROR((VLOOKUP($A389,Skaters!A1:X640,23,FALSE)-AVERAGE(Skaters!W3:W640))/STDEV(Skaters!W3:W640),0)</f>
        <v>0</v>
      </c>
      <c r="W389" s="33">
        <f>IFERROR((VLOOKUP($A389,Skaters!A1:X640,24,FALSE)-AVERAGE(Skaters!X3:X640))/STDEV(Skaters!X3:X640),0)</f>
        <v>0</v>
      </c>
    </row>
    <row r="390" spans="1:23" ht="21.25" customHeight="1" x14ac:dyDescent="0.2">
      <c r="A390" s="47" t="s">
        <v>414</v>
      </c>
      <c r="B390" s="38" t="s">
        <v>239</v>
      </c>
      <c r="C390" s="39">
        <v>27</v>
      </c>
      <c r="D390" s="38" t="s">
        <v>74</v>
      </c>
      <c r="E390" s="40">
        <f t="shared" si="12"/>
        <v>-0.85525028215089294</v>
      </c>
      <c r="F390" s="41">
        <f t="shared" si="13"/>
        <v>-1.9437506412520292E-2</v>
      </c>
      <c r="G390" s="42">
        <f>VLOOKUP(A390,Skaters!A1:G640,7,FALSE)</f>
        <v>44</v>
      </c>
      <c r="H390" s="43">
        <f>(VLOOKUP($A390,Skaters!$A1:$V640,8,FALSE)-AVERAGE(Skaters!H3:H640))/STDEV(Skaters!H3:H640)</f>
        <v>1.5341143375388413</v>
      </c>
      <c r="I390" s="33">
        <f>(VLOOKUP($A390,Skaters!$A1:$V640,10,FALSE)-AVERAGE(Skaters!J3:J640))/STDEV(Skaters!J3:J640)</f>
        <v>-0.74206704605323648</v>
      </c>
      <c r="J390" s="33">
        <f>(VLOOKUP($A390,Skaters!$A1:$V640,11,FALSE)-AVERAGE(Skaters!K3:K640))/STDEV(Skaters!K3:K640)</f>
        <v>-0.23032369488660731</v>
      </c>
      <c r="K390" s="33">
        <f>(VLOOKUP($A390,Skaters!$A1:$V640,12,FALSE)-AVERAGE(Skaters!L3:L640))/STDEV(Skaters!L3:L640)</f>
        <v>-0.4909486517317167</v>
      </c>
      <c r="L390" s="33">
        <f>(VLOOKUP($A390,Skaters!$A1:$V640,13,FALSE)-AVERAGE(Skaters!M3:M640))/STDEV(Skaters!M3:M640)</f>
        <v>-1.1874736203409985E-2</v>
      </c>
      <c r="M390" s="33">
        <f>(VLOOKUP($A390,Skaters!$A1:$V640,14,FALSE)-AVERAGE(Skaters!N3:N640))/STDEV(Skaters!N3:N640)</f>
        <v>-0.6354119716298624</v>
      </c>
      <c r="N390" s="33">
        <f>(VLOOKUP($A390,Skaters!$A1:$V640,15,FALSE)-AVERAGE(Skaters!O3:O640))/STDEV(Skaters!O3:O640)</f>
        <v>-0.6160427732170064</v>
      </c>
      <c r="O390" s="33">
        <f>(VLOOKUP($A390,Skaters!$A1:$V640,16,FALSE)-AVERAGE(Skaters!P3:P640))/STDEV(Skaters!P3:P640)</f>
        <v>1.1471443498527596</v>
      </c>
      <c r="P390" s="33">
        <f>(VLOOKUP($A390,Skaters!$A1:$V640,17,FALSE)-AVERAGE(Skaters!Q3:Q640))/STDEV(Skaters!Q3:Q640)</f>
        <v>-0.55960133965575098</v>
      </c>
      <c r="Q390" s="33">
        <f>(VLOOKUP($A390,Skaters!$A1:$V640,18,FALSE)-AVERAGE(Skaters!R3:R640))/STDEV(Skaters!R3:R640)</f>
        <v>-0.40208638164339239</v>
      </c>
      <c r="R390" s="33">
        <f>(VLOOKUP($A390,Skaters!$A1:$V640,19,FALSE)-AVERAGE(Skaters!S3:S640))/STDEV(Skaters!S3:S640)</f>
        <v>-0.67623073795886213</v>
      </c>
      <c r="S390" s="33">
        <f>(VLOOKUP($A390,Skaters!$A1:$V640,20,FALSE)-AVERAGE(Skaters!T3:T640))/STDEV(Skaters!T3:T640)</f>
        <v>-0.59598363404164245</v>
      </c>
      <c r="T390" s="33">
        <f>(VLOOKUP($A390,Skaters!$A1:$V640,21,FALSE)-AVERAGE(Skaters!U3:U640))/STDEV(Skaters!U3:U640)</f>
        <v>-0.65095784258714562</v>
      </c>
      <c r="U390" s="33">
        <f>(VLOOKUP($A390,Skaters!$A1:$V640,22,FALSE)-AVERAGE(Skaters!V3:V640))/STDEV(Skaters!V3:V640)</f>
        <v>-1.1927436227759016</v>
      </c>
      <c r="V390" s="33">
        <f>IFERROR((VLOOKUP($A390,Skaters!A1:X640,23,FALSE)-AVERAGE(Skaters!W3:W640))/STDEV(Skaters!W3:W640),0)</f>
        <v>0</v>
      </c>
      <c r="W390" s="33">
        <f>IFERROR((VLOOKUP($A390,Skaters!A1:X640,24,FALSE)-AVERAGE(Skaters!X3:X640))/STDEV(Skaters!X3:X640),0)</f>
        <v>0</v>
      </c>
    </row>
    <row r="391" spans="1:23" ht="21.25" customHeight="1" x14ac:dyDescent="0.15">
      <c r="A391" s="44" t="s">
        <v>416</v>
      </c>
      <c r="B391" s="45" t="s">
        <v>151</v>
      </c>
      <c r="C391" s="46">
        <v>25</v>
      </c>
      <c r="D391" s="45" t="s">
        <v>74</v>
      </c>
      <c r="E391" s="40">
        <f t="shared" si="12"/>
        <v>-0.76921787643008732</v>
      </c>
      <c r="F391" s="41">
        <f t="shared" si="13"/>
        <v>-1.6366337796384838E-2</v>
      </c>
      <c r="G391" s="42">
        <f>VLOOKUP(A391,Skaters!A1:G640,7,FALSE)</f>
        <v>47</v>
      </c>
      <c r="H391" s="43">
        <f>(VLOOKUP($A391,Skaters!$A1:$V640,8,FALSE)-AVERAGE(Skaters!H3:H640))/STDEV(Skaters!H3:H640)</f>
        <v>1.5743993660039786</v>
      </c>
      <c r="I391" s="33">
        <f>(VLOOKUP($A391,Skaters!$A1:$V640,10,FALSE)-AVERAGE(Skaters!J3:J640))/STDEV(Skaters!J3:J640)</f>
        <v>-0.77733388425099637</v>
      </c>
      <c r="J391" s="33">
        <f>(VLOOKUP($A391,Skaters!$A1:$V640,11,FALSE)-AVERAGE(Skaters!K3:K640))/STDEV(Skaters!K3:K640)</f>
        <v>-0.21250414039699692</v>
      </c>
      <c r="K391" s="33">
        <f>(VLOOKUP($A391,Skaters!$A1:$V640,12,FALSE)-AVERAGE(Skaters!L3:L640))/STDEV(Skaters!L3:L640)</f>
        <v>-0.4961123159532117</v>
      </c>
      <c r="L391" s="33">
        <f>(VLOOKUP($A391,Skaters!$A1:$V640,13,FALSE)-AVERAGE(Skaters!M3:M640))/STDEV(Skaters!M3:M640)</f>
        <v>-7.6213924236414057E-2</v>
      </c>
      <c r="M391" s="33">
        <f>(VLOOKUP($A391,Skaters!$A1:$V640,14,FALSE)-AVERAGE(Skaters!N3:N640))/STDEV(Skaters!N3:N640)</f>
        <v>-0.75033421676025691</v>
      </c>
      <c r="N391" s="33">
        <f>(VLOOKUP($A391,Skaters!$A1:$V640,15,FALSE)-AVERAGE(Skaters!O3:O640))/STDEV(Skaters!O3:O640)</f>
        <v>-0.69783081764999222</v>
      </c>
      <c r="O391" s="33">
        <f>(VLOOKUP($A391,Skaters!$A1:$V640,16,FALSE)-AVERAGE(Skaters!P3:P640))/STDEV(Skaters!P3:P640)</f>
        <v>1.5307044872896571</v>
      </c>
      <c r="P391" s="33">
        <f>(VLOOKUP($A391,Skaters!$A1:$V640,17,FALSE)-AVERAGE(Skaters!Q3:Q640))/STDEV(Skaters!Q3:Q640)</f>
        <v>-0.49884329824641854</v>
      </c>
      <c r="Q391" s="33">
        <f>(VLOOKUP($A391,Skaters!$A1:$V640,18,FALSE)-AVERAGE(Skaters!R3:R640))/STDEV(Skaters!R3:R640)</f>
        <v>-0.53603959718534477</v>
      </c>
      <c r="R391" s="33">
        <f>(VLOOKUP($A391,Skaters!$A1:$V640,19,FALSE)-AVERAGE(Skaters!S3:S640))/STDEV(Skaters!S3:S640)</f>
        <v>-0.76328919265398765</v>
      </c>
      <c r="S391" s="33">
        <f>(VLOOKUP($A391,Skaters!$A1:$V640,20,FALSE)-AVERAGE(Skaters!T3:T640))/STDEV(Skaters!T3:T640)</f>
        <v>-0.59598363404164245</v>
      </c>
      <c r="T391" s="33">
        <f>(VLOOKUP($A391,Skaters!$A1:$V640,21,FALSE)-AVERAGE(Skaters!U3:U640))/STDEV(Skaters!U3:U640)</f>
        <v>-0.65095784258714562</v>
      </c>
      <c r="U391" s="33">
        <f>(VLOOKUP($A391,Skaters!$A1:$V640,22,FALSE)-AVERAGE(Skaters!V3:V640))/STDEV(Skaters!V3:V640)</f>
        <v>-1.1927436227759016</v>
      </c>
      <c r="V391" s="33">
        <f>IFERROR((VLOOKUP($A391,Skaters!A1:X640,23,FALSE)-AVERAGE(Skaters!W3:W640))/STDEV(Skaters!W3:W640),0)</f>
        <v>0</v>
      </c>
      <c r="W391" s="33">
        <f>IFERROR((VLOOKUP($A391,Skaters!A1:X640,24,FALSE)-AVERAGE(Skaters!X3:X640))/STDEV(Skaters!X3:X640),0)</f>
        <v>0</v>
      </c>
    </row>
    <row r="392" spans="1:23" ht="21.25" customHeight="1" x14ac:dyDescent="0.15">
      <c r="A392" s="44" t="s">
        <v>556</v>
      </c>
      <c r="B392" s="48" t="s">
        <v>78</v>
      </c>
      <c r="C392" s="49">
        <v>24</v>
      </c>
      <c r="D392" s="48" t="s">
        <v>104</v>
      </c>
      <c r="E392" s="40">
        <f t="shared" si="12"/>
        <v>-2.8175350436661155</v>
      </c>
      <c r="F392" s="41">
        <f t="shared" si="13"/>
        <v>-6.2611889859247011E-2</v>
      </c>
      <c r="G392" s="42">
        <f>VLOOKUP(A392,Skaters!A1:G640,7,FALSE)</f>
        <v>45</v>
      </c>
      <c r="H392" s="43">
        <f>(VLOOKUP($A392,Skaters!$A1:$V640,8,FALSE)-AVERAGE(Skaters!H3:H640))/STDEV(Skaters!H3:H640)</f>
        <v>-0.66986320006205591</v>
      </c>
      <c r="I392" s="33">
        <f>(VLOOKUP($A392,Skaters!$A1:$V640,10,FALSE)-AVERAGE(Skaters!J3:J640))/STDEV(Skaters!J3:J640)</f>
        <v>2.4421748019542801E-2</v>
      </c>
      <c r="J392" s="33">
        <f>(VLOOKUP($A392,Skaters!$A1:$V640,11,FALSE)-AVERAGE(Skaters!K3:K640))/STDEV(Skaters!K3:K640)</f>
        <v>-0.81227662376781606</v>
      </c>
      <c r="K392" s="33">
        <f>(VLOOKUP($A392,Skaters!$A1:$V640,12,FALSE)-AVERAGE(Skaters!L3:L640))/STDEV(Skaters!L3:L640)</f>
        <v>-0.50167295834582026</v>
      </c>
      <c r="L392" s="33">
        <f>(VLOOKUP($A392,Skaters!$A1:$V640,13,FALSE)-AVERAGE(Skaters!M3:M640))/STDEV(Skaters!M3:M640)</f>
        <v>-0.93741220028179695</v>
      </c>
      <c r="M392" s="33">
        <f>(VLOOKUP($A392,Skaters!$A1:$V640,14,FALSE)-AVERAGE(Skaters!N3:N640))/STDEV(Skaters!N3:N640)</f>
        <v>-0.76586536823827278</v>
      </c>
      <c r="N392" s="33">
        <f>(VLOOKUP($A392,Skaters!$A1:$V640,15,FALSE)-AVERAGE(Skaters!O3:O640))/STDEV(Skaters!O3:O640)</f>
        <v>-0.86943800724622855</v>
      </c>
      <c r="O392" s="33">
        <f>(VLOOKUP($A392,Skaters!$A1:$V640,16,FALSE)-AVERAGE(Skaters!P3:P640))/STDEV(Skaters!P3:P640)</f>
        <v>-0.82189015833503709</v>
      </c>
      <c r="P392" s="33">
        <f>(VLOOKUP($A392,Skaters!$A1:$V640,17,FALSE)-AVERAGE(Skaters!Q3:Q640))/STDEV(Skaters!Q3:Q640)</f>
        <v>0.49381574671971545</v>
      </c>
      <c r="Q392" s="33">
        <f>(VLOOKUP($A392,Skaters!$A1:$V640,18,FALSE)-AVERAGE(Skaters!R3:R640))/STDEV(Skaters!R3:R640)</f>
        <v>0.59906019794522103</v>
      </c>
      <c r="R392" s="33">
        <f>(VLOOKUP($A392,Skaters!$A1:$V640,19,FALSE)-AVERAGE(Skaters!S3:S640))/STDEV(Skaters!S3:S640)</f>
        <v>0.18843814991716473</v>
      </c>
      <c r="S392" s="33">
        <f>(VLOOKUP($A392,Skaters!$A1:$V640,20,FALSE)-AVERAGE(Skaters!T3:T640))/STDEV(Skaters!T3:T640)</f>
        <v>-0.46000173738255312</v>
      </c>
      <c r="T392" s="33">
        <f>(VLOOKUP($A392,Skaters!$A1:$V640,21,FALSE)-AVERAGE(Skaters!U3:U640))/STDEV(Skaters!U3:U640)</f>
        <v>-0.39360100834731804</v>
      </c>
      <c r="U392" s="33">
        <f>(VLOOKUP($A392,Skaters!$A1:$V640,22,FALSE)-AVERAGE(Skaters!V3:V640))/STDEV(Skaters!V3:V640)</f>
        <v>0.37980813983824896</v>
      </c>
      <c r="V392" s="33">
        <f>IFERROR((VLOOKUP($A392,Skaters!A1:X640,23,FALSE)-AVERAGE(Skaters!W3:W640))/STDEV(Skaters!W3:W640),0)</f>
        <v>0</v>
      </c>
      <c r="W392" s="33">
        <f>IFERROR((VLOOKUP($A392,Skaters!A1:X640,24,FALSE)-AVERAGE(Skaters!X3:X640))/STDEV(Skaters!X3:X640),0)</f>
        <v>0</v>
      </c>
    </row>
    <row r="393" spans="1:23" ht="21.25" customHeight="1" x14ac:dyDescent="0.15">
      <c r="A393" s="44" t="s">
        <v>540</v>
      </c>
      <c r="B393" s="45" t="s">
        <v>125</v>
      </c>
      <c r="C393" s="46">
        <v>35</v>
      </c>
      <c r="D393" s="45" t="s">
        <v>59</v>
      </c>
      <c r="E393" s="40">
        <f t="shared" si="12"/>
        <v>-3.3782029850104189</v>
      </c>
      <c r="F393" s="41">
        <f t="shared" si="13"/>
        <v>-7.3439195326313461E-2</v>
      </c>
      <c r="G393" s="42">
        <f>VLOOKUP(A393,Skaters!A1:G640,7,FALSE)</f>
        <v>46</v>
      </c>
      <c r="H393" s="43">
        <f>(VLOOKUP($A393,Skaters!$A1:$V640,8,FALSE)-AVERAGE(Skaters!H3:H640))/STDEV(Skaters!H3:H640)</f>
        <v>-0.81638416449693307</v>
      </c>
      <c r="I393" s="33">
        <f>(VLOOKUP($A393,Skaters!$A1:$V640,10,FALSE)-AVERAGE(Skaters!J3:J640))/STDEV(Skaters!J3:J640)</f>
        <v>-0.51582223342656719</v>
      </c>
      <c r="J393" s="33">
        <f>(VLOOKUP($A393,Skaters!$A1:$V640,11,FALSE)-AVERAGE(Skaters!K3:K640))/STDEV(Skaters!K3:K640)</f>
        <v>-0.41492863602949259</v>
      </c>
      <c r="K393" s="33">
        <f>(VLOOKUP($A393,Skaters!$A1:$V640,12,FALSE)-AVERAGE(Skaters!L3:L640))/STDEV(Skaters!L3:L640)</f>
        <v>-0.50221749823160078</v>
      </c>
      <c r="L393" s="33">
        <f>(VLOOKUP($A393,Skaters!$A1:$V640,13,FALSE)-AVERAGE(Skaters!M3:M640))/STDEV(Skaters!M3:M640)</f>
        <v>-0.95858967952358543</v>
      </c>
      <c r="M393" s="33">
        <f>(VLOOKUP($A393,Skaters!$A1:$V640,14,FALSE)-AVERAGE(Skaters!N3:N640))/STDEV(Skaters!N3:N640)</f>
        <v>-0.61742552562463759</v>
      </c>
      <c r="N393" s="33">
        <f>(VLOOKUP($A393,Skaters!$A1:$V640,15,FALSE)-AVERAGE(Skaters!O3:O640))/STDEV(Skaters!O3:O640)</f>
        <v>-0.66551065287107725</v>
      </c>
      <c r="O393" s="33">
        <f>(VLOOKUP($A393,Skaters!$A1:$V640,16,FALSE)-AVERAGE(Skaters!P3:P640))/STDEV(Skaters!P3:P640)</f>
        <v>-0.67966828031916016</v>
      </c>
      <c r="P393" s="33">
        <f>(VLOOKUP($A393,Skaters!$A1:$V640,17,FALSE)-AVERAGE(Skaters!Q3:Q640))/STDEV(Skaters!Q3:Q640)</f>
        <v>-1.0735095042404308</v>
      </c>
      <c r="Q393" s="33">
        <f>(VLOOKUP($A393,Skaters!$A1:$V640,18,FALSE)-AVERAGE(Skaters!R3:R640))/STDEV(Skaters!R3:R640)</f>
        <v>-0.1436835028405366</v>
      </c>
      <c r="R393" s="33">
        <f>(VLOOKUP($A393,Skaters!$A1:$V640,19,FALSE)-AVERAGE(Skaters!S3:S640))/STDEV(Skaters!S3:S640)</f>
        <v>-0.55572655875603794</v>
      </c>
      <c r="S393" s="33">
        <f>(VLOOKUP($A393,Skaters!$A1:$V640,20,FALSE)-AVERAGE(Skaters!T3:T640))/STDEV(Skaters!T3:T640)</f>
        <v>1.2586099486003035</v>
      </c>
      <c r="T393" s="33">
        <f>(VLOOKUP($A393,Skaters!$A1:$V640,21,FALSE)-AVERAGE(Skaters!U3:U640))/STDEV(Skaters!U3:U640)</f>
        <v>1.094515867893912</v>
      </c>
      <c r="U393" s="33">
        <f>(VLOOKUP($A393,Skaters!$A1:$V640,22,FALSE)-AVERAGE(Skaters!V3:V640))/STDEV(Skaters!V3:V640)</f>
        <v>1.1246499143806497</v>
      </c>
      <c r="V393" s="33">
        <f>IFERROR((VLOOKUP($A393,Skaters!A1:X640,23,FALSE)-AVERAGE(Skaters!W3:W640))/STDEV(Skaters!W3:W640),0)</f>
        <v>0</v>
      </c>
      <c r="W393" s="33">
        <f>IFERROR((VLOOKUP($A393,Skaters!A1:X640,24,FALSE)-AVERAGE(Skaters!X3:X640))/STDEV(Skaters!X3:X640),0)</f>
        <v>0</v>
      </c>
    </row>
    <row r="394" spans="1:23" ht="21.25" customHeight="1" x14ac:dyDescent="0.15">
      <c r="A394" s="44" t="s">
        <v>479</v>
      </c>
      <c r="B394" s="45" t="s">
        <v>157</v>
      </c>
      <c r="C394" s="46">
        <v>32</v>
      </c>
      <c r="D394" s="45" t="s">
        <v>61</v>
      </c>
      <c r="E394" s="40">
        <f t="shared" si="12"/>
        <v>-3.4871733865281649</v>
      </c>
      <c r="F394" s="41">
        <f t="shared" si="13"/>
        <v>-7.5808117098438363E-2</v>
      </c>
      <c r="G394" s="42">
        <f>VLOOKUP(A394,Skaters!A1:G640,7,FALSE)</f>
        <v>46</v>
      </c>
      <c r="H394" s="43">
        <f>(VLOOKUP($A394,Skaters!$A1:$V640,8,FALSE)-AVERAGE(Skaters!H3:H640))/STDEV(Skaters!H3:H640)</f>
        <v>-0.79287925558270433</v>
      </c>
      <c r="I394" s="33">
        <f>(VLOOKUP($A394,Skaters!$A1:$V640,10,FALSE)-AVERAGE(Skaters!J3:J640))/STDEV(Skaters!J3:J640)</f>
        <v>-0.36634911961309757</v>
      </c>
      <c r="J394" s="33">
        <f>(VLOOKUP($A394,Skaters!$A1:$V640,11,FALSE)-AVERAGE(Skaters!K3:K640))/STDEV(Skaters!K3:K640)</f>
        <v>-0.52833228781186192</v>
      </c>
      <c r="K394" s="33">
        <f>(VLOOKUP($A394,Skaters!$A1:$V640,12,FALSE)-AVERAGE(Skaters!L3:L640))/STDEV(Skaters!L3:L640)</f>
        <v>-0.50425636617399927</v>
      </c>
      <c r="L394" s="33">
        <f>(VLOOKUP($A394,Skaters!$A1:$V640,13,FALSE)-AVERAGE(Skaters!M3:M640))/STDEV(Skaters!M3:M640)</f>
        <v>-0.18087943846290191</v>
      </c>
      <c r="M394" s="33">
        <f>(VLOOKUP($A394,Skaters!$A1:$V640,14,FALSE)-AVERAGE(Skaters!N3:N640))/STDEV(Skaters!N3:N640)</f>
        <v>-0.63553547505878927</v>
      </c>
      <c r="N394" s="33">
        <f>(VLOOKUP($A394,Skaters!$A1:$V640,15,FALSE)-AVERAGE(Skaters!O3:O640))/STDEV(Skaters!O3:O640)</f>
        <v>-0.75771368366488301</v>
      </c>
      <c r="O394" s="33">
        <f>(VLOOKUP($A394,Skaters!$A1:$V640,16,FALSE)-AVERAGE(Skaters!P3:P640))/STDEV(Skaters!P3:P640)</f>
        <v>-0.80340062932180301</v>
      </c>
      <c r="P394" s="33">
        <f>(VLOOKUP($A394,Skaters!$A1:$V640,17,FALSE)-AVERAGE(Skaters!Q3:Q640))/STDEV(Skaters!Q3:Q640)</f>
        <v>-1.3879199847624679</v>
      </c>
      <c r="Q394" s="33">
        <f>(VLOOKUP($A394,Skaters!$A1:$V640,18,FALSE)-AVERAGE(Skaters!R3:R640))/STDEV(Skaters!R3:R640)</f>
        <v>-0.85049822765361727</v>
      </c>
      <c r="R394" s="33">
        <f>(VLOOKUP($A394,Skaters!$A1:$V640,19,FALSE)-AVERAGE(Skaters!S3:S640))/STDEV(Skaters!S3:S640)</f>
        <v>-0.33309923227829719</v>
      </c>
      <c r="S394" s="33">
        <f>(VLOOKUP($A394,Skaters!$A1:$V640,20,FALSE)-AVERAGE(Skaters!T3:T640))/STDEV(Skaters!T3:T640)</f>
        <v>-0.10669695282538723</v>
      </c>
      <c r="T394" s="33">
        <f>(VLOOKUP($A394,Skaters!$A1:$V640,21,FALSE)-AVERAGE(Skaters!U3:U640))/STDEV(Skaters!U3:U640)</f>
        <v>-5.9183294124669522E-2</v>
      </c>
      <c r="U394" s="33">
        <f>(VLOOKUP($A394,Skaters!$A1:$V640,22,FALSE)-AVERAGE(Skaters!V3:V640))/STDEV(Skaters!V3:V640)</f>
        <v>0.85158777125595042</v>
      </c>
      <c r="V394" s="33">
        <f>IFERROR((VLOOKUP($A394,Skaters!A1:X640,23,FALSE)-AVERAGE(Skaters!W3:W640))/STDEV(Skaters!W3:W640),0)</f>
        <v>0</v>
      </c>
      <c r="W394" s="33">
        <f>IFERROR((VLOOKUP($A394,Skaters!A1:X640,24,FALSE)-AVERAGE(Skaters!X3:X640))/STDEV(Skaters!X3:X640),0)</f>
        <v>0</v>
      </c>
    </row>
    <row r="395" spans="1:23" ht="21.25" customHeight="1" x14ac:dyDescent="0.15">
      <c r="A395" s="44" t="s">
        <v>537</v>
      </c>
      <c r="B395" s="48" t="s">
        <v>87</v>
      </c>
      <c r="C395" s="49">
        <v>29</v>
      </c>
      <c r="D395" s="48" t="s">
        <v>61</v>
      </c>
      <c r="E395" s="40">
        <f t="shared" si="12"/>
        <v>-2.8884858708946295</v>
      </c>
      <c r="F395" s="41">
        <f t="shared" si="13"/>
        <v>-6.564740615669612E-2</v>
      </c>
      <c r="G395" s="42">
        <f>VLOOKUP(A395,Skaters!A1:G640,7,FALSE)</f>
        <v>44</v>
      </c>
      <c r="H395" s="43">
        <f>(VLOOKUP($A395,Skaters!$A1:$V640,8,FALSE)-AVERAGE(Skaters!H3:H640))/STDEV(Skaters!H3:H640)</f>
        <v>-0.61749363168028981</v>
      </c>
      <c r="I395" s="33">
        <f>(VLOOKUP($A395,Skaters!$A1:$V640,10,FALSE)-AVERAGE(Skaters!J3:J640))/STDEV(Skaters!J3:J640)</f>
        <v>-0.23113800533752782</v>
      </c>
      <c r="J395" s="33">
        <f>(VLOOKUP($A395,Skaters!$A1:$V640,11,FALSE)-AVERAGE(Skaters!K3:K640))/STDEV(Skaters!K3:K640)</f>
        <v>-0.63136368720929892</v>
      </c>
      <c r="K395" s="33">
        <f>(VLOOKUP($A395,Skaters!$A1:$V640,12,FALSE)-AVERAGE(Skaters!L3:L640))/STDEV(Skaters!L3:L640)</f>
        <v>-0.50638376676331831</v>
      </c>
      <c r="L395" s="33">
        <f>(VLOOKUP($A395,Skaters!$A1:$V640,13,FALSE)-AVERAGE(Skaters!M3:M640))/STDEV(Skaters!M3:M640)</f>
        <v>-0.79822699724787394</v>
      </c>
      <c r="M395" s="33">
        <f>(VLOOKUP($A395,Skaters!$A1:$V640,14,FALSE)-AVERAGE(Skaters!N3:N640))/STDEV(Skaters!N3:N640)</f>
        <v>-0.62360946230596292</v>
      </c>
      <c r="N395" s="33">
        <f>(VLOOKUP($A395,Skaters!$A1:$V640,15,FALSE)-AVERAGE(Skaters!O3:O640))/STDEV(Skaters!O3:O640)</f>
        <v>-0.74580070728243952</v>
      </c>
      <c r="O395" s="33">
        <f>(VLOOKUP($A395,Skaters!$A1:$V640,16,FALSE)-AVERAGE(Skaters!P3:P640))/STDEV(Skaters!P3:P640)</f>
        <v>-0.94843941760496087</v>
      </c>
      <c r="P395" s="33">
        <f>(VLOOKUP($A395,Skaters!$A1:$V640,17,FALSE)-AVERAGE(Skaters!Q3:Q640))/STDEV(Skaters!Q3:Q640)</f>
        <v>-1.3836583145345251</v>
      </c>
      <c r="Q395" s="33">
        <f>(VLOOKUP($A395,Skaters!$A1:$V640,18,FALSE)-AVERAGE(Skaters!R3:R640))/STDEV(Skaters!R3:R640)</f>
        <v>0.46648294378747129</v>
      </c>
      <c r="R395" s="33">
        <f>(VLOOKUP($A395,Skaters!$A1:$V640,19,FALSE)-AVERAGE(Skaters!S3:S640))/STDEV(Skaters!S3:S640)</f>
        <v>-0.10947167201717829</v>
      </c>
      <c r="S395" s="33">
        <f>(VLOOKUP($A395,Skaters!$A1:$V640,20,FALSE)-AVERAGE(Skaters!T3:T640))/STDEV(Skaters!T3:T640)</f>
        <v>-0.50333014723208469</v>
      </c>
      <c r="T395" s="33">
        <f>(VLOOKUP($A395,Skaters!$A1:$V640,21,FALSE)-AVERAGE(Skaters!U3:U640))/STDEV(Skaters!U3:U640)</f>
        <v>-0.48780929118601735</v>
      </c>
      <c r="U395" s="33">
        <f>(VLOOKUP($A395,Skaters!$A1:$V640,22,FALSE)-AVERAGE(Skaters!V3:V640))/STDEV(Skaters!V3:V640)</f>
        <v>0.45305183402374505</v>
      </c>
      <c r="V395" s="33">
        <f>IFERROR((VLOOKUP($A395,Skaters!A1:X640,23,FALSE)-AVERAGE(Skaters!W3:W640))/STDEV(Skaters!W3:W640),0)</f>
        <v>0</v>
      </c>
      <c r="W395" s="33">
        <f>IFERROR((VLOOKUP($A395,Skaters!A1:X640,24,FALSE)-AVERAGE(Skaters!X3:X640))/STDEV(Skaters!X3:X640),0)</f>
        <v>0</v>
      </c>
    </row>
    <row r="396" spans="1:23" ht="21.25" customHeight="1" x14ac:dyDescent="0.15">
      <c r="A396" s="44" t="s">
        <v>465</v>
      </c>
      <c r="B396" s="48" t="s">
        <v>144</v>
      </c>
      <c r="C396" s="49">
        <v>25</v>
      </c>
      <c r="D396" s="48" t="s">
        <v>74</v>
      </c>
      <c r="E396" s="40">
        <f t="shared" si="12"/>
        <v>-2.3812265608006866</v>
      </c>
      <c r="F396" s="41">
        <f t="shared" si="13"/>
        <v>-4.960888668334764E-2</v>
      </c>
      <c r="G396" s="42">
        <f>VLOOKUP(A396,Skaters!A1:G640,7,FALSE)</f>
        <v>48</v>
      </c>
      <c r="H396" s="43">
        <f>(VLOOKUP($A396,Skaters!$A1:$V640,8,FALSE)-AVERAGE(Skaters!H3:H640))/STDEV(Skaters!H3:H640)</f>
        <v>-0.43769396532260463</v>
      </c>
      <c r="I396" s="33">
        <f>(VLOOKUP($A396,Skaters!$A1:$V640,10,FALSE)-AVERAGE(Skaters!J3:J640))/STDEV(Skaters!J3:J640)</f>
        <v>-1.1932574138212648</v>
      </c>
      <c r="J396" s="33">
        <f>(VLOOKUP($A396,Skaters!$A1:$V640,11,FALSE)-AVERAGE(Skaters!K3:K640))/STDEV(Skaters!K3:K640)</f>
        <v>7.6572010924989692E-2</v>
      </c>
      <c r="K396" s="33">
        <f>(VLOOKUP($A396,Skaters!$A1:$V640,12,FALSE)-AVERAGE(Skaters!L3:L640))/STDEV(Skaters!L3:L640)</f>
        <v>-0.50716438548753817</v>
      </c>
      <c r="L396" s="33">
        <f>(VLOOKUP($A396,Skaters!$A1:$V640,13,FALSE)-AVERAGE(Skaters!M3:M640))/STDEV(Skaters!M3:M640)</f>
        <v>-0.92986210093171295</v>
      </c>
      <c r="M396" s="33">
        <f>(VLOOKUP($A396,Skaters!$A1:$V640,14,FALSE)-AVERAGE(Skaters!N3:N640))/STDEV(Skaters!N3:N640)</f>
        <v>-0.5020913319387027</v>
      </c>
      <c r="N396" s="33">
        <f>(VLOOKUP($A396,Skaters!$A1:$V640,15,FALSE)-AVERAGE(Skaters!O3:O640))/STDEV(Skaters!O3:O640)</f>
        <v>0.117715185847761</v>
      </c>
      <c r="O396" s="33">
        <f>(VLOOKUP($A396,Skaters!$A1:$V640,16,FALSE)-AVERAGE(Skaters!P3:P640))/STDEV(Skaters!P3:P640)</f>
        <v>0.53602862249646122</v>
      </c>
      <c r="P396" s="33">
        <f>(VLOOKUP($A396,Skaters!$A1:$V640,17,FALSE)-AVERAGE(Skaters!Q3:Q640))/STDEV(Skaters!Q3:Q640)</f>
        <v>-0.60152396801947716</v>
      </c>
      <c r="Q396" s="33">
        <f>(VLOOKUP($A396,Skaters!$A1:$V640,18,FALSE)-AVERAGE(Skaters!R3:R640))/STDEV(Skaters!R3:R640)</f>
        <v>-0.9884228653169207</v>
      </c>
      <c r="R396" s="33">
        <f>(VLOOKUP($A396,Skaters!$A1:$V640,19,FALSE)-AVERAGE(Skaters!S3:S640))/STDEV(Skaters!S3:S640)</f>
        <v>-1.179192212076011</v>
      </c>
      <c r="S396" s="33">
        <f>(VLOOKUP($A396,Skaters!$A1:$V640,20,FALSE)-AVERAGE(Skaters!T3:T640))/STDEV(Skaters!T3:T640)</f>
        <v>-0.59598363404164245</v>
      </c>
      <c r="T396" s="33">
        <f>(VLOOKUP($A396,Skaters!$A1:$V640,21,FALSE)-AVERAGE(Skaters!U3:U640))/STDEV(Skaters!U3:U640)</f>
        <v>-0.65095784258714562</v>
      </c>
      <c r="U396" s="33">
        <f>(VLOOKUP($A396,Skaters!$A1:$V640,22,FALSE)-AVERAGE(Skaters!V3:V640))/STDEV(Skaters!V3:V640)</f>
        <v>-1.1927436227759016</v>
      </c>
      <c r="V396" s="33">
        <f>IFERROR((VLOOKUP($A396,Skaters!A1:X640,23,FALSE)-AVERAGE(Skaters!W3:W640))/STDEV(Skaters!W3:W640),0)</f>
        <v>0</v>
      </c>
      <c r="W396" s="33">
        <f>IFERROR((VLOOKUP($A396,Skaters!A1:X640,24,FALSE)-AVERAGE(Skaters!X3:X640))/STDEV(Skaters!X3:X640),0)</f>
        <v>0</v>
      </c>
    </row>
    <row r="397" spans="1:23" ht="21.25" customHeight="1" x14ac:dyDescent="0.2">
      <c r="A397" s="47" t="s">
        <v>507</v>
      </c>
      <c r="B397" s="38" t="s">
        <v>63</v>
      </c>
      <c r="C397" s="39">
        <v>21</v>
      </c>
      <c r="D397" s="38" t="s">
        <v>74</v>
      </c>
      <c r="E397" s="40">
        <f t="shared" si="12"/>
        <v>-0.42851727015842744</v>
      </c>
      <c r="F397" s="41">
        <f t="shared" si="13"/>
        <v>-8.7452504113964789E-3</v>
      </c>
      <c r="G397" s="42">
        <f>VLOOKUP(A397,Skaters!A1:G640,7,FALSE)</f>
        <v>49</v>
      </c>
      <c r="H397" s="43">
        <f>(VLOOKUP($A397,Skaters!$A1:$V640,8,FALSE)-AVERAGE(Skaters!H3:H640))/STDEV(Skaters!H3:H640)</f>
        <v>-0.18297906281315415</v>
      </c>
      <c r="I397" s="33">
        <f>(VLOOKUP($A397,Skaters!$A1:$V640,10,FALSE)-AVERAGE(Skaters!J3:J640))/STDEV(Skaters!J3:J640)</f>
        <v>-1.2225732570980505</v>
      </c>
      <c r="J397" s="33">
        <f>(VLOOKUP($A397,Skaters!$A1:$V640,11,FALSE)-AVERAGE(Skaters!K3:K640))/STDEV(Skaters!K3:K640)</f>
        <v>9.4335601053088025E-2</v>
      </c>
      <c r="K397" s="33">
        <f>(VLOOKUP($A397,Skaters!$A1:$V640,12,FALSE)-AVERAGE(Skaters!L3:L640))/STDEV(Skaters!L3:L640)</f>
        <v>-0.50959287629790095</v>
      </c>
      <c r="L397" s="33">
        <f>(VLOOKUP($A397,Skaters!$A1:$V640,13,FALSE)-AVERAGE(Skaters!M3:M640))/STDEV(Skaters!M3:M640)</f>
        <v>-1.1436814631984895</v>
      </c>
      <c r="M397" s="33">
        <f>(VLOOKUP($A397,Skaters!$A1:$V640,14,FALSE)-AVERAGE(Skaters!N3:N640))/STDEV(Skaters!N3:N640)</f>
        <v>-0.66483073934992609</v>
      </c>
      <c r="N397" s="33">
        <f>(VLOOKUP($A397,Skaters!$A1:$V640,15,FALSE)-AVERAGE(Skaters!O3:O640))/STDEV(Skaters!O3:O640)</f>
        <v>-0.15992807688213348</v>
      </c>
      <c r="O397" s="33">
        <f>(VLOOKUP($A397,Skaters!$A1:$V640,16,FALSE)-AVERAGE(Skaters!P3:P640))/STDEV(Skaters!P3:P640)</f>
        <v>0.25310393161986616</v>
      </c>
      <c r="P397" s="33">
        <f>(VLOOKUP($A397,Skaters!$A1:$V640,17,FALSE)-AVERAGE(Skaters!Q3:Q640))/STDEV(Skaters!Q3:Q640)</f>
        <v>0.24789600743664758</v>
      </c>
      <c r="Q397" s="33">
        <f>(VLOOKUP($A397,Skaters!$A1:$V640,18,FALSE)-AVERAGE(Skaters!R3:R640))/STDEV(Skaters!R3:R640)</f>
        <v>1.750225994347292</v>
      </c>
      <c r="R397" s="33">
        <f>(VLOOKUP($A397,Skaters!$A1:$V640,19,FALSE)-AVERAGE(Skaters!S3:S640))/STDEV(Skaters!S3:S640)</f>
        <v>-1.1135559661342933</v>
      </c>
      <c r="S397" s="33">
        <f>(VLOOKUP($A397,Skaters!$A1:$V640,20,FALSE)-AVERAGE(Skaters!T3:T640))/STDEV(Skaters!T3:T640)</f>
        <v>-0.59598363404164245</v>
      </c>
      <c r="T397" s="33">
        <f>(VLOOKUP($A397,Skaters!$A1:$V640,21,FALSE)-AVERAGE(Skaters!U3:U640))/STDEV(Skaters!U3:U640)</f>
        <v>-0.65095784258714562</v>
      </c>
      <c r="U397" s="33">
        <f>(VLOOKUP($A397,Skaters!$A1:$V640,22,FALSE)-AVERAGE(Skaters!V3:V640))/STDEV(Skaters!V3:V640)</f>
        <v>-1.1927436227759016</v>
      </c>
      <c r="V397" s="33">
        <f>IFERROR((VLOOKUP($A397,Skaters!A1:X640,23,FALSE)-AVERAGE(Skaters!W3:W640))/STDEV(Skaters!W3:W640),0)</f>
        <v>0</v>
      </c>
      <c r="W397" s="33">
        <f>IFERROR((VLOOKUP($A397,Skaters!A1:X640,24,FALSE)-AVERAGE(Skaters!X3:X640))/STDEV(Skaters!X3:X640),0)</f>
        <v>0</v>
      </c>
    </row>
    <row r="398" spans="1:23" ht="21.25" customHeight="1" x14ac:dyDescent="0.2">
      <c r="A398" s="47" t="s">
        <v>411</v>
      </c>
      <c r="B398" s="38" t="s">
        <v>157</v>
      </c>
      <c r="C398" s="39">
        <v>22</v>
      </c>
      <c r="D398" s="38" t="s">
        <v>81</v>
      </c>
      <c r="E398" s="40">
        <f t="shared" si="12"/>
        <v>-2.2075815351130252</v>
      </c>
      <c r="F398" s="41">
        <f t="shared" si="13"/>
        <v>-4.7990902937239677E-2</v>
      </c>
      <c r="G398" s="42">
        <f>VLOOKUP(A398,Skaters!A1:G640,7,FALSE)</f>
        <v>46</v>
      </c>
      <c r="H398" s="43">
        <f>(VLOOKUP($A398,Skaters!$A1:$V640,8,FALSE)-AVERAGE(Skaters!H3:H640))/STDEV(Skaters!H3:H640)</f>
        <v>-0.63323181736200063</v>
      </c>
      <c r="I398" s="33">
        <f>(VLOOKUP($A398,Skaters!$A1:$V640,10,FALSE)-AVERAGE(Skaters!J3:J640))/STDEV(Skaters!J3:J640)</f>
        <v>-0.36862526257609574</v>
      </c>
      <c r="J398" s="33">
        <f>(VLOOKUP($A398,Skaters!$A1:$V640,11,FALSE)-AVERAGE(Skaters!K3:K640))/STDEV(Skaters!K3:K640)</f>
        <v>-0.54572069379926558</v>
      </c>
      <c r="K398" s="33">
        <f>(VLOOKUP($A398,Skaters!$A1:$V640,12,FALSE)-AVERAGE(Skaters!L3:L640))/STDEV(Skaters!L3:L640)</f>
        <v>-0.51629874224429806</v>
      </c>
      <c r="L398" s="33">
        <f>(VLOOKUP($A398,Skaters!$A1:$V640,13,FALSE)-AVERAGE(Skaters!M3:M640))/STDEV(Skaters!M3:M640)</f>
        <v>9.4519343293639868E-2</v>
      </c>
      <c r="M398" s="33">
        <f>(VLOOKUP($A398,Skaters!$A1:$V640,14,FALSE)-AVERAGE(Skaters!N3:N640))/STDEV(Skaters!N3:N640)</f>
        <v>0.54968619800701568</v>
      </c>
      <c r="N398" s="33">
        <f>(VLOOKUP($A398,Skaters!$A1:$V640,15,FALSE)-AVERAGE(Skaters!O3:O640))/STDEV(Skaters!O3:O640)</f>
        <v>0.14310077274210573</v>
      </c>
      <c r="O398" s="33">
        <f>(VLOOKUP($A398,Skaters!$A1:$V640,16,FALSE)-AVERAGE(Skaters!P3:P640))/STDEV(Skaters!P3:P640)</f>
        <v>-0.61664212911044292</v>
      </c>
      <c r="P398" s="33">
        <f>(VLOOKUP($A398,Skaters!$A1:$V640,17,FALSE)-AVERAGE(Skaters!Q3:Q640))/STDEV(Skaters!Q3:Q640)</f>
        <v>-0.98560482385327142</v>
      </c>
      <c r="Q398" s="33">
        <f>(VLOOKUP($A398,Skaters!$A1:$V640,18,FALSE)-AVERAGE(Skaters!R3:R640))/STDEV(Skaters!R3:R640)</f>
        <v>-0.91421356566296652</v>
      </c>
      <c r="R398" s="33">
        <f>(VLOOKUP($A398,Skaters!$A1:$V640,19,FALSE)-AVERAGE(Skaters!S3:S640))/STDEV(Skaters!S3:S640)</f>
        <v>-0.33526190718289534</v>
      </c>
      <c r="S398" s="33">
        <f>(VLOOKUP($A398,Skaters!$A1:$V640,20,FALSE)-AVERAGE(Skaters!T3:T640))/STDEV(Skaters!T3:T640)</f>
        <v>-0.58772367645323276</v>
      </c>
      <c r="T398" s="33">
        <f>(VLOOKUP($A398,Skaters!$A1:$V640,21,FALSE)-AVERAGE(Skaters!U3:U640))/STDEV(Skaters!U3:U640)</f>
        <v>-0.63567261226136584</v>
      </c>
      <c r="U398" s="33">
        <f>(VLOOKUP($A398,Skaters!$A1:$V640,22,FALSE)-AVERAGE(Skaters!V3:V640))/STDEV(Skaters!V3:V640)</f>
        <v>0.40247446216333643</v>
      </c>
      <c r="V398" s="33">
        <f>IFERROR((VLOOKUP($A398,Skaters!A1:X640,23,FALSE)-AVERAGE(Skaters!W3:W640))/STDEV(Skaters!W3:W640),0)</f>
        <v>0</v>
      </c>
      <c r="W398" s="33">
        <f>IFERROR((VLOOKUP($A398,Skaters!A1:X640,24,FALSE)-AVERAGE(Skaters!X3:X640))/STDEV(Skaters!X3:X640),0)</f>
        <v>0</v>
      </c>
    </row>
    <row r="399" spans="1:23" ht="21.25" customHeight="1" x14ac:dyDescent="0.15">
      <c r="A399" s="44" t="s">
        <v>503</v>
      </c>
      <c r="B399" s="48" t="s">
        <v>72</v>
      </c>
      <c r="C399" s="49">
        <v>28</v>
      </c>
      <c r="D399" s="48" t="s">
        <v>59</v>
      </c>
      <c r="E399" s="40">
        <f t="shared" si="12"/>
        <v>-2.8140133659203377</v>
      </c>
      <c r="F399" s="41">
        <f t="shared" si="13"/>
        <v>-5.7428844202455871E-2</v>
      </c>
      <c r="G399" s="42">
        <f>VLOOKUP(A399,Skaters!A1:G640,7,FALSE)</f>
        <v>49</v>
      </c>
      <c r="H399" s="43">
        <f>(VLOOKUP($A399,Skaters!$A1:$V640,8,FALSE)-AVERAGE(Skaters!H3:H640))/STDEV(Skaters!H3:H640)</f>
        <v>-0.36853816122790894</v>
      </c>
      <c r="I399" s="33">
        <f>(VLOOKUP($A399,Skaters!$A1:$V640,10,FALSE)-AVERAGE(Skaters!J3:J640))/STDEV(Skaters!J3:J640)</f>
        <v>-0.23770176984573624</v>
      </c>
      <c r="J399" s="33">
        <f>(VLOOKUP($A399,Skaters!$A1:$V640,11,FALSE)-AVERAGE(Skaters!K3:K640))/STDEV(Skaters!K3:K640)</f>
        <v>-0.64352120495019605</v>
      </c>
      <c r="K399" s="33">
        <f>(VLOOKUP($A399,Skaters!$A1:$V640,12,FALSE)-AVERAGE(Skaters!L3:L640))/STDEV(Skaters!L3:L640)</f>
        <v>-0.51711838530771792</v>
      </c>
      <c r="L399" s="33">
        <f>(VLOOKUP($A399,Skaters!$A1:$V640,13,FALSE)-AVERAGE(Skaters!M3:M640))/STDEV(Skaters!M3:M640)</f>
        <v>-0.62486372438287463</v>
      </c>
      <c r="M399" s="33">
        <f>(VLOOKUP($A399,Skaters!$A1:$V640,14,FALSE)-AVERAGE(Skaters!N3:N640))/STDEV(Skaters!N3:N640)</f>
        <v>-0.67257591173034215</v>
      </c>
      <c r="N399" s="33">
        <f>(VLOOKUP($A399,Skaters!$A1:$V640,15,FALSE)-AVERAGE(Skaters!O3:O640))/STDEV(Skaters!O3:O640)</f>
        <v>-0.58717518750683362</v>
      </c>
      <c r="O399" s="33">
        <f>(VLOOKUP($A399,Skaters!$A1:$V640,16,FALSE)-AVERAGE(Skaters!P3:P640))/STDEV(Skaters!P3:P640)</f>
        <v>-0.46972215216601193</v>
      </c>
      <c r="P399" s="33">
        <f>(VLOOKUP($A399,Skaters!$A1:$V640,17,FALSE)-AVERAGE(Skaters!Q3:Q640))/STDEV(Skaters!Q3:Q640)</f>
        <v>2.4747794215608701</v>
      </c>
      <c r="Q399" s="33">
        <f>(VLOOKUP($A399,Skaters!$A1:$V640,18,FALSE)-AVERAGE(Skaters!R3:R640))/STDEV(Skaters!R3:R640)</f>
        <v>-0.2510293270686853</v>
      </c>
      <c r="R399" s="33">
        <f>(VLOOKUP($A399,Skaters!$A1:$V640,19,FALSE)-AVERAGE(Skaters!S3:S640))/STDEV(Skaters!S3:S640)</f>
        <v>-3.7323392271645758E-2</v>
      </c>
      <c r="S399" s="33">
        <f>(VLOOKUP($A399,Skaters!$A1:$V640,20,FALSE)-AVERAGE(Skaters!T3:T640))/STDEV(Skaters!T3:T640)</f>
        <v>1.9070270587510689</v>
      </c>
      <c r="T399" s="33">
        <f>(VLOOKUP($A399,Skaters!$A1:$V640,21,FALSE)-AVERAGE(Skaters!U3:U640))/STDEV(Skaters!U3:U640)</f>
        <v>1.7831437332291968</v>
      </c>
      <c r="U399" s="33">
        <f>(VLOOKUP($A399,Skaters!$A1:$V640,22,FALSE)-AVERAGE(Skaters!V3:V640))/STDEV(Skaters!V3:V640)</f>
        <v>1.0890856743643287</v>
      </c>
      <c r="V399" s="33">
        <f>IFERROR((VLOOKUP($A399,Skaters!A1:X640,23,FALSE)-AVERAGE(Skaters!W3:W640))/STDEV(Skaters!W3:W640),0)</f>
        <v>0</v>
      </c>
      <c r="W399" s="33">
        <f>IFERROR((VLOOKUP($A399,Skaters!A1:X640,24,FALSE)-AVERAGE(Skaters!X3:X640))/STDEV(Skaters!X3:X640),0)</f>
        <v>0</v>
      </c>
    </row>
    <row r="400" spans="1:23" ht="21.25" customHeight="1" x14ac:dyDescent="0.15">
      <c r="A400" s="37" t="s">
        <v>475</v>
      </c>
      <c r="B400" s="38" t="s">
        <v>117</v>
      </c>
      <c r="C400" s="39">
        <v>20</v>
      </c>
      <c r="D400" s="38" t="s">
        <v>62</v>
      </c>
      <c r="E400" s="40">
        <f t="shared" si="12"/>
        <v>-2.3173750043823902</v>
      </c>
      <c r="F400" s="41">
        <f t="shared" si="13"/>
        <v>-4.8278645924633129E-2</v>
      </c>
      <c r="G400" s="42">
        <f>VLOOKUP(A400,Skaters!A1:G640,7,FALSE)</f>
        <v>48</v>
      </c>
      <c r="H400" s="43">
        <f>(VLOOKUP($A400,Skaters!$A1:$V640,8,FALSE)-AVERAGE(Skaters!H3:H640))/STDEV(Skaters!H3:H640)</f>
        <v>-0.74023716859350319</v>
      </c>
      <c r="I400" s="33">
        <f>(VLOOKUP($A400,Skaters!$A1:$V640,10,FALSE)-AVERAGE(Skaters!J3:J640))/STDEV(Skaters!J3:J640)</f>
        <v>0.32669212563753736</v>
      </c>
      <c r="J400" s="33">
        <f>(VLOOKUP($A400,Skaters!$A1:$V640,11,FALSE)-AVERAGE(Skaters!K3:K640))/STDEV(Skaters!K3:K640)</f>
        <v>-1.0615830093282985</v>
      </c>
      <c r="K400" s="33">
        <f>(VLOOKUP($A400,Skaters!$A1:$V640,12,FALSE)-AVERAGE(Skaters!L3:L640))/STDEV(Skaters!L3:L640)</f>
        <v>-0.51841377849787829</v>
      </c>
      <c r="L400" s="33">
        <f>(VLOOKUP($A400,Skaters!$A1:$V640,13,FALSE)-AVERAGE(Skaters!M3:M640))/STDEV(Skaters!M3:M640)</f>
        <v>-0.32197406123418626</v>
      </c>
      <c r="M400" s="33">
        <f>(VLOOKUP($A400,Skaters!$A1:$V640,14,FALSE)-AVERAGE(Skaters!N3:N640))/STDEV(Skaters!N3:N640)</f>
        <v>-0.59612030595320187</v>
      </c>
      <c r="N400" s="33">
        <f>(VLOOKUP($A400,Skaters!$A1:$V640,15,FALSE)-AVERAGE(Skaters!O3:O640))/STDEV(Skaters!O3:O640)</f>
        <v>-0.55166191164455802</v>
      </c>
      <c r="O400" s="33">
        <f>(VLOOKUP($A400,Skaters!$A1:$V640,16,FALSE)-AVERAGE(Skaters!P3:P640))/STDEV(Skaters!P3:P640)</f>
        <v>-0.53441385156143595</v>
      </c>
      <c r="P400" s="33">
        <f>(VLOOKUP($A400,Skaters!$A1:$V640,17,FALSE)-AVERAGE(Skaters!Q3:Q640))/STDEV(Skaters!Q3:Q640)</f>
        <v>-5.6116964810872937E-2</v>
      </c>
      <c r="Q400" s="33">
        <f>(VLOOKUP($A400,Skaters!$A1:$V640,18,FALSE)-AVERAGE(Skaters!R3:R640))/STDEV(Skaters!R3:R640)</f>
        <v>-0.17443429625144907</v>
      </c>
      <c r="R400" s="33">
        <f>(VLOOKUP($A400,Skaters!$A1:$V640,19,FALSE)-AVERAGE(Skaters!S3:S640))/STDEV(Skaters!S3:S640)</f>
        <v>0.19518336259598024</v>
      </c>
      <c r="S400" s="33">
        <f>(VLOOKUP($A400,Skaters!$A1:$V640,20,FALSE)-AVERAGE(Skaters!T3:T640))/STDEV(Skaters!T3:T640)</f>
        <v>-0.50937526615058182</v>
      </c>
      <c r="T400" s="33">
        <f>(VLOOKUP($A400,Skaters!$A1:$V640,21,FALSE)-AVERAGE(Skaters!U3:U640))/STDEV(Skaters!U3:U640)</f>
        <v>-0.65095784258714562</v>
      </c>
      <c r="U400" s="33">
        <f>(VLOOKUP($A400,Skaters!$A1:$V640,22,FALSE)-AVERAGE(Skaters!V3:V640))/STDEV(Skaters!V3:V640)</f>
        <v>3.1677299360575701</v>
      </c>
      <c r="V400" s="33">
        <f>IFERROR((VLOOKUP($A400,Skaters!A1:X640,23,FALSE)-AVERAGE(Skaters!W3:W640))/STDEV(Skaters!W3:W640),0)</f>
        <v>0</v>
      </c>
      <c r="W400" s="33">
        <f>IFERROR((VLOOKUP($A400,Skaters!A1:X640,24,FALSE)-AVERAGE(Skaters!X3:X640))/STDEV(Skaters!X3:X640),0)</f>
        <v>0</v>
      </c>
    </row>
    <row r="401" spans="1:23" ht="21.25" customHeight="1" x14ac:dyDescent="0.15">
      <c r="A401" s="44" t="s">
        <v>489</v>
      </c>
      <c r="B401" s="45" t="s">
        <v>125</v>
      </c>
      <c r="C401" s="46">
        <v>27</v>
      </c>
      <c r="D401" s="45" t="s">
        <v>59</v>
      </c>
      <c r="E401" s="40">
        <f t="shared" si="12"/>
        <v>-2.4298933950407893</v>
      </c>
      <c r="F401" s="41">
        <f t="shared" si="13"/>
        <v>-5.2823769457408465E-2</v>
      </c>
      <c r="G401" s="42">
        <f>VLOOKUP(A401,Skaters!A1:G640,7,FALSE)</f>
        <v>46</v>
      </c>
      <c r="H401" s="43">
        <f>(VLOOKUP($A401,Skaters!$A1:$V640,8,FALSE)-AVERAGE(Skaters!H3:H640))/STDEV(Skaters!H3:H640)</f>
        <v>-0.50317308062204014</v>
      </c>
      <c r="I401" s="33">
        <f>(VLOOKUP($A401,Skaters!$A1:$V640,10,FALSE)-AVERAGE(Skaters!J3:J640))/STDEV(Skaters!J3:J640)</f>
        <v>-0.1773374916123692</v>
      </c>
      <c r="J401" s="33">
        <f>(VLOOKUP($A401,Skaters!$A1:$V640,11,FALSE)-AVERAGE(Skaters!K3:K640))/STDEV(Skaters!K3:K640)</f>
        <v>-0.69574826114435617</v>
      </c>
      <c r="K401" s="33">
        <f>(VLOOKUP($A401,Skaters!$A1:$V640,12,FALSE)-AVERAGE(Skaters!L3:L640))/STDEV(Skaters!L3:L640)</f>
        <v>-0.52200260650412766</v>
      </c>
      <c r="L401" s="33">
        <f>(VLOOKUP($A401,Skaters!$A1:$V640,13,FALSE)-AVERAGE(Skaters!M3:M640))/STDEV(Skaters!M3:M640)</f>
        <v>-0.35543659307616721</v>
      </c>
      <c r="M401" s="33">
        <f>(VLOOKUP($A401,Skaters!$A1:$V640,14,FALSE)-AVERAGE(Skaters!N3:N640))/STDEV(Skaters!N3:N640)</f>
        <v>-0.65781315878816027</v>
      </c>
      <c r="N401" s="33">
        <f>(VLOOKUP($A401,Skaters!$A1:$V640,15,FALSE)-AVERAGE(Skaters!O3:O640))/STDEV(Skaters!O3:O640)</f>
        <v>-0.74693291701487474</v>
      </c>
      <c r="O401" s="33">
        <f>(VLOOKUP($A401,Skaters!$A1:$V640,16,FALSE)-AVERAGE(Skaters!P3:P640))/STDEV(Skaters!P3:P640)</f>
        <v>-0.45893507140743028</v>
      </c>
      <c r="P401" s="33">
        <f>(VLOOKUP($A401,Skaters!$A1:$V640,17,FALSE)-AVERAGE(Skaters!Q3:Q640))/STDEV(Skaters!Q3:Q640)</f>
        <v>5.235532663265216E-2</v>
      </c>
      <c r="Q401" s="33">
        <f>(VLOOKUP($A401,Skaters!$A1:$V640,18,FALSE)-AVERAGE(Skaters!R3:R640))/STDEV(Skaters!R3:R640)</f>
        <v>4.4969392144078631E-3</v>
      </c>
      <c r="R401" s="33">
        <f>(VLOOKUP($A401,Skaters!$A1:$V640,19,FALSE)-AVERAGE(Skaters!S3:S640))/STDEV(Skaters!S3:S640)</f>
        <v>-0.26334575764966117</v>
      </c>
      <c r="S401" s="33">
        <f>(VLOOKUP($A401,Skaters!$A1:$V640,20,FALSE)-AVERAGE(Skaters!T3:T640))/STDEV(Skaters!T3:T640)</f>
        <v>7.154226152026899E-2</v>
      </c>
      <c r="T401" s="33">
        <f>(VLOOKUP($A401,Skaters!$A1:$V640,21,FALSE)-AVERAGE(Skaters!U3:U640))/STDEV(Skaters!U3:U640)</f>
        <v>0.24260330516946102</v>
      </c>
      <c r="U401" s="33">
        <f>(VLOOKUP($A401,Skaters!$A1:$V640,22,FALSE)-AVERAGE(Skaters!V3:V640))/STDEV(Skaters!V3:V640)</f>
        <v>0.74185586175509921</v>
      </c>
      <c r="V401" s="33">
        <f>IFERROR((VLOOKUP($A401,Skaters!A1:X640,23,FALSE)-AVERAGE(Skaters!W3:W640))/STDEV(Skaters!W3:W640),0)</f>
        <v>0</v>
      </c>
      <c r="W401" s="33">
        <f>IFERROR((VLOOKUP($A401,Skaters!A1:X640,24,FALSE)-AVERAGE(Skaters!X3:X640))/STDEV(Skaters!X3:X640),0)</f>
        <v>0</v>
      </c>
    </row>
    <row r="402" spans="1:23" ht="21.25" customHeight="1" x14ac:dyDescent="0.15">
      <c r="A402" s="44" t="s">
        <v>448</v>
      </c>
      <c r="B402" s="45" t="s">
        <v>96</v>
      </c>
      <c r="C402" s="46">
        <v>25</v>
      </c>
      <c r="D402" s="45" t="s">
        <v>74</v>
      </c>
      <c r="E402" s="40">
        <f t="shared" si="12"/>
        <v>-0.1447833027923654</v>
      </c>
      <c r="F402" s="41">
        <f t="shared" si="13"/>
        <v>-3.1474631041818564E-3</v>
      </c>
      <c r="G402" s="42">
        <f>VLOOKUP(A402,Skaters!A1:G640,7,FALSE)</f>
        <v>46</v>
      </c>
      <c r="H402" s="43">
        <f>(VLOOKUP($A402,Skaters!$A1:$V640,8,FALSE)-AVERAGE(Skaters!H3:H640))/STDEV(Skaters!H3:H640)</f>
        <v>0.92297331109620073</v>
      </c>
      <c r="I402" s="33">
        <f>(VLOOKUP($A402,Skaters!$A1:$V640,10,FALSE)-AVERAGE(Skaters!J3:J640))/STDEV(Skaters!J3:J640)</f>
        <v>-0.91014941608001654</v>
      </c>
      <c r="J402" s="33">
        <f>(VLOOKUP($A402,Skaters!$A1:$V640,11,FALSE)-AVERAGE(Skaters!K3:K640))/STDEV(Skaters!K3:K640)</f>
        <v>-0.1600859243876773</v>
      </c>
      <c r="K402" s="33">
        <f>(VLOOKUP($A402,Skaters!$A1:$V640,12,FALSE)-AVERAGE(Skaters!L3:L640))/STDEV(Skaters!L3:L640)</f>
        <v>-0.52483746847652391</v>
      </c>
      <c r="L402" s="33">
        <f>(VLOOKUP($A402,Skaters!$A1:$V640,13,FALSE)-AVERAGE(Skaters!M3:M640))/STDEV(Skaters!M3:M640)</f>
        <v>-0.58007494849146735</v>
      </c>
      <c r="M402" s="33">
        <f>(VLOOKUP($A402,Skaters!$A1:$V640,14,FALSE)-AVERAGE(Skaters!N3:N640))/STDEV(Skaters!N3:N640)</f>
        <v>-0.65806975397482137</v>
      </c>
      <c r="N402" s="33">
        <f>(VLOOKUP($A402,Skaters!$A1:$V640,15,FALSE)-AVERAGE(Skaters!O3:O640))/STDEV(Skaters!O3:O640)</f>
        <v>-0.43035198963928173</v>
      </c>
      <c r="O402" s="33">
        <f>(VLOOKUP($A402,Skaters!$A1:$V640,16,FALSE)-AVERAGE(Skaters!P3:P640))/STDEV(Skaters!P3:P640)</f>
        <v>1.4056543292373285</v>
      </c>
      <c r="P402" s="33">
        <f>(VLOOKUP($A402,Skaters!$A1:$V640,17,FALSE)-AVERAGE(Skaters!Q3:Q640))/STDEV(Skaters!Q3:Q640)</f>
        <v>-0.60753543149158584</v>
      </c>
      <c r="Q402" s="33">
        <f>(VLOOKUP($A402,Skaters!$A1:$V640,18,FALSE)-AVERAGE(Skaters!R3:R640))/STDEV(Skaters!R3:R640)</f>
        <v>0.5302246465687489</v>
      </c>
      <c r="R402" s="33">
        <f>(VLOOKUP($A402,Skaters!$A1:$V640,19,FALSE)-AVERAGE(Skaters!S3:S640))/STDEV(Skaters!S3:S640)</f>
        <v>-0.80930070044662517</v>
      </c>
      <c r="S402" s="33">
        <f>(VLOOKUP($A402,Skaters!$A1:$V640,20,FALSE)-AVERAGE(Skaters!T3:T640))/STDEV(Skaters!T3:T640)</f>
        <v>-0.59598363404164245</v>
      </c>
      <c r="T402" s="33">
        <f>(VLOOKUP($A402,Skaters!$A1:$V640,21,FALSE)-AVERAGE(Skaters!U3:U640))/STDEV(Skaters!U3:U640)</f>
        <v>-0.65095784258714562</v>
      </c>
      <c r="U402" s="33">
        <f>(VLOOKUP($A402,Skaters!$A1:$V640,22,FALSE)-AVERAGE(Skaters!V3:V640))/STDEV(Skaters!V3:V640)</f>
        <v>-1.1927436227759016</v>
      </c>
      <c r="V402" s="33">
        <f>IFERROR((VLOOKUP($A402,Skaters!A1:X640,23,FALSE)-AVERAGE(Skaters!W3:W640))/STDEV(Skaters!W3:W640),0)</f>
        <v>0</v>
      </c>
      <c r="W402" s="33">
        <f>IFERROR((VLOOKUP($A402,Skaters!A1:X640,24,FALSE)-AVERAGE(Skaters!X3:X640))/STDEV(Skaters!X3:X640),0)</f>
        <v>0</v>
      </c>
    </row>
    <row r="403" spans="1:23" ht="21.25" customHeight="1" x14ac:dyDescent="0.15">
      <c r="A403" s="44" t="s">
        <v>462</v>
      </c>
      <c r="B403" s="45" t="s">
        <v>83</v>
      </c>
      <c r="C403" s="46">
        <v>30</v>
      </c>
      <c r="D403" s="45" t="s">
        <v>74</v>
      </c>
      <c r="E403" s="40">
        <f t="shared" si="12"/>
        <v>0.70096855044495876</v>
      </c>
      <c r="F403" s="41">
        <f t="shared" si="13"/>
        <v>1.4603511467603308E-2</v>
      </c>
      <c r="G403" s="42">
        <f>VLOOKUP(A403,Skaters!A1:G640,7,FALSE)</f>
        <v>48</v>
      </c>
      <c r="H403" s="43">
        <f>(VLOOKUP($A403,Skaters!$A1:$V640,8,FALSE)-AVERAGE(Skaters!H3:H640))/STDEV(Skaters!H3:H640)</f>
        <v>1.3324782358148368</v>
      </c>
      <c r="I403" s="33">
        <f>(VLOOKUP($A403,Skaters!$A1:$V640,10,FALSE)-AVERAGE(Skaters!J3:J640))/STDEV(Skaters!J3:J640)</f>
        <v>-0.80289135821162216</v>
      </c>
      <c r="J403" s="33">
        <f>(VLOOKUP($A403,Skaters!$A1:$V640,11,FALSE)-AVERAGE(Skaters!K3:K640))/STDEV(Skaters!K3:K640)</f>
        <v>-0.24206352674685841</v>
      </c>
      <c r="K403" s="33">
        <f>(VLOOKUP($A403,Skaters!$A1:$V640,12,FALSE)-AVERAGE(Skaters!L3:L640))/STDEV(Skaters!L3:L640)</f>
        <v>-0.5266807762802721</v>
      </c>
      <c r="L403" s="33">
        <f>(VLOOKUP($A403,Skaters!$A1:$V640,13,FALSE)-AVERAGE(Skaters!M3:M640))/STDEV(Skaters!M3:M640)</f>
        <v>-0.66821881123093352</v>
      </c>
      <c r="M403" s="33">
        <f>(VLOOKUP($A403,Skaters!$A1:$V640,14,FALSE)-AVERAGE(Skaters!N3:N640))/STDEV(Skaters!N3:N640)</f>
        <v>-0.77956549849070012</v>
      </c>
      <c r="N403" s="33">
        <f>(VLOOKUP($A403,Skaters!$A1:$V640,15,FALSE)-AVERAGE(Skaters!O3:O640))/STDEV(Skaters!O3:O640)</f>
        <v>-0.86404042180389529</v>
      </c>
      <c r="O403" s="33">
        <f>(VLOOKUP($A403,Skaters!$A1:$V640,16,FALSE)-AVERAGE(Skaters!P3:P640))/STDEV(Skaters!P3:P640)</f>
        <v>2.0317950915462224</v>
      </c>
      <c r="P403" s="33">
        <f>(VLOOKUP($A403,Skaters!$A1:$V640,17,FALSE)-AVERAGE(Skaters!Q3:Q640))/STDEV(Skaters!Q3:Q640)</f>
        <v>8.7649279003951544E-2</v>
      </c>
      <c r="Q403" s="33">
        <f>(VLOOKUP($A403,Skaters!$A1:$V640,18,FALSE)-AVERAGE(Skaters!R3:R640))/STDEV(Skaters!R3:R640)</f>
        <v>1.2463875768920458</v>
      </c>
      <c r="R403" s="33">
        <f>(VLOOKUP($A403,Skaters!$A1:$V640,19,FALSE)-AVERAGE(Skaters!S3:S640))/STDEV(Skaters!S3:S640)</f>
        <v>-0.74933095617602508</v>
      </c>
      <c r="S403" s="33">
        <f>(VLOOKUP($A403,Skaters!$A1:$V640,20,FALSE)-AVERAGE(Skaters!T3:T640))/STDEV(Skaters!T3:T640)</f>
        <v>-0.59598363404164245</v>
      </c>
      <c r="T403" s="33">
        <f>(VLOOKUP($A403,Skaters!$A1:$V640,21,FALSE)-AVERAGE(Skaters!U3:U640))/STDEV(Skaters!U3:U640)</f>
        <v>-0.65095784258714562</v>
      </c>
      <c r="U403" s="33">
        <f>(VLOOKUP($A403,Skaters!$A1:$V640,22,FALSE)-AVERAGE(Skaters!V3:V640))/STDEV(Skaters!V3:V640)</f>
        <v>-1.1927436227759016</v>
      </c>
      <c r="V403" s="33">
        <f>IFERROR((VLOOKUP($A403,Skaters!A1:X640,23,FALSE)-AVERAGE(Skaters!W3:W640))/STDEV(Skaters!W3:W640),0)</f>
        <v>0</v>
      </c>
      <c r="W403" s="33">
        <f>IFERROR((VLOOKUP($A403,Skaters!A1:X640,24,FALSE)-AVERAGE(Skaters!X3:X640))/STDEV(Skaters!X3:X640),0)</f>
        <v>0</v>
      </c>
    </row>
    <row r="404" spans="1:23" ht="21.25" customHeight="1" x14ac:dyDescent="0.15">
      <c r="A404" s="44" t="s">
        <v>493</v>
      </c>
      <c r="B404" s="45" t="s">
        <v>130</v>
      </c>
      <c r="C404" s="46">
        <v>26</v>
      </c>
      <c r="D404" s="45" t="s">
        <v>81</v>
      </c>
      <c r="E404" s="40">
        <f t="shared" si="12"/>
        <v>-3.0160685574133494</v>
      </c>
      <c r="F404" s="41">
        <f t="shared" si="13"/>
        <v>-6.4171671434326588E-2</v>
      </c>
      <c r="G404" s="42">
        <f>VLOOKUP(A404,Skaters!A1:G640,7,FALSE)</f>
        <v>47</v>
      </c>
      <c r="H404" s="43">
        <f>(VLOOKUP($A404,Skaters!$A1:$V640,8,FALSE)-AVERAGE(Skaters!H3:H640))/STDEV(Skaters!H3:H640)</f>
        <v>-0.92198684245727958</v>
      </c>
      <c r="I404" s="33">
        <f>(VLOOKUP($A404,Skaters!$A1:$V640,10,FALSE)-AVERAGE(Skaters!J3:J640))/STDEV(Skaters!J3:J640)</f>
        <v>-0.28060091227413653</v>
      </c>
      <c r="J404" s="33">
        <f>(VLOOKUP($A404,Skaters!$A1:$V640,11,FALSE)-AVERAGE(Skaters!K3:K640))/STDEV(Skaters!K3:K640)</f>
        <v>-0.63132509114436108</v>
      </c>
      <c r="K404" s="33">
        <f>(VLOOKUP($A404,Skaters!$A1:$V640,12,FALSE)-AVERAGE(Skaters!L3:L640))/STDEV(Skaters!L3:L640)</f>
        <v>-0.5293871397827703</v>
      </c>
      <c r="L404" s="33">
        <f>(VLOOKUP($A404,Skaters!$A1:$V640,13,FALSE)-AVERAGE(Skaters!M3:M640))/STDEV(Skaters!M3:M640)</f>
        <v>-0.24832149941214374</v>
      </c>
      <c r="M404" s="33">
        <f>(VLOOKUP($A404,Skaters!$A1:$V640,14,FALSE)-AVERAGE(Skaters!N3:N640))/STDEV(Skaters!N3:N640)</f>
        <v>-0.65092440270821939</v>
      </c>
      <c r="N404" s="33">
        <f>(VLOOKUP($A404,Skaters!$A1:$V640,15,FALSE)-AVERAGE(Skaters!O3:O640))/STDEV(Skaters!O3:O640)</f>
        <v>-0.80034187051639849</v>
      </c>
      <c r="O404" s="33">
        <f>(VLOOKUP($A404,Skaters!$A1:$V640,16,FALSE)-AVERAGE(Skaters!P3:P640))/STDEV(Skaters!P3:P640)</f>
        <v>-0.81890640286310978</v>
      </c>
      <c r="P404" s="33">
        <f>(VLOOKUP($A404,Skaters!$A1:$V640,17,FALSE)-AVERAGE(Skaters!Q3:Q640))/STDEV(Skaters!Q3:Q640)</f>
        <v>-0.51072187211121312</v>
      </c>
      <c r="Q404" s="33">
        <f>(VLOOKUP($A404,Skaters!$A1:$V640,18,FALSE)-AVERAGE(Skaters!R3:R640))/STDEV(Skaters!R3:R640)</f>
        <v>-0.23657278120319961</v>
      </c>
      <c r="R404" s="33">
        <f>(VLOOKUP($A404,Skaters!$A1:$V640,19,FALSE)-AVERAGE(Skaters!S3:S640))/STDEV(Skaters!S3:S640)</f>
        <v>-0.32892906478994771</v>
      </c>
      <c r="S404" s="33">
        <f>(VLOOKUP($A404,Skaters!$A1:$V640,20,FALSE)-AVERAGE(Skaters!T3:T640))/STDEV(Skaters!T3:T640)</f>
        <v>-0.51243336235052972</v>
      </c>
      <c r="T404" s="33">
        <f>(VLOOKUP($A404,Skaters!$A1:$V640,21,FALSE)-AVERAGE(Skaters!U3:U640))/STDEV(Skaters!U3:U640)</f>
        <v>-0.47536870065094772</v>
      </c>
      <c r="U404" s="33">
        <f>(VLOOKUP($A404,Skaters!$A1:$V640,22,FALSE)-AVERAGE(Skaters!V3:V640))/STDEV(Skaters!V3:V640)</f>
        <v>0.27609177744092289</v>
      </c>
      <c r="V404" s="33">
        <f>IFERROR((VLOOKUP($A404,Skaters!A1:X640,23,FALSE)-AVERAGE(Skaters!W3:W640))/STDEV(Skaters!W3:W640),0)</f>
        <v>0</v>
      </c>
      <c r="W404" s="33">
        <f>IFERROR((VLOOKUP($A404,Skaters!A1:X640,24,FALSE)-AVERAGE(Skaters!X3:X640))/STDEV(Skaters!X3:X640),0)</f>
        <v>0</v>
      </c>
    </row>
    <row r="405" spans="1:23" ht="21.25" customHeight="1" x14ac:dyDescent="0.15">
      <c r="A405" s="44" t="s">
        <v>458</v>
      </c>
      <c r="B405" s="48" t="s">
        <v>68</v>
      </c>
      <c r="C405" s="49">
        <v>29</v>
      </c>
      <c r="D405" s="48" t="s">
        <v>74</v>
      </c>
      <c r="E405" s="40">
        <f t="shared" si="12"/>
        <v>-1.7699650195661927</v>
      </c>
      <c r="F405" s="41">
        <f t="shared" si="13"/>
        <v>-3.7658830203536012E-2</v>
      </c>
      <c r="G405" s="42">
        <f>VLOOKUP(A405,Skaters!A1:G640,7,FALSE)</f>
        <v>47</v>
      </c>
      <c r="H405" s="43">
        <f>(VLOOKUP($A405,Skaters!$A1:$V640,8,FALSE)-AVERAGE(Skaters!H3:H640))/STDEV(Skaters!H3:H640)</f>
        <v>0.2096948691321065</v>
      </c>
      <c r="I405" s="33">
        <f>(VLOOKUP($A405,Skaters!$A1:$V640,10,FALSE)-AVERAGE(Skaters!J3:J640))/STDEV(Skaters!J3:J640)</f>
        <v>-0.98951774738653331</v>
      </c>
      <c r="J405" s="33">
        <f>(VLOOKUP($A405,Skaters!$A1:$V640,11,FALSE)-AVERAGE(Skaters!K3:K640))/STDEV(Skaters!K3:K640)</f>
        <v>-0.1088227131907358</v>
      </c>
      <c r="K405" s="33">
        <f>(VLOOKUP($A405,Skaters!$A1:$V640,12,FALSE)-AVERAGE(Skaters!L3:L640))/STDEV(Skaters!L3:L640)</f>
        <v>-0.52940947215602063</v>
      </c>
      <c r="L405" s="33">
        <f>(VLOOKUP($A405,Skaters!$A1:$V640,13,FALSE)-AVERAGE(Skaters!M3:M640))/STDEV(Skaters!M3:M640)</f>
        <v>-0.73927929772315226</v>
      </c>
      <c r="M405" s="33">
        <f>(VLOOKUP($A405,Skaters!$A1:$V640,14,FALSE)-AVERAGE(Skaters!N3:N640))/STDEV(Skaters!N3:N640)</f>
        <v>-0.52340110814406482</v>
      </c>
      <c r="N405" s="33">
        <f>(VLOOKUP($A405,Skaters!$A1:$V640,15,FALSE)-AVERAGE(Skaters!O3:O640))/STDEV(Skaters!O3:O640)</f>
        <v>2.5597136208367201E-2</v>
      </c>
      <c r="O405" s="33">
        <f>(VLOOKUP($A405,Skaters!$A1:$V640,16,FALSE)-AVERAGE(Skaters!P3:P640))/STDEV(Skaters!P3:P640)</f>
        <v>0.57285358487937565</v>
      </c>
      <c r="P405" s="33">
        <f>(VLOOKUP($A405,Skaters!$A1:$V640,17,FALSE)-AVERAGE(Skaters!Q3:Q640))/STDEV(Skaters!Q3:Q640)</f>
        <v>-0.41479268903235633</v>
      </c>
      <c r="Q405" s="33">
        <f>(VLOOKUP($A405,Skaters!$A1:$V640,18,FALSE)-AVERAGE(Skaters!R3:R640))/STDEV(Skaters!R3:R640)</f>
        <v>-0.53079598235351422</v>
      </c>
      <c r="R405" s="33">
        <f>(VLOOKUP($A405,Skaters!$A1:$V640,19,FALSE)-AVERAGE(Skaters!S3:S640))/STDEV(Skaters!S3:S640)</f>
        <v>-0.95337573597569625</v>
      </c>
      <c r="S405" s="33">
        <f>(VLOOKUP($A405,Skaters!$A1:$V640,20,FALSE)-AVERAGE(Skaters!T3:T640))/STDEV(Skaters!T3:T640)</f>
        <v>-0.59598363404164245</v>
      </c>
      <c r="T405" s="33">
        <f>(VLOOKUP($A405,Skaters!$A1:$V640,21,FALSE)-AVERAGE(Skaters!U3:U640))/STDEV(Skaters!U3:U640)</f>
        <v>-0.65095784258714562</v>
      </c>
      <c r="U405" s="33">
        <f>(VLOOKUP($A405,Skaters!$A1:$V640,22,FALSE)-AVERAGE(Skaters!V3:V640))/STDEV(Skaters!V3:V640)</f>
        <v>-1.1927436227759016</v>
      </c>
      <c r="V405" s="33">
        <f>IFERROR((VLOOKUP($A405,Skaters!A1:X640,23,FALSE)-AVERAGE(Skaters!W3:W640))/STDEV(Skaters!W3:W640),0)</f>
        <v>0</v>
      </c>
      <c r="W405" s="33">
        <f>IFERROR((VLOOKUP($A405,Skaters!A1:X640,24,FALSE)-AVERAGE(Skaters!X3:X640))/STDEV(Skaters!X3:X640),0)</f>
        <v>0</v>
      </c>
    </row>
    <row r="406" spans="1:23" ht="21.25" customHeight="1" x14ac:dyDescent="0.15">
      <c r="A406" s="44" t="s">
        <v>497</v>
      </c>
      <c r="B406" s="45" t="s">
        <v>121</v>
      </c>
      <c r="C406" s="46">
        <v>29</v>
      </c>
      <c r="D406" s="45" t="s">
        <v>59</v>
      </c>
      <c r="E406" s="40">
        <f t="shared" si="12"/>
        <v>-3.4865983608583351</v>
      </c>
      <c r="F406" s="41">
        <f t="shared" si="13"/>
        <v>-7.1155068588945616E-2</v>
      </c>
      <c r="G406" s="42">
        <f>VLOOKUP(A406,Skaters!A1:G640,7,FALSE)</f>
        <v>49</v>
      </c>
      <c r="H406" s="43">
        <f>(VLOOKUP($A406,Skaters!$A1:$V640,8,FALSE)-AVERAGE(Skaters!H3:H640))/STDEV(Skaters!H3:H640)</f>
        <v>-0.90078581706564143</v>
      </c>
      <c r="I406" s="33">
        <f>(VLOOKUP($A406,Skaters!$A1:$V640,10,FALSE)-AVERAGE(Skaters!J3:J640))/STDEV(Skaters!J3:J640)</f>
        <v>-0.51146512259219534</v>
      </c>
      <c r="J406" s="33">
        <f>(VLOOKUP($A406,Skaters!$A1:$V640,11,FALSE)-AVERAGE(Skaters!K3:K640))/STDEV(Skaters!K3:K640)</f>
        <v>-0.46459657955239286</v>
      </c>
      <c r="K406" s="33">
        <f>(VLOOKUP($A406,Skaters!$A1:$V640,12,FALSE)-AVERAGE(Skaters!L3:L640))/STDEV(Skaters!L3:L640)</f>
        <v>-0.53155982646769762</v>
      </c>
      <c r="L406" s="33">
        <f>(VLOOKUP($A406,Skaters!$A1:$V640,13,FALSE)-AVERAGE(Skaters!M3:M640))/STDEV(Skaters!M3:M640)</f>
        <v>-0.3987696446901759</v>
      </c>
      <c r="M406" s="33">
        <f>(VLOOKUP($A406,Skaters!$A1:$V640,14,FALSE)-AVERAGE(Skaters!N3:N640))/STDEV(Skaters!N3:N640)</f>
        <v>-0.60210550507343519</v>
      </c>
      <c r="N406" s="33">
        <f>(VLOOKUP($A406,Skaters!$A1:$V640,15,FALSE)-AVERAGE(Skaters!O3:O640))/STDEV(Skaters!O3:O640)</f>
        <v>-0.70080346708757579</v>
      </c>
      <c r="O406" s="33">
        <f>(VLOOKUP($A406,Skaters!$A1:$V640,16,FALSE)-AVERAGE(Skaters!P3:P640))/STDEV(Skaters!P3:P640)</f>
        <v>-0.61582895361597545</v>
      </c>
      <c r="P406" s="33">
        <f>(VLOOKUP($A406,Skaters!$A1:$V640,17,FALSE)-AVERAGE(Skaters!Q3:Q640))/STDEV(Skaters!Q3:Q640)</f>
        <v>-0.14370716128256628</v>
      </c>
      <c r="Q406" s="33">
        <f>(VLOOKUP($A406,Skaters!$A1:$V640,18,FALSE)-AVERAGE(Skaters!R3:R640))/STDEV(Skaters!R3:R640)</f>
        <v>-0.79513459332001934</v>
      </c>
      <c r="R406" s="33">
        <f>(VLOOKUP($A406,Skaters!$A1:$V640,19,FALSE)-AVERAGE(Skaters!S3:S640))/STDEV(Skaters!S3:S640)</f>
        <v>-0.6415969355825939</v>
      </c>
      <c r="S406" s="33">
        <f>(VLOOKUP($A406,Skaters!$A1:$V640,20,FALSE)-AVERAGE(Skaters!T3:T640))/STDEV(Skaters!T3:T640)</f>
        <v>-0.59598363404164245</v>
      </c>
      <c r="T406" s="33">
        <f>(VLOOKUP($A406,Skaters!$A1:$V640,21,FALSE)-AVERAGE(Skaters!U3:U640))/STDEV(Skaters!U3:U640)</f>
        <v>-0.51056108839198855</v>
      </c>
      <c r="U406" s="33">
        <f>(VLOOKUP($A406,Skaters!$A1:$V640,22,FALSE)-AVERAGE(Skaters!V3:V640))/STDEV(Skaters!V3:V640)</f>
        <v>-1.1927436227759016</v>
      </c>
      <c r="V406" s="33">
        <f>IFERROR((VLOOKUP($A406,Skaters!A1:X640,23,FALSE)-AVERAGE(Skaters!W3:W640))/STDEV(Skaters!W3:W640),0)</f>
        <v>0</v>
      </c>
      <c r="W406" s="33">
        <f>IFERROR((VLOOKUP($A406,Skaters!A1:X640,24,FALSE)-AVERAGE(Skaters!X3:X640))/STDEV(Skaters!X3:X640),0)</f>
        <v>0</v>
      </c>
    </row>
    <row r="407" spans="1:23" ht="21.25" customHeight="1" x14ac:dyDescent="0.2">
      <c r="A407" s="47" t="s">
        <v>502</v>
      </c>
      <c r="B407" s="38" t="s">
        <v>212</v>
      </c>
      <c r="C407" s="39">
        <v>23</v>
      </c>
      <c r="D407" s="38" t="s">
        <v>59</v>
      </c>
      <c r="E407" s="40">
        <f t="shared" si="12"/>
        <v>-3.4380135669366618</v>
      </c>
      <c r="F407" s="41">
        <f t="shared" si="13"/>
        <v>-7.0163542182380856E-2</v>
      </c>
      <c r="G407" s="42">
        <f>VLOOKUP(A407,Skaters!A1:G640,7,FALSE)</f>
        <v>49</v>
      </c>
      <c r="H407" s="43">
        <f>(VLOOKUP($A407,Skaters!$A1:$V640,8,FALSE)-AVERAGE(Skaters!H3:H640))/STDEV(Skaters!H3:H640)</f>
        <v>-1.0321339948718533</v>
      </c>
      <c r="I407" s="33">
        <f>(VLOOKUP($A407,Skaters!$A1:$V640,10,FALSE)-AVERAGE(Skaters!J3:J640))/STDEV(Skaters!J3:J640)</f>
        <v>-0.4495491810185494</v>
      </c>
      <c r="J407" s="33">
        <f>(VLOOKUP($A407,Skaters!$A1:$V640,11,FALSE)-AVERAGE(Skaters!K3:K640))/STDEV(Skaters!K3:K640)</f>
        <v>-0.51905835997076899</v>
      </c>
      <c r="K407" s="33">
        <f>(VLOOKUP($A407,Skaters!$A1:$V640,12,FALSE)-AVERAGE(Skaters!L3:L640))/STDEV(Skaters!L3:L640)</f>
        <v>-0.53713313740701552</v>
      </c>
      <c r="L407" s="33">
        <f>(VLOOKUP($A407,Skaters!$A1:$V640,13,FALSE)-AVERAGE(Skaters!M3:M640))/STDEV(Skaters!M3:M640)</f>
        <v>-0.61801375932953684</v>
      </c>
      <c r="M407" s="33">
        <f>(VLOOKUP($A407,Skaters!$A1:$V640,14,FALSE)-AVERAGE(Skaters!N3:N640))/STDEV(Skaters!N3:N640)</f>
        <v>-0.35977439812175066</v>
      </c>
      <c r="N407" s="33">
        <f>(VLOOKUP($A407,Skaters!$A1:$V640,15,FALSE)-AVERAGE(Skaters!O3:O640))/STDEV(Skaters!O3:O640)</f>
        <v>-0.33999779907943778</v>
      </c>
      <c r="O407" s="33">
        <f>(VLOOKUP($A407,Skaters!$A1:$V640,16,FALSE)-AVERAGE(Skaters!P3:P640))/STDEV(Skaters!P3:P640)</f>
        <v>-0.86345927344384743</v>
      </c>
      <c r="P407" s="33">
        <f>(VLOOKUP($A407,Skaters!$A1:$V640,17,FALSE)-AVERAGE(Skaters!Q3:Q640))/STDEV(Skaters!Q3:Q640)</f>
        <v>-0.52177467942037048</v>
      </c>
      <c r="Q407" s="33">
        <f>(VLOOKUP($A407,Skaters!$A1:$V640,18,FALSE)-AVERAGE(Skaters!R3:R640))/STDEV(Skaters!R3:R640)</f>
        <v>-0.64793519409452116</v>
      </c>
      <c r="R407" s="33">
        <f>(VLOOKUP($A407,Skaters!$A1:$V640,19,FALSE)-AVERAGE(Skaters!S3:S640))/STDEV(Skaters!S3:S640)</f>
        <v>-0.42030866075473861</v>
      </c>
      <c r="S407" s="33">
        <f>(VLOOKUP($A407,Skaters!$A1:$V640,20,FALSE)-AVERAGE(Skaters!T3:T640))/STDEV(Skaters!T3:T640)</f>
        <v>1.089584551839653</v>
      </c>
      <c r="T407" s="33">
        <f>(VLOOKUP($A407,Skaters!$A1:$V640,21,FALSE)-AVERAGE(Skaters!U3:U640))/STDEV(Skaters!U3:U640)</f>
        <v>0.92785298652469816</v>
      </c>
      <c r="U407" s="33">
        <f>(VLOOKUP($A407,Skaters!$A1:$V640,22,FALSE)-AVERAGE(Skaters!V3:V640))/STDEV(Skaters!V3:V640)</f>
        <v>1.129851417303303</v>
      </c>
      <c r="V407" s="33">
        <f>IFERROR((VLOOKUP($A407,Skaters!A1:X640,23,FALSE)-AVERAGE(Skaters!W3:W640))/STDEV(Skaters!W3:W640),0)</f>
        <v>0</v>
      </c>
      <c r="W407" s="33">
        <f>IFERROR((VLOOKUP($A407,Skaters!A1:X640,24,FALSE)-AVERAGE(Skaters!X3:X640))/STDEV(Skaters!X3:X640),0)</f>
        <v>0</v>
      </c>
    </row>
    <row r="408" spans="1:23" ht="21.25" customHeight="1" x14ac:dyDescent="0.15">
      <c r="A408" s="44" t="s">
        <v>406</v>
      </c>
      <c r="B408" s="45" t="s">
        <v>76</v>
      </c>
      <c r="C408" s="46">
        <v>27</v>
      </c>
      <c r="D408" s="45" t="s">
        <v>74</v>
      </c>
      <c r="E408" s="40">
        <f t="shared" si="12"/>
        <v>0.26877297342234208</v>
      </c>
      <c r="F408" s="41">
        <f t="shared" si="13"/>
        <v>5.4851627229049399E-3</v>
      </c>
      <c r="G408" s="42">
        <f>VLOOKUP(A408,Skaters!A1:G640,7,FALSE)</f>
        <v>49</v>
      </c>
      <c r="H408" s="43">
        <f>(VLOOKUP($A408,Skaters!$A1:$V640,8,FALSE)-AVERAGE(Skaters!H3:H640))/STDEV(Skaters!H3:H640)</f>
        <v>0.91999770139566384</v>
      </c>
      <c r="I408" s="33">
        <f>(VLOOKUP($A408,Skaters!$A1:$V640,10,FALSE)-AVERAGE(Skaters!J3:J640))/STDEV(Skaters!J3:J640)</f>
        <v>-0.55641147121098622</v>
      </c>
      <c r="J408" s="33">
        <f>(VLOOKUP($A408,Skaters!$A1:$V640,11,FALSE)-AVERAGE(Skaters!K3:K640))/STDEV(Skaters!K3:K640)</f>
        <v>-0.44229681074687593</v>
      </c>
      <c r="K408" s="33">
        <f>(VLOOKUP($A408,Skaters!$A1:$V640,12,FALSE)-AVERAGE(Skaters!L3:L640))/STDEV(Skaters!L3:L640)</f>
        <v>-0.53840009284511425</v>
      </c>
      <c r="L408" s="33">
        <f>(VLOOKUP($A408,Skaters!$A1:$V640,13,FALSE)-AVERAGE(Skaters!M3:M640))/STDEV(Skaters!M3:M640)</f>
        <v>0.39090560092719673</v>
      </c>
      <c r="M408" s="33">
        <f>(VLOOKUP($A408,Skaters!$A1:$V640,14,FALSE)-AVERAGE(Skaters!N3:N640))/STDEV(Skaters!N3:N640)</f>
        <v>-0.77910038781965663</v>
      </c>
      <c r="N408" s="33">
        <f>(VLOOKUP($A408,Skaters!$A1:$V640,15,FALSE)-AVERAGE(Skaters!O3:O640))/STDEV(Skaters!O3:O640)</f>
        <v>-0.86990295863956157</v>
      </c>
      <c r="O408" s="33">
        <f>(VLOOKUP($A408,Skaters!$A1:$V640,16,FALSE)-AVERAGE(Skaters!P3:P640))/STDEV(Skaters!P3:P640)</f>
        <v>0.94275863793143766</v>
      </c>
      <c r="P408" s="33">
        <f>(VLOOKUP($A408,Skaters!$A1:$V640,17,FALSE)-AVERAGE(Skaters!Q3:Q640))/STDEV(Skaters!Q3:Q640)</f>
        <v>4.9769875496878932E-2</v>
      </c>
      <c r="Q408" s="33">
        <f>(VLOOKUP($A408,Skaters!$A1:$V640,18,FALSE)-AVERAGE(Skaters!R3:R640))/STDEV(Skaters!R3:R640)</f>
        <v>0.80371997516113125</v>
      </c>
      <c r="R408" s="33">
        <f>(VLOOKUP($A408,Skaters!$A1:$V640,19,FALSE)-AVERAGE(Skaters!S3:S640))/STDEV(Skaters!S3:S640)</f>
        <v>-0.38425966908107417</v>
      </c>
      <c r="S408" s="33">
        <f>(VLOOKUP($A408,Skaters!$A1:$V640,20,FALSE)-AVERAGE(Skaters!T3:T640))/STDEV(Skaters!T3:T640)</f>
        <v>-0.59598363404162402</v>
      </c>
      <c r="T408" s="33">
        <f>(VLOOKUP($A408,Skaters!$A1:$V640,21,FALSE)-AVERAGE(Skaters!U3:U640))/STDEV(Skaters!U3:U640)</f>
        <v>-0.65095756908398961</v>
      </c>
      <c r="U408" s="33">
        <f>(VLOOKUP($A408,Skaters!$A1:$V640,22,FALSE)-AVERAGE(Skaters!V3:V640))/STDEV(Skaters!V3:V640)</f>
        <v>-1.1927433101138383</v>
      </c>
      <c r="V408" s="33">
        <f>IFERROR((VLOOKUP($A408,Skaters!A1:X640,23,FALSE)-AVERAGE(Skaters!W3:W640))/STDEV(Skaters!W3:W640),0)</f>
        <v>0</v>
      </c>
      <c r="W408" s="33">
        <f>IFERROR((VLOOKUP($A408,Skaters!A1:X640,24,FALSE)-AVERAGE(Skaters!X3:X640))/STDEV(Skaters!X3:X640),0)</f>
        <v>0</v>
      </c>
    </row>
    <row r="409" spans="1:23" ht="21.25" customHeight="1" x14ac:dyDescent="0.15">
      <c r="A409" s="44" t="s">
        <v>457</v>
      </c>
      <c r="B409" s="45" t="s">
        <v>125</v>
      </c>
      <c r="C409" s="46">
        <v>34</v>
      </c>
      <c r="D409" s="45" t="s">
        <v>66</v>
      </c>
      <c r="E409" s="40">
        <f t="shared" si="12"/>
        <v>-2.0136898681060926</v>
      </c>
      <c r="F409" s="41">
        <f t="shared" si="13"/>
        <v>-4.3775866697958535E-2</v>
      </c>
      <c r="G409" s="42">
        <f>VLOOKUP(A409,Skaters!A1:G640,7,FALSE)</f>
        <v>46</v>
      </c>
      <c r="H409" s="43">
        <f>(VLOOKUP($A409,Skaters!$A1:$V640,8,FALSE)-AVERAGE(Skaters!H3:H640))/STDEV(Skaters!H3:H640)</f>
        <v>-1.2306080279599407</v>
      </c>
      <c r="I409" s="33">
        <f>(VLOOKUP($A409,Skaters!$A1:$V640,10,FALSE)-AVERAGE(Skaters!J3:J640))/STDEV(Skaters!J3:J640)</f>
        <v>-2.6976038205532883E-2</v>
      </c>
      <c r="J409" s="33">
        <f>(VLOOKUP($A409,Skaters!$A1:$V640,11,FALSE)-AVERAGE(Skaters!K3:K640))/STDEV(Skaters!K3:K640)</f>
        <v>-0.84448826277112232</v>
      </c>
      <c r="K409" s="33">
        <f>(VLOOKUP($A409,Skaters!$A1:$V640,12,FALSE)-AVERAGE(Skaters!L3:L640))/STDEV(Skaters!L3:L640)</f>
        <v>-0.54594672113014808</v>
      </c>
      <c r="L409" s="33">
        <f>(VLOOKUP($A409,Skaters!$A1:$V640,13,FALSE)-AVERAGE(Skaters!M3:M640))/STDEV(Skaters!M3:M640)</f>
        <v>-0.3907592431002177</v>
      </c>
      <c r="M409" s="33">
        <f>(VLOOKUP($A409,Skaters!$A1:$V640,14,FALSE)-AVERAGE(Skaters!N3:N640))/STDEV(Skaters!N3:N640)</f>
        <v>0.85151030857050469</v>
      </c>
      <c r="N409" s="33">
        <f>(VLOOKUP($A409,Skaters!$A1:$V640,15,FALSE)-AVERAGE(Skaters!O3:O640))/STDEV(Skaters!O3:O640)</f>
        <v>0.25779812580635286</v>
      </c>
      <c r="O409" s="33">
        <f>(VLOOKUP($A409,Skaters!$A1:$V640,16,FALSE)-AVERAGE(Skaters!P3:P640))/STDEV(Skaters!P3:P640)</f>
        <v>-1.0607296503777648</v>
      </c>
      <c r="P409" s="33">
        <f>(VLOOKUP($A409,Skaters!$A1:$V640,17,FALSE)-AVERAGE(Skaters!Q3:Q640))/STDEV(Skaters!Q3:Q640)</f>
        <v>-0.42942868097662196</v>
      </c>
      <c r="Q409" s="33">
        <f>(VLOOKUP($A409,Skaters!$A1:$V640,18,FALSE)-AVERAGE(Skaters!R3:R640))/STDEV(Skaters!R3:R640)</f>
        <v>5.1465200542192488E-2</v>
      </c>
      <c r="R409" s="33">
        <f>(VLOOKUP($A409,Skaters!$A1:$V640,19,FALSE)-AVERAGE(Skaters!S3:S640))/STDEV(Skaters!S3:S640)</f>
        <v>-0.13346456428483586</v>
      </c>
      <c r="S409" s="33">
        <f>(VLOOKUP($A409,Skaters!$A1:$V640,20,FALSE)-AVERAGE(Skaters!T3:T640))/STDEV(Skaters!T3:T640)</f>
        <v>-0.57218123782952068</v>
      </c>
      <c r="T409" s="33">
        <f>(VLOOKUP($A409,Skaters!$A1:$V640,21,FALSE)-AVERAGE(Skaters!U3:U640))/STDEV(Skaters!U3:U640)</f>
        <v>-0.58033549535780105</v>
      </c>
      <c r="U409" s="33">
        <f>(VLOOKUP($A409,Skaters!$A1:$V640,22,FALSE)-AVERAGE(Skaters!V3:V640))/STDEV(Skaters!V3:V640)</f>
        <v>-3.8979332513226418E-2</v>
      </c>
      <c r="V409" s="33">
        <f>IFERROR((VLOOKUP($A409,Skaters!A1:X640,23,FALSE)-AVERAGE(Skaters!W3:W640))/STDEV(Skaters!W3:W640),0)</f>
        <v>0</v>
      </c>
      <c r="W409" s="33">
        <f>IFERROR((VLOOKUP($A409,Skaters!A1:X640,24,FALSE)-AVERAGE(Skaters!X3:X640))/STDEV(Skaters!X3:X640),0)</f>
        <v>0</v>
      </c>
    </row>
    <row r="410" spans="1:23" ht="21.25" customHeight="1" x14ac:dyDescent="0.15">
      <c r="A410" s="37" t="s">
        <v>511</v>
      </c>
      <c r="B410" s="38" t="s">
        <v>80</v>
      </c>
      <c r="C410" s="39">
        <v>24</v>
      </c>
      <c r="D410" s="38" t="s">
        <v>62</v>
      </c>
      <c r="E410" s="40">
        <f t="shared" si="12"/>
        <v>-2.8605934955533332</v>
      </c>
      <c r="F410" s="41">
        <f t="shared" si="13"/>
        <v>-5.8379459092925169E-2</v>
      </c>
      <c r="G410" s="42">
        <f>VLOOKUP(A410,Skaters!A1:G640,7,FALSE)</f>
        <v>49</v>
      </c>
      <c r="H410" s="43">
        <f>(VLOOKUP($A410,Skaters!$A1:$V640,8,FALSE)-AVERAGE(Skaters!H3:H640))/STDEV(Skaters!H3:H640)</f>
        <v>-1.2754142097260486</v>
      </c>
      <c r="I410" s="33">
        <f>(VLOOKUP($A410,Skaters!$A1:$V640,10,FALSE)-AVERAGE(Skaters!J3:J640))/STDEV(Skaters!J3:J640)</f>
        <v>-0.53420982297270891</v>
      </c>
      <c r="J410" s="33">
        <f>(VLOOKUP($A410,Skaters!$A1:$V640,11,FALSE)-AVERAGE(Skaters!K3:K640))/STDEV(Skaters!K3:K640)</f>
        <v>-0.47267185401309447</v>
      </c>
      <c r="K410" s="33">
        <f>(VLOOKUP($A410,Skaters!$A1:$V640,12,FALSE)-AVERAGE(Skaters!L3:L640))/STDEV(Skaters!L3:L640)</f>
        <v>-0.54724918726570149</v>
      </c>
      <c r="L410" s="33">
        <f>(VLOOKUP($A410,Skaters!$A1:$V640,13,FALSE)-AVERAGE(Skaters!M3:M640))/STDEV(Skaters!M3:M640)</f>
        <v>-0.32622201775896797</v>
      </c>
      <c r="M410" s="33">
        <f>(VLOOKUP($A410,Skaters!$A1:$V640,14,FALSE)-AVERAGE(Skaters!N3:N640))/STDEV(Skaters!N3:N640)</f>
        <v>-0.77169760653471686</v>
      </c>
      <c r="N410" s="33">
        <f>(VLOOKUP($A410,Skaters!$A1:$V640,15,FALSE)-AVERAGE(Skaters!O3:O640))/STDEV(Skaters!O3:O640)</f>
        <v>-0.87249004475416481</v>
      </c>
      <c r="O410" s="33">
        <f>(VLOOKUP($A410,Skaters!$A1:$V640,16,FALSE)-AVERAGE(Skaters!P3:P640))/STDEV(Skaters!P3:P640)</f>
        <v>-0.94693708239475671</v>
      </c>
      <c r="P410" s="33">
        <f>(VLOOKUP($A410,Skaters!$A1:$V640,17,FALSE)-AVERAGE(Skaters!Q3:Q640))/STDEV(Skaters!Q3:Q640)</f>
        <v>1.5155610610919183</v>
      </c>
      <c r="Q410" s="33">
        <f>(VLOOKUP($A410,Skaters!$A1:$V640,18,FALSE)-AVERAGE(Skaters!R3:R640))/STDEV(Skaters!R3:R640)</f>
        <v>0.29193732634035985</v>
      </c>
      <c r="R410" s="33">
        <f>(VLOOKUP($A410,Skaters!$A1:$V640,19,FALSE)-AVERAGE(Skaters!S3:S640))/STDEV(Skaters!S3:S640)</f>
        <v>-0.35036054258006782</v>
      </c>
      <c r="S410" s="33">
        <f>(VLOOKUP($A410,Skaters!$A1:$V640,20,FALSE)-AVERAGE(Skaters!T3:T640))/STDEV(Skaters!T3:T640)</f>
        <v>-0.57610032070235495</v>
      </c>
      <c r="T410" s="33">
        <f>(VLOOKUP($A410,Skaters!$A1:$V640,21,FALSE)-AVERAGE(Skaters!U3:U640))/STDEV(Skaters!U3:U640)</f>
        <v>-0.52360196855112362</v>
      </c>
      <c r="U410" s="33">
        <f>(VLOOKUP($A410,Skaters!$A1:$V640,22,FALSE)-AVERAGE(Skaters!V3:V640))/STDEV(Skaters!V3:V640)</f>
        <v>-0.56981882865683364</v>
      </c>
      <c r="V410" s="33">
        <f>IFERROR((VLOOKUP($A410,Skaters!A1:X640,23,FALSE)-AVERAGE(Skaters!W3:W640))/STDEV(Skaters!W3:W640),0)</f>
        <v>0</v>
      </c>
      <c r="W410" s="33">
        <f>IFERROR((VLOOKUP($A410,Skaters!A1:X640,24,FALSE)-AVERAGE(Skaters!X3:X640))/STDEV(Skaters!X3:X640),0)</f>
        <v>0</v>
      </c>
    </row>
    <row r="411" spans="1:23" ht="21.25" customHeight="1" x14ac:dyDescent="0.15">
      <c r="A411" s="44" t="s">
        <v>606</v>
      </c>
      <c r="B411" s="45" t="s">
        <v>68</v>
      </c>
      <c r="C411" s="46">
        <v>22</v>
      </c>
      <c r="D411" s="45" t="s">
        <v>62</v>
      </c>
      <c r="E411" s="40">
        <f t="shared" si="12"/>
        <v>-4.7176540454395717</v>
      </c>
      <c r="F411" s="41">
        <f t="shared" si="13"/>
        <v>-0.100375617988076</v>
      </c>
      <c r="G411" s="42">
        <f>VLOOKUP(A411,Skaters!A1:G640,7,FALSE)</f>
        <v>47</v>
      </c>
      <c r="H411" s="43">
        <f>(VLOOKUP($A411,Skaters!$A1:$V640,8,FALSE)-AVERAGE(Skaters!H3:H640))/STDEV(Skaters!H3:H640)</f>
        <v>-1.378746235002418</v>
      </c>
      <c r="I411" s="33">
        <f>(VLOOKUP($A411,Skaters!$A1:$V640,10,FALSE)-AVERAGE(Skaters!J3:J640))/STDEV(Skaters!J3:J640)</f>
        <v>-6.1295557039431563E-2</v>
      </c>
      <c r="J411" s="33">
        <f>(VLOOKUP($A411,Skaters!$A1:$V640,11,FALSE)-AVERAGE(Skaters!K3:K640))/STDEV(Skaters!K3:K640)</f>
        <v>-0.82639172220196089</v>
      </c>
      <c r="K411" s="33">
        <f>(VLOOKUP($A411,Skaters!$A1:$V640,12,FALSE)-AVERAGE(Skaters!L3:L640))/STDEV(Skaters!L3:L640)</f>
        <v>-0.55049440779795134</v>
      </c>
      <c r="L411" s="33">
        <f>(VLOOKUP($A411,Skaters!$A1:$V640,13,FALSE)-AVERAGE(Skaters!M3:M640))/STDEV(Skaters!M3:M640)</f>
        <v>-1.3136259627671782</v>
      </c>
      <c r="M411" s="33">
        <f>(VLOOKUP($A411,Skaters!$A1:$V640,14,FALSE)-AVERAGE(Skaters!N3:N640))/STDEV(Skaters!N3:N640)</f>
        <v>-0.78359376664855684</v>
      </c>
      <c r="N411" s="33">
        <f>(VLOOKUP($A411,Skaters!$A1:$V640,15,FALSE)-AVERAGE(Skaters!O3:O640))/STDEV(Skaters!O3:O640)</f>
        <v>-0.88453312341007306</v>
      </c>
      <c r="O411" s="33">
        <f>(VLOOKUP($A411,Skaters!$A1:$V640,16,FALSE)-AVERAGE(Skaters!P3:P640))/STDEV(Skaters!P3:P640)</f>
        <v>-0.82450164732562259</v>
      </c>
      <c r="P411" s="33">
        <f>(VLOOKUP($A411,Skaters!$A1:$V640,17,FALSE)-AVERAGE(Skaters!Q3:Q640))/STDEV(Skaters!Q3:Q640)</f>
        <v>1.128142902062961</v>
      </c>
      <c r="Q411" s="33">
        <f>(VLOOKUP($A411,Skaters!$A1:$V640,18,FALSE)-AVERAGE(Skaters!R3:R640))/STDEV(Skaters!R3:R640)</f>
        <v>-0.80730603269530565</v>
      </c>
      <c r="R411" s="33">
        <f>(VLOOKUP($A411,Skaters!$A1:$V640,19,FALSE)-AVERAGE(Skaters!S3:S640))/STDEV(Skaters!S3:S640)</f>
        <v>-0.12831190437228845</v>
      </c>
      <c r="S411" s="33">
        <f>(VLOOKUP($A411,Skaters!$A1:$V640,20,FALSE)-AVERAGE(Skaters!T3:T640))/STDEV(Skaters!T3:T640)</f>
        <v>-0.34086180943013461</v>
      </c>
      <c r="T411" s="33">
        <f>(VLOOKUP($A411,Skaters!$A1:$V640,21,FALSE)-AVERAGE(Skaters!U3:U640))/STDEV(Skaters!U3:U640)</f>
        <v>-6.4081682082763949E-2</v>
      </c>
      <c r="U411" s="33">
        <f>(VLOOKUP($A411,Skaters!$A1:$V640,22,FALSE)-AVERAGE(Skaters!V3:V640))/STDEV(Skaters!V3:V640)</f>
        <v>0.1893994568853819</v>
      </c>
      <c r="V411" s="33">
        <f>IFERROR((VLOOKUP($A411,Skaters!A1:X640,23,FALSE)-AVERAGE(Skaters!W3:W640))/STDEV(Skaters!W3:W640),0)</f>
        <v>0</v>
      </c>
      <c r="W411" s="33">
        <f>IFERROR((VLOOKUP($A411,Skaters!A1:X640,24,FALSE)-AVERAGE(Skaters!X3:X640))/STDEV(Skaters!X3:X640),0)</f>
        <v>0</v>
      </c>
    </row>
    <row r="412" spans="1:23" ht="21.25" customHeight="1" x14ac:dyDescent="0.2">
      <c r="A412" s="47" t="s">
        <v>387</v>
      </c>
      <c r="B412" s="38" t="s">
        <v>119</v>
      </c>
      <c r="C412" s="39">
        <v>23</v>
      </c>
      <c r="D412" s="38" t="s">
        <v>104</v>
      </c>
      <c r="E412" s="40">
        <f t="shared" si="12"/>
        <v>-1.7800495958873161</v>
      </c>
      <c r="F412" s="41">
        <f t="shared" si="13"/>
        <v>-3.8696730345376441E-2</v>
      </c>
      <c r="G412" s="42">
        <f>VLOOKUP(A412,Skaters!A1:G640,7,FALSE)</f>
        <v>46</v>
      </c>
      <c r="H412" s="43">
        <f>(VLOOKUP($A412,Skaters!$A1:$V640,8,FALSE)-AVERAGE(Skaters!H3:H640))/STDEV(Skaters!H3:H640)</f>
        <v>-0.43408623228531301</v>
      </c>
      <c r="I412" s="33">
        <f>(VLOOKUP($A412,Skaters!$A1:$V640,10,FALSE)-AVERAGE(Skaters!J3:J640))/STDEV(Skaters!J3:J640)</f>
        <v>-0.28747112824099325</v>
      </c>
      <c r="J412" s="33">
        <f>(VLOOKUP($A412,Skaters!$A1:$V640,11,FALSE)-AVERAGE(Skaters!K3:K640))/STDEV(Skaters!K3:K640)</f>
        <v>-0.66819443343729967</v>
      </c>
      <c r="K412" s="33">
        <f>(VLOOKUP($A412,Skaters!$A1:$V640,12,FALSE)-AVERAGE(Skaters!L3:L640))/STDEV(Skaters!L3:L640)</f>
        <v>-0.55587268269541645</v>
      </c>
      <c r="L412" s="33">
        <f>(VLOOKUP($A412,Skaters!$A1:$V640,13,FALSE)-AVERAGE(Skaters!M3:M640))/STDEV(Skaters!M3:M640)</f>
        <v>0.70788621394425988</v>
      </c>
      <c r="M412" s="33">
        <f>(VLOOKUP($A412,Skaters!$A1:$V640,14,FALSE)-AVERAGE(Skaters!N3:N640))/STDEV(Skaters!N3:N640)</f>
        <v>-0.41571009998261943</v>
      </c>
      <c r="N412" s="33">
        <f>(VLOOKUP($A412,Skaters!$A1:$V640,15,FALSE)-AVERAGE(Skaters!O3:O640))/STDEV(Skaters!O3:O640)</f>
        <v>-0.32181972776314749</v>
      </c>
      <c r="O412" s="33">
        <f>(VLOOKUP($A412,Skaters!$A1:$V640,16,FALSE)-AVERAGE(Skaters!P3:P640))/STDEV(Skaters!P3:P640)</f>
        <v>-0.17813801187006451</v>
      </c>
      <c r="P412" s="33">
        <f>(VLOOKUP($A412,Skaters!$A1:$V640,17,FALSE)-AVERAGE(Skaters!Q3:Q640))/STDEV(Skaters!Q3:Q640)</f>
        <v>0.87613587888758138</v>
      </c>
      <c r="Q412" s="33">
        <f>(VLOOKUP($A412,Skaters!$A1:$V640,18,FALSE)-AVERAGE(Skaters!R3:R640))/STDEV(Skaters!R3:R640)</f>
        <v>-1.0323125085200711</v>
      </c>
      <c r="R412" s="33">
        <f>(VLOOKUP($A412,Skaters!$A1:$V640,19,FALSE)-AVERAGE(Skaters!S3:S640))/STDEV(Skaters!S3:S640)</f>
        <v>-0.36914645902603394</v>
      </c>
      <c r="S412" s="33">
        <f>(VLOOKUP($A412,Skaters!$A1:$V640,20,FALSE)-AVERAGE(Skaters!T3:T640))/STDEV(Skaters!T3:T640)</f>
        <v>-0.44729082660074665</v>
      </c>
      <c r="T412" s="33">
        <f>(VLOOKUP($A412,Skaters!$A1:$V640,21,FALSE)-AVERAGE(Skaters!U3:U640))/STDEV(Skaters!U3:U640)</f>
        <v>-0.34949427909310748</v>
      </c>
      <c r="U412" s="33">
        <f>(VLOOKUP($A412,Skaters!$A1:$V640,22,FALSE)-AVERAGE(Skaters!V3:V640))/STDEV(Skaters!V3:V640)</f>
        <v>0.31129376128163166</v>
      </c>
      <c r="V412" s="33">
        <f>IFERROR((VLOOKUP($A412,Skaters!A1:X640,23,FALSE)-AVERAGE(Skaters!W3:W640))/STDEV(Skaters!W3:W640),0)</f>
        <v>0</v>
      </c>
      <c r="W412" s="33">
        <f>IFERROR((VLOOKUP($A412,Skaters!A1:X640,24,FALSE)-AVERAGE(Skaters!X3:X640))/STDEV(Skaters!X3:X640),0)</f>
        <v>0</v>
      </c>
    </row>
    <row r="413" spans="1:23" ht="21.25" customHeight="1" x14ac:dyDescent="0.15">
      <c r="A413" s="44" t="s">
        <v>509</v>
      </c>
      <c r="B413" s="48" t="s">
        <v>65</v>
      </c>
      <c r="C413" s="49">
        <v>33</v>
      </c>
      <c r="D413" s="48" t="s">
        <v>66</v>
      </c>
      <c r="E413" s="40">
        <f t="shared" si="12"/>
        <v>-2.6102687745872779</v>
      </c>
      <c r="F413" s="41">
        <f t="shared" si="13"/>
        <v>-5.6744973360592997E-2</v>
      </c>
      <c r="G413" s="42">
        <f>VLOOKUP(A413,Skaters!A1:G640,7,FALSE)</f>
        <v>46</v>
      </c>
      <c r="H413" s="43">
        <f>(VLOOKUP($A413,Skaters!$A1:$V640,8,FALSE)-AVERAGE(Skaters!H3:H640))/STDEV(Skaters!H3:H640)</f>
        <v>-0.41842999210513226</v>
      </c>
      <c r="I413" s="33">
        <f>(VLOOKUP($A413,Skaters!$A1:$V640,10,FALSE)-AVERAGE(Skaters!J3:J640))/STDEV(Skaters!J3:J640)</f>
        <v>-0.50848029602537814</v>
      </c>
      <c r="J413" s="33">
        <f>(VLOOKUP($A413,Skaters!$A1:$V640,11,FALSE)-AVERAGE(Skaters!K3:K640))/STDEV(Skaters!K3:K640)</f>
        <v>-0.51471398242340183</v>
      </c>
      <c r="K413" s="33">
        <f>(VLOOKUP($A413,Skaters!$A1:$V640,12,FALSE)-AVERAGE(Skaters!L3:L640))/STDEV(Skaters!L3:L640)</f>
        <v>-0.56182491316835081</v>
      </c>
      <c r="L413" s="33">
        <f>(VLOOKUP($A413,Skaters!$A1:$V640,13,FALSE)-AVERAGE(Skaters!M3:M640))/STDEV(Skaters!M3:M640)</f>
        <v>-0.27378719904585741</v>
      </c>
      <c r="M413" s="33">
        <f>(VLOOKUP($A413,Skaters!$A1:$V640,14,FALSE)-AVERAGE(Skaters!N3:N640))/STDEV(Skaters!N3:N640)</f>
        <v>-0.77478157325936803</v>
      </c>
      <c r="N413" s="33">
        <f>(VLOOKUP($A413,Skaters!$A1:$V640,15,FALSE)-AVERAGE(Skaters!O3:O640))/STDEV(Skaters!O3:O640)</f>
        <v>-0.87561209871794488</v>
      </c>
      <c r="O413" s="33">
        <f>(VLOOKUP($A413,Skaters!$A1:$V640,16,FALSE)-AVERAGE(Skaters!P3:P640))/STDEV(Skaters!P3:P640)</f>
        <v>-0.93717640597482899</v>
      </c>
      <c r="P413" s="33">
        <f>(VLOOKUP($A413,Skaters!$A1:$V640,17,FALSE)-AVERAGE(Skaters!Q3:Q640))/STDEV(Skaters!Q3:Q640)</f>
        <v>-1.0386051543265349</v>
      </c>
      <c r="Q413" s="33">
        <f>(VLOOKUP($A413,Skaters!$A1:$V640,18,FALSE)-AVERAGE(Skaters!R3:R640))/STDEV(Skaters!R3:R640)</f>
        <v>0.49950120760013311</v>
      </c>
      <c r="R413" s="33">
        <f>(VLOOKUP($A413,Skaters!$A1:$V640,19,FALSE)-AVERAGE(Skaters!S3:S640))/STDEV(Skaters!S3:S640)</f>
        <v>-0.55303146044855578</v>
      </c>
      <c r="S413" s="33">
        <f>(VLOOKUP($A413,Skaters!$A1:$V640,20,FALSE)-AVERAGE(Skaters!T3:T640))/STDEV(Skaters!T3:T640)</f>
        <v>-0.55746129217981255</v>
      </c>
      <c r="T413" s="33">
        <f>(VLOOKUP($A413,Skaters!$A1:$V640,21,FALSE)-AVERAGE(Skaters!U3:U640))/STDEV(Skaters!U3:U640)</f>
        <v>-0.56359129732460489</v>
      </c>
      <c r="U413" s="33">
        <f>(VLOOKUP($A413,Skaters!$A1:$V640,22,FALSE)-AVERAGE(Skaters!V3:V640))/STDEV(Skaters!V3:V640)</f>
        <v>0.20283825997274899</v>
      </c>
      <c r="V413" s="33">
        <f>IFERROR((VLOOKUP($A413,Skaters!A1:X640,23,FALSE)-AVERAGE(Skaters!W3:W640))/STDEV(Skaters!W3:W640),0)</f>
        <v>0</v>
      </c>
      <c r="W413" s="33">
        <f>IFERROR((VLOOKUP($A413,Skaters!A1:X640,24,FALSE)-AVERAGE(Skaters!X3:X640))/STDEV(Skaters!X3:X640),0)</f>
        <v>0</v>
      </c>
    </row>
    <row r="414" spans="1:23" ht="21.25" customHeight="1" x14ac:dyDescent="0.15">
      <c r="A414" s="37" t="s">
        <v>543</v>
      </c>
      <c r="B414" s="38" t="s">
        <v>78</v>
      </c>
      <c r="C414" s="39">
        <v>36</v>
      </c>
      <c r="D414" s="38" t="s">
        <v>61</v>
      </c>
      <c r="E414" s="40">
        <f t="shared" si="12"/>
        <v>-1.8795647279235232</v>
      </c>
      <c r="F414" s="41">
        <f t="shared" si="13"/>
        <v>-4.1768105064967184E-2</v>
      </c>
      <c r="G414" s="42">
        <f>VLOOKUP(A414,Skaters!A1:G640,7,FALSE)</f>
        <v>45</v>
      </c>
      <c r="H414" s="43">
        <f>(VLOOKUP($A414,Skaters!$A1:$V640,8,FALSE)-AVERAGE(Skaters!H3:H640))/STDEV(Skaters!H3:H640)</f>
        <v>-0.41308125617858854</v>
      </c>
      <c r="I414" s="33">
        <f>(VLOOKUP($A414,Skaters!$A1:$V640,10,FALSE)-AVERAGE(Skaters!J3:J640))/STDEV(Skaters!J3:J640)</f>
        <v>-0.12351959138946952</v>
      </c>
      <c r="J414" s="33">
        <f>(VLOOKUP($A414,Skaters!$A1:$V640,11,FALSE)-AVERAGE(Skaters!K3:K640))/STDEV(Skaters!K3:K640)</f>
        <v>-0.80358781006816615</v>
      </c>
      <c r="K414" s="33">
        <f>(VLOOKUP($A414,Skaters!$A1:$V640,12,FALSE)-AVERAGE(Skaters!L3:L640))/STDEV(Skaters!L3:L640)</f>
        <v>-0.56505998125160262</v>
      </c>
      <c r="L414" s="33">
        <f>(VLOOKUP($A414,Skaters!$A1:$V640,13,FALSE)-AVERAGE(Skaters!M3:M640))/STDEV(Skaters!M3:M640)</f>
        <v>-0.85534601417243294</v>
      </c>
      <c r="M414" s="33">
        <f>(VLOOKUP($A414,Skaters!$A1:$V640,14,FALSE)-AVERAGE(Skaters!N3:N640))/STDEV(Skaters!N3:N640)</f>
        <v>-0.76363656332357421</v>
      </c>
      <c r="N414" s="33">
        <f>(VLOOKUP($A414,Skaters!$A1:$V640,15,FALSE)-AVERAGE(Skaters!O3:O640))/STDEV(Skaters!O3:O640)</f>
        <v>-0.8643294470056927</v>
      </c>
      <c r="O414" s="33">
        <f>(VLOOKUP($A414,Skaters!$A1:$V640,16,FALSE)-AVERAGE(Skaters!P3:P640))/STDEV(Skaters!P3:P640)</f>
        <v>-0.21685829324210792</v>
      </c>
      <c r="P414" s="33">
        <f>(VLOOKUP($A414,Skaters!$A1:$V640,17,FALSE)-AVERAGE(Skaters!Q3:Q640))/STDEV(Skaters!Q3:Q640)</f>
        <v>-0.40858563886599641</v>
      </c>
      <c r="Q414" s="33">
        <f>(VLOOKUP($A414,Skaters!$A1:$V640,18,FALSE)-AVERAGE(Skaters!R3:R640))/STDEV(Skaters!R3:R640)</f>
        <v>0.98407642795434591</v>
      </c>
      <c r="R414" s="33">
        <f>(VLOOKUP($A414,Skaters!$A1:$V640,19,FALSE)-AVERAGE(Skaters!S3:S640))/STDEV(Skaters!S3:S640)</f>
        <v>3.2788458029427626E-2</v>
      </c>
      <c r="S414" s="33">
        <f>(VLOOKUP($A414,Skaters!$A1:$V640,20,FALSE)-AVERAGE(Skaters!T3:T640))/STDEV(Skaters!T3:T640)</f>
        <v>1.7296967329332686</v>
      </c>
      <c r="T414" s="33">
        <f>(VLOOKUP($A414,Skaters!$A1:$V640,21,FALSE)-AVERAGE(Skaters!U3:U640))/STDEV(Skaters!U3:U640)</f>
        <v>1.2935734532634278</v>
      </c>
      <c r="U414" s="33">
        <f>(VLOOKUP($A414,Skaters!$A1:$V640,22,FALSE)-AVERAGE(Skaters!V3:V640))/STDEV(Skaters!V3:V640)</f>
        <v>1.2525317771956381</v>
      </c>
      <c r="V414" s="33">
        <f>IFERROR((VLOOKUP($A414,Skaters!A1:X640,23,FALSE)-AVERAGE(Skaters!W3:W640))/STDEV(Skaters!W3:W640),0)</f>
        <v>0</v>
      </c>
      <c r="W414" s="33">
        <f>IFERROR((VLOOKUP($A414,Skaters!A1:X640,24,FALSE)-AVERAGE(Skaters!X3:X640))/STDEV(Skaters!X3:X640),0)</f>
        <v>0</v>
      </c>
    </row>
    <row r="415" spans="1:23" ht="21.25" customHeight="1" x14ac:dyDescent="0.15">
      <c r="A415" s="44" t="s">
        <v>372</v>
      </c>
      <c r="B415" s="48" t="s">
        <v>144</v>
      </c>
      <c r="C415" s="49">
        <v>30</v>
      </c>
      <c r="D415" s="48" t="s">
        <v>74</v>
      </c>
      <c r="E415" s="40">
        <f t="shared" si="12"/>
        <v>-0.47331321453641007</v>
      </c>
      <c r="F415" s="41">
        <f t="shared" si="13"/>
        <v>-9.8606919695085424E-3</v>
      </c>
      <c r="G415" s="42">
        <f>VLOOKUP(A415,Skaters!A1:G640,7,FALSE)</f>
        <v>48</v>
      </c>
      <c r="H415" s="43">
        <f>(VLOOKUP($A415,Skaters!$A1:$V640,8,FALSE)-AVERAGE(Skaters!H3:H640))/STDEV(Skaters!H3:H640)</f>
        <v>1.8726781169081781</v>
      </c>
      <c r="I415" s="33">
        <f>(VLOOKUP($A415,Skaters!$A1:$V640,10,FALSE)-AVERAGE(Skaters!J3:J640))/STDEV(Skaters!J3:J640)</f>
        <v>-0.34865039665321379</v>
      </c>
      <c r="J415" s="33">
        <f>(VLOOKUP($A415,Skaters!$A1:$V640,11,FALSE)-AVERAGE(Skaters!K3:K640))/STDEV(Skaters!K3:K640)</f>
        <v>-0.64448048732075891</v>
      </c>
      <c r="K415" s="33">
        <f>(VLOOKUP($A415,Skaters!$A1:$V640,12,FALSE)-AVERAGE(Skaters!L3:L640))/STDEV(Skaters!L3:L640)</f>
        <v>-0.56937707190123832</v>
      </c>
      <c r="L415" s="33">
        <f>(VLOOKUP($A415,Skaters!$A1:$V640,13,FALSE)-AVERAGE(Skaters!M3:M640))/STDEV(Skaters!M3:M640)</f>
        <v>0.37738767663206224</v>
      </c>
      <c r="M415" s="33">
        <f>(VLOOKUP($A415,Skaters!$A1:$V640,14,FALSE)-AVERAGE(Skaters!N3:N640))/STDEV(Skaters!N3:N640)</f>
        <v>0.15936015724960687</v>
      </c>
      <c r="N415" s="33">
        <f>(VLOOKUP($A415,Skaters!$A1:$V640,15,FALSE)-AVERAGE(Skaters!O3:O640))/STDEV(Skaters!O3:O640)</f>
        <v>-0.21957035427522498</v>
      </c>
      <c r="O415" s="33">
        <f>(VLOOKUP($A415,Skaters!$A1:$V640,16,FALSE)-AVERAGE(Skaters!P3:P640))/STDEV(Skaters!P3:P640)</f>
        <v>1.982731767335363</v>
      </c>
      <c r="P415" s="33">
        <f>(VLOOKUP($A415,Skaters!$A1:$V640,17,FALSE)-AVERAGE(Skaters!Q3:Q640))/STDEV(Skaters!Q3:Q640)</f>
        <v>1.164843927133639</v>
      </c>
      <c r="Q415" s="33">
        <f>(VLOOKUP($A415,Skaters!$A1:$V640,18,FALSE)-AVERAGE(Skaters!R3:R640))/STDEV(Skaters!R3:R640)</f>
        <v>-1.6207314202546377</v>
      </c>
      <c r="R415" s="33">
        <f>(VLOOKUP($A415,Skaters!$A1:$V640,19,FALSE)-AVERAGE(Skaters!S3:S640))/STDEV(Skaters!S3:S640)</f>
        <v>-0.57600471329747427</v>
      </c>
      <c r="S415" s="33">
        <f>(VLOOKUP($A415,Skaters!$A1:$V640,20,FALSE)-AVERAGE(Skaters!T3:T640))/STDEV(Skaters!T3:T640)</f>
        <v>-0.59598363404164245</v>
      </c>
      <c r="T415" s="33">
        <f>(VLOOKUP($A415,Skaters!$A1:$V640,21,FALSE)-AVERAGE(Skaters!U3:U640))/STDEV(Skaters!U3:U640)</f>
        <v>-0.65095784258714562</v>
      </c>
      <c r="U415" s="33">
        <f>(VLOOKUP($A415,Skaters!$A1:$V640,22,FALSE)-AVERAGE(Skaters!V3:V640))/STDEV(Skaters!V3:V640)</f>
        <v>-1.1927436227759016</v>
      </c>
      <c r="V415" s="33">
        <f>IFERROR((VLOOKUP($A415,Skaters!A1:X640,23,FALSE)-AVERAGE(Skaters!W3:W640))/STDEV(Skaters!W3:W640),0)</f>
        <v>0</v>
      </c>
      <c r="W415" s="33">
        <f>IFERROR((VLOOKUP($A415,Skaters!A1:X640,24,FALSE)-AVERAGE(Skaters!X3:X640))/STDEV(Skaters!X3:X640),0)</f>
        <v>0</v>
      </c>
    </row>
    <row r="416" spans="1:23" ht="21.25" customHeight="1" x14ac:dyDescent="0.15">
      <c r="A416" s="44" t="s">
        <v>558</v>
      </c>
      <c r="B416" s="45" t="s">
        <v>70</v>
      </c>
      <c r="C416" s="46">
        <v>42</v>
      </c>
      <c r="D416" s="45" t="s">
        <v>61</v>
      </c>
      <c r="E416" s="40">
        <f t="shared" si="12"/>
        <v>-2.4574626093336436</v>
      </c>
      <c r="F416" s="41">
        <f t="shared" si="13"/>
        <v>-5.2286438496460502E-2</v>
      </c>
      <c r="G416" s="42">
        <f>VLOOKUP(A416,Skaters!A1:G640,7,FALSE)</f>
        <v>47</v>
      </c>
      <c r="H416" s="43">
        <f>(VLOOKUP($A416,Skaters!$A1:$V640,8,FALSE)-AVERAGE(Skaters!H3:H640))/STDEV(Skaters!H3:H640)</f>
        <v>-1.433551271057153</v>
      </c>
      <c r="I416" s="33">
        <f>(VLOOKUP($A416,Skaters!$A1:$V640,10,FALSE)-AVERAGE(Skaters!J3:J640))/STDEV(Skaters!J3:J640)</f>
        <v>-0.52787459406391857</v>
      </c>
      <c r="J416" s="33">
        <f>(VLOOKUP($A416,Skaters!$A1:$V640,11,FALSE)-AVERAGE(Skaters!K3:K640))/STDEV(Skaters!K3:K640)</f>
        <v>-0.51254183398159336</v>
      </c>
      <c r="K416" s="33">
        <f>(VLOOKUP($A416,Skaters!$A1:$V640,12,FALSE)-AVERAGE(Skaters!L3:L640))/STDEV(Skaters!L3:L640)</f>
        <v>-0.56948209173883491</v>
      </c>
      <c r="L416" s="33">
        <f>(VLOOKUP($A416,Skaters!$A1:$V640,13,FALSE)-AVERAGE(Skaters!M3:M640))/STDEV(Skaters!M3:M640)</f>
        <v>-1.3398399653105126</v>
      </c>
      <c r="M416" s="33">
        <f>(VLOOKUP($A416,Skaters!$A1:$V640,14,FALSE)-AVERAGE(Skaters!N3:N640))/STDEV(Skaters!N3:N640)</f>
        <v>0.32204260736604917</v>
      </c>
      <c r="N416" s="33">
        <f>(VLOOKUP($A416,Skaters!$A1:$V640,15,FALSE)-AVERAGE(Skaters!O3:O640))/STDEV(Skaters!O3:O640)</f>
        <v>4.5642548729456472E-2</v>
      </c>
      <c r="O416" s="33">
        <f>(VLOOKUP($A416,Skaters!$A1:$V640,16,FALSE)-AVERAGE(Skaters!P3:P640))/STDEV(Skaters!P3:P640)</f>
        <v>-0.968540706019137</v>
      </c>
      <c r="P416" s="33">
        <f>(VLOOKUP($A416,Skaters!$A1:$V640,17,FALSE)-AVERAGE(Skaters!Q3:Q640))/STDEV(Skaters!Q3:Q640)</f>
        <v>-0.83984183098487575</v>
      </c>
      <c r="Q416" s="33">
        <f>(VLOOKUP($A416,Skaters!$A1:$V640,18,FALSE)-AVERAGE(Skaters!R3:R640))/STDEV(Skaters!R3:R640)</f>
        <v>0.84569194131206094</v>
      </c>
      <c r="R416" s="33">
        <f>(VLOOKUP($A416,Skaters!$A1:$V640,19,FALSE)-AVERAGE(Skaters!S3:S640))/STDEV(Skaters!S3:S640)</f>
        <v>-0.52894453654893736</v>
      </c>
      <c r="S416" s="33">
        <f>(VLOOKUP($A416,Skaters!$A1:$V640,20,FALSE)-AVERAGE(Skaters!T3:T640))/STDEV(Skaters!T3:T640)</f>
        <v>0.42919682670719222</v>
      </c>
      <c r="T416" s="33">
        <f>(VLOOKUP($A416,Skaters!$A1:$V640,21,FALSE)-AVERAGE(Skaters!U3:U640))/STDEV(Skaters!U3:U640)</f>
        <v>0.36769199894649318</v>
      </c>
      <c r="U416" s="33">
        <f>(VLOOKUP($A416,Skaters!$A1:$V640,22,FALSE)-AVERAGE(Skaters!V3:V640))/STDEV(Skaters!V3:V640)</f>
        <v>1.0656599277653471</v>
      </c>
      <c r="V416" s="33">
        <f>IFERROR((VLOOKUP($A416,Skaters!A1:X640,23,FALSE)-AVERAGE(Skaters!W3:W640))/STDEV(Skaters!W3:W640),0)</f>
        <v>0</v>
      </c>
      <c r="W416" s="33">
        <f>IFERROR((VLOOKUP($A416,Skaters!A1:X640,24,FALSE)-AVERAGE(Skaters!X3:X640))/STDEV(Skaters!X3:X640),0)</f>
        <v>0</v>
      </c>
    </row>
    <row r="417" spans="1:23" ht="21.25" customHeight="1" x14ac:dyDescent="0.15">
      <c r="A417" s="44" t="s">
        <v>492</v>
      </c>
      <c r="B417" s="48" t="s">
        <v>157</v>
      </c>
      <c r="C417" s="49">
        <v>26</v>
      </c>
      <c r="D417" s="48" t="s">
        <v>81</v>
      </c>
      <c r="E417" s="40">
        <f t="shared" si="12"/>
        <v>-3.3958691515192445</v>
      </c>
      <c r="F417" s="41">
        <f t="shared" si="13"/>
        <v>-7.3823242424331401E-2</v>
      </c>
      <c r="G417" s="42">
        <f>VLOOKUP(A417,Skaters!A1:G640,7,FALSE)</f>
        <v>46</v>
      </c>
      <c r="H417" s="43">
        <f>(VLOOKUP($A417,Skaters!$A1:$V640,8,FALSE)-AVERAGE(Skaters!H3:H640))/STDEV(Skaters!H3:H640)</f>
        <v>-0.51254869102898015</v>
      </c>
      <c r="I417" s="33">
        <f>(VLOOKUP($A417,Skaters!$A1:$V640,10,FALSE)-AVERAGE(Skaters!J3:J640))/STDEV(Skaters!J3:J640)</f>
        <v>-0.27159466797806903</v>
      </c>
      <c r="J417" s="33">
        <f>(VLOOKUP($A417,Skaters!$A1:$V640,11,FALSE)-AVERAGE(Skaters!K3:K640))/STDEV(Skaters!K3:K640)</f>
        <v>-0.70306371076742524</v>
      </c>
      <c r="K417" s="33">
        <f>(VLOOKUP($A417,Skaters!$A1:$V640,12,FALSE)-AVERAGE(Skaters!L3:L640))/STDEV(Skaters!L3:L640)</f>
        <v>-0.57050511257605685</v>
      </c>
      <c r="L417" s="33">
        <f>(VLOOKUP($A417,Skaters!$A1:$V640,13,FALSE)-AVERAGE(Skaters!M3:M640))/STDEV(Skaters!M3:M640)</f>
        <v>-0.51448759803295208</v>
      </c>
      <c r="M417" s="33">
        <f>(VLOOKUP($A417,Skaters!$A1:$V640,14,FALSE)-AVERAGE(Skaters!N3:N640))/STDEV(Skaters!N3:N640)</f>
        <v>-0.28155190806247332</v>
      </c>
      <c r="N417" s="33">
        <f>(VLOOKUP($A417,Skaters!$A1:$V640,15,FALSE)-AVERAGE(Skaters!O3:O640))/STDEV(Skaters!O3:O640)</f>
        <v>-0.46866267606842976</v>
      </c>
      <c r="O417" s="33">
        <f>(VLOOKUP($A417,Skaters!$A1:$V640,16,FALSE)-AVERAGE(Skaters!P3:P640))/STDEV(Skaters!P3:P640)</f>
        <v>-0.27158659536257818</v>
      </c>
      <c r="P417" s="33">
        <f>(VLOOKUP($A417,Skaters!$A1:$V640,17,FALSE)-AVERAGE(Skaters!Q3:Q640))/STDEV(Skaters!Q3:Q640)</f>
        <v>1.215486636486</v>
      </c>
      <c r="Q417" s="33">
        <f>(VLOOKUP($A417,Skaters!$A1:$V640,18,FALSE)-AVERAGE(Skaters!R3:R640))/STDEV(Skaters!R3:R640)</f>
        <v>-1.1664739033097906</v>
      </c>
      <c r="R417" s="33">
        <f>(VLOOKUP($A417,Skaters!$A1:$V640,19,FALSE)-AVERAGE(Skaters!S3:S640))/STDEV(Skaters!S3:S640)</f>
        <v>-0.2430683871242976</v>
      </c>
      <c r="S417" s="33">
        <f>(VLOOKUP($A417,Skaters!$A1:$V640,20,FALSE)-AVERAGE(Skaters!T3:T640))/STDEV(Skaters!T3:T640)</f>
        <v>-0.37257884696069288</v>
      </c>
      <c r="T417" s="33">
        <f>(VLOOKUP($A417,Skaters!$A1:$V640,21,FALSE)-AVERAGE(Skaters!U3:U640))/STDEV(Skaters!U3:U640)</f>
        <v>-0.48107982958559986</v>
      </c>
      <c r="U417" s="33">
        <f>(VLOOKUP($A417,Skaters!$A1:$V640,22,FALSE)-AVERAGE(Skaters!V3:V640))/STDEV(Skaters!V3:V640)</f>
        <v>1.353808937732764</v>
      </c>
      <c r="V417" s="33">
        <f>IFERROR((VLOOKUP($A417,Skaters!A1:X640,23,FALSE)-AVERAGE(Skaters!W3:W640))/STDEV(Skaters!W3:W640),0)</f>
        <v>0</v>
      </c>
      <c r="W417" s="33">
        <f>IFERROR((VLOOKUP($A417,Skaters!A1:X640,24,FALSE)-AVERAGE(Skaters!X3:X640))/STDEV(Skaters!X3:X640),0)</f>
        <v>0</v>
      </c>
    </row>
    <row r="418" spans="1:23" ht="21.25" customHeight="1" x14ac:dyDescent="0.2">
      <c r="A418" s="47" t="s">
        <v>510</v>
      </c>
      <c r="B418" s="38" t="s">
        <v>151</v>
      </c>
      <c r="C418" s="39">
        <v>25</v>
      </c>
      <c r="D418" s="38" t="s">
        <v>66</v>
      </c>
      <c r="E418" s="40">
        <f t="shared" si="12"/>
        <v>-3.5310667909629845</v>
      </c>
      <c r="F418" s="41">
        <f t="shared" si="13"/>
        <v>-7.5129080658786901E-2</v>
      </c>
      <c r="G418" s="42">
        <f>VLOOKUP(A418,Skaters!A1:G640,7,FALSE)</f>
        <v>47</v>
      </c>
      <c r="H418" s="43">
        <f>(VLOOKUP($A418,Skaters!$A1:$V640,8,FALSE)-AVERAGE(Skaters!H3:H640))/STDEV(Skaters!H3:H640)</f>
        <v>-0.88435666135407975</v>
      </c>
      <c r="I418" s="33">
        <f>(VLOOKUP($A418,Skaters!$A1:$V640,10,FALSE)-AVERAGE(Skaters!J3:J640))/STDEV(Skaters!J3:J640)</f>
        <v>-0.16316882510486869</v>
      </c>
      <c r="J418" s="33">
        <f>(VLOOKUP($A418,Skaters!$A1:$V640,11,FALSE)-AVERAGE(Skaters!K3:K640))/STDEV(Skaters!K3:K640)</f>
        <v>-0.78717990477787936</v>
      </c>
      <c r="K418" s="33">
        <f>(VLOOKUP($A418,Skaters!$A1:$V640,12,FALSE)-AVERAGE(Skaters!L3:L640))/STDEV(Skaters!L3:L640)</f>
        <v>-0.5731555085998673</v>
      </c>
      <c r="L418" s="33">
        <f>(VLOOKUP($A418,Skaters!$A1:$V640,13,FALSE)-AVERAGE(Skaters!M3:M640))/STDEV(Skaters!M3:M640)</f>
        <v>-0.43429641133606123</v>
      </c>
      <c r="M418" s="33">
        <f>(VLOOKUP($A418,Skaters!$A1:$V640,14,FALSE)-AVERAGE(Skaters!N3:N640))/STDEV(Skaters!N3:N640)</f>
        <v>-0.59448953537228433</v>
      </c>
      <c r="N418" s="33">
        <f>(VLOOKUP($A418,Skaters!$A1:$V640,15,FALSE)-AVERAGE(Skaters!O3:O640))/STDEV(Skaters!O3:O640)</f>
        <v>-0.75727402749456652</v>
      </c>
      <c r="O418" s="33">
        <f>(VLOOKUP($A418,Skaters!$A1:$V640,16,FALSE)-AVERAGE(Skaters!P3:P640))/STDEV(Skaters!P3:P640)</f>
        <v>-0.55170695530989211</v>
      </c>
      <c r="P418" s="33">
        <f>(VLOOKUP($A418,Skaters!$A1:$V640,17,FALSE)-AVERAGE(Skaters!Q3:Q640))/STDEV(Skaters!Q3:Q640)</f>
        <v>-0.5073398136234073</v>
      </c>
      <c r="Q418" s="33">
        <f>(VLOOKUP($A418,Skaters!$A1:$V640,18,FALSE)-AVERAGE(Skaters!R3:R640))/STDEV(Skaters!R3:R640)</f>
        <v>-0.83744066693971642</v>
      </c>
      <c r="R418" s="33">
        <f>(VLOOKUP($A418,Skaters!$A1:$V640,19,FALSE)-AVERAGE(Skaters!S3:S640))/STDEV(Skaters!S3:S640)</f>
        <v>-0.21602330375569853</v>
      </c>
      <c r="S418" s="33">
        <f>(VLOOKUP($A418,Skaters!$A1:$V640,20,FALSE)-AVERAGE(Skaters!T3:T640))/STDEV(Skaters!T3:T640)</f>
        <v>-0.55726279493968178</v>
      </c>
      <c r="T418" s="33">
        <f>(VLOOKUP($A418,Skaters!$A1:$V640,21,FALSE)-AVERAGE(Skaters!U3:U640))/STDEV(Skaters!U3:U640)</f>
        <v>-0.58858950277286326</v>
      </c>
      <c r="U418" s="33">
        <f>(VLOOKUP($A418,Skaters!$A1:$V640,22,FALSE)-AVERAGE(Skaters!V3:V640))/STDEV(Skaters!V3:V640)</f>
        <v>0.54530667078089268</v>
      </c>
      <c r="V418" s="33">
        <f>IFERROR((VLOOKUP($A418,Skaters!A1:X640,23,FALSE)-AVERAGE(Skaters!W3:W640))/STDEV(Skaters!W3:W640),0)</f>
        <v>0</v>
      </c>
      <c r="W418" s="33">
        <f>IFERROR((VLOOKUP($A418,Skaters!A1:X640,24,FALSE)-AVERAGE(Skaters!X3:X640))/STDEV(Skaters!X3:X640),0)</f>
        <v>0</v>
      </c>
    </row>
    <row r="419" spans="1:23" ht="21.25" customHeight="1" x14ac:dyDescent="0.2">
      <c r="A419" s="47" t="s">
        <v>498</v>
      </c>
      <c r="B419" s="38" t="s">
        <v>147</v>
      </c>
      <c r="C419" s="39">
        <v>28</v>
      </c>
      <c r="D419" s="38" t="s">
        <v>66</v>
      </c>
      <c r="E419" s="40">
        <f t="shared" si="12"/>
        <v>-3.538527383079423</v>
      </c>
      <c r="F419" s="41">
        <f t="shared" si="13"/>
        <v>-7.6924508327813543E-2</v>
      </c>
      <c r="G419" s="42">
        <f>VLOOKUP(A419,Skaters!A1:G640,7,FALSE)</f>
        <v>46</v>
      </c>
      <c r="H419" s="43">
        <f>(VLOOKUP($A419,Skaters!$A1:$V640,8,FALSE)-AVERAGE(Skaters!H3:H640))/STDEV(Skaters!H3:H640)</f>
        <v>-0.38733646896248053</v>
      </c>
      <c r="I419" s="33">
        <f>(VLOOKUP($A419,Skaters!$A1:$V640,10,FALSE)-AVERAGE(Skaters!J3:J640))/STDEV(Skaters!J3:J640)</f>
        <v>-0.11690207663289279</v>
      </c>
      <c r="J419" s="33">
        <f>(VLOOKUP($A419,Skaters!$A1:$V640,11,FALSE)-AVERAGE(Skaters!K3:K640))/STDEV(Skaters!K3:K640)</f>
        <v>-0.82506795571604985</v>
      </c>
      <c r="K419" s="33">
        <f>(VLOOKUP($A419,Skaters!$A1:$V640,12,FALSE)-AVERAGE(Skaters!L3:L640))/STDEV(Skaters!L3:L640)</f>
        <v>-0.57554624879933147</v>
      </c>
      <c r="L419" s="33">
        <f>(VLOOKUP($A419,Skaters!$A1:$V640,13,FALSE)-AVERAGE(Skaters!M3:M640))/STDEV(Skaters!M3:M640)</f>
        <v>-0.33076876790580584</v>
      </c>
      <c r="M419" s="33">
        <f>(VLOOKUP($A419,Skaters!$A1:$V640,14,FALSE)-AVERAGE(Skaters!N3:N640))/STDEV(Skaters!N3:N640)</f>
        <v>-0.66541451223611103</v>
      </c>
      <c r="N419" s="33">
        <f>(VLOOKUP($A419,Skaters!$A1:$V640,15,FALSE)-AVERAGE(Skaters!O3:O640))/STDEV(Skaters!O3:O640)</f>
        <v>-0.73310235526811041</v>
      </c>
      <c r="O419" s="33">
        <f>(VLOOKUP($A419,Skaters!$A1:$V640,16,FALSE)-AVERAGE(Skaters!P3:P640))/STDEV(Skaters!P3:P640)</f>
        <v>-0.57742880525206197</v>
      </c>
      <c r="P419" s="33">
        <f>(VLOOKUP($A419,Skaters!$A1:$V640,17,FALSE)-AVERAGE(Skaters!Q3:Q640))/STDEV(Skaters!Q3:Q640)</f>
        <v>-0.1444730597927327</v>
      </c>
      <c r="Q419" s="33">
        <f>(VLOOKUP($A419,Skaters!$A1:$V640,18,FALSE)-AVERAGE(Skaters!R3:R640))/STDEV(Skaters!R3:R640)</f>
        <v>-0.95525742230450239</v>
      </c>
      <c r="R419" s="33">
        <f>(VLOOKUP($A419,Skaters!$A1:$V640,19,FALSE)-AVERAGE(Skaters!S3:S640))/STDEV(Skaters!S3:S640)</f>
        <v>-0.16857235533174256</v>
      </c>
      <c r="S419" s="33">
        <f>(VLOOKUP($A419,Skaters!$A1:$V640,20,FALSE)-AVERAGE(Skaters!T3:T640))/STDEV(Skaters!T3:T640)</f>
        <v>-0.57536651106851655</v>
      </c>
      <c r="T419" s="33">
        <f>(VLOOKUP($A419,Skaters!$A1:$V640,21,FALSE)-AVERAGE(Skaters!U3:U640))/STDEV(Skaters!U3:U640)</f>
        <v>-0.4627194719893547</v>
      </c>
      <c r="U419" s="33">
        <f>(VLOOKUP($A419,Skaters!$A1:$V640,22,FALSE)-AVERAGE(Skaters!V3:V640))/STDEV(Skaters!V3:V640)</f>
        <v>-1.1927436227759016</v>
      </c>
      <c r="V419" s="33">
        <f>IFERROR((VLOOKUP($A419,Skaters!A1:X640,23,FALSE)-AVERAGE(Skaters!W3:W640))/STDEV(Skaters!W3:W640),0)</f>
        <v>0</v>
      </c>
      <c r="W419" s="33">
        <f>IFERROR((VLOOKUP($A419,Skaters!A1:X640,24,FALSE)-AVERAGE(Skaters!X3:X640))/STDEV(Skaters!X3:X640),0)</f>
        <v>0</v>
      </c>
    </row>
    <row r="420" spans="1:23" ht="21.25" customHeight="1" x14ac:dyDescent="0.15">
      <c r="A420" s="44" t="s">
        <v>444</v>
      </c>
      <c r="B420" s="45" t="s">
        <v>204</v>
      </c>
      <c r="C420" s="46">
        <v>29</v>
      </c>
      <c r="D420" s="45" t="s">
        <v>74</v>
      </c>
      <c r="E420" s="40">
        <f t="shared" si="12"/>
        <v>-2.6300460047620233</v>
      </c>
      <c r="F420" s="41">
        <f t="shared" si="13"/>
        <v>-5.4792625099208819E-2</v>
      </c>
      <c r="G420" s="42">
        <f>VLOOKUP(A420,Skaters!A1:G640,7,FALSE)</f>
        <v>48</v>
      </c>
      <c r="H420" s="43">
        <f>(VLOOKUP($A420,Skaters!$A1:$V640,8,FALSE)-AVERAGE(Skaters!H3:H640))/STDEV(Skaters!H3:H640)</f>
        <v>0.6085361235985236</v>
      </c>
      <c r="I420" s="33">
        <f>(VLOOKUP($A420,Skaters!$A1:$V640,10,FALSE)-AVERAGE(Skaters!J3:J640))/STDEV(Skaters!J3:J640)</f>
        <v>-0.89665599372394067</v>
      </c>
      <c r="J420" s="33">
        <f>(VLOOKUP($A420,Skaters!$A1:$V640,11,FALSE)-AVERAGE(Skaters!K3:K640))/STDEV(Skaters!K3:K640)</f>
        <v>-0.25789348003066304</v>
      </c>
      <c r="K420" s="33">
        <f>(VLOOKUP($A420,Skaters!$A1:$V640,12,FALSE)-AVERAGE(Skaters!L3:L640))/STDEV(Skaters!L3:L640)</f>
        <v>-0.58033182907937708</v>
      </c>
      <c r="L420" s="33">
        <f>(VLOOKUP($A420,Skaters!$A1:$V640,13,FALSE)-AVERAGE(Skaters!M3:M640))/STDEV(Skaters!M3:M640)</f>
        <v>-0.50031041657296038</v>
      </c>
      <c r="M420" s="33">
        <f>(VLOOKUP($A420,Skaters!$A1:$V640,14,FALSE)-AVERAGE(Skaters!N3:N640))/STDEV(Skaters!N3:N640)</f>
        <v>-0.55538070282689456</v>
      </c>
      <c r="N420" s="33">
        <f>(VLOOKUP($A420,Skaters!$A1:$V640,15,FALSE)-AVERAGE(Skaters!O3:O640))/STDEV(Skaters!O3:O640)</f>
        <v>-0.15464638757274485</v>
      </c>
      <c r="O420" s="33">
        <f>(VLOOKUP($A420,Skaters!$A1:$V640,16,FALSE)-AVERAGE(Skaters!P3:P640))/STDEV(Skaters!P3:P640)</f>
        <v>0.98021613600868107</v>
      </c>
      <c r="P420" s="33">
        <f>(VLOOKUP($A420,Skaters!$A1:$V640,17,FALSE)-AVERAGE(Skaters!Q3:Q640))/STDEV(Skaters!Q3:Q640)</f>
        <v>0.41837959025470983</v>
      </c>
      <c r="Q420" s="33">
        <f>(VLOOKUP($A420,Skaters!$A1:$V640,18,FALSE)-AVERAGE(Skaters!R3:R640))/STDEV(Skaters!R3:R640)</f>
        <v>-1.8007558628703952</v>
      </c>
      <c r="R420" s="33">
        <f>(VLOOKUP($A420,Skaters!$A1:$V640,19,FALSE)-AVERAGE(Skaters!S3:S640))/STDEV(Skaters!S3:S640)</f>
        <v>-1.011415213648283</v>
      </c>
      <c r="S420" s="33">
        <f>(VLOOKUP($A420,Skaters!$A1:$V640,20,FALSE)-AVERAGE(Skaters!T3:T640))/STDEV(Skaters!T3:T640)</f>
        <v>-0.59598363404164245</v>
      </c>
      <c r="T420" s="33">
        <f>(VLOOKUP($A420,Skaters!$A1:$V640,21,FALSE)-AVERAGE(Skaters!U3:U640))/STDEV(Skaters!U3:U640)</f>
        <v>-0.65095784258714562</v>
      </c>
      <c r="U420" s="33">
        <f>(VLOOKUP($A420,Skaters!$A1:$V640,22,FALSE)-AVERAGE(Skaters!V3:V640))/STDEV(Skaters!V3:V640)</f>
        <v>-1.1927436227759016</v>
      </c>
      <c r="V420" s="33">
        <f>IFERROR((VLOOKUP($A420,Skaters!A1:X640,23,FALSE)-AVERAGE(Skaters!W3:W640))/STDEV(Skaters!W3:W640),0)</f>
        <v>0</v>
      </c>
      <c r="W420" s="33">
        <f>IFERROR((VLOOKUP($A420,Skaters!A1:X640,24,FALSE)-AVERAGE(Skaters!X3:X640))/STDEV(Skaters!X3:X640),0)</f>
        <v>0</v>
      </c>
    </row>
    <row r="421" spans="1:23" ht="21.25" customHeight="1" x14ac:dyDescent="0.15">
      <c r="A421" s="44" t="s">
        <v>469</v>
      </c>
      <c r="B421" s="48" t="s">
        <v>83</v>
      </c>
      <c r="C421" s="49">
        <v>27</v>
      </c>
      <c r="D421" s="48" t="s">
        <v>74</v>
      </c>
      <c r="E421" s="40">
        <f t="shared" si="12"/>
        <v>-0.56237522964352382</v>
      </c>
      <c r="F421" s="41">
        <f t="shared" si="13"/>
        <v>-1.1716150617573412E-2</v>
      </c>
      <c r="G421" s="42">
        <f>VLOOKUP(A421,Skaters!A1:G640,7,FALSE)</f>
        <v>48</v>
      </c>
      <c r="H421" s="43">
        <f>(VLOOKUP($A421,Skaters!$A1:$V640,8,FALSE)-AVERAGE(Skaters!H3:H640))/STDEV(Skaters!H3:H640)</f>
        <v>9.5502347333376342E-2</v>
      </c>
      <c r="I421" s="33">
        <f>(VLOOKUP($A421,Skaters!$A1:$V640,10,FALSE)-AVERAGE(Skaters!J3:J640))/STDEV(Skaters!J3:J640)</f>
        <v>-0.6562105880473228</v>
      </c>
      <c r="J421" s="33">
        <f>(VLOOKUP($A421,Skaters!$A1:$V640,11,FALSE)-AVERAGE(Skaters!K3:K640))/STDEV(Skaters!K3:K640)</f>
        <v>-0.43520439081561224</v>
      </c>
      <c r="K421" s="33">
        <f>(VLOOKUP($A421,Skaters!$A1:$V640,12,FALSE)-AVERAGE(Skaters!L3:L640))/STDEV(Skaters!L3:L640)</f>
        <v>-0.58038251697491117</v>
      </c>
      <c r="L421" s="33">
        <f>(VLOOKUP($A421,Skaters!$A1:$V640,13,FALSE)-AVERAGE(Skaters!M3:M640))/STDEV(Skaters!M3:M640)</f>
        <v>-0.25341186354308753</v>
      </c>
      <c r="M421" s="33">
        <f>(VLOOKUP($A421,Skaters!$A1:$V640,14,FALSE)-AVERAGE(Skaters!N3:N640))/STDEV(Skaters!N3:N640)</f>
        <v>-0.73872141796968827</v>
      </c>
      <c r="N421" s="33">
        <f>(VLOOKUP($A421,Skaters!$A1:$V640,15,FALSE)-AVERAGE(Skaters!O3:O640))/STDEV(Skaters!O3:O640)</f>
        <v>-0.78698153387626391</v>
      </c>
      <c r="O421" s="33">
        <f>(VLOOKUP($A421,Skaters!$A1:$V640,16,FALSE)-AVERAGE(Skaters!P3:P640))/STDEV(Skaters!P3:P640)</f>
        <v>0.47906056655572155</v>
      </c>
      <c r="P421" s="33">
        <f>(VLOOKUP($A421,Skaters!$A1:$V640,17,FALSE)-AVERAGE(Skaters!Q3:Q640))/STDEV(Skaters!Q3:Q640)</f>
        <v>-0.20480212202452613</v>
      </c>
      <c r="Q421" s="33">
        <f>(VLOOKUP($A421,Skaters!$A1:$V640,18,FALSE)-AVERAGE(Skaters!R3:R640))/STDEV(Skaters!R3:R640)</f>
        <v>1.0903725800830413</v>
      </c>
      <c r="R421" s="33">
        <f>(VLOOKUP($A421,Skaters!$A1:$V640,19,FALSE)-AVERAGE(Skaters!S3:S640))/STDEV(Skaters!S3:S640)</f>
        <v>-0.61029178954742058</v>
      </c>
      <c r="S421" s="33">
        <f>(VLOOKUP($A421,Skaters!$A1:$V640,20,FALSE)-AVERAGE(Skaters!T3:T640))/STDEV(Skaters!T3:T640)</f>
        <v>-0.59598363404164245</v>
      </c>
      <c r="T421" s="33">
        <f>(VLOOKUP($A421,Skaters!$A1:$V640,21,FALSE)-AVERAGE(Skaters!U3:U640))/STDEV(Skaters!U3:U640)</f>
        <v>-0.65095755627099339</v>
      </c>
      <c r="U421" s="33">
        <f>(VLOOKUP($A421,Skaters!$A1:$V640,22,FALSE)-AVERAGE(Skaters!V3:V640))/STDEV(Skaters!V3:V640)</f>
        <v>-1.1927436227759016</v>
      </c>
      <c r="V421" s="33">
        <f>IFERROR((VLOOKUP($A421,Skaters!A1:X640,23,FALSE)-AVERAGE(Skaters!W3:W640))/STDEV(Skaters!W3:W640),0)</f>
        <v>0</v>
      </c>
      <c r="W421" s="33">
        <f>IFERROR((VLOOKUP($A421,Skaters!A1:X640,24,FALSE)-AVERAGE(Skaters!X3:X640))/STDEV(Skaters!X3:X640),0)</f>
        <v>0</v>
      </c>
    </row>
    <row r="422" spans="1:23" ht="21.25" customHeight="1" x14ac:dyDescent="0.15">
      <c r="A422" s="44" t="s">
        <v>529</v>
      </c>
      <c r="B422" s="45" t="s">
        <v>70</v>
      </c>
      <c r="C422" s="51"/>
      <c r="D422" s="45" t="s">
        <v>104</v>
      </c>
      <c r="E422" s="40">
        <f t="shared" si="12"/>
        <v>-1.8101230460010511</v>
      </c>
      <c r="F422" s="41">
        <f t="shared" si="13"/>
        <v>-3.8513256297894705E-2</v>
      </c>
      <c r="G422" s="42">
        <f>VLOOKUP(A422,Skaters!A1:G640,7,FALSE)</f>
        <v>47</v>
      </c>
      <c r="H422" s="43">
        <f>(VLOOKUP($A422,Skaters!$A1:$V640,8,FALSE)-AVERAGE(Skaters!H3:H640))/STDEV(Skaters!H3:H640)</f>
        <v>-1.1475302631914692</v>
      </c>
      <c r="I422" s="33">
        <f>(VLOOKUP($A422,Skaters!$A1:$V640,10,FALSE)-AVERAGE(Skaters!J3:J640))/STDEV(Skaters!J3:J640)</f>
        <v>1.2328566351412173E-2</v>
      </c>
      <c r="J422" s="33">
        <f>(VLOOKUP($A422,Skaters!$A1:$V640,11,FALSE)-AVERAGE(Skaters!K3:K640))/STDEV(Skaters!K3:K640)</f>
        <v>-0.92810326395174803</v>
      </c>
      <c r="K422" s="33">
        <f>(VLOOKUP($A422,Skaters!$A1:$V640,12,FALSE)-AVERAGE(Skaters!L3:L640))/STDEV(Skaters!L3:L640)</f>
        <v>-0.58046036225608011</v>
      </c>
      <c r="L422" s="33">
        <f>(VLOOKUP($A422,Skaters!$A1:$V640,13,FALSE)-AVERAGE(Skaters!M3:M640))/STDEV(Skaters!M3:M640)</f>
        <v>-0.57346677573417693</v>
      </c>
      <c r="M422" s="33">
        <f>(VLOOKUP($A422,Skaters!$A1:$V640,14,FALSE)-AVERAGE(Skaters!N3:N640))/STDEV(Skaters!N3:N640)</f>
        <v>-0.73210870354610735</v>
      </c>
      <c r="N422" s="33">
        <f>(VLOOKUP($A422,Skaters!$A1:$V640,15,FALSE)-AVERAGE(Skaters!O3:O640))/STDEV(Skaters!O3:O640)</f>
        <v>-0.83241221560337286</v>
      </c>
      <c r="O422" s="33">
        <f>(VLOOKUP($A422,Skaters!$A1:$V640,16,FALSE)-AVERAGE(Skaters!P3:P640))/STDEV(Skaters!P3:P640)</f>
        <v>-0.78303415596286152</v>
      </c>
      <c r="P422" s="33">
        <f>(VLOOKUP($A422,Skaters!$A1:$V640,17,FALSE)-AVERAGE(Skaters!Q3:Q640))/STDEV(Skaters!Q3:Q640)</f>
        <v>0.17135773288357273</v>
      </c>
      <c r="Q422" s="33">
        <f>(VLOOKUP($A422,Skaters!$A1:$V640,18,FALSE)-AVERAGE(Skaters!R3:R640))/STDEV(Skaters!R3:R640)</f>
        <v>1.2945647988996962</v>
      </c>
      <c r="R422" s="33">
        <f>(VLOOKUP($A422,Skaters!$A1:$V640,19,FALSE)-AVERAGE(Skaters!S3:S640))/STDEV(Skaters!S3:S640)</f>
        <v>-4.0514233073761653E-2</v>
      </c>
      <c r="S422" s="33">
        <f>(VLOOKUP($A422,Skaters!$A1:$V640,20,FALSE)-AVERAGE(Skaters!T3:T640))/STDEV(Skaters!T3:T640)</f>
        <v>-0.59598363404164245</v>
      </c>
      <c r="T422" s="33">
        <f>(VLOOKUP($A422,Skaters!$A1:$V640,21,FALSE)-AVERAGE(Skaters!U3:U640))/STDEV(Skaters!U3:U640)</f>
        <v>-0.65095680056042071</v>
      </c>
      <c r="U422" s="33">
        <f>(VLOOKUP($A422,Skaters!$A1:$V640,22,FALSE)-AVERAGE(Skaters!V3:V640))/STDEV(Skaters!V3:V640)</f>
        <v>-1.1927436227759016</v>
      </c>
      <c r="V422" s="33">
        <f>IFERROR((VLOOKUP($A422,Skaters!A1:X640,23,FALSE)-AVERAGE(Skaters!W3:W640))/STDEV(Skaters!W3:W640),0)</f>
        <v>0</v>
      </c>
      <c r="W422" s="33">
        <f>IFERROR((VLOOKUP($A422,Skaters!A1:X640,24,FALSE)-AVERAGE(Skaters!X3:X640))/STDEV(Skaters!X3:X640),0)</f>
        <v>0</v>
      </c>
    </row>
    <row r="423" spans="1:23" ht="21.25" customHeight="1" x14ac:dyDescent="0.15">
      <c r="A423" s="44" t="s">
        <v>566</v>
      </c>
      <c r="B423" s="45" t="s">
        <v>92</v>
      </c>
      <c r="C423" s="46">
        <v>20</v>
      </c>
      <c r="D423" s="45" t="s">
        <v>66</v>
      </c>
      <c r="E423" s="40">
        <f t="shared" si="12"/>
        <v>-3.3843719218170141</v>
      </c>
      <c r="F423" s="41">
        <f t="shared" si="13"/>
        <v>-7.3573302648195962E-2</v>
      </c>
      <c r="G423" s="42">
        <f>VLOOKUP(A423,Skaters!A1:G640,7,FALSE)</f>
        <v>46</v>
      </c>
      <c r="H423" s="43">
        <f>(VLOOKUP($A423,Skaters!$A1:$V640,8,FALSE)-AVERAGE(Skaters!H3:H640))/STDEV(Skaters!H3:H640)</f>
        <v>-0.98706881215146935</v>
      </c>
      <c r="I423" s="33">
        <f>(VLOOKUP($A423,Skaters!$A1:$V640,10,FALSE)-AVERAGE(Skaters!J3:J640))/STDEV(Skaters!J3:J640)</f>
        <v>0.1143776135336196</v>
      </c>
      <c r="J423" s="33">
        <f>(VLOOKUP($A423,Skaters!$A1:$V640,11,FALSE)-AVERAGE(Skaters!K3:K640))/STDEV(Skaters!K3:K640)</f>
        <v>-1.0072728373064841</v>
      </c>
      <c r="K423" s="33">
        <f>(VLOOKUP($A423,Skaters!$A1:$V640,12,FALSE)-AVERAGE(Skaters!L3:L640))/STDEV(Skaters!L3:L640)</f>
        <v>-0.58295517467809643</v>
      </c>
      <c r="L423" s="33">
        <f>(VLOOKUP($A423,Skaters!$A1:$V640,13,FALSE)-AVERAGE(Skaters!M3:M640))/STDEV(Skaters!M3:M640)</f>
        <v>-0.86479388601611118</v>
      </c>
      <c r="M423" s="33">
        <f>(VLOOKUP($A423,Skaters!$A1:$V640,14,FALSE)-AVERAGE(Skaters!N3:N640))/STDEV(Skaters!N3:N640)</f>
        <v>-0.6760947489712863</v>
      </c>
      <c r="N423" s="33">
        <f>(VLOOKUP($A423,Skaters!$A1:$V640,15,FALSE)-AVERAGE(Skaters!O3:O640))/STDEV(Skaters!O3:O640)</f>
        <v>-0.77570648414736965</v>
      </c>
      <c r="O423" s="33">
        <f>(VLOOKUP($A423,Skaters!$A1:$V640,16,FALSE)-AVERAGE(Skaters!P3:P640))/STDEV(Skaters!P3:P640)</f>
        <v>-0.93586951359443493</v>
      </c>
      <c r="P423" s="33">
        <f>(VLOOKUP($A423,Skaters!$A1:$V640,17,FALSE)-AVERAGE(Skaters!Q3:Q640))/STDEV(Skaters!Q3:Q640)</f>
        <v>-7.2443794748617799E-2</v>
      </c>
      <c r="Q423" s="33">
        <f>(VLOOKUP($A423,Skaters!$A1:$V640,18,FALSE)-AVERAGE(Skaters!R3:R640))/STDEV(Skaters!R3:R640)</f>
        <v>8.489318571376632E-2</v>
      </c>
      <c r="R423" s="33">
        <f>(VLOOKUP($A423,Skaters!$A1:$V640,19,FALSE)-AVERAGE(Skaters!S3:S640))/STDEV(Skaters!S3:S640)</f>
        <v>0.25536405834295028</v>
      </c>
      <c r="S423" s="33">
        <f>(VLOOKUP($A423,Skaters!$A1:$V640,20,FALSE)-AVERAGE(Skaters!T3:T640))/STDEV(Skaters!T3:T640)</f>
        <v>-0.49160828278737956</v>
      </c>
      <c r="T423" s="33">
        <f>(VLOOKUP($A423,Skaters!$A1:$V640,21,FALSE)-AVERAGE(Skaters!U3:U640))/STDEV(Skaters!U3:U640)</f>
        <v>-0.45056112037140578</v>
      </c>
      <c r="U423" s="33">
        <f>(VLOOKUP($A423,Skaters!$A1:$V640,22,FALSE)-AVERAGE(Skaters!V3:V640))/STDEV(Skaters!V3:V640)</f>
        <v>0.3653955954767566</v>
      </c>
      <c r="V423" s="33">
        <f>IFERROR((VLOOKUP($A423,Skaters!A1:X640,23,FALSE)-AVERAGE(Skaters!W3:W640))/STDEV(Skaters!W3:W640),0)</f>
        <v>0</v>
      </c>
      <c r="W423" s="33">
        <f>IFERROR((VLOOKUP($A423,Skaters!A1:X640,24,FALSE)-AVERAGE(Skaters!X3:X640))/STDEV(Skaters!X3:X640),0)</f>
        <v>0</v>
      </c>
    </row>
    <row r="424" spans="1:23" ht="21.25" customHeight="1" x14ac:dyDescent="0.15">
      <c r="A424" s="44" t="s">
        <v>485</v>
      </c>
      <c r="B424" s="45" t="s">
        <v>68</v>
      </c>
      <c r="C424" s="46">
        <v>22</v>
      </c>
      <c r="D424" s="45" t="s">
        <v>61</v>
      </c>
      <c r="E424" s="40">
        <f t="shared" si="12"/>
        <v>-3.3368337743416037</v>
      </c>
      <c r="F424" s="41">
        <f t="shared" si="13"/>
        <v>-7.0996463283863914E-2</v>
      </c>
      <c r="G424" s="42">
        <f>VLOOKUP(A424,Skaters!A1:G640,7,FALSE)</f>
        <v>47</v>
      </c>
      <c r="H424" s="43">
        <f>(VLOOKUP($A424,Skaters!$A1:$V640,8,FALSE)-AVERAGE(Skaters!H3:H640))/STDEV(Skaters!H3:H640)</f>
        <v>-0.90891179539283395</v>
      </c>
      <c r="I424" s="33">
        <f>(VLOOKUP($A424,Skaters!$A1:$V640,10,FALSE)-AVERAGE(Skaters!J3:J640))/STDEV(Skaters!J3:J640)</f>
        <v>-0.45365650206910763</v>
      </c>
      <c r="J424" s="33">
        <f>(VLOOKUP($A424,Skaters!$A1:$V640,11,FALSE)-AVERAGE(Skaters!K3:K640))/STDEV(Skaters!K3:K640)</f>
        <v>-0.59491035865493558</v>
      </c>
      <c r="K424" s="33">
        <f>(VLOOKUP($A424,Skaters!$A1:$V640,12,FALSE)-AVERAGE(Skaters!L3:L640))/STDEV(Skaters!L3:L640)</f>
        <v>-0.58695426303302023</v>
      </c>
      <c r="L424" s="33">
        <f>(VLOOKUP($A424,Skaters!$A1:$V640,13,FALSE)-AVERAGE(Skaters!M3:M640))/STDEV(Skaters!M3:M640)</f>
        <v>-0.49982192238225498</v>
      </c>
      <c r="M424" s="33">
        <f>(VLOOKUP($A424,Skaters!$A1:$V640,14,FALSE)-AVERAGE(Skaters!N3:N640))/STDEV(Skaters!N3:N640)</f>
        <v>7.9487780852797146E-2</v>
      </c>
      <c r="N424" s="33">
        <f>(VLOOKUP($A424,Skaters!$A1:$V640,15,FALSE)-AVERAGE(Skaters!O3:O640))/STDEV(Skaters!O3:O640)</f>
        <v>-7.023122359486357E-3</v>
      </c>
      <c r="O424" s="33">
        <f>(VLOOKUP($A424,Skaters!$A1:$V640,16,FALSE)-AVERAGE(Skaters!P3:P640))/STDEV(Skaters!P3:P640)</f>
        <v>-0.8942145876005545</v>
      </c>
      <c r="P424" s="33">
        <f>(VLOOKUP($A424,Skaters!$A1:$V640,17,FALSE)-AVERAGE(Skaters!Q3:Q640))/STDEV(Skaters!Q3:Q640)</f>
        <v>-1.0412685131408228</v>
      </c>
      <c r="Q424" s="33">
        <f>(VLOOKUP($A424,Skaters!$A1:$V640,18,FALSE)-AVERAGE(Skaters!R3:R640))/STDEV(Skaters!R3:R640)</f>
        <v>-0.88720728127526449</v>
      </c>
      <c r="R424" s="33">
        <f>(VLOOKUP($A424,Skaters!$A1:$V640,19,FALSE)-AVERAGE(Skaters!S3:S640))/STDEV(Skaters!S3:S640)</f>
        <v>-0.47706765277415153</v>
      </c>
      <c r="S424" s="33">
        <f>(VLOOKUP($A424,Skaters!$A1:$V640,20,FALSE)-AVERAGE(Skaters!T3:T640))/STDEV(Skaters!T3:T640)</f>
        <v>-0.16474167578593588</v>
      </c>
      <c r="T424" s="33">
        <f>(VLOOKUP($A424,Skaters!$A1:$V640,21,FALSE)-AVERAGE(Skaters!U3:U640))/STDEV(Skaters!U3:U640)</f>
        <v>-1.2334868176145163E-2</v>
      </c>
      <c r="U424" s="33">
        <f>(VLOOKUP($A424,Skaters!$A1:$V640,22,FALSE)-AVERAGE(Skaters!V3:V640))/STDEV(Skaters!V3:V640)</f>
        <v>0.63384887740808016</v>
      </c>
      <c r="V424" s="33">
        <f>IFERROR((VLOOKUP($A424,Skaters!A1:X640,23,FALSE)-AVERAGE(Skaters!W3:W640))/STDEV(Skaters!W3:W640),0)</f>
        <v>0</v>
      </c>
      <c r="W424" s="33">
        <f>IFERROR((VLOOKUP($A424,Skaters!A1:X640,24,FALSE)-AVERAGE(Skaters!X3:X640))/STDEV(Skaters!X3:X640),0)</f>
        <v>0</v>
      </c>
    </row>
    <row r="425" spans="1:23" ht="21.25" customHeight="1" x14ac:dyDescent="0.15">
      <c r="A425" s="44" t="s">
        <v>512</v>
      </c>
      <c r="B425" s="45" t="s">
        <v>96</v>
      </c>
      <c r="C425" s="46">
        <v>24</v>
      </c>
      <c r="D425" s="51"/>
      <c r="E425" s="40">
        <f t="shared" si="12"/>
        <v>-2.5447961315407279</v>
      </c>
      <c r="F425" s="41">
        <f t="shared" si="13"/>
        <v>-5.5321655033494087E-2</v>
      </c>
      <c r="G425" s="42">
        <f>VLOOKUP(A425,Skaters!A1:G640,7,FALSE)</f>
        <v>46</v>
      </c>
      <c r="H425" s="43">
        <f>(VLOOKUP($A425,Skaters!$A1:$V640,8,FALSE)-AVERAGE(Skaters!H3:H640))/STDEV(Skaters!H3:H640)</f>
        <v>-1.0506131682508066</v>
      </c>
      <c r="I425" s="33">
        <f>(VLOOKUP($A425,Skaters!$A1:$V640,10,FALSE)-AVERAGE(Skaters!J3:J640))/STDEV(Skaters!J3:J640)</f>
        <v>-0.70652125061466953</v>
      </c>
      <c r="J425" s="33">
        <f>(VLOOKUP($A425,Skaters!$A1:$V640,11,FALSE)-AVERAGE(Skaters!K3:K640))/STDEV(Skaters!K3:K640)</f>
        <v>-0.42883001098050894</v>
      </c>
      <c r="K425" s="33">
        <f>(VLOOKUP($A425,Skaters!$A1:$V640,12,FALSE)-AVERAGE(Skaters!L3:L640))/STDEV(Skaters!L3:L640)</f>
        <v>-0.599778818527545</v>
      </c>
      <c r="L425" s="33">
        <f>(VLOOKUP($A425,Skaters!$A1:$V640,13,FALSE)-AVERAGE(Skaters!M3:M640))/STDEV(Skaters!M3:M640)</f>
        <v>-0.98828378797983241</v>
      </c>
      <c r="M425" s="33">
        <f>(VLOOKUP($A425,Skaters!$A1:$V640,14,FALSE)-AVERAGE(Skaters!N3:N640))/STDEV(Skaters!N3:N640)</f>
        <v>0.22654645648853652</v>
      </c>
      <c r="N425" s="33">
        <f>(VLOOKUP($A425,Skaters!$A1:$V640,15,FALSE)-AVERAGE(Skaters!O3:O640))/STDEV(Skaters!O3:O640)</f>
        <v>0.38493838082890675</v>
      </c>
      <c r="O425" s="33">
        <f>(VLOOKUP($A425,Skaters!$A1:$V640,16,FALSE)-AVERAGE(Skaters!P3:P640))/STDEV(Skaters!P3:P640)</f>
        <v>-0.97827572573150967</v>
      </c>
      <c r="P425" s="33">
        <f>(VLOOKUP($A425,Skaters!$A1:$V640,17,FALSE)-AVERAGE(Skaters!Q3:Q640))/STDEV(Skaters!Q3:Q640)</f>
        <v>-1.1825491430087467</v>
      </c>
      <c r="Q425" s="33">
        <f>(VLOOKUP($A425,Skaters!$A1:$V640,18,FALSE)-AVERAGE(Skaters!R3:R640))/STDEV(Skaters!R3:R640)</f>
        <v>0.17217626293688607</v>
      </c>
      <c r="R425" s="33">
        <f>(VLOOKUP($A425,Skaters!$A1:$V640,19,FALSE)-AVERAGE(Skaters!S3:S640))/STDEV(Skaters!S3:S640)</f>
        <v>-0.60052942302061829</v>
      </c>
      <c r="S425" s="33">
        <f>(VLOOKUP($A425,Skaters!$A1:$V640,20,FALSE)-AVERAGE(Skaters!T3:T640))/STDEV(Skaters!T3:T640)</f>
        <v>0.25433819444858186</v>
      </c>
      <c r="T425" s="33">
        <f>(VLOOKUP($A425,Skaters!$A1:$V640,21,FALSE)-AVERAGE(Skaters!U3:U640))/STDEV(Skaters!U3:U640)</f>
        <v>0.53305311162975966</v>
      </c>
      <c r="U425" s="33">
        <f>(VLOOKUP($A425,Skaters!$A1:$V640,22,FALSE)-AVERAGE(Skaters!V3:V640))/STDEV(Skaters!V3:V640)</f>
        <v>0.69953735558579211</v>
      </c>
      <c r="V425" s="33">
        <f>IFERROR((VLOOKUP($A425,Skaters!A1:X640,23,FALSE)-AVERAGE(Skaters!W3:W640))/STDEV(Skaters!W3:W640),0)</f>
        <v>0</v>
      </c>
      <c r="W425" s="33">
        <f>IFERROR((VLOOKUP($A425,Skaters!A1:X640,24,FALSE)-AVERAGE(Skaters!X3:X640))/STDEV(Skaters!X3:X640),0)</f>
        <v>0</v>
      </c>
    </row>
    <row r="426" spans="1:23" ht="21.25" customHeight="1" x14ac:dyDescent="0.15">
      <c r="A426" s="44" t="s">
        <v>443</v>
      </c>
      <c r="B426" s="45" t="s">
        <v>147</v>
      </c>
      <c r="C426" s="46">
        <v>32</v>
      </c>
      <c r="D426" s="45" t="s">
        <v>74</v>
      </c>
      <c r="E426" s="40">
        <f t="shared" si="12"/>
        <v>-2.0966732351611039</v>
      </c>
      <c r="F426" s="41">
        <f t="shared" si="13"/>
        <v>-4.5579852938284871E-2</v>
      </c>
      <c r="G426" s="42">
        <f>VLOOKUP(A426,Skaters!A1:G640,7,FALSE)</f>
        <v>46</v>
      </c>
      <c r="H426" s="43">
        <f>(VLOOKUP($A426,Skaters!$A1:$V640,8,FALSE)-AVERAGE(Skaters!H3:H640))/STDEV(Skaters!H3:H640)</f>
        <v>0.64891888277918852</v>
      </c>
      <c r="I426" s="33">
        <f>(VLOOKUP($A426,Skaters!$A1:$V640,10,FALSE)-AVERAGE(Skaters!J3:J640))/STDEV(Skaters!J3:J640)</f>
        <v>-0.82468704831755357</v>
      </c>
      <c r="J426" s="33">
        <f>(VLOOKUP($A426,Skaters!$A1:$V640,11,FALSE)-AVERAGE(Skaters!K3:K640))/STDEV(Skaters!K3:K640)</f>
        <v>-0.34340169615044591</v>
      </c>
      <c r="K426" s="33">
        <f>(VLOOKUP($A426,Skaters!$A1:$V640,12,FALSE)-AVERAGE(Skaters!L3:L640))/STDEV(Skaters!L3:L640)</f>
        <v>-0.60083416682675928</v>
      </c>
      <c r="L426" s="33">
        <f>(VLOOKUP($A426,Skaters!$A1:$V640,13,FALSE)-AVERAGE(Skaters!M3:M640))/STDEV(Skaters!M3:M640)</f>
        <v>-5.3006837339066686E-2</v>
      </c>
      <c r="M426" s="33">
        <f>(VLOOKUP($A426,Skaters!$A1:$V640,14,FALSE)-AVERAGE(Skaters!N3:N640))/STDEV(Skaters!N3:N640)</f>
        <v>-0.65872465725329132</v>
      </c>
      <c r="N426" s="33">
        <f>(VLOOKUP($A426,Skaters!$A1:$V640,15,FALSE)-AVERAGE(Skaters!O3:O640))/STDEV(Skaters!O3:O640)</f>
        <v>-0.6587981002203509</v>
      </c>
      <c r="O426" s="33">
        <f>(VLOOKUP($A426,Skaters!$A1:$V640,16,FALSE)-AVERAGE(Skaters!P3:P640))/STDEV(Skaters!P3:P640)</f>
        <v>0.68226694576773628</v>
      </c>
      <c r="P426" s="33">
        <f>(VLOOKUP($A426,Skaters!$A1:$V640,17,FALSE)-AVERAGE(Skaters!Q3:Q640))/STDEV(Skaters!Q3:Q640)</f>
        <v>-0.25411702471902076</v>
      </c>
      <c r="Q426" s="33">
        <f>(VLOOKUP($A426,Skaters!$A1:$V640,18,FALSE)-AVERAGE(Skaters!R3:R640))/STDEV(Skaters!R3:R640)</f>
        <v>-0.89904649890142319</v>
      </c>
      <c r="R426" s="33">
        <f>(VLOOKUP($A426,Skaters!$A1:$V640,19,FALSE)-AVERAGE(Skaters!S3:S640))/STDEV(Skaters!S3:S640)</f>
        <v>-0.80256678690805017</v>
      </c>
      <c r="S426" s="33">
        <f>(VLOOKUP($A426,Skaters!$A1:$V640,20,FALSE)-AVERAGE(Skaters!T3:T640))/STDEV(Skaters!T3:T640)</f>
        <v>-0.59598363404164245</v>
      </c>
      <c r="T426" s="33">
        <f>(VLOOKUP($A426,Skaters!$A1:$V640,21,FALSE)-AVERAGE(Skaters!U3:U640))/STDEV(Skaters!U3:U640)</f>
        <v>-0.65095784258714562</v>
      </c>
      <c r="U426" s="33">
        <f>(VLOOKUP($A426,Skaters!$A1:$V640,22,FALSE)-AVERAGE(Skaters!V3:V640))/STDEV(Skaters!V3:V640)</f>
        <v>-1.1927436227759016</v>
      </c>
      <c r="V426" s="33">
        <f>IFERROR((VLOOKUP($A426,Skaters!A1:X640,23,FALSE)-AVERAGE(Skaters!W3:W640))/STDEV(Skaters!W3:W640),0)</f>
        <v>0</v>
      </c>
      <c r="W426" s="33">
        <f>IFERROR((VLOOKUP($A426,Skaters!A1:X640,24,FALSE)-AVERAGE(Skaters!X3:X640))/STDEV(Skaters!X3:X640),0)</f>
        <v>0</v>
      </c>
    </row>
    <row r="427" spans="1:23" ht="21.25" customHeight="1" x14ac:dyDescent="0.15">
      <c r="A427" s="44" t="s">
        <v>555</v>
      </c>
      <c r="B427" s="45" t="s">
        <v>87</v>
      </c>
      <c r="C427" s="46">
        <v>24</v>
      </c>
      <c r="D427" s="45" t="s">
        <v>62</v>
      </c>
      <c r="E427" s="40">
        <f t="shared" si="12"/>
        <v>-2.60506560190694</v>
      </c>
      <c r="F427" s="41">
        <f t="shared" si="13"/>
        <v>-5.9206036406975908E-2</v>
      </c>
      <c r="G427" s="42">
        <f>VLOOKUP(A427,Skaters!A1:G640,7,FALSE)</f>
        <v>44</v>
      </c>
      <c r="H427" s="43">
        <f>(VLOOKUP($A427,Skaters!$A1:$V640,8,FALSE)-AVERAGE(Skaters!H3:H640))/STDEV(Skaters!H3:H640)</f>
        <v>-1.0701772219908794</v>
      </c>
      <c r="I427" s="33">
        <f>(VLOOKUP($A427,Skaters!$A1:$V640,10,FALSE)-AVERAGE(Skaters!J3:J640))/STDEV(Skaters!J3:J640)</f>
        <v>-0.84829269162436105</v>
      </c>
      <c r="J427" s="33">
        <f>(VLOOKUP($A427,Skaters!$A1:$V640,11,FALSE)-AVERAGE(Skaters!K3:K640))/STDEV(Skaters!K3:K640)</f>
        <v>-0.32738931310121361</v>
      </c>
      <c r="K427" s="33">
        <f>(VLOOKUP($A427,Skaters!$A1:$V640,12,FALSE)-AVERAGE(Skaters!L3:L640))/STDEV(Skaters!L3:L640)</f>
        <v>-0.60171032127465229</v>
      </c>
      <c r="L427" s="33">
        <f>(VLOOKUP($A427,Skaters!$A1:$V640,13,FALSE)-AVERAGE(Skaters!M3:M640))/STDEV(Skaters!M3:M640)</f>
        <v>-0.84619634148637723</v>
      </c>
      <c r="M427" s="33">
        <f>(VLOOKUP($A427,Skaters!$A1:$V640,14,FALSE)-AVERAGE(Skaters!N3:N640))/STDEV(Skaters!N3:N640)</f>
        <v>-0.6723876647815098</v>
      </c>
      <c r="N427" s="33">
        <f>(VLOOKUP($A427,Skaters!$A1:$V640,15,FALSE)-AVERAGE(Skaters!O3:O640))/STDEV(Skaters!O3:O640)</f>
        <v>-0.77195361716724065</v>
      </c>
      <c r="O427" s="33">
        <f>(VLOOKUP($A427,Skaters!$A1:$V640,16,FALSE)-AVERAGE(Skaters!P3:P640))/STDEV(Skaters!P3:P640)</f>
        <v>-0.57017800662780538</v>
      </c>
      <c r="P427" s="33">
        <f>(VLOOKUP($A427,Skaters!$A1:$V640,17,FALSE)-AVERAGE(Skaters!Q3:Q640))/STDEV(Skaters!Q3:Q640)</f>
        <v>1.5601494940331733</v>
      </c>
      <c r="Q427" s="33">
        <f>(VLOOKUP($A427,Skaters!$A1:$V640,18,FALSE)-AVERAGE(Skaters!R3:R640))/STDEV(Skaters!R3:R640)</f>
        <v>0.75894436810005783</v>
      </c>
      <c r="R427" s="33">
        <f>(VLOOKUP($A427,Skaters!$A1:$V640,19,FALSE)-AVERAGE(Skaters!S3:S640))/STDEV(Skaters!S3:S640)</f>
        <v>-0.74407225775197738</v>
      </c>
      <c r="S427" s="33">
        <f>(VLOOKUP($A427,Skaters!$A1:$V640,20,FALSE)-AVERAGE(Skaters!T3:T640))/STDEV(Skaters!T3:T640)</f>
        <v>-1.7037846114025257E-2</v>
      </c>
      <c r="T427" s="33">
        <f>(VLOOKUP($A427,Skaters!$A1:$V640,21,FALSE)-AVERAGE(Skaters!U3:U640))/STDEV(Skaters!U3:U640)</f>
        <v>0.11466614595206952</v>
      </c>
      <c r="U427" s="33">
        <f>(VLOOKUP($A427,Skaters!$A1:$V640,22,FALSE)-AVERAGE(Skaters!V3:V640))/STDEV(Skaters!V3:V640)</f>
        <v>0.75494605571256712</v>
      </c>
      <c r="V427" s="33">
        <f>IFERROR((VLOOKUP($A427,Skaters!A1:X640,23,FALSE)-AVERAGE(Skaters!W3:W640))/STDEV(Skaters!W3:W640),0)</f>
        <v>0</v>
      </c>
      <c r="W427" s="33">
        <f>IFERROR((VLOOKUP($A427,Skaters!A1:X640,24,FALSE)-AVERAGE(Skaters!X3:X640))/STDEV(Skaters!X3:X640),0)</f>
        <v>0</v>
      </c>
    </row>
    <row r="428" spans="1:23" ht="21.25" customHeight="1" x14ac:dyDescent="0.15">
      <c r="A428" s="44" t="s">
        <v>453</v>
      </c>
      <c r="B428" s="48" t="s">
        <v>151</v>
      </c>
      <c r="C428" s="49">
        <v>27</v>
      </c>
      <c r="D428" s="48" t="s">
        <v>74</v>
      </c>
      <c r="E428" s="40">
        <f t="shared" si="12"/>
        <v>-1.7072088185326899</v>
      </c>
      <c r="F428" s="41">
        <f t="shared" si="13"/>
        <v>-3.6323591883674254E-2</v>
      </c>
      <c r="G428" s="42">
        <f>VLOOKUP(A428,Skaters!A1:G640,7,FALSE)</f>
        <v>47</v>
      </c>
      <c r="H428" s="43">
        <f>(VLOOKUP($A428,Skaters!$A1:$V640,8,FALSE)-AVERAGE(Skaters!H3:H640))/STDEV(Skaters!H3:H640)</f>
        <v>1.2313518622478024</v>
      </c>
      <c r="I428" s="33">
        <f>(VLOOKUP($A428,Skaters!$A1:$V640,10,FALSE)-AVERAGE(Skaters!J3:J640))/STDEV(Skaters!J3:J640)</f>
        <v>-0.96528954646703535</v>
      </c>
      <c r="J428" s="33">
        <f>(VLOOKUP($A428,Skaters!$A1:$V640,11,FALSE)-AVERAGE(Skaters!K3:K640))/STDEV(Skaters!K3:K640)</f>
        <v>-0.25629789193142721</v>
      </c>
      <c r="K428" s="33">
        <f>(VLOOKUP($A428,Skaters!$A1:$V640,12,FALSE)-AVERAGE(Skaters!L3:L640))/STDEV(Skaters!L3:L640)</f>
        <v>-0.61127679744221797</v>
      </c>
      <c r="L428" s="33">
        <f>(VLOOKUP($A428,Skaters!$A1:$V640,13,FALSE)-AVERAGE(Skaters!M3:M640))/STDEV(Skaters!M3:M640)</f>
        <v>-0.35446831275375129</v>
      </c>
      <c r="M428" s="33">
        <f>(VLOOKUP($A428,Skaters!$A1:$V640,14,FALSE)-AVERAGE(Skaters!N3:N640))/STDEV(Skaters!N3:N640)</f>
        <v>-0.70349693607942043</v>
      </c>
      <c r="N428" s="33">
        <f>(VLOOKUP($A428,Skaters!$A1:$V640,15,FALSE)-AVERAGE(Skaters!O3:O640))/STDEV(Skaters!O3:O640)</f>
        <v>-0.71731047125358738</v>
      </c>
      <c r="O428" s="33">
        <f>(VLOOKUP($A428,Skaters!$A1:$V640,16,FALSE)-AVERAGE(Skaters!P3:P640))/STDEV(Skaters!P3:P640)</f>
        <v>1.6594142048236671</v>
      </c>
      <c r="P428" s="33">
        <f>(VLOOKUP($A428,Skaters!$A1:$V640,17,FALSE)-AVERAGE(Skaters!Q3:Q640))/STDEV(Skaters!Q3:Q640)</f>
        <v>2.7716450823194134</v>
      </c>
      <c r="Q428" s="33">
        <f>(VLOOKUP($A428,Skaters!$A1:$V640,18,FALSE)-AVERAGE(Skaters!R3:R640))/STDEV(Skaters!R3:R640)</f>
        <v>-1.0732568009505559</v>
      </c>
      <c r="R428" s="33">
        <f>(VLOOKUP($A428,Skaters!$A1:$V640,19,FALSE)-AVERAGE(Skaters!S3:S640))/STDEV(Skaters!S3:S640)</f>
        <v>-0.93077140451920493</v>
      </c>
      <c r="S428" s="33">
        <f>(VLOOKUP($A428,Skaters!$A1:$V640,20,FALSE)-AVERAGE(Skaters!T3:T640))/STDEV(Skaters!T3:T640)</f>
        <v>-0.59598363404164245</v>
      </c>
      <c r="T428" s="33">
        <f>(VLOOKUP($A428,Skaters!$A1:$V640,21,FALSE)-AVERAGE(Skaters!U3:U640))/STDEV(Skaters!U3:U640)</f>
        <v>-0.65095784258714562</v>
      </c>
      <c r="U428" s="33">
        <f>(VLOOKUP($A428,Skaters!$A1:$V640,22,FALSE)-AVERAGE(Skaters!V3:V640))/STDEV(Skaters!V3:V640)</f>
        <v>-1.1927436227759016</v>
      </c>
      <c r="V428" s="33">
        <f>IFERROR((VLOOKUP($A428,Skaters!A1:X640,23,FALSE)-AVERAGE(Skaters!W3:W640))/STDEV(Skaters!W3:W640),0)</f>
        <v>0</v>
      </c>
      <c r="W428" s="33">
        <f>IFERROR((VLOOKUP($A428,Skaters!A1:X640,24,FALSE)-AVERAGE(Skaters!X3:X640))/STDEV(Skaters!X3:X640),0)</f>
        <v>0</v>
      </c>
    </row>
    <row r="429" spans="1:23" ht="21.25" customHeight="1" x14ac:dyDescent="0.15">
      <c r="A429" s="44" t="s">
        <v>517</v>
      </c>
      <c r="B429" s="45" t="s">
        <v>239</v>
      </c>
      <c r="C429" s="46">
        <v>31</v>
      </c>
      <c r="D429" s="45" t="s">
        <v>59</v>
      </c>
      <c r="E429" s="40">
        <f t="shared" si="12"/>
        <v>-3.3447090585600208</v>
      </c>
      <c r="F429" s="41">
        <f t="shared" si="13"/>
        <v>-7.6016114967273202E-2</v>
      </c>
      <c r="G429" s="42">
        <f>VLOOKUP(A429,Skaters!A1:G640,7,FALSE)</f>
        <v>44</v>
      </c>
      <c r="H429" s="43">
        <f>(VLOOKUP($A429,Skaters!$A1:$V640,8,FALSE)-AVERAGE(Skaters!H3:H640))/STDEV(Skaters!H3:H640)</f>
        <v>-0.61402111840673612</v>
      </c>
      <c r="I429" s="33">
        <f>(VLOOKUP($A429,Skaters!$A1:$V640,10,FALSE)-AVERAGE(Skaters!J3:J640))/STDEV(Skaters!J3:J640)</f>
        <v>-0.28507581520270253</v>
      </c>
      <c r="J429" s="33">
        <f>(VLOOKUP($A429,Skaters!$A1:$V640,11,FALSE)-AVERAGE(Skaters!K3:K640))/STDEV(Skaters!K3:K640)</f>
        <v>-0.75936074964845468</v>
      </c>
      <c r="K429" s="33">
        <f>(VLOOKUP($A429,Skaters!$A1:$V640,12,FALSE)-AVERAGE(Skaters!L3:L640))/STDEV(Skaters!L3:L640)</f>
        <v>-0.612339155916787</v>
      </c>
      <c r="L429" s="33">
        <f>(VLOOKUP($A429,Skaters!$A1:$V640,13,FALSE)-AVERAGE(Skaters!M3:M640))/STDEV(Skaters!M3:M640)</f>
        <v>-0.44551579997827506</v>
      </c>
      <c r="M429" s="33">
        <f>(VLOOKUP($A429,Skaters!$A1:$V640,14,FALSE)-AVERAGE(Skaters!N3:N640))/STDEV(Skaters!N3:N640)</f>
        <v>-0.76496765420815849</v>
      </c>
      <c r="N429" s="33">
        <f>(VLOOKUP($A429,Skaters!$A1:$V640,15,FALSE)-AVERAGE(Skaters!O3:O640))/STDEV(Skaters!O3:O640)</f>
        <v>-0.87419200399057129</v>
      </c>
      <c r="O429" s="33">
        <f>(VLOOKUP($A429,Skaters!$A1:$V640,16,FALSE)-AVERAGE(Skaters!P3:P640))/STDEV(Skaters!P3:P640)</f>
        <v>-0.17432625208845257</v>
      </c>
      <c r="P429" s="33">
        <f>(VLOOKUP($A429,Skaters!$A1:$V640,17,FALSE)-AVERAGE(Skaters!Q3:Q640))/STDEV(Skaters!Q3:Q640)</f>
        <v>-0.34597747020016362</v>
      </c>
      <c r="Q429" s="33">
        <f>(VLOOKUP($A429,Skaters!$A1:$V640,18,FALSE)-AVERAGE(Skaters!R3:R640))/STDEV(Skaters!R3:R640)</f>
        <v>-0.80623843765156455</v>
      </c>
      <c r="R429" s="33">
        <f>(VLOOKUP($A429,Skaters!$A1:$V640,19,FALSE)-AVERAGE(Skaters!S3:S640))/STDEV(Skaters!S3:S640)</f>
        <v>-0.23306653700583388</v>
      </c>
      <c r="S429" s="33">
        <f>(VLOOKUP($A429,Skaters!$A1:$V640,20,FALSE)-AVERAGE(Skaters!T3:T640))/STDEV(Skaters!T3:T640)</f>
        <v>0.78654303281844196</v>
      </c>
      <c r="T429" s="33">
        <f>(VLOOKUP($A429,Skaters!$A1:$V640,21,FALSE)-AVERAGE(Skaters!U3:U640))/STDEV(Skaters!U3:U640)</f>
        <v>0.76599543514599766</v>
      </c>
      <c r="U429" s="33">
        <f>(VLOOKUP($A429,Skaters!$A1:$V640,22,FALSE)-AVERAGE(Skaters!V3:V640))/STDEV(Skaters!V3:V640)</f>
        <v>1.0319079810257927</v>
      </c>
      <c r="V429" s="33">
        <f>IFERROR((VLOOKUP($A429,Skaters!A1:X640,23,FALSE)-AVERAGE(Skaters!W3:W640))/STDEV(Skaters!W3:W640),0)</f>
        <v>0</v>
      </c>
      <c r="W429" s="33">
        <f>IFERROR((VLOOKUP($A429,Skaters!A1:X640,24,FALSE)-AVERAGE(Skaters!X3:X640))/STDEV(Skaters!X3:X640),0)</f>
        <v>0</v>
      </c>
    </row>
    <row r="430" spans="1:23" ht="21.25" customHeight="1" x14ac:dyDescent="0.15">
      <c r="A430" s="44" t="s">
        <v>508</v>
      </c>
      <c r="B430" s="45" t="s">
        <v>125</v>
      </c>
      <c r="C430" s="51"/>
      <c r="D430" s="45" t="s">
        <v>74</v>
      </c>
      <c r="E430" s="40">
        <f t="shared" si="12"/>
        <v>-1.7849999321684511</v>
      </c>
      <c r="F430" s="41">
        <f t="shared" si="13"/>
        <v>-3.8804346351488064E-2</v>
      </c>
      <c r="G430" s="42">
        <f>VLOOKUP(A430,Skaters!A1:G640,7,FALSE)</f>
        <v>46</v>
      </c>
      <c r="H430" s="43">
        <f>(VLOOKUP($A430,Skaters!$A1:$V640,8,FALSE)-AVERAGE(Skaters!H3:H640))/STDEV(Skaters!H3:H640)</f>
        <v>-0.31077336301805908</v>
      </c>
      <c r="I430" s="33">
        <f>(VLOOKUP($A430,Skaters!$A1:$V640,10,FALSE)-AVERAGE(Skaters!J3:J640))/STDEV(Skaters!J3:J640)</f>
        <v>-1.1972970422600302</v>
      </c>
      <c r="J430" s="33">
        <f>(VLOOKUP($A430,Skaters!$A1:$V640,11,FALSE)-AVERAGE(Skaters!K3:K640))/STDEV(Skaters!K3:K640)</f>
        <v>-8.9485288240855915E-2</v>
      </c>
      <c r="K430" s="33">
        <f>(VLOOKUP($A430,Skaters!$A1:$V640,12,FALSE)-AVERAGE(Skaters!L3:L640))/STDEV(Skaters!L3:L640)</f>
        <v>-0.61392863401083009</v>
      </c>
      <c r="L430" s="33">
        <f>(VLOOKUP($A430,Skaters!$A1:$V640,13,FALSE)-AVERAGE(Skaters!M3:M640))/STDEV(Skaters!M3:M640)</f>
        <v>-1.2167157946867093</v>
      </c>
      <c r="M430" s="33">
        <f>(VLOOKUP($A430,Skaters!$A1:$V640,14,FALSE)-AVERAGE(Skaters!N3:N640))/STDEV(Skaters!N3:N640)</f>
        <v>-0.56658607572146991</v>
      </c>
      <c r="N430" s="33">
        <f>(VLOOKUP($A430,Skaters!$A1:$V640,15,FALSE)-AVERAGE(Skaters!O3:O640))/STDEV(Skaters!O3:O640)</f>
        <v>0.41254442597561453</v>
      </c>
      <c r="O430" s="33">
        <f>(VLOOKUP($A430,Skaters!$A1:$V640,16,FALSE)-AVERAGE(Skaters!P3:P640))/STDEV(Skaters!P3:P640)</f>
        <v>2.7853167759927303E-2</v>
      </c>
      <c r="P430" s="33">
        <f>(VLOOKUP($A430,Skaters!$A1:$V640,17,FALSE)-AVERAGE(Skaters!Q3:Q640))/STDEV(Skaters!Q3:Q640)</f>
        <v>-0.70504857220275219</v>
      </c>
      <c r="Q430" s="33">
        <f>(VLOOKUP($A430,Skaters!$A1:$V640,18,FALSE)-AVERAGE(Skaters!R3:R640))/STDEV(Skaters!R3:R640)</f>
        <v>0.27810059928360276</v>
      </c>
      <c r="R430" s="33">
        <f>(VLOOKUP($A430,Skaters!$A1:$V640,19,FALSE)-AVERAGE(Skaters!S3:S640))/STDEV(Skaters!S3:S640)</f>
        <v>-1.1443798300161145</v>
      </c>
      <c r="S430" s="33">
        <f>(VLOOKUP($A430,Skaters!$A1:$V640,20,FALSE)-AVERAGE(Skaters!T3:T640))/STDEV(Skaters!T3:T640)</f>
        <v>-0.59598363404164245</v>
      </c>
      <c r="T430" s="33">
        <f>(VLOOKUP($A430,Skaters!$A1:$V640,21,FALSE)-AVERAGE(Skaters!U3:U640))/STDEV(Skaters!U3:U640)</f>
        <v>-0.65095784258714562</v>
      </c>
      <c r="U430" s="33">
        <f>(VLOOKUP($A430,Skaters!$A1:$V640,22,FALSE)-AVERAGE(Skaters!V3:V640))/STDEV(Skaters!V3:V640)</f>
        <v>-1.1927436227759016</v>
      </c>
      <c r="V430" s="33">
        <f>IFERROR((VLOOKUP($A430,Skaters!A1:X640,23,FALSE)-AVERAGE(Skaters!W3:W640))/STDEV(Skaters!W3:W640),0)</f>
        <v>0</v>
      </c>
      <c r="W430" s="33">
        <f>IFERROR((VLOOKUP($A430,Skaters!A1:X640,24,FALSE)-AVERAGE(Skaters!X3:X640))/STDEV(Skaters!X3:X640),0)</f>
        <v>0</v>
      </c>
    </row>
    <row r="431" spans="1:23" ht="21.25" customHeight="1" x14ac:dyDescent="0.15">
      <c r="A431" s="37" t="s">
        <v>435</v>
      </c>
      <c r="B431" s="38" t="s">
        <v>102</v>
      </c>
      <c r="C431" s="39">
        <v>27</v>
      </c>
      <c r="D431" s="38" t="s">
        <v>74</v>
      </c>
      <c r="E431" s="40">
        <f t="shared" si="12"/>
        <v>0.61972716693951979</v>
      </c>
      <c r="F431" s="41">
        <f t="shared" si="13"/>
        <v>1.1476429017398515E-2</v>
      </c>
      <c r="G431" s="42">
        <f>VLOOKUP(A431,Skaters!A1:G640,7,FALSE)</f>
        <v>54</v>
      </c>
      <c r="H431" s="43">
        <f>(VLOOKUP($A431,Skaters!$A1:$V640,8,FALSE)-AVERAGE(Skaters!H3:H640))/STDEV(Skaters!H3:H640)</f>
        <v>1.3783776868013731</v>
      </c>
      <c r="I431" s="33">
        <f>(VLOOKUP($A431,Skaters!$A1:$V640,10,FALSE)-AVERAGE(Skaters!J3:J640))/STDEV(Skaters!J3:J640)</f>
        <v>-0.98384352642464523</v>
      </c>
      <c r="J431" s="33">
        <f>(VLOOKUP($A431,Skaters!$A1:$V640,11,FALSE)-AVERAGE(Skaters!K3:K640))/STDEV(Skaters!K3:K640)</f>
        <v>-0.24695779872674087</v>
      </c>
      <c r="K431" s="33">
        <f>(VLOOKUP($A431,Skaters!$A1:$V640,12,FALSE)-AVERAGE(Skaters!L3:L640))/STDEV(Skaters!L3:L640)</f>
        <v>-0.61401540995292614</v>
      </c>
      <c r="L431" s="33">
        <f>(VLOOKUP($A431,Skaters!$A1:$V640,13,FALSE)-AVERAGE(Skaters!M3:M640))/STDEV(Skaters!M3:M640)</f>
        <v>-0.28246378344023604</v>
      </c>
      <c r="M431" s="33">
        <f>(VLOOKUP($A431,Skaters!$A1:$V640,14,FALSE)-AVERAGE(Skaters!N3:N640))/STDEV(Skaters!N3:N640)</f>
        <v>-0.76178520300312536</v>
      </c>
      <c r="N431" s="33">
        <f>(VLOOKUP($A431,Skaters!$A1:$V640,15,FALSE)-AVERAGE(Skaters!O3:O640))/STDEV(Skaters!O3:O640)</f>
        <v>-0.83445121969803382</v>
      </c>
      <c r="O431" s="33">
        <f>(VLOOKUP($A431,Skaters!$A1:$V640,16,FALSE)-AVERAGE(Skaters!P3:P640))/STDEV(Skaters!P3:P640)</f>
        <v>2.3535372259312446</v>
      </c>
      <c r="P431" s="33">
        <f>(VLOOKUP($A431,Skaters!$A1:$V640,17,FALSE)-AVERAGE(Skaters!Q3:Q640))/STDEV(Skaters!Q3:Q640)</f>
        <v>0.87501160654396859</v>
      </c>
      <c r="Q431" s="33">
        <f>(VLOOKUP($A431,Skaters!$A1:$V640,18,FALSE)-AVERAGE(Skaters!R3:R640))/STDEV(Skaters!R3:R640)</f>
        <v>0.61390626929793124</v>
      </c>
      <c r="R431" s="33">
        <f>(VLOOKUP($A431,Skaters!$A1:$V640,19,FALSE)-AVERAGE(Skaters!S3:S640))/STDEV(Skaters!S3:S640)</f>
        <v>-0.94355432817622664</v>
      </c>
      <c r="S431" s="33">
        <f>(VLOOKUP($A431,Skaters!$A1:$V640,20,FALSE)-AVERAGE(Skaters!T3:T640))/STDEV(Skaters!T3:T640)</f>
        <v>-0.59598363404164245</v>
      </c>
      <c r="T431" s="33">
        <f>(VLOOKUP($A431,Skaters!$A1:$V640,21,FALSE)-AVERAGE(Skaters!U3:U640))/STDEV(Skaters!U3:U640)</f>
        <v>-0.65095784258714562</v>
      </c>
      <c r="U431" s="33">
        <f>(VLOOKUP($A431,Skaters!$A1:$V640,22,FALSE)-AVERAGE(Skaters!V3:V640))/STDEV(Skaters!V3:V640)</f>
        <v>-1.1927436227759016</v>
      </c>
      <c r="V431" s="33">
        <f>IFERROR((VLOOKUP($A431,Skaters!A1:X640,23,FALSE)-AVERAGE(Skaters!W3:W640))/STDEV(Skaters!W3:W640),0)</f>
        <v>0</v>
      </c>
      <c r="W431" s="33">
        <f>IFERROR((VLOOKUP($A431,Skaters!A1:X640,24,FALSE)-AVERAGE(Skaters!X3:X640))/STDEV(Skaters!X3:X640),0)</f>
        <v>0</v>
      </c>
    </row>
    <row r="432" spans="1:23" ht="21.25" customHeight="1" x14ac:dyDescent="0.15">
      <c r="A432" s="44" t="s">
        <v>486</v>
      </c>
      <c r="B432" s="48" t="s">
        <v>119</v>
      </c>
      <c r="C432" s="49">
        <v>23</v>
      </c>
      <c r="D432" s="48" t="s">
        <v>74</v>
      </c>
      <c r="E432" s="40">
        <f t="shared" si="12"/>
        <v>-0.87077832029224067</v>
      </c>
      <c r="F432" s="41">
        <f t="shared" si="13"/>
        <v>-1.8929963484613926E-2</v>
      </c>
      <c r="G432" s="42">
        <f>VLOOKUP(A432,Skaters!A1:G640,7,FALSE)</f>
        <v>46</v>
      </c>
      <c r="H432" s="43">
        <f>(VLOOKUP($A432,Skaters!$A1:$V640,8,FALSE)-AVERAGE(Skaters!H3:H640))/STDEV(Skaters!H3:H640)</f>
        <v>1.6443920603269406</v>
      </c>
      <c r="I432" s="33">
        <f>(VLOOKUP($A432,Skaters!$A1:$V640,10,FALSE)-AVERAGE(Skaters!J3:J640))/STDEV(Skaters!J3:J640)</f>
        <v>-1.0524408590646031</v>
      </c>
      <c r="J432" s="33">
        <f>(VLOOKUP($A432,Skaters!$A1:$V640,11,FALSE)-AVERAGE(Skaters!K3:K640))/STDEV(Skaters!K3:K640)</f>
        <v>-0.21993900498394459</v>
      </c>
      <c r="K432" s="33">
        <f>(VLOOKUP($A432,Skaters!$A1:$V640,12,FALSE)-AVERAGE(Skaters!L3:L640))/STDEV(Skaters!L3:L640)</f>
        <v>-0.62888594581782276</v>
      </c>
      <c r="L432" s="33">
        <f>(VLOOKUP($A432,Skaters!$A1:$V640,13,FALSE)-AVERAGE(Skaters!M3:M640))/STDEV(Skaters!M3:M640)</f>
        <v>-1.0259505731790799</v>
      </c>
      <c r="M432" s="33">
        <f>(VLOOKUP($A432,Skaters!$A1:$V640,14,FALSE)-AVERAGE(Skaters!N3:N640))/STDEV(Skaters!N3:N640)</f>
        <v>-0.76416657590037917</v>
      </c>
      <c r="N432" s="33">
        <f>(VLOOKUP($A432,Skaters!$A1:$V640,15,FALSE)-AVERAGE(Skaters!O3:O640))/STDEV(Skaters!O3:O640)</f>
        <v>-0.74158328385509209</v>
      </c>
      <c r="O432" s="33">
        <f>(VLOOKUP($A432,Skaters!$A1:$V640,16,FALSE)-AVERAGE(Skaters!P3:P640))/STDEV(Skaters!P3:P640)</f>
        <v>2.941208782898876</v>
      </c>
      <c r="P432" s="33">
        <f>(VLOOKUP($A432,Skaters!$A1:$V640,17,FALSE)-AVERAGE(Skaters!Q3:Q640))/STDEV(Skaters!Q3:Q640)</f>
        <v>1.5068181676956192</v>
      </c>
      <c r="Q432" s="33">
        <f>(VLOOKUP($A432,Skaters!$A1:$V640,18,FALSE)-AVERAGE(Skaters!R3:R640))/STDEV(Skaters!R3:R640)</f>
        <v>-0.77207338210839704</v>
      </c>
      <c r="R432" s="33">
        <f>(VLOOKUP($A432,Skaters!$A1:$V640,19,FALSE)-AVERAGE(Skaters!S3:S640))/STDEV(Skaters!S3:S640)</f>
        <v>-1.0228976537086385</v>
      </c>
      <c r="S432" s="33">
        <f>(VLOOKUP($A432,Skaters!$A1:$V640,20,FALSE)-AVERAGE(Skaters!T3:T640))/STDEV(Skaters!T3:T640)</f>
        <v>-0.59598363404164245</v>
      </c>
      <c r="T432" s="33">
        <f>(VLOOKUP($A432,Skaters!$A1:$V640,21,FALSE)-AVERAGE(Skaters!U3:U640))/STDEV(Skaters!U3:U640)</f>
        <v>-0.65095784258714562</v>
      </c>
      <c r="U432" s="33">
        <f>(VLOOKUP($A432,Skaters!$A1:$V640,22,FALSE)-AVERAGE(Skaters!V3:V640))/STDEV(Skaters!V3:V640)</f>
        <v>-1.1927436227759016</v>
      </c>
      <c r="V432" s="33">
        <f>IFERROR((VLOOKUP($A432,Skaters!A1:X640,23,FALSE)-AVERAGE(Skaters!W3:W640))/STDEV(Skaters!W3:W640),0)</f>
        <v>0</v>
      </c>
      <c r="W432" s="33">
        <f>IFERROR((VLOOKUP($A432,Skaters!A1:X640,24,FALSE)-AVERAGE(Skaters!X3:X640))/STDEV(Skaters!X3:X640),0)</f>
        <v>0</v>
      </c>
    </row>
    <row r="433" spans="1:23" ht="21.25" customHeight="1" x14ac:dyDescent="0.15">
      <c r="A433" s="44" t="s">
        <v>480</v>
      </c>
      <c r="B433" s="48" t="s">
        <v>144</v>
      </c>
      <c r="C433" s="49">
        <v>28</v>
      </c>
      <c r="D433" s="48" t="s">
        <v>81</v>
      </c>
      <c r="E433" s="40">
        <f t="shared" si="12"/>
        <v>-3.4885418334612397</v>
      </c>
      <c r="F433" s="41">
        <f t="shared" si="13"/>
        <v>-7.2677954863775832E-2</v>
      </c>
      <c r="G433" s="42">
        <f>VLOOKUP(A433,Skaters!A1:G640,7,FALSE)</f>
        <v>48</v>
      </c>
      <c r="H433" s="43">
        <f>(VLOOKUP($A433,Skaters!$A1:$V640,8,FALSE)-AVERAGE(Skaters!H3:H640))/STDEV(Skaters!H3:H640)</f>
        <v>-0.75410193311360674</v>
      </c>
      <c r="I433" s="33">
        <f>(VLOOKUP($A433,Skaters!$A1:$V640,10,FALSE)-AVERAGE(Skaters!J3:J640))/STDEV(Skaters!J3:J640)</f>
        <v>-0.34952878517161751</v>
      </c>
      <c r="J433" s="33">
        <f>(VLOOKUP($A433,Skaters!$A1:$V640,11,FALSE)-AVERAGE(Skaters!K3:K640))/STDEV(Skaters!K3:K640)</f>
        <v>-0.74366822246147146</v>
      </c>
      <c r="K433" s="33">
        <f>(VLOOKUP($A433,Skaters!$A1:$V640,12,FALSE)-AVERAGE(Skaters!L3:L640))/STDEV(Skaters!L3:L640)</f>
        <v>-0.63243405080161963</v>
      </c>
      <c r="L433" s="33">
        <f>(VLOOKUP($A433,Skaters!$A1:$V640,13,FALSE)-AVERAGE(Skaters!M3:M640))/STDEV(Skaters!M3:M640)</f>
        <v>1.7946564994659586E-2</v>
      </c>
      <c r="M433" s="33">
        <f>(VLOOKUP($A433,Skaters!$A1:$V640,14,FALSE)-AVERAGE(Skaters!N3:N640))/STDEV(Skaters!N3:N640)</f>
        <v>-0.50736870871721929</v>
      </c>
      <c r="N433" s="33">
        <f>(VLOOKUP($A433,Skaters!$A1:$V640,15,FALSE)-AVERAGE(Skaters!O3:O640))/STDEV(Skaters!O3:O640)</f>
        <v>-0.66896021576208853</v>
      </c>
      <c r="O433" s="33">
        <f>(VLOOKUP($A433,Skaters!$A1:$V640,16,FALSE)-AVERAGE(Skaters!P3:P640))/STDEV(Skaters!P3:P640)</f>
        <v>-0.72066226739835182</v>
      </c>
      <c r="P433" s="33">
        <f>(VLOOKUP($A433,Skaters!$A1:$V640,17,FALSE)-AVERAGE(Skaters!Q3:Q640))/STDEV(Skaters!Q3:Q640)</f>
        <v>1.040536102306534</v>
      </c>
      <c r="Q433" s="33">
        <f>(VLOOKUP($A433,Skaters!$A1:$V640,18,FALSE)-AVERAGE(Skaters!R3:R640))/STDEV(Skaters!R3:R640)</f>
        <v>-1.02366890766237</v>
      </c>
      <c r="R433" s="33">
        <f>(VLOOKUP($A433,Skaters!$A1:$V640,19,FALSE)-AVERAGE(Skaters!S3:S640))/STDEV(Skaters!S3:S640)</f>
        <v>-0.57663202631121557</v>
      </c>
      <c r="S433" s="33">
        <f>(VLOOKUP($A433,Skaters!$A1:$V640,20,FALSE)-AVERAGE(Skaters!T3:T640))/STDEV(Skaters!T3:T640)</f>
        <v>-0.56533778727399664</v>
      </c>
      <c r="T433" s="33">
        <f>(VLOOKUP($A433,Skaters!$A1:$V640,21,FALSE)-AVERAGE(Skaters!U3:U640))/STDEV(Skaters!U3:U640)</f>
        <v>-0.56062880281111627</v>
      </c>
      <c r="U433" s="33">
        <f>(VLOOKUP($A433,Skaters!$A1:$V640,22,FALSE)-AVERAGE(Skaters!V3:V640))/STDEV(Skaters!V3:V640)</f>
        <v>-1.1927436227759016</v>
      </c>
      <c r="V433" s="33">
        <f>IFERROR((VLOOKUP($A433,Skaters!A1:X640,23,FALSE)-AVERAGE(Skaters!W3:W640))/STDEV(Skaters!W3:W640),0)</f>
        <v>0</v>
      </c>
      <c r="W433" s="33">
        <f>IFERROR((VLOOKUP($A433,Skaters!A1:X640,24,FALSE)-AVERAGE(Skaters!X3:X640))/STDEV(Skaters!X3:X640),0)</f>
        <v>0</v>
      </c>
    </row>
    <row r="434" spans="1:23" ht="21.25" customHeight="1" x14ac:dyDescent="0.15">
      <c r="A434" s="44" t="s">
        <v>474</v>
      </c>
      <c r="B434" s="45" t="s">
        <v>78</v>
      </c>
      <c r="C434" s="46">
        <v>32</v>
      </c>
      <c r="D434" s="45" t="s">
        <v>74</v>
      </c>
      <c r="E434" s="40">
        <f t="shared" si="12"/>
        <v>0.40114549965959334</v>
      </c>
      <c r="F434" s="41">
        <f t="shared" si="13"/>
        <v>8.9143444368798529E-3</v>
      </c>
      <c r="G434" s="42">
        <f>VLOOKUP(A434,Skaters!A1:G640,7,FALSE)</f>
        <v>45</v>
      </c>
      <c r="H434" s="43">
        <f>(VLOOKUP($A434,Skaters!$A1:$V640,8,FALSE)-AVERAGE(Skaters!H3:H640))/STDEV(Skaters!H3:H640)</f>
        <v>1.4354717136187722</v>
      </c>
      <c r="I434" s="33">
        <f>(VLOOKUP($A434,Skaters!$A1:$V640,10,FALSE)-AVERAGE(Skaters!J3:J640))/STDEV(Skaters!J3:J640)</f>
        <v>-0.95063763760779896</v>
      </c>
      <c r="J434" s="33">
        <f>(VLOOKUP($A434,Skaters!$A1:$V640,11,FALSE)-AVERAGE(Skaters!K3:K640))/STDEV(Skaters!K3:K640)</f>
        <v>-0.31024950933145168</v>
      </c>
      <c r="K434" s="33">
        <f>(VLOOKUP($A434,Skaters!$A1:$V640,12,FALSE)-AVERAGE(Skaters!L3:L640))/STDEV(Skaters!L3:L640)</f>
        <v>-0.63853193566230504</v>
      </c>
      <c r="L434" s="33">
        <f>(VLOOKUP($A434,Skaters!$A1:$V640,13,FALSE)-AVERAGE(Skaters!M3:M640))/STDEV(Skaters!M3:M640)</f>
        <v>-0.65367295965651595</v>
      </c>
      <c r="M434" s="33">
        <f>(VLOOKUP($A434,Skaters!$A1:$V640,14,FALSE)-AVERAGE(Skaters!N3:N640))/STDEV(Skaters!N3:N640)</f>
        <v>-0.73032045461609041</v>
      </c>
      <c r="N434" s="33">
        <f>(VLOOKUP($A434,Skaters!$A1:$V640,15,FALSE)-AVERAGE(Skaters!O3:O640))/STDEV(Skaters!O3:O640)</f>
        <v>-0.68589906292038016</v>
      </c>
      <c r="O434" s="33">
        <f>(VLOOKUP($A434,Skaters!$A1:$V640,16,FALSE)-AVERAGE(Skaters!P3:P640))/STDEV(Skaters!P3:P640)</f>
        <v>1.9555170869710117</v>
      </c>
      <c r="P434" s="33">
        <f>(VLOOKUP($A434,Skaters!$A1:$V640,17,FALSE)-AVERAGE(Skaters!Q3:Q640))/STDEV(Skaters!Q3:Q640)</f>
        <v>7.7202298421367999E-2</v>
      </c>
      <c r="Q434" s="33">
        <f>(VLOOKUP($A434,Skaters!$A1:$V640,18,FALSE)-AVERAGE(Skaters!R3:R640))/STDEV(Skaters!R3:R640)</f>
        <v>1.0460875822047284</v>
      </c>
      <c r="R434" s="33">
        <f>(VLOOKUP($A434,Skaters!$A1:$V640,19,FALSE)-AVERAGE(Skaters!S3:S640))/STDEV(Skaters!S3:S640)</f>
        <v>-0.83742584152307464</v>
      </c>
      <c r="S434" s="33">
        <f>(VLOOKUP($A434,Skaters!$A1:$V640,20,FALSE)-AVERAGE(Skaters!T3:T640))/STDEV(Skaters!T3:T640)</f>
        <v>-0.59598363404164245</v>
      </c>
      <c r="T434" s="33">
        <f>(VLOOKUP($A434,Skaters!$A1:$V640,21,FALSE)-AVERAGE(Skaters!U3:U640))/STDEV(Skaters!U3:U640)</f>
        <v>-0.64419126051556264</v>
      </c>
      <c r="U434" s="33">
        <f>(VLOOKUP($A434,Skaters!$A1:$V640,22,FALSE)-AVERAGE(Skaters!V3:V640))/STDEV(Skaters!V3:V640)</f>
        <v>-1.1927436227759016</v>
      </c>
      <c r="V434" s="33">
        <f>IFERROR((VLOOKUP($A434,Skaters!A1:X640,23,FALSE)-AVERAGE(Skaters!W3:W640))/STDEV(Skaters!W3:W640),0)</f>
        <v>0</v>
      </c>
      <c r="W434" s="33">
        <f>IFERROR((VLOOKUP($A434,Skaters!A1:X640,24,FALSE)-AVERAGE(Skaters!X3:X640))/STDEV(Skaters!X3:X640),0)</f>
        <v>0</v>
      </c>
    </row>
    <row r="435" spans="1:23" ht="21.25" customHeight="1" x14ac:dyDescent="0.15">
      <c r="A435" s="44" t="s">
        <v>544</v>
      </c>
      <c r="B435" s="45" t="s">
        <v>115</v>
      </c>
      <c r="C435" s="46">
        <v>22</v>
      </c>
      <c r="D435" s="45" t="s">
        <v>59</v>
      </c>
      <c r="E435" s="40">
        <f t="shared" si="12"/>
        <v>-3.2336780941231038</v>
      </c>
      <c r="F435" s="41">
        <f t="shared" si="13"/>
        <v>-6.467356188246208E-2</v>
      </c>
      <c r="G435" s="42">
        <f>VLOOKUP(A435,Skaters!A1:G640,7,FALSE)</f>
        <v>50</v>
      </c>
      <c r="H435" s="43">
        <f>(VLOOKUP($A435,Skaters!$A1:$V640,8,FALSE)-AVERAGE(Skaters!H3:H640))/STDEV(Skaters!H3:H640)</f>
        <v>-1.3900246767045032</v>
      </c>
      <c r="I435" s="33">
        <f>(VLOOKUP($A435,Skaters!$A1:$V640,10,FALSE)-AVERAGE(Skaters!J3:J640))/STDEV(Skaters!J3:J640)</f>
        <v>3.1700243822135467E-2</v>
      </c>
      <c r="J435" s="33">
        <f>(VLOOKUP($A435,Skaters!$A1:$V640,11,FALSE)-AVERAGE(Skaters!K3:K640))/STDEV(Skaters!K3:K640)</f>
        <v>-1.0367102349506676</v>
      </c>
      <c r="K435" s="33">
        <f>(VLOOKUP($A435,Skaters!$A1:$V640,12,FALSE)-AVERAGE(Skaters!L3:L640))/STDEV(Skaters!L3:L640)</f>
        <v>-0.64003909305015882</v>
      </c>
      <c r="L435" s="33">
        <f>(VLOOKUP($A435,Skaters!$A1:$V640,13,FALSE)-AVERAGE(Skaters!M3:M640))/STDEV(Skaters!M3:M640)</f>
        <v>-0.54936869231456686</v>
      </c>
      <c r="M435" s="33">
        <f>(VLOOKUP($A435,Skaters!$A1:$V640,14,FALSE)-AVERAGE(Skaters!N3:N640))/STDEV(Skaters!N3:N640)</f>
        <v>-0.66937960659712348</v>
      </c>
      <c r="N435" s="33">
        <f>(VLOOKUP($A435,Skaters!$A1:$V640,15,FALSE)-AVERAGE(Skaters!O3:O640))/STDEV(Skaters!O3:O640)</f>
        <v>-0.76890840922035208</v>
      </c>
      <c r="O435" s="33">
        <f>(VLOOKUP($A435,Skaters!$A1:$V640,16,FALSE)-AVERAGE(Skaters!P3:P640))/STDEV(Skaters!P3:P640)</f>
        <v>-0.97301137500545465</v>
      </c>
      <c r="P435" s="33">
        <f>(VLOOKUP($A435,Skaters!$A1:$V640,17,FALSE)-AVERAGE(Skaters!Q3:Q640))/STDEV(Skaters!Q3:Q640)</f>
        <v>-0.71909430647074046</v>
      </c>
      <c r="Q435" s="33">
        <f>(VLOOKUP($A435,Skaters!$A1:$V640,18,FALSE)-AVERAGE(Skaters!R3:R640))/STDEV(Skaters!R3:R640)</f>
        <v>6.2620373545802271E-2</v>
      </c>
      <c r="R435" s="33">
        <f>(VLOOKUP($A435,Skaters!$A1:$V640,19,FALSE)-AVERAGE(Skaters!S3:S640))/STDEV(Skaters!S3:S640)</f>
        <v>0.19797494312221406</v>
      </c>
      <c r="S435" s="33">
        <f>(VLOOKUP($A435,Skaters!$A1:$V640,20,FALSE)-AVERAGE(Skaters!T3:T640))/STDEV(Skaters!T3:T640)</f>
        <v>-0.54690092189302164</v>
      </c>
      <c r="T435" s="33">
        <f>(VLOOKUP($A435,Skaters!$A1:$V640,21,FALSE)-AVERAGE(Skaters!U3:U640))/STDEV(Skaters!U3:U640)</f>
        <v>-0.5461635761742345</v>
      </c>
      <c r="U435" s="33">
        <f>(VLOOKUP($A435,Skaters!$A1:$V640,22,FALSE)-AVERAGE(Skaters!V3:V640))/STDEV(Skaters!V3:V640)</f>
        <v>0.26074756350192085</v>
      </c>
      <c r="V435" s="33">
        <f>IFERROR((VLOOKUP($A435,Skaters!A1:X640,23,FALSE)-AVERAGE(Skaters!W3:W640))/STDEV(Skaters!W3:W640),0)</f>
        <v>0</v>
      </c>
      <c r="W435" s="33">
        <f>IFERROR((VLOOKUP($A435,Skaters!A1:X640,24,FALSE)-AVERAGE(Skaters!X3:X640))/STDEV(Skaters!X3:X640),0)</f>
        <v>0</v>
      </c>
    </row>
    <row r="436" spans="1:23" ht="21.25" customHeight="1" x14ac:dyDescent="0.15">
      <c r="A436" s="44" t="s">
        <v>454</v>
      </c>
      <c r="B436" s="48" t="s">
        <v>130</v>
      </c>
      <c r="C436" s="49">
        <v>35</v>
      </c>
      <c r="D436" s="48" t="s">
        <v>74</v>
      </c>
      <c r="E436" s="40">
        <f t="shared" si="12"/>
        <v>-0.47589492959258883</v>
      </c>
      <c r="F436" s="41">
        <f t="shared" si="13"/>
        <v>-1.0125424033884868E-2</v>
      </c>
      <c r="G436" s="42">
        <f>VLOOKUP(A436,Skaters!A1:G640,7,FALSE)</f>
        <v>47</v>
      </c>
      <c r="H436" s="43">
        <f>(VLOOKUP($A436,Skaters!$A1:$V640,8,FALSE)-AVERAGE(Skaters!H3:H640))/STDEV(Skaters!H3:H640)</f>
        <v>0.36483443833071733</v>
      </c>
      <c r="I436" s="33">
        <f>(VLOOKUP($A436,Skaters!$A1:$V640,10,FALSE)-AVERAGE(Skaters!J3:J640))/STDEV(Skaters!J3:J640)</f>
        <v>-1.1514406325275186</v>
      </c>
      <c r="J436" s="33">
        <f>(VLOOKUP($A436,Skaters!$A1:$V640,11,FALSE)-AVERAGE(Skaters!K3:K640))/STDEV(Skaters!K3:K640)</f>
        <v>-0.166395004004633</v>
      </c>
      <c r="K436" s="33">
        <f>(VLOOKUP($A436,Skaters!$A1:$V640,12,FALSE)-AVERAGE(Skaters!L3:L640))/STDEV(Skaters!L3:L640)</f>
        <v>-0.64115691288453525</v>
      </c>
      <c r="L436" s="33">
        <f>(VLOOKUP($A436,Skaters!$A1:$V640,13,FALSE)-AVERAGE(Skaters!M3:M640))/STDEV(Skaters!M3:M640)</f>
        <v>-0.3592885296837342</v>
      </c>
      <c r="M436" s="33">
        <f>(VLOOKUP($A436,Skaters!$A1:$V640,14,FALSE)-AVERAGE(Skaters!N3:N640))/STDEV(Skaters!N3:N640)</f>
        <v>-0.72123073938459226</v>
      </c>
      <c r="N436" s="33">
        <f>(VLOOKUP($A436,Skaters!$A1:$V640,15,FALSE)-AVERAGE(Skaters!O3:O640))/STDEV(Skaters!O3:O640)</f>
        <v>-0.73915316696662936</v>
      </c>
      <c r="O436" s="33">
        <f>(VLOOKUP($A436,Skaters!$A1:$V640,16,FALSE)-AVERAGE(Skaters!P3:P640))/STDEV(Skaters!P3:P640)</f>
        <v>1.9585602154712007</v>
      </c>
      <c r="P436" s="33">
        <f>(VLOOKUP($A436,Skaters!$A1:$V640,17,FALSE)-AVERAGE(Skaters!Q3:Q640))/STDEV(Skaters!Q3:Q640)</f>
        <v>0.2984062384889184</v>
      </c>
      <c r="Q436" s="33">
        <f>(VLOOKUP($A436,Skaters!$A1:$V640,18,FALSE)-AVERAGE(Skaters!R3:R640))/STDEV(Skaters!R3:R640)</f>
        <v>-1.8177811881274198E-2</v>
      </c>
      <c r="R436" s="33">
        <f>(VLOOKUP($A436,Skaters!$A1:$V640,19,FALSE)-AVERAGE(Skaters!S3:S640))/STDEV(Skaters!S3:S640)</f>
        <v>-1.0987517655013475</v>
      </c>
      <c r="S436" s="33">
        <f>(VLOOKUP($A436,Skaters!$A1:$V640,20,FALSE)-AVERAGE(Skaters!T3:T640))/STDEV(Skaters!T3:T640)</f>
        <v>-0.59598363404164245</v>
      </c>
      <c r="T436" s="33">
        <f>(VLOOKUP($A436,Skaters!$A1:$V640,21,FALSE)-AVERAGE(Skaters!U3:U640))/STDEV(Skaters!U3:U640)</f>
        <v>-0.65095784258714562</v>
      </c>
      <c r="U436" s="33">
        <f>(VLOOKUP($A436,Skaters!$A1:$V640,22,FALSE)-AVERAGE(Skaters!V3:V640))/STDEV(Skaters!V3:V640)</f>
        <v>-1.1927436227759016</v>
      </c>
      <c r="V436" s="33">
        <f>IFERROR((VLOOKUP($A436,Skaters!A1:X640,23,FALSE)-AVERAGE(Skaters!W3:W640))/STDEV(Skaters!W3:W640),0)</f>
        <v>0</v>
      </c>
      <c r="W436" s="33">
        <f>IFERROR((VLOOKUP($A436,Skaters!A1:X640,24,FALSE)-AVERAGE(Skaters!X3:X640))/STDEV(Skaters!X3:X640),0)</f>
        <v>0</v>
      </c>
    </row>
    <row r="437" spans="1:23" ht="21.25" customHeight="1" x14ac:dyDescent="0.15">
      <c r="A437" s="44" t="s">
        <v>495</v>
      </c>
      <c r="B437" s="45" t="s">
        <v>119</v>
      </c>
      <c r="C437" s="46">
        <v>26</v>
      </c>
      <c r="D437" s="51"/>
      <c r="E437" s="40">
        <f t="shared" si="12"/>
        <v>-1.1812331604779092</v>
      </c>
      <c r="F437" s="41">
        <f t="shared" si="13"/>
        <v>-2.5678981749519766E-2</v>
      </c>
      <c r="G437" s="42">
        <f>VLOOKUP(A437,Skaters!A1:G640,7,FALSE)</f>
        <v>46</v>
      </c>
      <c r="H437" s="43">
        <f>(VLOOKUP($A437,Skaters!$A1:$V640,8,FALSE)-AVERAGE(Skaters!H3:H640))/STDEV(Skaters!H3:H640)</f>
        <v>0.67884933191534491</v>
      </c>
      <c r="I437" s="33">
        <f>(VLOOKUP($A437,Skaters!$A1:$V640,10,FALSE)-AVERAGE(Skaters!J3:J640))/STDEV(Skaters!J3:J640)</f>
        <v>-0.70620422104565161</v>
      </c>
      <c r="J437" s="33">
        <f>(VLOOKUP($A437,Skaters!$A1:$V640,11,FALSE)-AVERAGE(Skaters!K3:K640))/STDEV(Skaters!K3:K640)</f>
        <v>-0.49540715696727144</v>
      </c>
      <c r="K437" s="33">
        <f>(VLOOKUP($A437,Skaters!$A1:$V640,12,FALSE)-AVERAGE(Skaters!L3:L640))/STDEV(Skaters!L3:L640)</f>
        <v>-0.6416820647114414</v>
      </c>
      <c r="L437" s="33">
        <f>(VLOOKUP($A437,Skaters!$A1:$V640,13,FALSE)-AVERAGE(Skaters!M3:M640))/STDEV(Skaters!M3:M640)</f>
        <v>-0.66646326913747</v>
      </c>
      <c r="M437" s="33">
        <f>(VLOOKUP($A437,Skaters!$A1:$V640,14,FALSE)-AVERAGE(Skaters!N3:N640))/STDEV(Skaters!N3:N640)</f>
        <v>-0.77528562497496234</v>
      </c>
      <c r="N437" s="33">
        <f>(VLOOKUP($A437,Skaters!$A1:$V640,15,FALSE)-AVERAGE(Skaters!O3:O640))/STDEV(Skaters!O3:O640)</f>
        <v>-0.86209247449359816</v>
      </c>
      <c r="O437" s="33">
        <f>(VLOOKUP($A437,Skaters!$A1:$V640,16,FALSE)-AVERAGE(Skaters!P3:P640))/STDEV(Skaters!P3:P640)</f>
        <v>1.6879101876955074</v>
      </c>
      <c r="P437" s="33">
        <f>(VLOOKUP($A437,Skaters!$A1:$V640,17,FALSE)-AVERAGE(Skaters!Q3:Q640))/STDEV(Skaters!Q3:Q640)</f>
        <v>0.60238591605809133</v>
      </c>
      <c r="Q437" s="33">
        <f>(VLOOKUP($A437,Skaters!$A1:$V640,18,FALSE)-AVERAGE(Skaters!R3:R640))/STDEV(Skaters!R3:R640)</f>
        <v>-0.13897622652942537</v>
      </c>
      <c r="R437" s="33">
        <f>(VLOOKUP($A437,Skaters!$A1:$V640,19,FALSE)-AVERAGE(Skaters!S3:S640))/STDEV(Skaters!S3:S640)</f>
        <v>-0.72700017355072821</v>
      </c>
      <c r="S437" s="33">
        <f>(VLOOKUP($A437,Skaters!$A1:$V640,20,FALSE)-AVERAGE(Skaters!T3:T640))/STDEV(Skaters!T3:T640)</f>
        <v>-0.59598363404164245</v>
      </c>
      <c r="T437" s="33">
        <f>(VLOOKUP($A437,Skaters!$A1:$V640,21,FALSE)-AVERAGE(Skaters!U3:U640))/STDEV(Skaters!U3:U640)</f>
        <v>-0.65095784258714562</v>
      </c>
      <c r="U437" s="33">
        <f>(VLOOKUP($A437,Skaters!$A1:$V640,22,FALSE)-AVERAGE(Skaters!V3:V640))/STDEV(Skaters!V3:V640)</f>
        <v>-1.1927436227759016</v>
      </c>
      <c r="V437" s="33">
        <f>IFERROR((VLOOKUP($A437,Skaters!A1:X640,23,FALSE)-AVERAGE(Skaters!W3:W640))/STDEV(Skaters!W3:W640),0)</f>
        <v>0</v>
      </c>
      <c r="W437" s="33">
        <f>IFERROR((VLOOKUP($A437,Skaters!A1:X640,24,FALSE)-AVERAGE(Skaters!X3:X640))/STDEV(Skaters!X3:X640),0)</f>
        <v>0</v>
      </c>
    </row>
    <row r="438" spans="1:23" ht="21.25" customHeight="1" x14ac:dyDescent="0.15">
      <c r="A438" s="44" t="s">
        <v>539</v>
      </c>
      <c r="B438" s="45" t="s">
        <v>96</v>
      </c>
      <c r="C438" s="46">
        <v>20</v>
      </c>
      <c r="D438" s="45" t="s">
        <v>59</v>
      </c>
      <c r="E438" s="40">
        <f t="shared" si="12"/>
        <v>-2.8770608165016096</v>
      </c>
      <c r="F438" s="41">
        <f t="shared" si="13"/>
        <v>-6.254480035873064E-2</v>
      </c>
      <c r="G438" s="42">
        <f>VLOOKUP(A438,Skaters!A1:G640,7,FALSE)</f>
        <v>46</v>
      </c>
      <c r="H438" s="43">
        <f>(VLOOKUP($A438,Skaters!$A1:$V640,8,FALSE)-AVERAGE(Skaters!H3:H640))/STDEV(Skaters!H3:H640)</f>
        <v>-1.2460051671989203</v>
      </c>
      <c r="I438" s="33">
        <f>(VLOOKUP($A438,Skaters!$A1:$V640,10,FALSE)-AVERAGE(Skaters!J3:J640))/STDEV(Skaters!J3:J640)</f>
        <v>-0.35259308677448331</v>
      </c>
      <c r="J438" s="33">
        <f>(VLOOKUP($A438,Skaters!$A1:$V640,11,FALSE)-AVERAGE(Skaters!K3:K640))/STDEV(Skaters!K3:K640)</f>
        <v>-0.75758993320768953</v>
      </c>
      <c r="K438" s="33">
        <f>(VLOOKUP($A438,Skaters!$A1:$V640,12,FALSE)-AVERAGE(Skaters!L3:L640))/STDEV(Skaters!L3:L640)</f>
        <v>-0.64265375683220638</v>
      </c>
      <c r="L438" s="33">
        <f>(VLOOKUP($A438,Skaters!$A1:$V640,13,FALSE)-AVERAGE(Skaters!M3:M640))/STDEV(Skaters!M3:M640)</f>
        <v>-0.81064630279359884</v>
      </c>
      <c r="M438" s="33">
        <f>(VLOOKUP($A438,Skaters!$A1:$V640,14,FALSE)-AVERAGE(Skaters!N3:N640))/STDEV(Skaters!N3:N640)</f>
        <v>-0.13881292223617231</v>
      </c>
      <c r="N438" s="33">
        <f>(VLOOKUP($A438,Skaters!$A1:$V640,15,FALSE)-AVERAGE(Skaters!O3:O640))/STDEV(Skaters!O3:O640)</f>
        <v>-0.35423401250624914</v>
      </c>
      <c r="O438" s="33">
        <f>(VLOOKUP($A438,Skaters!$A1:$V640,16,FALSE)-AVERAGE(Skaters!P3:P640))/STDEV(Skaters!P3:P640)</f>
        <v>-0.77574630671556455</v>
      </c>
      <c r="P438" s="33">
        <f>(VLOOKUP($A438,Skaters!$A1:$V640,17,FALSE)-AVERAGE(Skaters!Q3:Q640))/STDEV(Skaters!Q3:Q640)</f>
        <v>-0.98345649666281976</v>
      </c>
      <c r="Q438" s="33">
        <f>(VLOOKUP($A438,Skaters!$A1:$V640,18,FALSE)-AVERAGE(Skaters!R3:R640))/STDEV(Skaters!R3:R640)</f>
        <v>0.17374882549597628</v>
      </c>
      <c r="R438" s="33">
        <f>(VLOOKUP($A438,Skaters!$A1:$V640,19,FALSE)-AVERAGE(Skaters!S3:S640))/STDEV(Skaters!S3:S640)</f>
        <v>-0.23766196451802923</v>
      </c>
      <c r="S438" s="33">
        <f>(VLOOKUP($A438,Skaters!$A1:$V640,20,FALSE)-AVERAGE(Skaters!T3:T640))/STDEV(Skaters!T3:T640)</f>
        <v>-0.45486636248526674</v>
      </c>
      <c r="T438" s="33">
        <f>(VLOOKUP($A438,Skaters!$A1:$V640,21,FALSE)-AVERAGE(Skaters!U3:U640))/STDEV(Skaters!U3:U640)</f>
        <v>-0.29944926273271366</v>
      </c>
      <c r="U438" s="33">
        <f>(VLOOKUP($A438,Skaters!$A1:$V640,22,FALSE)-AVERAGE(Skaters!V3:V640))/STDEV(Skaters!V3:V640)</f>
        <v>0.11539844487413992</v>
      </c>
      <c r="V438" s="33">
        <f>IFERROR((VLOOKUP($A438,Skaters!A1:X640,23,FALSE)-AVERAGE(Skaters!W3:W640))/STDEV(Skaters!W3:W640),0)</f>
        <v>0</v>
      </c>
      <c r="W438" s="33">
        <f>IFERROR((VLOOKUP($A438,Skaters!A1:X640,24,FALSE)-AVERAGE(Skaters!X3:X640))/STDEV(Skaters!X3:X640),0)</f>
        <v>0</v>
      </c>
    </row>
    <row r="439" spans="1:23" ht="21.25" customHeight="1" x14ac:dyDescent="0.2">
      <c r="A439" s="47" t="s">
        <v>467</v>
      </c>
      <c r="B439" s="38" t="s">
        <v>87</v>
      </c>
      <c r="C439" s="39">
        <v>25</v>
      </c>
      <c r="D439" s="38" t="s">
        <v>74</v>
      </c>
      <c r="E439" s="40">
        <f t="shared" si="12"/>
        <v>0.80722330464367209</v>
      </c>
      <c r="F439" s="41">
        <f t="shared" si="13"/>
        <v>1.8345984196447094E-2</v>
      </c>
      <c r="G439" s="42">
        <f>VLOOKUP(A439,Skaters!A1:G640,7,FALSE)</f>
        <v>44</v>
      </c>
      <c r="H439" s="43">
        <f>(VLOOKUP($A439,Skaters!$A1:$V640,8,FALSE)-AVERAGE(Skaters!H3:H640))/STDEV(Skaters!H3:H640)</f>
        <v>0.71542662074918539</v>
      </c>
      <c r="I439" s="33">
        <f>(VLOOKUP($A439,Skaters!$A1:$V640,10,FALSE)-AVERAGE(Skaters!J3:J640))/STDEV(Skaters!J3:J640)</f>
        <v>-0.68178759171561665</v>
      </c>
      <c r="J439" s="33">
        <f>(VLOOKUP($A439,Skaters!$A1:$V640,11,FALSE)-AVERAGE(Skaters!K3:K640))/STDEV(Skaters!K3:K640)</f>
        <v>-0.51654490993430502</v>
      </c>
      <c r="K439" s="33">
        <f>(VLOOKUP($A439,Skaters!$A1:$V640,12,FALSE)-AVERAGE(Skaters!L3:L640))/STDEV(Skaters!L3:L640)</f>
        <v>-0.64366558963750953</v>
      </c>
      <c r="L439" s="33">
        <f>(VLOOKUP($A439,Skaters!$A1:$V640,13,FALSE)-AVERAGE(Skaters!M3:M640))/STDEV(Skaters!M3:M640)</f>
        <v>-0.50823295682284575</v>
      </c>
      <c r="M439" s="33">
        <f>(VLOOKUP($A439,Skaters!$A1:$V640,14,FALSE)-AVERAGE(Skaters!N3:N640))/STDEV(Skaters!N3:N640)</f>
        <v>-0.78030554891220549</v>
      </c>
      <c r="N439" s="33">
        <f>(VLOOKUP($A439,Skaters!$A1:$V640,15,FALSE)-AVERAGE(Skaters!O3:O640))/STDEV(Skaters!O3:O640)</f>
        <v>-0.87237044927787899</v>
      </c>
      <c r="O439" s="33">
        <f>(VLOOKUP($A439,Skaters!$A1:$V640,16,FALSE)-AVERAGE(Skaters!P3:P640))/STDEV(Skaters!P3:P640)</f>
        <v>2.1496156423918338</v>
      </c>
      <c r="P439" s="33">
        <f>(VLOOKUP($A439,Skaters!$A1:$V640,17,FALSE)-AVERAGE(Skaters!Q3:Q640))/STDEV(Skaters!Q3:Q640)</f>
        <v>0.29884753324339858</v>
      </c>
      <c r="Q439" s="33">
        <f>(VLOOKUP($A439,Skaters!$A1:$V640,18,FALSE)-AVERAGE(Skaters!R3:R640))/STDEV(Skaters!R3:R640)</f>
        <v>1.2365435700024849</v>
      </c>
      <c r="R439" s="33">
        <f>(VLOOKUP($A439,Skaters!$A1:$V640,19,FALSE)-AVERAGE(Skaters!S3:S640))/STDEV(Skaters!S3:S640)</f>
        <v>-0.57286034560453292</v>
      </c>
      <c r="S439" s="33">
        <f>(VLOOKUP($A439,Skaters!$A1:$V640,20,FALSE)-AVERAGE(Skaters!T3:T640))/STDEV(Skaters!T3:T640)</f>
        <v>-0.59598363404164245</v>
      </c>
      <c r="T439" s="33">
        <f>(VLOOKUP($A439,Skaters!$A1:$V640,21,FALSE)-AVERAGE(Skaters!U3:U640))/STDEV(Skaters!U3:U640)</f>
        <v>-0.65095784258714562</v>
      </c>
      <c r="U439" s="33">
        <f>(VLOOKUP($A439,Skaters!$A1:$V640,22,FALSE)-AVERAGE(Skaters!V3:V640))/STDEV(Skaters!V3:V640)</f>
        <v>-1.1927436227759016</v>
      </c>
      <c r="V439" s="33">
        <f>IFERROR((VLOOKUP($A439,Skaters!A1:X640,23,FALSE)-AVERAGE(Skaters!W3:W640))/STDEV(Skaters!W3:W640),0)</f>
        <v>0</v>
      </c>
      <c r="W439" s="33">
        <f>IFERROR((VLOOKUP($A439,Skaters!A1:X640,24,FALSE)-AVERAGE(Skaters!X3:X640))/STDEV(Skaters!X3:X640),0)</f>
        <v>0</v>
      </c>
    </row>
    <row r="440" spans="1:23" ht="21.25" customHeight="1" x14ac:dyDescent="0.15">
      <c r="A440" s="44" t="s">
        <v>500</v>
      </c>
      <c r="B440" s="48" t="s">
        <v>58</v>
      </c>
      <c r="C440" s="49">
        <v>28</v>
      </c>
      <c r="D440" s="48" t="s">
        <v>74</v>
      </c>
      <c r="E440" s="40">
        <f t="shared" si="12"/>
        <v>-1.3832301060366425</v>
      </c>
      <c r="F440" s="41">
        <f t="shared" si="13"/>
        <v>-2.8817293875763386E-2</v>
      </c>
      <c r="G440" s="42">
        <f>VLOOKUP(A440,Skaters!A1:G640,7,FALSE)</f>
        <v>48</v>
      </c>
      <c r="H440" s="43">
        <f>(VLOOKUP($A440,Skaters!$A1:$V640,8,FALSE)-AVERAGE(Skaters!H3:H640))/STDEV(Skaters!H3:H640)</f>
        <v>1.0799661689367082</v>
      </c>
      <c r="I440" s="33">
        <f>(VLOOKUP($A440,Skaters!$A1:$V640,10,FALSE)-AVERAGE(Skaters!J3:J640))/STDEV(Skaters!J3:J640)</f>
        <v>-0.99638487162862377</v>
      </c>
      <c r="J440" s="33">
        <f>(VLOOKUP($A440,Skaters!$A1:$V640,11,FALSE)-AVERAGE(Skaters!K3:K640))/STDEV(Skaters!K3:K640)</f>
        <v>-0.28948327172108768</v>
      </c>
      <c r="K440" s="33">
        <f>(VLOOKUP($A440,Skaters!$A1:$V640,12,FALSE)-AVERAGE(Skaters!L3:L640))/STDEV(Skaters!L3:L640)</f>
        <v>-0.64671365379529522</v>
      </c>
      <c r="L440" s="33">
        <f>(VLOOKUP($A440,Skaters!$A1:$V640,13,FALSE)-AVERAGE(Skaters!M3:M640))/STDEV(Skaters!M3:M640)</f>
        <v>-0.65137300312895308</v>
      </c>
      <c r="M440" s="33">
        <f>(VLOOKUP($A440,Skaters!$A1:$V640,14,FALSE)-AVERAGE(Skaters!N3:N640))/STDEV(Skaters!N3:N640)</f>
        <v>-0.78769747942933932</v>
      </c>
      <c r="N440" s="33">
        <f>(VLOOKUP($A440,Skaters!$A1:$V640,15,FALSE)-AVERAGE(Skaters!O3:O640))/STDEV(Skaters!O3:O640)</f>
        <v>-0.88750495656083128</v>
      </c>
      <c r="O440" s="33">
        <f>(VLOOKUP($A440,Skaters!$A1:$V640,16,FALSE)-AVERAGE(Skaters!P3:P640))/STDEV(Skaters!P3:P640)</f>
        <v>1.4028952700699282</v>
      </c>
      <c r="P440" s="33">
        <f>(VLOOKUP($A440,Skaters!$A1:$V640,17,FALSE)-AVERAGE(Skaters!Q3:Q640))/STDEV(Skaters!Q3:Q640)</f>
        <v>0.40242518174171377</v>
      </c>
      <c r="Q440" s="33">
        <f>(VLOOKUP($A440,Skaters!$A1:$V640,18,FALSE)-AVERAGE(Skaters!R3:R640))/STDEV(Skaters!R3:R640)</f>
        <v>3.8620726932925134E-2</v>
      </c>
      <c r="R440" s="33">
        <f>(VLOOKUP($A440,Skaters!$A1:$V640,19,FALSE)-AVERAGE(Skaters!S3:S640))/STDEV(Skaters!S3:S640)</f>
        <v>-0.92822050424916125</v>
      </c>
      <c r="S440" s="33">
        <f>(VLOOKUP($A440,Skaters!$A1:$V640,20,FALSE)-AVERAGE(Skaters!T3:T640))/STDEV(Skaters!T3:T640)</f>
        <v>-0.59598363404164245</v>
      </c>
      <c r="T440" s="33">
        <f>(VLOOKUP($A440,Skaters!$A1:$V640,21,FALSE)-AVERAGE(Skaters!U3:U640))/STDEV(Skaters!U3:U640)</f>
        <v>-0.65095784258714562</v>
      </c>
      <c r="U440" s="33">
        <f>(VLOOKUP($A440,Skaters!$A1:$V640,22,FALSE)-AVERAGE(Skaters!V3:V640))/STDEV(Skaters!V3:V640)</f>
        <v>-1.1927436227759016</v>
      </c>
      <c r="V440" s="33">
        <f>IFERROR((VLOOKUP($A440,Skaters!A1:X640,23,FALSE)-AVERAGE(Skaters!W3:W640))/STDEV(Skaters!W3:W640),0)</f>
        <v>0</v>
      </c>
      <c r="W440" s="33">
        <f>IFERROR((VLOOKUP($A440,Skaters!A1:X640,24,FALSE)-AVERAGE(Skaters!X3:X640))/STDEV(Skaters!X3:X640),0)</f>
        <v>0</v>
      </c>
    </row>
    <row r="441" spans="1:23" ht="21.25" customHeight="1" x14ac:dyDescent="0.2">
      <c r="A441" s="47" t="s">
        <v>496</v>
      </c>
      <c r="B441" s="38" t="s">
        <v>70</v>
      </c>
      <c r="C441" s="39">
        <v>27</v>
      </c>
      <c r="D441" s="38" t="s">
        <v>66</v>
      </c>
      <c r="E441" s="40">
        <f t="shared" si="12"/>
        <v>-1.6434826757705783</v>
      </c>
      <c r="F441" s="41">
        <f t="shared" si="13"/>
        <v>-3.4967716505756988E-2</v>
      </c>
      <c r="G441" s="42">
        <f>VLOOKUP(A441,Skaters!A1:G640,7,FALSE)</f>
        <v>47</v>
      </c>
      <c r="H441" s="43">
        <f>(VLOOKUP($A441,Skaters!$A1:$V640,8,FALSE)-AVERAGE(Skaters!H3:H640))/STDEV(Skaters!H3:H640)</f>
        <v>-1.0904028139277286</v>
      </c>
      <c r="I441" s="33">
        <f>(VLOOKUP($A441,Skaters!$A1:$V640,10,FALSE)-AVERAGE(Skaters!J3:J640))/STDEV(Skaters!J3:J640)</f>
        <v>-0.50807481591482062</v>
      </c>
      <c r="J441" s="33">
        <f>(VLOOKUP($A441,Skaters!$A1:$V640,11,FALSE)-AVERAGE(Skaters!K3:K640))/STDEV(Skaters!K3:K640)</f>
        <v>-0.67463091612330262</v>
      </c>
      <c r="K441" s="33">
        <f>(VLOOKUP($A441,Skaters!$A1:$V640,12,FALSE)-AVERAGE(Skaters!L3:L640))/STDEV(Skaters!L3:L640)</f>
        <v>-0.6626413941065723</v>
      </c>
      <c r="L441" s="33">
        <f>(VLOOKUP($A441,Skaters!$A1:$V640,13,FALSE)-AVERAGE(Skaters!M3:M640))/STDEV(Skaters!M3:M640)</f>
        <v>0.14608380193965159</v>
      </c>
      <c r="M441" s="33">
        <f>(VLOOKUP($A441,Skaters!$A1:$V640,14,FALSE)-AVERAGE(Skaters!N3:N640))/STDEV(Skaters!N3:N640)</f>
        <v>-0.7817188700896035</v>
      </c>
      <c r="N441" s="33">
        <f>(VLOOKUP($A441,Skaters!$A1:$V640,15,FALSE)-AVERAGE(Skaters!O3:O640))/STDEV(Skaters!O3:O640)</f>
        <v>-0.88263507172658084</v>
      </c>
      <c r="O441" s="33">
        <f>(VLOOKUP($A441,Skaters!$A1:$V640,16,FALSE)-AVERAGE(Skaters!P3:P640))/STDEV(Skaters!P3:P640)</f>
        <v>-1.0978217439872811</v>
      </c>
      <c r="P441" s="33">
        <f>(VLOOKUP($A441,Skaters!$A1:$V640,17,FALSE)-AVERAGE(Skaters!Q3:Q640))/STDEV(Skaters!Q3:Q640)</f>
        <v>1.8984931987027844</v>
      </c>
      <c r="Q441" s="33">
        <f>(VLOOKUP($A441,Skaters!$A1:$V640,18,FALSE)-AVERAGE(Skaters!R3:R640))/STDEV(Skaters!R3:R640)</f>
        <v>1.3735960700417551</v>
      </c>
      <c r="R441" s="33">
        <f>(VLOOKUP($A441,Skaters!$A1:$V640,19,FALSE)-AVERAGE(Skaters!S3:S640))/STDEV(Skaters!S3:S640)</f>
        <v>-0.51104236129571268</v>
      </c>
      <c r="S441" s="33">
        <f>(VLOOKUP($A441,Skaters!$A1:$V640,20,FALSE)-AVERAGE(Skaters!T3:T640))/STDEV(Skaters!T3:T640)</f>
        <v>-0.59598363404164245</v>
      </c>
      <c r="T441" s="33">
        <f>(VLOOKUP($A441,Skaters!$A1:$V640,21,FALSE)-AVERAGE(Skaters!U3:U640))/STDEV(Skaters!U3:U640)</f>
        <v>-0.60042632357267489</v>
      </c>
      <c r="U441" s="33">
        <f>(VLOOKUP($A441,Skaters!$A1:$V640,22,FALSE)-AVERAGE(Skaters!V3:V640))/STDEV(Skaters!V3:V640)</f>
        <v>-1.1927436227759016</v>
      </c>
      <c r="V441" s="33">
        <f>IFERROR((VLOOKUP($A441,Skaters!A1:X640,23,FALSE)-AVERAGE(Skaters!W3:W640))/STDEV(Skaters!W3:W640),0)</f>
        <v>0</v>
      </c>
      <c r="W441" s="33">
        <f>IFERROR((VLOOKUP($A441,Skaters!A1:X640,24,FALSE)-AVERAGE(Skaters!X3:X640))/STDEV(Skaters!X3:X640),0)</f>
        <v>0</v>
      </c>
    </row>
    <row r="442" spans="1:23" ht="21.25" customHeight="1" x14ac:dyDescent="0.15">
      <c r="A442" s="44" t="s">
        <v>524</v>
      </c>
      <c r="B442" s="45" t="s">
        <v>121</v>
      </c>
      <c r="C442" s="46">
        <v>23</v>
      </c>
      <c r="D442" s="45" t="s">
        <v>74</v>
      </c>
      <c r="E442" s="40">
        <f t="shared" si="12"/>
        <v>-2.6638471127792207</v>
      </c>
      <c r="F442" s="41">
        <f t="shared" si="13"/>
        <v>-5.4364226791412666E-2</v>
      </c>
      <c r="G442" s="42">
        <f>VLOOKUP(A442,Skaters!A1:G640,7,FALSE)</f>
        <v>49</v>
      </c>
      <c r="H442" s="43">
        <f>(VLOOKUP($A442,Skaters!$A1:$V640,8,FALSE)-AVERAGE(Skaters!H3:H640))/STDEV(Skaters!H3:H640)</f>
        <v>0.8300358763480411</v>
      </c>
      <c r="I442" s="33">
        <f>(VLOOKUP($A442,Skaters!$A1:$V640,10,FALSE)-AVERAGE(Skaters!J3:J640))/STDEV(Skaters!J3:J640)</f>
        <v>-1.052459284069921</v>
      </c>
      <c r="J442" s="33">
        <f>(VLOOKUP($A442,Skaters!$A1:$V640,11,FALSE)-AVERAGE(Skaters!K3:K640))/STDEV(Skaters!K3:K640)</f>
        <v>-0.28358017164470722</v>
      </c>
      <c r="K442" s="33">
        <f>(VLOOKUP($A442,Skaters!$A1:$V640,12,FALSE)-AVERAGE(Skaters!L3:L640))/STDEV(Skaters!L3:L640)</f>
        <v>-0.66909096876783514</v>
      </c>
      <c r="L442" s="33">
        <f>(VLOOKUP($A442,Skaters!$A1:$V640,13,FALSE)-AVERAGE(Skaters!M3:M640))/STDEV(Skaters!M3:M640)</f>
        <v>-1.1693827001811219</v>
      </c>
      <c r="M442" s="33">
        <f>(VLOOKUP($A442,Skaters!$A1:$V640,14,FALSE)-AVERAGE(Skaters!N3:N640))/STDEV(Skaters!N3:N640)</f>
        <v>-0.76411167579944528</v>
      </c>
      <c r="N442" s="33">
        <f>(VLOOKUP($A442,Skaters!$A1:$V640,15,FALSE)-AVERAGE(Skaters!O3:O640))/STDEV(Skaters!O3:O640)</f>
        <v>-0.83921452468747626</v>
      </c>
      <c r="O442" s="33">
        <f>(VLOOKUP($A442,Skaters!$A1:$V640,16,FALSE)-AVERAGE(Skaters!P3:P640))/STDEV(Skaters!P3:P640)</f>
        <v>2.3147375270422756</v>
      </c>
      <c r="P442" s="33">
        <f>(VLOOKUP($A442,Skaters!$A1:$V640,17,FALSE)-AVERAGE(Skaters!Q3:Q640))/STDEV(Skaters!Q3:Q640)</f>
        <v>1.6227764726185598</v>
      </c>
      <c r="Q442" s="33">
        <f>(VLOOKUP($A442,Skaters!$A1:$V640,18,FALSE)-AVERAGE(Skaters!R3:R640))/STDEV(Skaters!R3:R640)</f>
        <v>-1.6339479592382702</v>
      </c>
      <c r="R442" s="33">
        <f>(VLOOKUP($A442,Skaters!$A1:$V640,19,FALSE)-AVERAGE(Skaters!S3:S640))/STDEV(Skaters!S3:S640)</f>
        <v>-1.0571946057360024</v>
      </c>
      <c r="S442" s="33">
        <f>(VLOOKUP($A442,Skaters!$A1:$V640,20,FALSE)-AVERAGE(Skaters!T3:T640))/STDEV(Skaters!T3:T640)</f>
        <v>-0.59598363404164245</v>
      </c>
      <c r="T442" s="33">
        <f>(VLOOKUP($A442,Skaters!$A1:$V640,21,FALSE)-AVERAGE(Skaters!U3:U640))/STDEV(Skaters!U3:U640)</f>
        <v>-0.65095784258714562</v>
      </c>
      <c r="U442" s="33">
        <f>(VLOOKUP($A442,Skaters!$A1:$V640,22,FALSE)-AVERAGE(Skaters!V3:V640))/STDEV(Skaters!V3:V640)</f>
        <v>-1.1927436227759016</v>
      </c>
      <c r="V442" s="33">
        <f>IFERROR((VLOOKUP($A442,Skaters!A1:X640,23,FALSE)-AVERAGE(Skaters!W3:W640))/STDEV(Skaters!W3:W640),0)</f>
        <v>0</v>
      </c>
      <c r="W442" s="33">
        <f>IFERROR((VLOOKUP($A442,Skaters!A1:X640,24,FALSE)-AVERAGE(Skaters!X3:X640))/STDEV(Skaters!X3:X640),0)</f>
        <v>0</v>
      </c>
    </row>
    <row r="443" spans="1:23" ht="21.25" customHeight="1" x14ac:dyDescent="0.15">
      <c r="A443" s="44" t="s">
        <v>548</v>
      </c>
      <c r="B443" s="45" t="s">
        <v>135</v>
      </c>
      <c r="C443" s="46">
        <v>36</v>
      </c>
      <c r="D443" s="45" t="s">
        <v>66</v>
      </c>
      <c r="E443" s="40">
        <f t="shared" si="12"/>
        <v>-4.6260350873850733</v>
      </c>
      <c r="F443" s="41">
        <f t="shared" si="13"/>
        <v>-9.4408879334389254E-2</v>
      </c>
      <c r="G443" s="42">
        <f>VLOOKUP(A443,Skaters!A1:G640,7,FALSE)</f>
        <v>49</v>
      </c>
      <c r="H443" s="43">
        <f>(VLOOKUP($A443,Skaters!$A1:$V640,8,FALSE)-AVERAGE(Skaters!H3:H640))/STDEV(Skaters!H3:H640)</f>
        <v>-0.95967433413153991</v>
      </c>
      <c r="I443" s="33">
        <f>(VLOOKUP($A443,Skaters!$A1:$V640,10,FALSE)-AVERAGE(Skaters!J3:J640))/STDEV(Skaters!J3:J640)</f>
        <v>-2.2269458431046075E-3</v>
      </c>
      <c r="J443" s="33">
        <f>(VLOOKUP($A443,Skaters!$A1:$V640,11,FALSE)-AVERAGE(Skaters!K3:K640))/STDEV(Skaters!K3:K640)</f>
        <v>-1.0584283176708125</v>
      </c>
      <c r="K443" s="33">
        <f>(VLOOKUP($A443,Skaters!$A1:$V640,12,FALSE)-AVERAGE(Skaters!L3:L640))/STDEV(Skaters!L3:L640)</f>
        <v>-0.66955147266129678</v>
      </c>
      <c r="L443" s="33">
        <f>(VLOOKUP($A443,Skaters!$A1:$V640,13,FALSE)-AVERAGE(Skaters!M3:M640))/STDEV(Skaters!M3:M640)</f>
        <v>-0.92528921479352355</v>
      </c>
      <c r="M443" s="33">
        <f>(VLOOKUP($A443,Skaters!$A1:$V640,14,FALSE)-AVERAGE(Skaters!N3:N640))/STDEV(Skaters!N3:N640)</f>
        <v>-0.18050990570088329</v>
      </c>
      <c r="N443" s="33">
        <f>(VLOOKUP($A443,Skaters!$A1:$V640,15,FALSE)-AVERAGE(Skaters!O3:O640))/STDEV(Skaters!O3:O640)</f>
        <v>-0.36894554043738997</v>
      </c>
      <c r="O443" s="33">
        <f>(VLOOKUP($A443,Skaters!$A1:$V640,16,FALSE)-AVERAGE(Skaters!P3:P640))/STDEV(Skaters!P3:P640)</f>
        <v>-0.46656928362741756</v>
      </c>
      <c r="P443" s="33">
        <f>(VLOOKUP($A443,Skaters!$A1:$V640,17,FALSE)-AVERAGE(Skaters!Q3:Q640))/STDEV(Skaters!Q3:Q640)</f>
        <v>0.82770257510364154</v>
      </c>
      <c r="Q443" s="33">
        <f>(VLOOKUP($A443,Skaters!$A1:$V640,18,FALSE)-AVERAGE(Skaters!R3:R640))/STDEV(Skaters!R3:R640)</f>
        <v>-1.8045757850128257</v>
      </c>
      <c r="R443" s="33">
        <f>(VLOOKUP($A443,Skaters!$A1:$V640,19,FALSE)-AVERAGE(Skaters!S3:S640))/STDEV(Skaters!S3:S640)</f>
        <v>-0.43697684713704765</v>
      </c>
      <c r="S443" s="33">
        <f>(VLOOKUP($A443,Skaters!$A1:$V640,20,FALSE)-AVERAGE(Skaters!T3:T640))/STDEV(Skaters!T3:T640)</f>
        <v>-0.59598362804300675</v>
      </c>
      <c r="T443" s="33">
        <f>(VLOOKUP($A443,Skaters!$A1:$V640,21,FALSE)-AVERAGE(Skaters!U3:U640))/STDEV(Skaters!U3:U640)</f>
        <v>-0.5327693780249686</v>
      </c>
      <c r="U443" s="33">
        <f>(VLOOKUP($A443,Skaters!$A1:$V640,22,FALSE)-AVERAGE(Skaters!V3:V640))/STDEV(Skaters!V3:V640)</f>
        <v>-1.1927433865160055</v>
      </c>
      <c r="V443" s="33">
        <f>IFERROR((VLOOKUP($A443,Skaters!A1:X640,23,FALSE)-AVERAGE(Skaters!W3:W640))/STDEV(Skaters!W3:W640),0)</f>
        <v>0</v>
      </c>
      <c r="W443" s="33">
        <f>IFERROR((VLOOKUP($A443,Skaters!A1:X640,24,FALSE)-AVERAGE(Skaters!X3:X640))/STDEV(Skaters!X3:X640),0)</f>
        <v>0</v>
      </c>
    </row>
    <row r="444" spans="1:23" ht="21.25" customHeight="1" x14ac:dyDescent="0.15">
      <c r="A444" s="44" t="s">
        <v>568</v>
      </c>
      <c r="B444" s="48" t="s">
        <v>63</v>
      </c>
      <c r="C444" s="49">
        <v>26</v>
      </c>
      <c r="D444" s="48" t="s">
        <v>104</v>
      </c>
      <c r="E444" s="40">
        <f t="shared" si="12"/>
        <v>-2.5763986945700337</v>
      </c>
      <c r="F444" s="41">
        <f t="shared" si="13"/>
        <v>-5.2579565195306807E-2</v>
      </c>
      <c r="G444" s="42">
        <f>VLOOKUP(A444,Skaters!A1:G640,7,FALSE)</f>
        <v>49</v>
      </c>
      <c r="H444" s="43">
        <f>(VLOOKUP($A444,Skaters!$A1:$V640,8,FALSE)-AVERAGE(Skaters!H3:H640))/STDEV(Skaters!H3:H640)</f>
        <v>-0.52080956336391626</v>
      </c>
      <c r="I444" s="33">
        <f>(VLOOKUP($A444,Skaters!$A1:$V640,10,FALSE)-AVERAGE(Skaters!J3:J640))/STDEV(Skaters!J3:J640)</f>
        <v>-0.61869415007936379</v>
      </c>
      <c r="J444" s="33">
        <f>(VLOOKUP($A444,Skaters!$A1:$V640,11,FALSE)-AVERAGE(Skaters!K3:K640))/STDEV(Skaters!K3:K640)</f>
        <v>-0.61415236583428168</v>
      </c>
      <c r="K444" s="33">
        <f>(VLOOKUP($A444,Skaters!$A1:$V640,12,FALSE)-AVERAGE(Skaters!L3:L640))/STDEV(Skaters!L3:L640)</f>
        <v>-0.67594198091475921</v>
      </c>
      <c r="L444" s="33">
        <f>(VLOOKUP($A444,Skaters!$A1:$V640,13,FALSE)-AVERAGE(Skaters!M3:M640))/STDEV(Skaters!M3:M640)</f>
        <v>-0.65713144088278519</v>
      </c>
      <c r="M444" s="33">
        <f>(VLOOKUP($A444,Skaters!$A1:$V640,14,FALSE)-AVERAGE(Skaters!N3:N640))/STDEV(Skaters!N3:N640)</f>
        <v>-0.76176806223891802</v>
      </c>
      <c r="N444" s="33">
        <f>(VLOOKUP($A444,Skaters!$A1:$V640,15,FALSE)-AVERAGE(Skaters!O3:O640))/STDEV(Skaters!O3:O640)</f>
        <v>-0.8624378697811238</v>
      </c>
      <c r="O444" s="33">
        <f>(VLOOKUP($A444,Skaters!$A1:$V640,16,FALSE)-AVERAGE(Skaters!P3:P640))/STDEV(Skaters!P3:P640)</f>
        <v>-0.80541031231247218</v>
      </c>
      <c r="P444" s="33">
        <f>(VLOOKUP($A444,Skaters!$A1:$V640,17,FALSE)-AVERAGE(Skaters!Q3:Q640))/STDEV(Skaters!Q3:Q640)</f>
        <v>-0.43471041994300008</v>
      </c>
      <c r="Q444" s="33">
        <f>(VLOOKUP($A444,Skaters!$A1:$V640,18,FALSE)-AVERAGE(Skaters!R3:R640))/STDEV(Skaters!R3:R640)</f>
        <v>0.98142744431999263</v>
      </c>
      <c r="R444" s="33">
        <f>(VLOOKUP($A444,Skaters!$A1:$V640,19,FALSE)-AVERAGE(Skaters!S3:S640))/STDEV(Skaters!S3:S640)</f>
        <v>-0.45163797361329</v>
      </c>
      <c r="S444" s="33">
        <f>(VLOOKUP($A444,Skaters!$A1:$V640,20,FALSE)-AVERAGE(Skaters!T3:T640))/STDEV(Skaters!T3:T640)</f>
        <v>1.8730071370660846</v>
      </c>
      <c r="T444" s="33">
        <f>(VLOOKUP($A444,Skaters!$A1:$V640,21,FALSE)-AVERAGE(Skaters!U3:U640))/STDEV(Skaters!U3:U640)</f>
        <v>1.6352753120969969</v>
      </c>
      <c r="U444" s="33">
        <f>(VLOOKUP($A444,Skaters!$A1:$V640,22,FALSE)-AVERAGE(Skaters!V3:V640))/STDEV(Skaters!V3:V640)</f>
        <v>1.1423003697069734</v>
      </c>
      <c r="V444" s="33">
        <f>IFERROR((VLOOKUP($A444,Skaters!A1:X640,23,FALSE)-AVERAGE(Skaters!W3:W640))/STDEV(Skaters!W3:W640),0)</f>
        <v>0</v>
      </c>
      <c r="W444" s="33">
        <f>IFERROR((VLOOKUP($A444,Skaters!A1:X640,24,FALSE)-AVERAGE(Skaters!X3:X640))/STDEV(Skaters!X3:X640),0)</f>
        <v>0</v>
      </c>
    </row>
    <row r="445" spans="1:23" ht="21.25" customHeight="1" x14ac:dyDescent="0.15">
      <c r="A445" s="44" t="s">
        <v>550</v>
      </c>
      <c r="B445" s="48" t="s">
        <v>78</v>
      </c>
      <c r="C445" s="49">
        <v>23</v>
      </c>
      <c r="D445" s="48" t="s">
        <v>62</v>
      </c>
      <c r="E445" s="40">
        <f t="shared" si="12"/>
        <v>-2.3596615177876838</v>
      </c>
      <c r="F445" s="41">
        <f t="shared" si="13"/>
        <v>-5.2436922617504086E-2</v>
      </c>
      <c r="G445" s="42">
        <f>VLOOKUP(A445,Skaters!A1:G640,7,FALSE)</f>
        <v>45</v>
      </c>
      <c r="H445" s="43">
        <f>(VLOOKUP($A445,Skaters!$A1:$V640,8,FALSE)-AVERAGE(Skaters!H3:H640))/STDEV(Skaters!H3:H640)</f>
        <v>-1.0161788376494749</v>
      </c>
      <c r="I445" s="33">
        <f>(VLOOKUP($A445,Skaters!$A1:$V640,10,FALSE)-AVERAGE(Skaters!J3:J640))/STDEV(Skaters!J3:J640)</f>
        <v>-0.39762771390386259</v>
      </c>
      <c r="J445" s="33">
        <f>(VLOOKUP($A445,Skaters!$A1:$V640,11,FALSE)-AVERAGE(Skaters!K3:K640))/STDEV(Skaters!K3:K640)</f>
        <v>-0.77740991536812276</v>
      </c>
      <c r="K445" s="33">
        <f>(VLOOKUP($A445,Skaters!$A1:$V640,12,FALSE)-AVERAGE(Skaters!L3:L640))/STDEV(Skaters!L3:L640)</f>
        <v>-0.67613840934181402</v>
      </c>
      <c r="L445" s="33">
        <f>(VLOOKUP($A445,Skaters!$A1:$V640,13,FALSE)-AVERAGE(Skaters!M3:M640))/STDEV(Skaters!M3:M640)</f>
        <v>-0.71161937173827305</v>
      </c>
      <c r="M445" s="33">
        <f>(VLOOKUP($A445,Skaters!$A1:$V640,14,FALSE)-AVERAGE(Skaters!N3:N640))/STDEV(Skaters!N3:N640)</f>
        <v>-0.5704538739459647</v>
      </c>
      <c r="N445" s="33">
        <f>(VLOOKUP($A445,Skaters!$A1:$V640,15,FALSE)-AVERAGE(Skaters!O3:O640))/STDEV(Skaters!O3:O640)</f>
        <v>-0.50662275630574005</v>
      </c>
      <c r="O445" s="33">
        <f>(VLOOKUP($A445,Skaters!$A1:$V640,16,FALSE)-AVERAGE(Skaters!P3:P640))/STDEV(Skaters!P3:P640)</f>
        <v>-0.96312037606382084</v>
      </c>
      <c r="P445" s="33">
        <f>(VLOOKUP($A445,Skaters!$A1:$V640,17,FALSE)-AVERAGE(Skaters!Q3:Q640))/STDEV(Skaters!Q3:Q640)</f>
        <v>-0.13111216945931484</v>
      </c>
      <c r="Q445" s="33">
        <f>(VLOOKUP($A445,Skaters!$A1:$V640,18,FALSE)-AVERAGE(Skaters!R3:R640))/STDEV(Skaters!R3:R640)</f>
        <v>0.99673861559213539</v>
      </c>
      <c r="R445" s="33">
        <f>(VLOOKUP($A445,Skaters!$A1:$V640,19,FALSE)-AVERAGE(Skaters!S3:S640))/STDEV(Skaters!S3:S640)</f>
        <v>-0.255601825468941</v>
      </c>
      <c r="S445" s="33">
        <f>(VLOOKUP($A445,Skaters!$A1:$V640,20,FALSE)-AVERAGE(Skaters!T3:T640))/STDEV(Skaters!T3:T640)</f>
        <v>-0.59598363404164245</v>
      </c>
      <c r="T445" s="33">
        <f>(VLOOKUP($A445,Skaters!$A1:$V640,21,FALSE)-AVERAGE(Skaters!U3:U640))/STDEV(Skaters!U3:U640)</f>
        <v>-0.47964606015401612</v>
      </c>
      <c r="U445" s="33">
        <f>(VLOOKUP($A445,Skaters!$A1:$V640,22,FALSE)-AVERAGE(Skaters!V3:V640))/STDEV(Skaters!V3:V640)</f>
        <v>-1.1927436227759016</v>
      </c>
      <c r="V445" s="33">
        <f>IFERROR((VLOOKUP($A445,Skaters!A1:X640,23,FALSE)-AVERAGE(Skaters!W3:W640))/STDEV(Skaters!W3:W640),0)</f>
        <v>0</v>
      </c>
      <c r="W445" s="33">
        <f>IFERROR((VLOOKUP($A445,Skaters!A1:X640,24,FALSE)-AVERAGE(Skaters!X3:X640))/STDEV(Skaters!X3:X640),0)</f>
        <v>0</v>
      </c>
    </row>
    <row r="446" spans="1:23" ht="21.25" customHeight="1" x14ac:dyDescent="0.2">
      <c r="A446" s="47" t="s">
        <v>576</v>
      </c>
      <c r="B446" s="38" t="s">
        <v>63</v>
      </c>
      <c r="C446" s="39">
        <v>31</v>
      </c>
      <c r="D446" s="38" t="s">
        <v>74</v>
      </c>
      <c r="E446" s="40">
        <f t="shared" si="12"/>
        <v>-0.14006723821359968</v>
      </c>
      <c r="F446" s="41">
        <f t="shared" si="13"/>
        <v>-2.8585150655836668E-3</v>
      </c>
      <c r="G446" s="42">
        <f>VLOOKUP(A446,Skaters!A1:G640,7,FALSE)</f>
        <v>49</v>
      </c>
      <c r="H446" s="43">
        <f>(VLOOKUP($A446,Skaters!$A1:$V640,8,FALSE)-AVERAGE(Skaters!H3:H640))/STDEV(Skaters!H3:H640)</f>
        <v>0.95933541661633326</v>
      </c>
      <c r="I446" s="33">
        <f>(VLOOKUP($A446,Skaters!$A1:$V640,10,FALSE)-AVERAGE(Skaters!J3:J640))/STDEV(Skaters!J3:J640)</f>
        <v>-0.93704933586326222</v>
      </c>
      <c r="J446" s="33">
        <f>(VLOOKUP($A446,Skaters!$A1:$V640,11,FALSE)-AVERAGE(Skaters!K3:K640))/STDEV(Skaters!K3:K640)</f>
        <v>-0.3815523259660496</v>
      </c>
      <c r="K446" s="33">
        <f>(VLOOKUP($A446,Skaters!$A1:$V640,12,FALSE)-AVERAGE(Skaters!L3:L640))/STDEV(Skaters!L3:L640)</f>
        <v>-0.67724144648684759</v>
      </c>
      <c r="L446" s="33">
        <f>(VLOOKUP($A446,Skaters!$A1:$V640,13,FALSE)-AVERAGE(Skaters!M3:M640))/STDEV(Skaters!M3:M640)</f>
        <v>-1.3381044165793654</v>
      </c>
      <c r="M446" s="33">
        <f>(VLOOKUP($A446,Skaters!$A1:$V640,14,FALSE)-AVERAGE(Skaters!N3:N640))/STDEV(Skaters!N3:N640)</f>
        <v>-0.78495588510866077</v>
      </c>
      <c r="N446" s="33">
        <f>(VLOOKUP($A446,Skaters!$A1:$V640,15,FALSE)-AVERAGE(Skaters!O3:O640))/STDEV(Skaters!O3:O640)</f>
        <v>-0.86749765974816084</v>
      </c>
      <c r="O446" s="33">
        <f>(VLOOKUP($A446,Skaters!$A1:$V640,16,FALSE)-AVERAGE(Skaters!P3:P640))/STDEV(Skaters!P3:P640)</f>
        <v>1.4515626199299787</v>
      </c>
      <c r="P446" s="33">
        <f>(VLOOKUP($A446,Skaters!$A1:$V640,17,FALSE)-AVERAGE(Skaters!Q3:Q640))/STDEV(Skaters!Q3:Q640)</f>
        <v>-0.88506645899169178</v>
      </c>
      <c r="Q446" s="33">
        <f>(VLOOKUP($A446,Skaters!$A1:$V640,18,FALSE)-AVERAGE(Skaters!R3:R640))/STDEV(Skaters!R3:R640)</f>
        <v>1.9325738800132597</v>
      </c>
      <c r="R446" s="33">
        <f>(VLOOKUP($A446,Skaters!$A1:$V640,19,FALSE)-AVERAGE(Skaters!S3:S640))/STDEV(Skaters!S3:S640)</f>
        <v>-0.80059031032032335</v>
      </c>
      <c r="S446" s="33">
        <f>(VLOOKUP($A446,Skaters!$A1:$V640,20,FALSE)-AVERAGE(Skaters!T3:T640))/STDEV(Skaters!T3:T640)</f>
        <v>-0.59598363404164245</v>
      </c>
      <c r="T446" s="33">
        <f>(VLOOKUP($A446,Skaters!$A1:$V640,21,FALSE)-AVERAGE(Skaters!U3:U640))/STDEV(Skaters!U3:U640)</f>
        <v>-0.65095757023105394</v>
      </c>
      <c r="U446" s="33">
        <f>(VLOOKUP($A446,Skaters!$A1:$V640,22,FALSE)-AVERAGE(Skaters!V3:V640))/STDEV(Skaters!V3:V640)</f>
        <v>-1.1927436227759016</v>
      </c>
      <c r="V446" s="33">
        <f>IFERROR((VLOOKUP($A446,Skaters!A1:X640,23,FALSE)-AVERAGE(Skaters!W3:W640))/STDEV(Skaters!W3:W640),0)</f>
        <v>0</v>
      </c>
      <c r="W446" s="33">
        <f>IFERROR((VLOOKUP($A446,Skaters!A1:X640,24,FALSE)-AVERAGE(Skaters!X3:X640))/STDEV(Skaters!X3:X640),0)</f>
        <v>0</v>
      </c>
    </row>
    <row r="447" spans="1:23" ht="21.25" customHeight="1" x14ac:dyDescent="0.15">
      <c r="A447" s="44" t="s">
        <v>581</v>
      </c>
      <c r="B447" s="45" t="s">
        <v>147</v>
      </c>
      <c r="C447" s="46">
        <v>23</v>
      </c>
      <c r="D447" s="45" t="s">
        <v>59</v>
      </c>
      <c r="E447" s="40">
        <f t="shared" si="12"/>
        <v>-4.6458768226175575</v>
      </c>
      <c r="F447" s="41">
        <f t="shared" si="13"/>
        <v>-0.10099732223081646</v>
      </c>
      <c r="G447" s="42">
        <f>VLOOKUP(A447,Skaters!A1:G640,7,FALSE)</f>
        <v>46</v>
      </c>
      <c r="H447" s="43">
        <f>(VLOOKUP($A447,Skaters!$A1:$V640,8,FALSE)-AVERAGE(Skaters!H3:H640))/STDEV(Skaters!H3:H640)</f>
        <v>-0.60165083472006819</v>
      </c>
      <c r="I447" s="33">
        <f>(VLOOKUP($A447,Skaters!$A1:$V640,10,FALSE)-AVERAGE(Skaters!J3:J640))/STDEV(Skaters!J3:J640)</f>
        <v>-0.46711090021833834</v>
      </c>
      <c r="J447" s="33">
        <f>(VLOOKUP($A447,Skaters!$A1:$V640,11,FALSE)-AVERAGE(Skaters!K3:K640))/STDEV(Skaters!K3:K640)</f>
        <v>-0.73843228648801529</v>
      </c>
      <c r="K447" s="33">
        <f>(VLOOKUP($A447,Skaters!$A1:$V640,12,FALSE)-AVERAGE(Skaters!L3:L640))/STDEV(Skaters!L3:L640)</f>
        <v>-0.6838680308130991</v>
      </c>
      <c r="L447" s="33">
        <f>(VLOOKUP($A447,Skaters!$A1:$V640,13,FALSE)-AVERAGE(Skaters!M3:M640))/STDEV(Skaters!M3:M640)</f>
        <v>-0.85801699704145962</v>
      </c>
      <c r="M447" s="33">
        <f>(VLOOKUP($A447,Skaters!$A1:$V640,14,FALSE)-AVERAGE(Skaters!N3:N640))/STDEV(Skaters!N3:N640)</f>
        <v>-0.72537505889035125</v>
      </c>
      <c r="N447" s="33">
        <f>(VLOOKUP($A447,Skaters!$A1:$V640,15,FALSE)-AVERAGE(Skaters!O3:O640))/STDEV(Skaters!O3:O640)</f>
        <v>-0.8255954098900854</v>
      </c>
      <c r="O447" s="33">
        <f>(VLOOKUP($A447,Skaters!$A1:$V640,16,FALSE)-AVERAGE(Skaters!P3:P640))/STDEV(Skaters!P3:P640)</f>
        <v>-0.74364219372565477</v>
      </c>
      <c r="P447" s="33">
        <f>(VLOOKUP($A447,Skaters!$A1:$V640,17,FALSE)-AVERAGE(Skaters!Q3:Q640))/STDEV(Skaters!Q3:Q640)</f>
        <v>0.87560717655789055</v>
      </c>
      <c r="Q447" s="33">
        <f>(VLOOKUP($A447,Skaters!$A1:$V640,18,FALSE)-AVERAGE(Skaters!R3:R640))/STDEV(Skaters!R3:R640)</f>
        <v>-1.0130790352540042</v>
      </c>
      <c r="R447" s="33">
        <f>(VLOOKUP($A447,Skaters!$A1:$V640,19,FALSE)-AVERAGE(Skaters!S3:S640))/STDEV(Skaters!S3:S640)</f>
        <v>-0.48226995124648292</v>
      </c>
      <c r="S447" s="33">
        <f>(VLOOKUP($A447,Skaters!$A1:$V640,20,FALSE)-AVERAGE(Skaters!T3:T640))/STDEV(Skaters!T3:T640)</f>
        <v>2.1194129350738371</v>
      </c>
      <c r="T447" s="33">
        <f>(VLOOKUP($A447,Skaters!$A1:$V640,21,FALSE)-AVERAGE(Skaters!U3:U640))/STDEV(Skaters!U3:U640)</f>
        <v>1.7783169585046446</v>
      </c>
      <c r="U447" s="33">
        <f>(VLOOKUP($A447,Skaters!$A1:$V640,22,FALSE)-AVERAGE(Skaters!V3:V640))/STDEV(Skaters!V3:V640)</f>
        <v>1.1796068825560135</v>
      </c>
      <c r="V447" s="33">
        <f>IFERROR((VLOOKUP($A447,Skaters!A1:X640,23,FALSE)-AVERAGE(Skaters!W3:W640))/STDEV(Skaters!W3:W640),0)</f>
        <v>0</v>
      </c>
      <c r="W447" s="33">
        <f>IFERROR((VLOOKUP($A447,Skaters!A1:X640,24,FALSE)-AVERAGE(Skaters!X3:X640))/STDEV(Skaters!X3:X640),0)</f>
        <v>0</v>
      </c>
    </row>
    <row r="448" spans="1:23" ht="21.25" customHeight="1" x14ac:dyDescent="0.15">
      <c r="A448" s="44" t="s">
        <v>565</v>
      </c>
      <c r="B448" s="48" t="s">
        <v>119</v>
      </c>
      <c r="C448" s="49">
        <v>29</v>
      </c>
      <c r="D448" s="48" t="s">
        <v>81</v>
      </c>
      <c r="E448" s="40">
        <f t="shared" si="12"/>
        <v>-3.9208223337407087</v>
      </c>
      <c r="F448" s="41">
        <f t="shared" si="13"/>
        <v>-8.5235268124798008E-2</v>
      </c>
      <c r="G448" s="42">
        <f>VLOOKUP(A448,Skaters!A1:G640,7,FALSE)</f>
        <v>46</v>
      </c>
      <c r="H448" s="43">
        <f>(VLOOKUP($A448,Skaters!$A1:$V640,8,FALSE)-AVERAGE(Skaters!H3:H640))/STDEV(Skaters!H3:H640)</f>
        <v>-0.59818102691058805</v>
      </c>
      <c r="I448" s="33">
        <f>(VLOOKUP($A448,Skaters!$A1:$V640,10,FALSE)-AVERAGE(Skaters!J3:J640))/STDEV(Skaters!J3:J640)</f>
        <v>-0.32165497978507573</v>
      </c>
      <c r="J448" s="33">
        <f>(VLOOKUP($A448,Skaters!$A1:$V640,11,FALSE)-AVERAGE(Skaters!K3:K640))/STDEV(Skaters!K3:K640)</f>
        <v>-0.84740049971714271</v>
      </c>
      <c r="K448" s="33">
        <f>(VLOOKUP($A448,Skaters!$A1:$V640,12,FALSE)-AVERAGE(Skaters!L3:L640))/STDEV(Skaters!L3:L640)</f>
        <v>-0.6849756563661713</v>
      </c>
      <c r="L448" s="33">
        <f>(VLOOKUP($A448,Skaters!$A1:$V640,13,FALSE)-AVERAGE(Skaters!M3:M640))/STDEV(Skaters!M3:M640)</f>
        <v>-0.70290098356893016</v>
      </c>
      <c r="M448" s="33">
        <f>(VLOOKUP($A448,Skaters!$A1:$V640,14,FALSE)-AVERAGE(Skaters!N3:N640))/STDEV(Skaters!N3:N640)</f>
        <v>-0.77437478603241594</v>
      </c>
      <c r="N448" s="33">
        <f>(VLOOKUP($A448,Skaters!$A1:$V640,15,FALSE)-AVERAGE(Skaters!O3:O640))/STDEV(Skaters!O3:O640)</f>
        <v>-0.87520028763575353</v>
      </c>
      <c r="O448" s="33">
        <f>(VLOOKUP($A448,Skaters!$A1:$V640,16,FALSE)-AVERAGE(Skaters!P3:P640))/STDEV(Skaters!P3:P640)</f>
        <v>-0.48804371935232227</v>
      </c>
      <c r="P448" s="33">
        <f>(VLOOKUP($A448,Skaters!$A1:$V640,17,FALSE)-AVERAGE(Skaters!Q3:Q640))/STDEV(Skaters!Q3:Q640)</f>
        <v>-5.1364915555875985E-3</v>
      </c>
      <c r="Q448" s="33">
        <f>(VLOOKUP($A448,Skaters!$A1:$V640,18,FALSE)-AVERAGE(Skaters!R3:R640))/STDEV(Skaters!R3:R640)</f>
        <v>-0.68562186368148381</v>
      </c>
      <c r="R448" s="33">
        <f>(VLOOKUP($A448,Skaters!$A1:$V640,19,FALSE)-AVERAGE(Skaters!S3:S640))/STDEV(Skaters!S3:S640)</f>
        <v>-0.39836033885071348</v>
      </c>
      <c r="S448" s="33">
        <f>(VLOOKUP($A448,Skaters!$A1:$V640,20,FALSE)-AVERAGE(Skaters!T3:T640))/STDEV(Skaters!T3:T640)</f>
        <v>-0.56265431239434494</v>
      </c>
      <c r="T448" s="33">
        <f>(VLOOKUP($A448,Skaters!$A1:$V640,21,FALSE)-AVERAGE(Skaters!U3:U640))/STDEV(Skaters!U3:U640)</f>
        <v>-0.60733394751518754</v>
      </c>
      <c r="U448" s="33">
        <f>(VLOOKUP($A448,Skaters!$A1:$V640,22,FALSE)-AVERAGE(Skaters!V3:V640))/STDEV(Skaters!V3:V640)</f>
        <v>0.76606852404501924</v>
      </c>
      <c r="V448" s="33">
        <f>IFERROR((VLOOKUP($A448,Skaters!A1:X640,23,FALSE)-AVERAGE(Skaters!W3:W640))/STDEV(Skaters!W3:W640),0)</f>
        <v>0</v>
      </c>
      <c r="W448" s="33">
        <f>IFERROR((VLOOKUP($A448,Skaters!A1:X640,24,FALSE)-AVERAGE(Skaters!X3:X640))/STDEV(Skaters!X3:X640),0)</f>
        <v>0</v>
      </c>
    </row>
    <row r="449" spans="1:23" ht="21.25" customHeight="1" x14ac:dyDescent="0.15">
      <c r="A449" s="37" t="s">
        <v>482</v>
      </c>
      <c r="B449" s="38" t="s">
        <v>204</v>
      </c>
      <c r="C449" s="39">
        <v>29</v>
      </c>
      <c r="D449" s="38" t="s">
        <v>74</v>
      </c>
      <c r="E449" s="40">
        <f t="shared" si="12"/>
        <v>-2.3799334808973249</v>
      </c>
      <c r="F449" s="41">
        <f t="shared" si="13"/>
        <v>-4.9581947518694269E-2</v>
      </c>
      <c r="G449" s="42">
        <f>VLOOKUP(A449,Skaters!A1:G640,7,FALSE)</f>
        <v>48</v>
      </c>
      <c r="H449" s="43">
        <f>(VLOOKUP($A449,Skaters!$A1:$V640,8,FALSE)-AVERAGE(Skaters!H3:H640))/STDEV(Skaters!H3:H640)</f>
        <v>0.7691698893211889</v>
      </c>
      <c r="I449" s="33">
        <f>(VLOOKUP($A449,Skaters!$A1:$V640,10,FALSE)-AVERAGE(Skaters!J3:J640))/STDEV(Skaters!J3:J640)</f>
        <v>-0.62166977478253138</v>
      </c>
      <c r="J449" s="33">
        <f>(VLOOKUP($A449,Skaters!$A1:$V640,11,FALSE)-AVERAGE(Skaters!K3:K640))/STDEV(Skaters!K3:K640)</f>
        <v>-0.62645594958670248</v>
      </c>
      <c r="K449" s="33">
        <f>(VLOOKUP($A449,Skaters!$A1:$V640,12,FALSE)-AVERAGE(Skaters!L3:L640))/STDEV(Skaters!L3:L640)</f>
        <v>-0.68509837648090255</v>
      </c>
      <c r="L449" s="33">
        <f>(VLOOKUP($A449,Skaters!$A1:$V640,13,FALSE)-AVERAGE(Skaters!M3:M640))/STDEV(Skaters!M3:M640)</f>
        <v>-0.34872371316535866</v>
      </c>
      <c r="M449" s="33">
        <f>(VLOOKUP($A449,Skaters!$A1:$V640,14,FALSE)-AVERAGE(Skaters!N3:N640))/STDEV(Skaters!N3:N640)</f>
        <v>-0.77903333987015289</v>
      </c>
      <c r="N449" s="33">
        <f>(VLOOKUP($A449,Skaters!$A1:$V640,15,FALSE)-AVERAGE(Skaters!O3:O640))/STDEV(Skaters!O3:O640)</f>
        <v>-0.86976568223000772</v>
      </c>
      <c r="O449" s="33">
        <f>(VLOOKUP($A449,Skaters!$A1:$V640,16,FALSE)-AVERAGE(Skaters!P3:P640))/STDEV(Skaters!P3:P640)</f>
        <v>1.3831144759626475</v>
      </c>
      <c r="P449" s="33">
        <f>(VLOOKUP($A449,Skaters!$A1:$V640,17,FALSE)-AVERAGE(Skaters!Q3:Q640))/STDEV(Skaters!Q3:Q640)</f>
        <v>-0.2969041881274091</v>
      </c>
      <c r="Q449" s="33">
        <f>(VLOOKUP($A449,Skaters!$A1:$V640,18,FALSE)-AVERAGE(Skaters!R3:R640))/STDEV(Skaters!R3:R640)</f>
        <v>-1.2964328370953726</v>
      </c>
      <c r="R449" s="33">
        <f>(VLOOKUP($A449,Skaters!$A1:$V640,19,FALSE)-AVERAGE(Skaters!S3:S640))/STDEV(Skaters!S3:S640)</f>
        <v>-0.8369486805774603</v>
      </c>
      <c r="S449" s="33">
        <f>(VLOOKUP($A449,Skaters!$A1:$V640,20,FALSE)-AVERAGE(Skaters!T3:T640))/STDEV(Skaters!T3:T640)</f>
        <v>-0.59419016671564762</v>
      </c>
      <c r="T449" s="33">
        <f>(VLOOKUP($A449,Skaters!$A1:$V640,21,FALSE)-AVERAGE(Skaters!U3:U640))/STDEV(Skaters!U3:U640)</f>
        <v>-0.64191692944911793</v>
      </c>
      <c r="U449" s="33">
        <f>(VLOOKUP($A449,Skaters!$A1:$V640,22,FALSE)-AVERAGE(Skaters!V3:V640))/STDEV(Skaters!V3:V640)</f>
        <v>-0.43070960887237486</v>
      </c>
      <c r="V449" s="33">
        <f>IFERROR((VLOOKUP($A449,Skaters!A1:X640,23,FALSE)-AVERAGE(Skaters!W3:W640))/STDEV(Skaters!W3:W640),0)</f>
        <v>0</v>
      </c>
      <c r="W449" s="33">
        <f>IFERROR((VLOOKUP($A449,Skaters!A1:X640,24,FALSE)-AVERAGE(Skaters!X3:X640))/STDEV(Skaters!X3:X640),0)</f>
        <v>0</v>
      </c>
    </row>
    <row r="450" spans="1:23" ht="21.25" customHeight="1" x14ac:dyDescent="0.15">
      <c r="A450" s="37" t="s">
        <v>577</v>
      </c>
      <c r="B450" s="38" t="s">
        <v>239</v>
      </c>
      <c r="C450" s="39">
        <v>29</v>
      </c>
      <c r="D450" s="38" t="s">
        <v>59</v>
      </c>
      <c r="E450" s="40">
        <f t="shared" si="12"/>
        <v>-3.8455395336299221</v>
      </c>
      <c r="F450" s="41">
        <f t="shared" si="13"/>
        <v>-8.7398625764316409E-2</v>
      </c>
      <c r="G450" s="42">
        <f>VLOOKUP(A450,Skaters!A1:G640,7,FALSE)</f>
        <v>44</v>
      </c>
      <c r="H450" s="43">
        <f>(VLOOKUP($A450,Skaters!$A1:$V640,8,FALSE)-AVERAGE(Skaters!H3:H640))/STDEV(Skaters!H3:H640)</f>
        <v>-1.6013459168298976</v>
      </c>
      <c r="I450" s="33">
        <f>(VLOOKUP($A450,Skaters!$A1:$V640,10,FALSE)-AVERAGE(Skaters!J3:J640))/STDEV(Skaters!J3:J640)</f>
        <v>3.4950002469186038E-2</v>
      </c>
      <c r="J450" s="33">
        <f>(VLOOKUP($A450,Skaters!$A1:$V640,11,FALSE)-AVERAGE(Skaters!K3:K640))/STDEV(Skaters!K3:K640)</f>
        <v>-1.1183854319666464</v>
      </c>
      <c r="K450" s="33">
        <f>(VLOOKUP($A450,Skaters!$A1:$V640,12,FALSE)-AVERAGE(Skaters!L3:L640))/STDEV(Skaters!L3:L640)</f>
        <v>-0.69011308110885605</v>
      </c>
      <c r="L450" s="33">
        <f>(VLOOKUP($A450,Skaters!$A1:$V640,13,FALSE)-AVERAGE(Skaters!M3:M640))/STDEV(Skaters!M3:M640)</f>
        <v>-0.73382928954673565</v>
      </c>
      <c r="M450" s="33">
        <f>(VLOOKUP($A450,Skaters!$A1:$V640,14,FALSE)-AVERAGE(Skaters!N3:N640))/STDEV(Skaters!N3:N640)</f>
        <v>-0.74820633955496318</v>
      </c>
      <c r="N450" s="33">
        <f>(VLOOKUP($A450,Skaters!$A1:$V640,15,FALSE)-AVERAGE(Skaters!O3:O640))/STDEV(Skaters!O3:O640)</f>
        <v>-0.83146983196262303</v>
      </c>
      <c r="O450" s="33">
        <f>(VLOOKUP($A450,Skaters!$A1:$V640,16,FALSE)-AVERAGE(Skaters!P3:P640))/STDEV(Skaters!P3:P640)</f>
        <v>-0.96120844345630441</v>
      </c>
      <c r="P450" s="33">
        <f>(VLOOKUP($A450,Skaters!$A1:$V640,17,FALSE)-AVERAGE(Skaters!Q3:Q640))/STDEV(Skaters!Q3:Q640)</f>
        <v>0.30572547154072016</v>
      </c>
      <c r="Q450" s="33">
        <f>(VLOOKUP($A450,Skaters!$A1:$V640,18,FALSE)-AVERAGE(Skaters!R3:R640))/STDEV(Skaters!R3:R640)</f>
        <v>-0.2355965391667984</v>
      </c>
      <c r="R450" s="33">
        <f>(VLOOKUP($A450,Skaters!$A1:$V640,19,FALSE)-AVERAGE(Skaters!S3:S640))/STDEV(Skaters!S3:S640)</f>
        <v>7.7276367187191719E-2</v>
      </c>
      <c r="S450" s="33">
        <f>(VLOOKUP($A450,Skaters!$A1:$V640,20,FALSE)-AVERAGE(Skaters!T3:T640))/STDEV(Skaters!T3:T640)</f>
        <v>0.17797392488129107</v>
      </c>
      <c r="T450" s="33">
        <f>(VLOOKUP($A450,Skaters!$A1:$V640,21,FALSE)-AVERAGE(Skaters!U3:U640))/STDEV(Skaters!U3:U640)</f>
        <v>0.11156823802317403</v>
      </c>
      <c r="U450" s="33">
        <f>(VLOOKUP($A450,Skaters!$A1:$V640,22,FALSE)-AVERAGE(Skaters!V3:V640))/STDEV(Skaters!V3:V640)</f>
        <v>1.0749013870390942</v>
      </c>
      <c r="V450" s="33">
        <f>IFERROR((VLOOKUP($A450,Skaters!A1:X640,23,FALSE)-AVERAGE(Skaters!W3:W640))/STDEV(Skaters!W3:W640),0)</f>
        <v>0</v>
      </c>
      <c r="W450" s="33">
        <f>IFERROR((VLOOKUP($A450,Skaters!A1:X640,24,FALSE)-AVERAGE(Skaters!X3:X640))/STDEV(Skaters!X3:X640),0)</f>
        <v>0</v>
      </c>
    </row>
    <row r="451" spans="1:23" ht="21.25" customHeight="1" x14ac:dyDescent="0.15">
      <c r="A451" s="44" t="s">
        <v>605</v>
      </c>
      <c r="B451" s="45" t="s">
        <v>147</v>
      </c>
      <c r="C451" s="46">
        <v>23</v>
      </c>
      <c r="D451" s="45" t="s">
        <v>62</v>
      </c>
      <c r="E451" s="40">
        <f t="shared" ref="E451:E514" si="14">(H451*G451*H$2)+(I451*I$2)+(J451*J$2)+(K451*K$2)+(L451*L$2)+(M451*M$2)+(N451*N$2)+(O451*O$2)+(P451*P$2)+(Q451*Q$2)+(R451*R$2)+(S451*S$2)+(T451*T$2)+(U451*U$2)+(V451*V$2)+(W451*W$2)</f>
        <v>-4.9812509143738</v>
      </c>
      <c r="F451" s="41">
        <f t="shared" ref="F451:F514" si="15">E451/G451</f>
        <v>-0.10828806335595217</v>
      </c>
      <c r="G451" s="42">
        <f>VLOOKUP(A451,Skaters!A1:G640,7,FALSE)</f>
        <v>46</v>
      </c>
      <c r="H451" s="43">
        <f>(VLOOKUP($A451,Skaters!$A1:$V640,8,FALSE)-AVERAGE(Skaters!H3:H640))/STDEV(Skaters!H3:H640)</f>
        <v>-1.0507942311027643</v>
      </c>
      <c r="I451" s="33">
        <f>(VLOOKUP($A451,Skaters!$A1:$V640,10,FALSE)-AVERAGE(Skaters!J3:J640))/STDEV(Skaters!J3:J640)</f>
        <v>-0.45070629055761435</v>
      </c>
      <c r="J451" s="33">
        <f>(VLOOKUP($A451,Skaters!$A1:$V640,11,FALSE)-AVERAGE(Skaters!K3:K640))/STDEV(Skaters!K3:K640)</f>
        <v>-0.76131873131019612</v>
      </c>
      <c r="K451" s="33">
        <f>(VLOOKUP($A451,Skaters!$A1:$V640,12,FALSE)-AVERAGE(Skaters!L3:L640))/STDEV(Skaters!L3:L640)</f>
        <v>-0.69068609175691764</v>
      </c>
      <c r="L451" s="33">
        <f>(VLOOKUP($A451,Skaters!$A1:$V640,13,FALSE)-AVERAGE(Skaters!M3:M640))/STDEV(Skaters!M3:M640)</f>
        <v>-1.0424389359718977</v>
      </c>
      <c r="M451" s="33">
        <f>(VLOOKUP($A451,Skaters!$A1:$V640,14,FALSE)-AVERAGE(Skaters!N3:N640))/STDEV(Skaters!N3:N640)</f>
        <v>-0.71145947122559383</v>
      </c>
      <c r="N451" s="33">
        <f>(VLOOKUP($A451,Skaters!$A1:$V640,15,FALSE)-AVERAGE(Skaters!O3:O640))/STDEV(Skaters!O3:O640)</f>
        <v>-0.82325946922459592</v>
      </c>
      <c r="O451" s="33">
        <f>(VLOOKUP($A451,Skaters!$A1:$V640,16,FALSE)-AVERAGE(Skaters!P3:P640))/STDEV(Skaters!P3:P640)</f>
        <v>-0.82819667161021915</v>
      </c>
      <c r="P451" s="33">
        <f>(VLOOKUP($A451,Skaters!$A1:$V640,17,FALSE)-AVERAGE(Skaters!Q3:Q640))/STDEV(Skaters!Q3:Q640)</f>
        <v>-1.0968522457106449</v>
      </c>
      <c r="Q451" s="33">
        <f>(VLOOKUP($A451,Skaters!$A1:$V640,18,FALSE)-AVERAGE(Skaters!R3:R640))/STDEV(Skaters!R3:R640)</f>
        <v>-1.0753308156992765</v>
      </c>
      <c r="R451" s="33">
        <f>(VLOOKUP($A451,Skaters!$A1:$V640,19,FALSE)-AVERAGE(Skaters!S3:S640))/STDEV(Skaters!S3:S640)</f>
        <v>-0.46757561385142982</v>
      </c>
      <c r="S451" s="33">
        <f>(VLOOKUP($A451,Skaters!$A1:$V640,20,FALSE)-AVERAGE(Skaters!T3:T640))/STDEV(Skaters!T3:T640)</f>
        <v>-0.59184749588029306</v>
      </c>
      <c r="T451" s="33">
        <f>(VLOOKUP($A451,Skaters!$A1:$V640,21,FALSE)-AVERAGE(Skaters!U3:U640))/STDEV(Skaters!U3:U640)</f>
        <v>-0.59697556624227954</v>
      </c>
      <c r="U451" s="33">
        <f>(VLOOKUP($A451,Skaters!$A1:$V640,22,FALSE)-AVERAGE(Skaters!V3:V640))/STDEV(Skaters!V3:V640)</f>
        <v>-0.86304904678657546</v>
      </c>
      <c r="V451" s="33">
        <f>IFERROR((VLOOKUP($A451,Skaters!A1:X640,23,FALSE)-AVERAGE(Skaters!W3:W640))/STDEV(Skaters!W3:W640),0)</f>
        <v>0</v>
      </c>
      <c r="W451" s="33">
        <f>IFERROR((VLOOKUP($A451,Skaters!A1:X640,24,FALSE)-AVERAGE(Skaters!X3:X640))/STDEV(Skaters!X3:X640),0)</f>
        <v>0</v>
      </c>
    </row>
    <row r="452" spans="1:23" ht="21.25" customHeight="1" x14ac:dyDescent="0.15">
      <c r="A452" s="44" t="s">
        <v>520</v>
      </c>
      <c r="B452" s="48" t="s">
        <v>65</v>
      </c>
      <c r="C452" s="49">
        <v>31</v>
      </c>
      <c r="D452" s="48" t="s">
        <v>74</v>
      </c>
      <c r="E452" s="40">
        <f t="shared" si="14"/>
        <v>-1.362452096444478</v>
      </c>
      <c r="F452" s="41">
        <f t="shared" si="15"/>
        <v>-2.9618523835749522E-2</v>
      </c>
      <c r="G452" s="42">
        <f>VLOOKUP(A452,Skaters!A1:G640,7,FALSE)</f>
        <v>46</v>
      </c>
      <c r="H452" s="43">
        <f>(VLOOKUP($A452,Skaters!$A1:$V640,8,FALSE)-AVERAGE(Skaters!H3:H640))/STDEV(Skaters!H3:H640)</f>
        <v>-4.6477663549294272E-3</v>
      </c>
      <c r="I452" s="33">
        <f>(VLOOKUP($A452,Skaters!$A1:$V640,10,FALSE)-AVERAGE(Skaters!J3:J640))/STDEV(Skaters!J3:J640)</f>
        <v>-0.99677409426962926</v>
      </c>
      <c r="J452" s="33">
        <f>(VLOOKUP($A452,Skaters!$A1:$V640,11,FALSE)-AVERAGE(Skaters!K3:K640))/STDEV(Skaters!K3:K640)</f>
        <v>-0.36014210736526586</v>
      </c>
      <c r="K452" s="33">
        <f>(VLOOKUP($A452,Skaters!$A1:$V640,12,FALSE)-AVERAGE(Skaters!L3:L640))/STDEV(Skaters!L3:L640)</f>
        <v>-0.6915237389694403</v>
      </c>
      <c r="L452" s="33">
        <f>(VLOOKUP($A452,Skaters!$A1:$V640,13,FALSE)-AVERAGE(Skaters!M3:M640))/STDEV(Skaters!M3:M640)</f>
        <v>-0.94598332698310306</v>
      </c>
      <c r="M452" s="33">
        <f>(VLOOKUP($A452,Skaters!$A1:$V640,14,FALSE)-AVERAGE(Skaters!N3:N640))/STDEV(Skaters!N3:N640)</f>
        <v>-0.60400743284340008</v>
      </c>
      <c r="N452" s="33">
        <f>(VLOOKUP($A452,Skaters!$A1:$V640,15,FALSE)-AVERAGE(Skaters!O3:O640))/STDEV(Skaters!O3:O640)</f>
        <v>-0.26926051809709522</v>
      </c>
      <c r="O452" s="33">
        <f>(VLOOKUP($A452,Skaters!$A1:$V640,16,FALSE)-AVERAGE(Skaters!P3:P640))/STDEV(Skaters!P3:P640)</f>
        <v>0.6067031166277741</v>
      </c>
      <c r="P452" s="33">
        <f>(VLOOKUP($A452,Skaters!$A1:$V640,17,FALSE)-AVERAGE(Skaters!Q3:Q640))/STDEV(Skaters!Q3:Q640)</f>
        <v>-0.89672724111671209</v>
      </c>
      <c r="Q452" s="33">
        <f>(VLOOKUP($A452,Skaters!$A1:$V640,18,FALSE)-AVERAGE(Skaters!R3:R640))/STDEV(Skaters!R3:R640)</f>
        <v>0.60300483364284119</v>
      </c>
      <c r="R452" s="33">
        <f>(VLOOKUP($A452,Skaters!$A1:$V640,19,FALSE)-AVERAGE(Skaters!S3:S640))/STDEV(Skaters!S3:S640)</f>
        <v>-0.97292343628144029</v>
      </c>
      <c r="S452" s="33">
        <f>(VLOOKUP($A452,Skaters!$A1:$V640,20,FALSE)-AVERAGE(Skaters!T3:T640))/STDEV(Skaters!T3:T640)</f>
        <v>-0.59598363404164245</v>
      </c>
      <c r="T452" s="33">
        <f>(VLOOKUP($A452,Skaters!$A1:$V640,21,FALSE)-AVERAGE(Skaters!U3:U640))/STDEV(Skaters!U3:U640)</f>
        <v>-0.65095784258714562</v>
      </c>
      <c r="U452" s="33">
        <f>(VLOOKUP($A452,Skaters!$A1:$V640,22,FALSE)-AVERAGE(Skaters!V3:V640))/STDEV(Skaters!V3:V640)</f>
        <v>-1.1927436227759016</v>
      </c>
      <c r="V452" s="33">
        <f>IFERROR((VLOOKUP($A452,Skaters!A1:X640,23,FALSE)-AVERAGE(Skaters!W3:W640))/STDEV(Skaters!W3:W640),0)</f>
        <v>0</v>
      </c>
      <c r="W452" s="33">
        <f>IFERROR((VLOOKUP($A452,Skaters!A1:X640,24,FALSE)-AVERAGE(Skaters!X3:X640))/STDEV(Skaters!X3:X640),0)</f>
        <v>0</v>
      </c>
    </row>
    <row r="453" spans="1:23" ht="21.25" customHeight="1" x14ac:dyDescent="0.2">
      <c r="A453" s="47" t="s">
        <v>534</v>
      </c>
      <c r="B453" s="38" t="s">
        <v>72</v>
      </c>
      <c r="C453" s="39">
        <v>31</v>
      </c>
      <c r="D453" s="38" t="s">
        <v>74</v>
      </c>
      <c r="E453" s="40">
        <f t="shared" si="14"/>
        <v>-1.9404234649476928</v>
      </c>
      <c r="F453" s="41">
        <f t="shared" si="15"/>
        <v>-3.9600478876483526E-2</v>
      </c>
      <c r="G453" s="42">
        <f>VLOOKUP(A453,Skaters!A1:G640,7,FALSE)</f>
        <v>49</v>
      </c>
      <c r="H453" s="43">
        <f>(VLOOKUP($A453,Skaters!$A1:$V640,8,FALSE)-AVERAGE(Skaters!H3:H640))/STDEV(Skaters!H3:H640)</f>
        <v>0.55343590692006694</v>
      </c>
      <c r="I453" s="33">
        <f>(VLOOKUP($A453,Skaters!$A1:$V640,10,FALSE)-AVERAGE(Skaters!J3:J640))/STDEV(Skaters!J3:J640)</f>
        <v>-1.1494451099100935</v>
      </c>
      <c r="J453" s="33">
        <f>(VLOOKUP($A453,Skaters!$A1:$V640,11,FALSE)-AVERAGE(Skaters!K3:K640))/STDEV(Skaters!K3:K640)</f>
        <v>-0.2516342799918872</v>
      </c>
      <c r="K453" s="33">
        <f>(VLOOKUP($A453,Skaters!$A1:$V640,12,FALSE)-AVERAGE(Skaters!L3:L640))/STDEV(Skaters!L3:L640)</f>
        <v>-0.69406592858779892</v>
      </c>
      <c r="L453" s="33">
        <f>(VLOOKUP($A453,Skaters!$A1:$V640,13,FALSE)-AVERAGE(Skaters!M3:M640))/STDEV(Skaters!M3:M640)</f>
        <v>-0.85194820486165757</v>
      </c>
      <c r="M453" s="33">
        <f>(VLOOKUP($A453,Skaters!$A1:$V640,14,FALSE)-AVERAGE(Skaters!N3:N640))/STDEV(Skaters!N3:N640)</f>
        <v>-0.77883756755087141</v>
      </c>
      <c r="N453" s="33">
        <f>(VLOOKUP($A453,Skaters!$A1:$V640,15,FALSE)-AVERAGE(Skaters!O3:O640))/STDEV(Skaters!O3:O640)</f>
        <v>-0.8594587309147026</v>
      </c>
      <c r="O453" s="33">
        <f>(VLOOKUP($A453,Skaters!$A1:$V640,16,FALSE)-AVERAGE(Skaters!P3:P640))/STDEV(Skaters!P3:P640)</f>
        <v>1.0446457002775558</v>
      </c>
      <c r="P453" s="33">
        <f>(VLOOKUP($A453,Skaters!$A1:$V640,17,FALSE)-AVERAGE(Skaters!Q3:Q640))/STDEV(Skaters!Q3:Q640)</f>
        <v>1.9356533289825675</v>
      </c>
      <c r="Q453" s="33">
        <f>(VLOOKUP($A453,Skaters!$A1:$V640,18,FALSE)-AVERAGE(Skaters!R3:R640))/STDEV(Skaters!R3:R640)</f>
        <v>0.12741716045309212</v>
      </c>
      <c r="R453" s="33">
        <f>(VLOOKUP($A453,Skaters!$A1:$V640,19,FALSE)-AVERAGE(Skaters!S3:S640))/STDEV(Skaters!S3:S640)</f>
        <v>-1.034214805311636</v>
      </c>
      <c r="S453" s="33">
        <f>(VLOOKUP($A453,Skaters!$A1:$V640,20,FALSE)-AVERAGE(Skaters!T3:T640))/STDEV(Skaters!T3:T640)</f>
        <v>-0.59598363404164245</v>
      </c>
      <c r="T453" s="33">
        <f>(VLOOKUP($A453,Skaters!$A1:$V640,21,FALSE)-AVERAGE(Skaters!U3:U640))/STDEV(Skaters!U3:U640)</f>
        <v>-0.65095784258714562</v>
      </c>
      <c r="U453" s="33">
        <f>(VLOOKUP($A453,Skaters!$A1:$V640,22,FALSE)-AVERAGE(Skaters!V3:V640))/STDEV(Skaters!V3:V640)</f>
        <v>-1.1927436227759016</v>
      </c>
      <c r="V453" s="33">
        <f>IFERROR((VLOOKUP($A453,Skaters!A1:X640,23,FALSE)-AVERAGE(Skaters!W3:W640))/STDEV(Skaters!W3:W640),0)</f>
        <v>0</v>
      </c>
      <c r="W453" s="33">
        <f>IFERROR((VLOOKUP($A453,Skaters!A1:X640,24,FALSE)-AVERAGE(Skaters!X3:X640))/STDEV(Skaters!X3:X640),0)</f>
        <v>0</v>
      </c>
    </row>
    <row r="454" spans="1:23" ht="21.25" customHeight="1" x14ac:dyDescent="0.15">
      <c r="A454" s="37" t="s">
        <v>525</v>
      </c>
      <c r="B454" s="38" t="s">
        <v>144</v>
      </c>
      <c r="C454" s="39">
        <v>23</v>
      </c>
      <c r="D454" s="38" t="s">
        <v>59</v>
      </c>
      <c r="E454" s="40">
        <f t="shared" si="14"/>
        <v>-4.4426475024788505</v>
      </c>
      <c r="F454" s="41">
        <f t="shared" si="15"/>
        <v>-9.2555156301642724E-2</v>
      </c>
      <c r="G454" s="42">
        <f>VLOOKUP(A454,Skaters!A1:G640,7,FALSE)</f>
        <v>48</v>
      </c>
      <c r="H454" s="43">
        <f>(VLOOKUP($A454,Skaters!$A1:$V640,8,FALSE)-AVERAGE(Skaters!H3:H640))/STDEV(Skaters!H3:H640)</f>
        <v>-0.98885030347997149</v>
      </c>
      <c r="I454" s="33">
        <f>(VLOOKUP($A454,Skaters!$A1:$V640,10,FALSE)-AVERAGE(Skaters!J3:J640))/STDEV(Skaters!J3:J640)</f>
        <v>-0.16964069053233574</v>
      </c>
      <c r="J454" s="33">
        <f>(VLOOKUP($A454,Skaters!$A1:$V640,11,FALSE)-AVERAGE(Skaters!K3:K640))/STDEV(Skaters!K3:K640)</f>
        <v>-0.97807159565872492</v>
      </c>
      <c r="K454" s="33">
        <f>(VLOOKUP($A454,Skaters!$A1:$V640,12,FALSE)-AVERAGE(Skaters!L3:L640))/STDEV(Skaters!L3:L640)</f>
        <v>-0.69673776833466183</v>
      </c>
      <c r="L454" s="33">
        <f>(VLOOKUP($A454,Skaters!$A1:$V640,13,FALSE)-AVERAGE(Skaters!M3:M640))/STDEV(Skaters!M3:M640)</f>
        <v>-0.36371291329697197</v>
      </c>
      <c r="M454" s="33">
        <f>(VLOOKUP($A454,Skaters!$A1:$V640,14,FALSE)-AVERAGE(Skaters!N3:N640))/STDEV(Skaters!N3:N640)</f>
        <v>-0.52789847686368818</v>
      </c>
      <c r="N454" s="33">
        <f>(VLOOKUP($A454,Skaters!$A1:$V640,15,FALSE)-AVERAGE(Skaters!O3:O640))/STDEV(Skaters!O3:O640)</f>
        <v>-0.62567997606197412</v>
      </c>
      <c r="O454" s="33">
        <f>(VLOOKUP($A454,Skaters!$A1:$V640,16,FALSE)-AVERAGE(Skaters!P3:P640))/STDEV(Skaters!P3:P640)</f>
        <v>-0.89005608881612952</v>
      </c>
      <c r="P454" s="33">
        <f>(VLOOKUP($A454,Skaters!$A1:$V640,17,FALSE)-AVERAGE(Skaters!Q3:Q640))/STDEV(Skaters!Q3:Q640)</f>
        <v>-0.47731720377352599</v>
      </c>
      <c r="Q454" s="33">
        <f>(VLOOKUP($A454,Skaters!$A1:$V640,18,FALSE)-AVERAGE(Skaters!R3:R640))/STDEV(Skaters!R3:R640)</f>
        <v>-1.4154862381127145</v>
      </c>
      <c r="R454" s="33">
        <f>(VLOOKUP($A454,Skaters!$A1:$V640,19,FALSE)-AVERAGE(Skaters!S3:S640))/STDEV(Skaters!S3:S640)</f>
        <v>-0.44816251604202029</v>
      </c>
      <c r="S454" s="33">
        <f>(VLOOKUP($A454,Skaters!$A1:$V640,20,FALSE)-AVERAGE(Skaters!T3:T640))/STDEV(Skaters!T3:T640)</f>
        <v>0.19837386385061895</v>
      </c>
      <c r="T454" s="33">
        <f>(VLOOKUP($A454,Skaters!$A1:$V640,21,FALSE)-AVERAGE(Skaters!U3:U640))/STDEV(Skaters!U3:U640)</f>
        <v>1.1080229793290102</v>
      </c>
      <c r="U454" s="33">
        <f>(VLOOKUP($A454,Skaters!$A1:$V640,22,FALSE)-AVERAGE(Skaters!V3:V640))/STDEV(Skaters!V3:V640)</f>
        <v>0.22563141682459675</v>
      </c>
      <c r="V454" s="33">
        <f>IFERROR((VLOOKUP($A454,Skaters!A1:X640,23,FALSE)-AVERAGE(Skaters!W3:W640))/STDEV(Skaters!W3:W640),0)</f>
        <v>0</v>
      </c>
      <c r="W454" s="33">
        <f>IFERROR((VLOOKUP($A454,Skaters!A1:X640,24,FALSE)-AVERAGE(Skaters!X3:X640))/STDEV(Skaters!X3:X640),0)</f>
        <v>0</v>
      </c>
    </row>
    <row r="455" spans="1:23" ht="21.25" customHeight="1" x14ac:dyDescent="0.2">
      <c r="A455" s="47" t="s">
        <v>525</v>
      </c>
      <c r="B455" s="38" t="s">
        <v>144</v>
      </c>
      <c r="C455" s="39">
        <v>23</v>
      </c>
      <c r="D455" s="38" t="s">
        <v>59</v>
      </c>
      <c r="E455" s="40">
        <f t="shared" si="14"/>
        <v>-4.4426475024788505</v>
      </c>
      <c r="F455" s="41">
        <f t="shared" si="15"/>
        <v>-9.2555156301642724E-2</v>
      </c>
      <c r="G455" s="42">
        <f>VLOOKUP(A455,Skaters!A1:G640,7,FALSE)</f>
        <v>48</v>
      </c>
      <c r="H455" s="43">
        <f>(VLOOKUP($A455,Skaters!$A1:$V640,8,FALSE)-AVERAGE(Skaters!H3:H640))/STDEV(Skaters!H3:H640)</f>
        <v>-0.98885030347997149</v>
      </c>
      <c r="I455" s="33">
        <f>(VLOOKUP($A455,Skaters!$A1:$V640,10,FALSE)-AVERAGE(Skaters!J3:J640))/STDEV(Skaters!J3:J640)</f>
        <v>-0.16964069053233574</v>
      </c>
      <c r="J455" s="33">
        <f>(VLOOKUP($A455,Skaters!$A1:$V640,11,FALSE)-AVERAGE(Skaters!K3:K640))/STDEV(Skaters!K3:K640)</f>
        <v>-0.97807159565872492</v>
      </c>
      <c r="K455" s="33">
        <f>(VLOOKUP($A455,Skaters!$A1:$V640,12,FALSE)-AVERAGE(Skaters!L3:L640))/STDEV(Skaters!L3:L640)</f>
        <v>-0.69673776833466183</v>
      </c>
      <c r="L455" s="33">
        <f>(VLOOKUP($A455,Skaters!$A1:$V640,13,FALSE)-AVERAGE(Skaters!M3:M640))/STDEV(Skaters!M3:M640)</f>
        <v>-0.36371291329697197</v>
      </c>
      <c r="M455" s="33">
        <f>(VLOOKUP($A455,Skaters!$A1:$V640,14,FALSE)-AVERAGE(Skaters!N3:N640))/STDEV(Skaters!N3:N640)</f>
        <v>-0.52789847686368818</v>
      </c>
      <c r="N455" s="33">
        <f>(VLOOKUP($A455,Skaters!$A1:$V640,15,FALSE)-AVERAGE(Skaters!O3:O640))/STDEV(Skaters!O3:O640)</f>
        <v>-0.62567997606197412</v>
      </c>
      <c r="O455" s="33">
        <f>(VLOOKUP($A455,Skaters!$A1:$V640,16,FALSE)-AVERAGE(Skaters!P3:P640))/STDEV(Skaters!P3:P640)</f>
        <v>-0.89005608881612952</v>
      </c>
      <c r="P455" s="33">
        <f>(VLOOKUP($A455,Skaters!$A1:$V640,17,FALSE)-AVERAGE(Skaters!Q3:Q640))/STDEV(Skaters!Q3:Q640)</f>
        <v>-0.47731720377352599</v>
      </c>
      <c r="Q455" s="33">
        <f>(VLOOKUP($A455,Skaters!$A1:$V640,18,FALSE)-AVERAGE(Skaters!R3:R640))/STDEV(Skaters!R3:R640)</f>
        <v>-1.4154862381127145</v>
      </c>
      <c r="R455" s="33">
        <f>(VLOOKUP($A455,Skaters!$A1:$V640,19,FALSE)-AVERAGE(Skaters!S3:S640))/STDEV(Skaters!S3:S640)</f>
        <v>-0.44816251604202029</v>
      </c>
      <c r="S455" s="33">
        <f>(VLOOKUP($A455,Skaters!$A1:$V640,20,FALSE)-AVERAGE(Skaters!T3:T640))/STDEV(Skaters!T3:T640)</f>
        <v>0.19837386385061895</v>
      </c>
      <c r="T455" s="33">
        <f>(VLOOKUP($A455,Skaters!$A1:$V640,21,FALSE)-AVERAGE(Skaters!U3:U640))/STDEV(Skaters!U3:U640)</f>
        <v>1.1080229793290102</v>
      </c>
      <c r="U455" s="33">
        <f>(VLOOKUP($A455,Skaters!$A1:$V640,22,FALSE)-AVERAGE(Skaters!V3:V640))/STDEV(Skaters!V3:V640)</f>
        <v>0.22563141682459675</v>
      </c>
      <c r="V455" s="33">
        <f>IFERROR((VLOOKUP($A455,Skaters!A1:X640,23,FALSE)-AVERAGE(Skaters!W3:W640))/STDEV(Skaters!W3:W640),0)</f>
        <v>0</v>
      </c>
      <c r="W455" s="33">
        <f>IFERROR((VLOOKUP($A455,Skaters!A1:X640,24,FALSE)-AVERAGE(Skaters!X3:X640))/STDEV(Skaters!X3:X640),0)</f>
        <v>0</v>
      </c>
    </row>
    <row r="456" spans="1:23" ht="21.25" customHeight="1" x14ac:dyDescent="0.2">
      <c r="A456" s="47" t="s">
        <v>430</v>
      </c>
      <c r="B456" s="38" t="s">
        <v>102</v>
      </c>
      <c r="C456" s="39">
        <v>29</v>
      </c>
      <c r="D456" s="38" t="s">
        <v>74</v>
      </c>
      <c r="E456" s="40">
        <f t="shared" si="14"/>
        <v>0.13049454767495716</v>
      </c>
      <c r="F456" s="41">
        <f t="shared" si="15"/>
        <v>2.4165656976843919E-3</v>
      </c>
      <c r="G456" s="42">
        <f>VLOOKUP(A456,Skaters!A1:G640,7,FALSE)</f>
        <v>54</v>
      </c>
      <c r="H456" s="43">
        <f>(VLOOKUP($A456,Skaters!$A1:$V640,8,FALSE)-AVERAGE(Skaters!H3:H640))/STDEV(Skaters!H3:H640)</f>
        <v>1.0446151950759965</v>
      </c>
      <c r="I456" s="33">
        <f>(VLOOKUP($A456,Skaters!$A1:$V640,10,FALSE)-AVERAGE(Skaters!J3:J640))/STDEV(Skaters!J3:J640)</f>
        <v>-0.9300960065829198</v>
      </c>
      <c r="J456" s="33">
        <f>(VLOOKUP($A456,Skaters!$A1:$V640,11,FALSE)-AVERAGE(Skaters!K3:K640))/STDEV(Skaters!K3:K640)</f>
        <v>-0.43114680317815279</v>
      </c>
      <c r="K456" s="33">
        <f>(VLOOKUP($A456,Skaters!$A1:$V640,12,FALSE)-AVERAGE(Skaters!L3:L640))/STDEV(Skaters!L3:L640)</f>
        <v>-0.70532868766195733</v>
      </c>
      <c r="L456" s="33">
        <f>(VLOOKUP($A456,Skaters!$A1:$V640,13,FALSE)-AVERAGE(Skaters!M3:M640))/STDEV(Skaters!M3:M640)</f>
        <v>-0.15042759297857952</v>
      </c>
      <c r="M456" s="33">
        <f>(VLOOKUP($A456,Skaters!$A1:$V640,14,FALSE)-AVERAGE(Skaters!N3:N640))/STDEV(Skaters!N3:N640)</f>
        <v>-0.7805636006567046</v>
      </c>
      <c r="N456" s="33">
        <f>(VLOOKUP($A456,Skaters!$A1:$V640,15,FALSE)-AVERAGE(Skaters!O3:O640))/STDEV(Skaters!O3:O640)</f>
        <v>-0.87289879380185154</v>
      </c>
      <c r="O456" s="33">
        <f>(VLOOKUP($A456,Skaters!$A1:$V640,16,FALSE)-AVERAGE(Skaters!P3:P640))/STDEV(Skaters!P3:P640)</f>
        <v>2.8557983053644822</v>
      </c>
      <c r="P456" s="33">
        <f>(VLOOKUP($A456,Skaters!$A1:$V640,17,FALSE)-AVERAGE(Skaters!Q3:Q640))/STDEV(Skaters!Q3:Q640)</f>
        <v>0.62609928937277304</v>
      </c>
      <c r="Q456" s="33">
        <f>(VLOOKUP($A456,Skaters!$A1:$V640,18,FALSE)-AVERAGE(Skaters!R3:R640))/STDEV(Skaters!R3:R640)</f>
        <v>-0.34073456114802114</v>
      </c>
      <c r="R456" s="33">
        <f>(VLOOKUP($A456,Skaters!$A1:$V640,19,FALSE)-AVERAGE(Skaters!S3:S640))/STDEV(Skaters!S3:S640)</f>
        <v>-0.89522827902473723</v>
      </c>
      <c r="S456" s="33">
        <f>(VLOOKUP($A456,Skaters!$A1:$V640,20,FALSE)-AVERAGE(Skaters!T3:T640))/STDEV(Skaters!T3:T640)</f>
        <v>-0.59598363404164245</v>
      </c>
      <c r="T456" s="33">
        <f>(VLOOKUP($A456,Skaters!$A1:$V640,21,FALSE)-AVERAGE(Skaters!U3:U640))/STDEV(Skaters!U3:U640)</f>
        <v>-0.65095751291251591</v>
      </c>
      <c r="U456" s="33">
        <f>(VLOOKUP($A456,Skaters!$A1:$V640,22,FALSE)-AVERAGE(Skaters!V3:V640))/STDEV(Skaters!V3:V640)</f>
        <v>-1.1927436227759016</v>
      </c>
      <c r="V456" s="33">
        <f>IFERROR((VLOOKUP($A456,Skaters!A1:X640,23,FALSE)-AVERAGE(Skaters!W3:W640))/STDEV(Skaters!W3:W640),0)</f>
        <v>0</v>
      </c>
      <c r="W456" s="33">
        <f>IFERROR((VLOOKUP($A456,Skaters!A1:X640,24,FALSE)-AVERAGE(Skaters!X3:X640))/STDEV(Skaters!X3:X640),0)</f>
        <v>0</v>
      </c>
    </row>
    <row r="457" spans="1:23" ht="21.25" customHeight="1" x14ac:dyDescent="0.15">
      <c r="A457" s="44" t="s">
        <v>551</v>
      </c>
      <c r="B457" s="48" t="s">
        <v>83</v>
      </c>
      <c r="C457" s="49">
        <v>27</v>
      </c>
      <c r="D457" s="48" t="s">
        <v>81</v>
      </c>
      <c r="E457" s="40">
        <f t="shared" si="14"/>
        <v>-2.0997795234773982</v>
      </c>
      <c r="F457" s="41">
        <f t="shared" si="15"/>
        <v>-4.3745406739112459E-2</v>
      </c>
      <c r="G457" s="42">
        <f>VLOOKUP(A457,Skaters!A1:G640,7,FALSE)</f>
        <v>48</v>
      </c>
      <c r="H457" s="43">
        <f>(VLOOKUP($A457,Skaters!$A1:$V640,8,FALSE)-AVERAGE(Skaters!H3:H640))/STDEV(Skaters!H3:H640)</f>
        <v>-0.79871233065884728</v>
      </c>
      <c r="I457" s="33">
        <f>(VLOOKUP($A457,Skaters!$A1:$V640,10,FALSE)-AVERAGE(Skaters!J3:J640))/STDEV(Skaters!J3:J640)</f>
        <v>-0.50621071063863721</v>
      </c>
      <c r="J457" s="33">
        <f>(VLOOKUP($A457,Skaters!$A1:$V640,11,FALSE)-AVERAGE(Skaters!K3:K640))/STDEV(Skaters!K3:K640)</f>
        <v>-0.74629483674807917</v>
      </c>
      <c r="K457" s="33">
        <f>(VLOOKUP($A457,Skaters!$A1:$V640,12,FALSE)-AVERAGE(Skaters!L3:L640))/STDEV(Skaters!L3:L640)</f>
        <v>-0.70703725153747365</v>
      </c>
      <c r="L457" s="33">
        <f>(VLOOKUP($A457,Skaters!$A1:$V640,13,FALSE)-AVERAGE(Skaters!M3:M640))/STDEV(Skaters!M3:M640)</f>
        <v>-0.57120249427566405</v>
      </c>
      <c r="M457" s="33">
        <f>(VLOOKUP($A457,Skaters!$A1:$V640,14,FALSE)-AVERAGE(Skaters!N3:N640))/STDEV(Skaters!N3:N640)</f>
        <v>-0.76812284786728358</v>
      </c>
      <c r="N457" s="33">
        <f>(VLOOKUP($A457,Skaters!$A1:$V640,15,FALSE)-AVERAGE(Skaters!O3:O640))/STDEV(Skaters!O3:O640)</f>
        <v>-0.86887113752731082</v>
      </c>
      <c r="O457" s="33">
        <f>(VLOOKUP($A457,Skaters!$A1:$V640,16,FALSE)-AVERAGE(Skaters!P3:P640))/STDEV(Skaters!P3:P640)</f>
        <v>-0.43338296307602164</v>
      </c>
      <c r="P457" s="33">
        <f>(VLOOKUP($A457,Skaters!$A1:$V640,17,FALSE)-AVERAGE(Skaters!Q3:Q640))/STDEV(Skaters!Q3:Q640)</f>
        <v>2.3879268225140184</v>
      </c>
      <c r="Q457" s="33">
        <f>(VLOOKUP($A457,Skaters!$A1:$V640,18,FALSE)-AVERAGE(Skaters!R3:R640))/STDEV(Skaters!R3:R640)</f>
        <v>1.026182618788315</v>
      </c>
      <c r="R457" s="33">
        <f>(VLOOKUP($A457,Skaters!$A1:$V640,19,FALSE)-AVERAGE(Skaters!S3:S640))/STDEV(Skaters!S3:S640)</f>
        <v>-0.46810643064908203</v>
      </c>
      <c r="S457" s="33">
        <f>(VLOOKUP($A457,Skaters!$A1:$V640,20,FALSE)-AVERAGE(Skaters!T3:T640))/STDEV(Skaters!T3:T640)</f>
        <v>-0.54882431090336137</v>
      </c>
      <c r="T457" s="33">
        <f>(VLOOKUP($A457,Skaters!$A1:$V640,21,FALSE)-AVERAGE(Skaters!U3:U640))/STDEV(Skaters!U3:U640)</f>
        <v>-0.59967893945499695</v>
      </c>
      <c r="U457" s="33">
        <f>(VLOOKUP($A457,Skaters!$A1:$V640,22,FALSE)-AVERAGE(Skaters!V3:V640))/STDEV(Skaters!V3:V640)</f>
        <v>0.96743260378048967</v>
      </c>
      <c r="V457" s="33">
        <f>IFERROR((VLOOKUP($A457,Skaters!A1:X640,23,FALSE)-AVERAGE(Skaters!W3:W640))/STDEV(Skaters!W3:W640),0)</f>
        <v>0</v>
      </c>
      <c r="W457" s="33">
        <f>IFERROR((VLOOKUP($A457,Skaters!A1:X640,24,FALSE)-AVERAGE(Skaters!X3:X640))/STDEV(Skaters!X3:X640),0)</f>
        <v>0</v>
      </c>
    </row>
    <row r="458" spans="1:23" ht="21.25" customHeight="1" x14ac:dyDescent="0.2">
      <c r="A458" s="47" t="s">
        <v>470</v>
      </c>
      <c r="B458" s="38" t="s">
        <v>78</v>
      </c>
      <c r="C458" s="39">
        <v>24</v>
      </c>
      <c r="D458" s="38" t="s">
        <v>74</v>
      </c>
      <c r="E458" s="40">
        <f t="shared" si="14"/>
        <v>-0.25389689238050894</v>
      </c>
      <c r="F458" s="41">
        <f t="shared" si="15"/>
        <v>-5.6421531640113102E-3</v>
      </c>
      <c r="G458" s="42">
        <f>VLOOKUP(A458,Skaters!A1:G640,7,FALSE)</f>
        <v>45</v>
      </c>
      <c r="H458" s="43">
        <f>(VLOOKUP($A458,Skaters!$A1:$V640,8,FALSE)-AVERAGE(Skaters!H3:H640))/STDEV(Skaters!H3:H640)</f>
        <v>0.58970522855767049</v>
      </c>
      <c r="I458" s="33">
        <f>(VLOOKUP($A458,Skaters!$A1:$V640,10,FALSE)-AVERAGE(Skaters!J3:J640))/STDEV(Skaters!J3:J640)</f>
        <v>-0.82301840666494697</v>
      </c>
      <c r="J458" s="33">
        <f>(VLOOKUP($A458,Skaters!$A1:$V640,11,FALSE)-AVERAGE(Skaters!K3:K640))/STDEV(Skaters!K3:K640)</f>
        <v>-0.51823414793381894</v>
      </c>
      <c r="K458" s="33">
        <f>(VLOOKUP($A458,Skaters!$A1:$V640,12,FALSE)-AVERAGE(Skaters!L3:L640))/STDEV(Skaters!L3:L640)</f>
        <v>-0.71048337697180697</v>
      </c>
      <c r="L458" s="33">
        <f>(VLOOKUP($A458,Skaters!$A1:$V640,13,FALSE)-AVERAGE(Skaters!M3:M640))/STDEV(Skaters!M3:M640)</f>
        <v>-5.8932636849251707E-2</v>
      </c>
      <c r="M458" s="33">
        <f>(VLOOKUP($A458,Skaters!$A1:$V640,14,FALSE)-AVERAGE(Skaters!N3:N640))/STDEV(Skaters!N3:N640)</f>
        <v>-0.78019019461423711</v>
      </c>
      <c r="N458" s="33">
        <f>(VLOOKUP($A458,Skaters!$A1:$V640,15,FALSE)-AVERAGE(Skaters!O3:O640))/STDEV(Skaters!O3:O640)</f>
        <v>-0.87213426917355219</v>
      </c>
      <c r="O458" s="33">
        <f>(VLOOKUP($A458,Skaters!$A1:$V640,16,FALSE)-AVERAGE(Skaters!P3:P640))/STDEV(Skaters!P3:P640)</f>
        <v>0.97883166782202902</v>
      </c>
      <c r="P458" s="33">
        <f>(VLOOKUP($A458,Skaters!$A1:$V640,17,FALSE)-AVERAGE(Skaters!Q3:Q640))/STDEV(Skaters!Q3:Q640)</f>
        <v>1.3079212651409937</v>
      </c>
      <c r="Q458" s="33">
        <f>(VLOOKUP($A458,Skaters!$A1:$V640,18,FALSE)-AVERAGE(Skaters!R3:R640))/STDEV(Skaters!R3:R640)</f>
        <v>1.0395909004190318</v>
      </c>
      <c r="R458" s="33">
        <f>(VLOOKUP($A458,Skaters!$A1:$V640,19,FALSE)-AVERAGE(Skaters!S3:S640))/STDEV(Skaters!S3:S640)</f>
        <v>-0.70315712356664339</v>
      </c>
      <c r="S458" s="33">
        <f>(VLOOKUP($A458,Skaters!$A1:$V640,20,FALSE)-AVERAGE(Skaters!T3:T640))/STDEV(Skaters!T3:T640)</f>
        <v>-0.59598363404164245</v>
      </c>
      <c r="T458" s="33">
        <f>(VLOOKUP($A458,Skaters!$A1:$V640,21,FALSE)-AVERAGE(Skaters!U3:U640))/STDEV(Skaters!U3:U640)</f>
        <v>-0.65095784258714562</v>
      </c>
      <c r="U458" s="33">
        <f>(VLOOKUP($A458,Skaters!$A1:$V640,22,FALSE)-AVERAGE(Skaters!V3:V640))/STDEV(Skaters!V3:V640)</f>
        <v>-1.1927436227759016</v>
      </c>
      <c r="V458" s="33">
        <f>IFERROR((VLOOKUP($A458,Skaters!A1:X640,23,FALSE)-AVERAGE(Skaters!W3:W640))/STDEV(Skaters!W3:W640),0)</f>
        <v>0</v>
      </c>
      <c r="W458" s="33">
        <f>IFERROR((VLOOKUP($A458,Skaters!A1:X640,24,FALSE)-AVERAGE(Skaters!X3:X640))/STDEV(Skaters!X3:X640),0)</f>
        <v>0</v>
      </c>
    </row>
    <row r="459" spans="1:23" ht="21.25" customHeight="1" x14ac:dyDescent="0.15">
      <c r="A459" s="44" t="s">
        <v>553</v>
      </c>
      <c r="B459" s="48" t="s">
        <v>92</v>
      </c>
      <c r="C459" s="49">
        <v>28</v>
      </c>
      <c r="D459" s="48" t="s">
        <v>61</v>
      </c>
      <c r="E459" s="40">
        <f t="shared" si="14"/>
        <v>-2.7860828582466879</v>
      </c>
      <c r="F459" s="41">
        <f t="shared" si="15"/>
        <v>-6.0567018657536692E-2</v>
      </c>
      <c r="G459" s="42">
        <f>VLOOKUP(A459,Skaters!A1:G640,7,FALSE)</f>
        <v>46</v>
      </c>
      <c r="H459" s="43">
        <f>(VLOOKUP($A459,Skaters!$A1:$V640,8,FALSE)-AVERAGE(Skaters!H3:H640))/STDEV(Skaters!H3:H640)</f>
        <v>-0.66288717758054516</v>
      </c>
      <c r="I459" s="33">
        <f>(VLOOKUP($A459,Skaters!$A1:$V640,10,FALSE)-AVERAGE(Skaters!J3:J640))/STDEV(Skaters!J3:J640)</f>
        <v>-8.8234118854050761E-2</v>
      </c>
      <c r="J459" s="33">
        <f>(VLOOKUP($A459,Skaters!$A1:$V640,11,FALSE)-AVERAGE(Skaters!K3:K640))/STDEV(Skaters!K3:K640)</f>
        <v>-1.0612403333166276</v>
      </c>
      <c r="K459" s="33">
        <f>(VLOOKUP($A459,Skaters!$A1:$V640,12,FALSE)-AVERAGE(Skaters!L3:L640))/STDEV(Skaters!L3:L640)</f>
        <v>-0.71136872325332978</v>
      </c>
      <c r="L459" s="33">
        <f>(VLOOKUP($A459,Skaters!$A1:$V640,13,FALSE)-AVERAGE(Skaters!M3:M640))/STDEV(Skaters!M3:M640)</f>
        <v>-0.71892203929159304</v>
      </c>
      <c r="M459" s="33">
        <f>(VLOOKUP($A459,Skaters!$A1:$V640,14,FALSE)-AVERAGE(Skaters!N3:N640))/STDEV(Skaters!N3:N640)</f>
        <v>-0.76345655013818758</v>
      </c>
      <c r="N459" s="33">
        <f>(VLOOKUP($A459,Skaters!$A1:$V640,15,FALSE)-AVERAGE(Skaters!O3:O640))/STDEV(Skaters!O3:O640)</f>
        <v>-0.86414721064286926</v>
      </c>
      <c r="O459" s="33">
        <f>(VLOOKUP($A459,Skaters!$A1:$V640,16,FALSE)-AVERAGE(Skaters!P3:P640))/STDEV(Skaters!P3:P640)</f>
        <v>6.9705270788475618E-2</v>
      </c>
      <c r="P459" s="33">
        <f>(VLOOKUP($A459,Skaters!$A1:$V640,17,FALSE)-AVERAGE(Skaters!Q3:Q640))/STDEV(Skaters!Q3:Q640)</f>
        <v>0.39161819279264343</v>
      </c>
      <c r="Q459" s="33">
        <f>(VLOOKUP($A459,Skaters!$A1:$V640,18,FALSE)-AVERAGE(Skaters!R3:R640))/STDEV(Skaters!R3:R640)</f>
        <v>-0.12324442693002273</v>
      </c>
      <c r="R459" s="33">
        <f>(VLOOKUP($A459,Skaters!$A1:$V640,19,FALSE)-AVERAGE(Skaters!S3:S640))/STDEV(Skaters!S3:S640)</f>
        <v>4.5786973236062706E-2</v>
      </c>
      <c r="S459" s="33">
        <f>(VLOOKUP($A459,Skaters!$A1:$V640,20,FALSE)-AVERAGE(Skaters!T3:T640))/STDEV(Skaters!T3:T640)</f>
        <v>0.49528030046226712</v>
      </c>
      <c r="T459" s="33">
        <f>(VLOOKUP($A459,Skaters!$A1:$V640,21,FALSE)-AVERAGE(Skaters!U3:U640))/STDEV(Skaters!U3:U640)</f>
        <v>0.66837153285489614</v>
      </c>
      <c r="U459" s="33">
        <f>(VLOOKUP($A459,Skaters!$A1:$V640,22,FALSE)-AVERAGE(Skaters!V3:V640))/STDEV(Skaters!V3:V640)</f>
        <v>0.85201148018053607</v>
      </c>
      <c r="V459" s="33">
        <f>IFERROR((VLOOKUP($A459,Skaters!A1:X640,23,FALSE)-AVERAGE(Skaters!W3:W640))/STDEV(Skaters!W3:W640),0)</f>
        <v>0</v>
      </c>
      <c r="W459" s="33">
        <f>IFERROR((VLOOKUP($A459,Skaters!A1:X640,24,FALSE)-AVERAGE(Skaters!X3:X640))/STDEV(Skaters!X3:X640),0)</f>
        <v>0</v>
      </c>
    </row>
    <row r="460" spans="1:23" ht="21.25" customHeight="1" x14ac:dyDescent="0.2">
      <c r="A460" s="47" t="s">
        <v>499</v>
      </c>
      <c r="B460" s="38" t="s">
        <v>121</v>
      </c>
      <c r="C460" s="39">
        <v>20</v>
      </c>
      <c r="D460" s="38" t="s">
        <v>81</v>
      </c>
      <c r="E460" s="40">
        <f t="shared" si="14"/>
        <v>-4.3466409744419501</v>
      </c>
      <c r="F460" s="41">
        <f t="shared" si="15"/>
        <v>-8.8706958662080615E-2</v>
      </c>
      <c r="G460" s="42">
        <f>VLOOKUP(A460,Skaters!A1:G640,7,FALSE)</f>
        <v>49</v>
      </c>
      <c r="H460" s="43">
        <f>(VLOOKUP($A460,Skaters!$A1:$V640,8,FALSE)-AVERAGE(Skaters!H3:H640))/STDEV(Skaters!H3:H640)</f>
        <v>-1.0697398122589943</v>
      </c>
      <c r="I460" s="33">
        <f>(VLOOKUP($A460,Skaters!$A1:$V640,10,FALSE)-AVERAGE(Skaters!J3:J640))/STDEV(Skaters!J3:J640)</f>
        <v>-0.46478278735300138</v>
      </c>
      <c r="J460" s="33">
        <f>(VLOOKUP($A460,Skaters!$A1:$V640,11,FALSE)-AVERAGE(Skaters!K3:K640))/STDEV(Skaters!K3:K640)</f>
        <v>-0.7848592157976807</v>
      </c>
      <c r="K460" s="33">
        <f>(VLOOKUP($A460,Skaters!$A1:$V640,12,FALSE)-AVERAGE(Skaters!L3:L640))/STDEV(Skaters!L3:L640)</f>
        <v>-0.71210791170779419</v>
      </c>
      <c r="L460" s="33">
        <f>(VLOOKUP($A460,Skaters!$A1:$V640,13,FALSE)-AVERAGE(Skaters!M3:M640))/STDEV(Skaters!M3:M640)</f>
        <v>-9.6350604427526285E-2</v>
      </c>
      <c r="M460" s="33">
        <f>(VLOOKUP($A460,Skaters!$A1:$V640,14,FALSE)-AVERAGE(Skaters!N3:N640))/STDEV(Skaters!N3:N640)</f>
        <v>-0.37371433228129236</v>
      </c>
      <c r="N460" s="33">
        <f>(VLOOKUP($A460,Skaters!$A1:$V640,15,FALSE)-AVERAGE(Skaters!O3:O640))/STDEV(Skaters!O3:O640)</f>
        <v>-0.51185043076149972</v>
      </c>
      <c r="O460" s="33">
        <f>(VLOOKUP($A460,Skaters!$A1:$V640,16,FALSE)-AVERAGE(Skaters!P3:P640))/STDEV(Skaters!P3:P640)</f>
        <v>-0.90798377500678162</v>
      </c>
      <c r="P460" s="33">
        <f>(VLOOKUP($A460,Skaters!$A1:$V640,17,FALSE)-AVERAGE(Skaters!Q3:Q640))/STDEV(Skaters!Q3:Q640)</f>
        <v>-1.039476138993634</v>
      </c>
      <c r="Q460" s="33">
        <f>(VLOOKUP($A460,Skaters!$A1:$V640,18,FALSE)-AVERAGE(Skaters!R3:R640))/STDEV(Skaters!R3:R640)</f>
        <v>-1.5808141610954611</v>
      </c>
      <c r="R460" s="33">
        <f>(VLOOKUP($A460,Skaters!$A1:$V640,19,FALSE)-AVERAGE(Skaters!S3:S640))/STDEV(Skaters!S3:S640)</f>
        <v>-0.60573505176903164</v>
      </c>
      <c r="S460" s="33">
        <f>(VLOOKUP($A460,Skaters!$A1:$V640,20,FALSE)-AVERAGE(Skaters!T3:T640))/STDEV(Skaters!T3:T640)</f>
        <v>-0.59598363404164245</v>
      </c>
      <c r="T460" s="33">
        <f>(VLOOKUP($A460,Skaters!$A1:$V640,21,FALSE)-AVERAGE(Skaters!U3:U640))/STDEV(Skaters!U3:U640)</f>
        <v>-0.63218291281640904</v>
      </c>
      <c r="U460" s="33">
        <f>(VLOOKUP($A460,Skaters!$A1:$V640,22,FALSE)-AVERAGE(Skaters!V3:V640))/STDEV(Skaters!V3:V640)</f>
        <v>-1.1927436227759016</v>
      </c>
      <c r="V460" s="33">
        <f>IFERROR((VLOOKUP($A460,Skaters!A1:X640,23,FALSE)-AVERAGE(Skaters!W3:W640))/STDEV(Skaters!W3:W640),0)</f>
        <v>0</v>
      </c>
      <c r="W460" s="33">
        <f>IFERROR((VLOOKUP($A460,Skaters!A1:X640,24,FALSE)-AVERAGE(Skaters!X3:X640))/STDEV(Skaters!X3:X640),0)</f>
        <v>0</v>
      </c>
    </row>
    <row r="461" spans="1:23" ht="21.25" customHeight="1" x14ac:dyDescent="0.2">
      <c r="A461" s="47" t="s">
        <v>409</v>
      </c>
      <c r="B461" s="38" t="s">
        <v>115</v>
      </c>
      <c r="C461" s="39">
        <v>27</v>
      </c>
      <c r="D461" s="38" t="s">
        <v>74</v>
      </c>
      <c r="E461" s="40">
        <f t="shared" si="14"/>
        <v>0.98516503965970303</v>
      </c>
      <c r="F461" s="41">
        <f t="shared" si="15"/>
        <v>1.9703300793194059E-2</v>
      </c>
      <c r="G461" s="42">
        <f>VLOOKUP(A461,Skaters!A1:G640,7,FALSE)</f>
        <v>50</v>
      </c>
      <c r="H461" s="43">
        <f>(VLOOKUP($A461,Skaters!$A1:$V640,8,FALSE)-AVERAGE(Skaters!H3:H640))/STDEV(Skaters!H3:H640)</f>
        <v>1.6580247721757086</v>
      </c>
      <c r="I461" s="33">
        <f>(VLOOKUP($A461,Skaters!$A1:$V640,10,FALSE)-AVERAGE(Skaters!J3:J640))/STDEV(Skaters!J3:J640)</f>
        <v>-0.91465969425875482</v>
      </c>
      <c r="J461" s="33">
        <f>(VLOOKUP($A461,Skaters!$A1:$V640,11,FALSE)-AVERAGE(Skaters!K3:K640))/STDEV(Skaters!K3:K640)</f>
        <v>-0.45333134461898322</v>
      </c>
      <c r="K461" s="33">
        <f>(VLOOKUP($A461,Skaters!$A1:$V640,12,FALSE)-AVERAGE(Skaters!L3:L640))/STDEV(Skaters!L3:L640)</f>
        <v>-0.71215421547181768</v>
      </c>
      <c r="L461" s="33">
        <f>(VLOOKUP($A461,Skaters!$A1:$V640,13,FALSE)-AVERAGE(Skaters!M3:M640))/STDEV(Skaters!M3:M640)</f>
        <v>0.11893516243026339</v>
      </c>
      <c r="M461" s="33">
        <f>(VLOOKUP($A461,Skaters!$A1:$V640,14,FALSE)-AVERAGE(Skaters!N3:N640))/STDEV(Skaters!N3:N640)</f>
        <v>-0.72409029200615294</v>
      </c>
      <c r="N461" s="33">
        <f>(VLOOKUP($A461,Skaters!$A1:$V640,15,FALSE)-AVERAGE(Skaters!O3:O640))/STDEV(Skaters!O3:O640)</f>
        <v>-0.65268928055262221</v>
      </c>
      <c r="O461" s="33">
        <f>(VLOOKUP($A461,Skaters!$A1:$V640,16,FALSE)-AVERAGE(Skaters!P3:P640))/STDEV(Skaters!P3:P640)</f>
        <v>2.7106642781978993</v>
      </c>
      <c r="P461" s="33">
        <f>(VLOOKUP($A461,Skaters!$A1:$V640,17,FALSE)-AVERAGE(Skaters!Q3:Q640))/STDEV(Skaters!Q3:Q640)</f>
        <v>0.99628501030685512</v>
      </c>
      <c r="Q461" s="33">
        <f>(VLOOKUP($A461,Skaters!$A1:$V640,18,FALSE)-AVERAGE(Skaters!R3:R640))/STDEV(Skaters!R3:R640)</f>
        <v>0.17624591846190063</v>
      </c>
      <c r="R461" s="33">
        <f>(VLOOKUP($A461,Skaters!$A1:$V640,19,FALSE)-AVERAGE(Skaters!S3:S640))/STDEV(Skaters!S3:S640)</f>
        <v>-0.79889501339964186</v>
      </c>
      <c r="S461" s="33">
        <f>(VLOOKUP($A461,Skaters!$A1:$V640,20,FALSE)-AVERAGE(Skaters!T3:T640))/STDEV(Skaters!T3:T640)</f>
        <v>-0.59598363404164245</v>
      </c>
      <c r="T461" s="33">
        <f>(VLOOKUP($A461,Skaters!$A1:$V640,21,FALSE)-AVERAGE(Skaters!U3:U640))/STDEV(Skaters!U3:U640)</f>
        <v>-0.6434607220035935</v>
      </c>
      <c r="U461" s="33">
        <f>(VLOOKUP($A461,Skaters!$A1:$V640,22,FALSE)-AVERAGE(Skaters!V3:V640))/STDEV(Skaters!V3:V640)</f>
        <v>-1.1927436227759016</v>
      </c>
      <c r="V461" s="33">
        <f>IFERROR((VLOOKUP($A461,Skaters!A1:X640,23,FALSE)-AVERAGE(Skaters!W3:W640))/STDEV(Skaters!W3:W640),0)</f>
        <v>0</v>
      </c>
      <c r="W461" s="33">
        <f>IFERROR((VLOOKUP($A461,Skaters!A1:X640,24,FALSE)-AVERAGE(Skaters!X3:X640))/STDEV(Skaters!X3:X640),0)</f>
        <v>0</v>
      </c>
    </row>
    <row r="462" spans="1:23" ht="21.25" customHeight="1" x14ac:dyDescent="0.15">
      <c r="A462" s="44" t="s">
        <v>519</v>
      </c>
      <c r="B462" s="48" t="s">
        <v>76</v>
      </c>
      <c r="C462" s="49">
        <v>32</v>
      </c>
      <c r="D462" s="48" t="s">
        <v>74</v>
      </c>
      <c r="E462" s="40">
        <f t="shared" si="14"/>
        <v>-1.4397570804769444E-2</v>
      </c>
      <c r="F462" s="41">
        <f t="shared" si="15"/>
        <v>-2.9382797560753966E-4</v>
      </c>
      <c r="G462" s="42">
        <f>VLOOKUP(A462,Skaters!A1:G640,7,FALSE)</f>
        <v>49</v>
      </c>
      <c r="H462" s="43">
        <f>(VLOOKUP($A462,Skaters!$A1:$V640,8,FALSE)-AVERAGE(Skaters!H3:H640))/STDEV(Skaters!H3:H640)</f>
        <v>0.43414517883375681</v>
      </c>
      <c r="I462" s="33">
        <f>(VLOOKUP($A462,Skaters!$A1:$V640,10,FALSE)-AVERAGE(Skaters!J3:J640))/STDEV(Skaters!J3:J640)</f>
        <v>-1.0809258375128266</v>
      </c>
      <c r="J462" s="33">
        <f>(VLOOKUP($A462,Skaters!$A1:$V640,11,FALSE)-AVERAGE(Skaters!K3:K640))/STDEV(Skaters!K3:K640)</f>
        <v>-0.33660010790687628</v>
      </c>
      <c r="K462" s="33">
        <f>(VLOOKUP($A462,Skaters!$A1:$V640,12,FALSE)-AVERAGE(Skaters!L3:L640))/STDEV(Skaters!L3:L640)</f>
        <v>-0.71583170391429041</v>
      </c>
      <c r="L462" s="33">
        <f>(VLOOKUP($A462,Skaters!$A1:$V640,13,FALSE)-AVERAGE(Skaters!M3:M640))/STDEV(Skaters!M3:M640)</f>
        <v>-0.80276573698856624</v>
      </c>
      <c r="M462" s="33">
        <f>(VLOOKUP($A462,Skaters!$A1:$V640,14,FALSE)-AVERAGE(Skaters!N3:N640))/STDEV(Skaters!N3:N640)</f>
        <v>-0.77824804595091635</v>
      </c>
      <c r="N462" s="33">
        <f>(VLOOKUP($A462,Skaters!$A1:$V640,15,FALSE)-AVERAGE(Skaters!O3:O640))/STDEV(Skaters!O3:O640)</f>
        <v>-0.86815784290792541</v>
      </c>
      <c r="O462" s="33">
        <f>(VLOOKUP($A462,Skaters!$A1:$V640,16,FALSE)-AVERAGE(Skaters!P3:P640))/STDEV(Skaters!P3:P640)</f>
        <v>1.8597794727314148</v>
      </c>
      <c r="P462" s="33">
        <f>(VLOOKUP($A462,Skaters!$A1:$V640,17,FALSE)-AVERAGE(Skaters!Q3:Q640))/STDEV(Skaters!Q3:Q640)</f>
        <v>0.11970844653851458</v>
      </c>
      <c r="Q462" s="33">
        <f>(VLOOKUP($A462,Skaters!$A1:$V640,18,FALSE)-AVERAGE(Skaters!R3:R640))/STDEV(Skaters!R3:R640)</f>
        <v>1.2142724817800101</v>
      </c>
      <c r="R462" s="33">
        <f>(VLOOKUP($A462,Skaters!$A1:$V640,19,FALSE)-AVERAGE(Skaters!S3:S640))/STDEV(Skaters!S3:S640)</f>
        <v>-0.95866209443388473</v>
      </c>
      <c r="S462" s="33">
        <f>(VLOOKUP($A462,Skaters!$A1:$V640,20,FALSE)-AVERAGE(Skaters!T3:T640))/STDEV(Skaters!T3:T640)</f>
        <v>-0.59598363404164245</v>
      </c>
      <c r="T462" s="33">
        <f>(VLOOKUP($A462,Skaters!$A1:$V640,21,FALSE)-AVERAGE(Skaters!U3:U640))/STDEV(Skaters!U3:U640)</f>
        <v>-0.65095784258714562</v>
      </c>
      <c r="U462" s="33">
        <f>(VLOOKUP($A462,Skaters!$A1:$V640,22,FALSE)-AVERAGE(Skaters!V3:V640))/STDEV(Skaters!V3:V640)</f>
        <v>-1.1927436227759016</v>
      </c>
      <c r="V462" s="33">
        <f>IFERROR((VLOOKUP($A462,Skaters!A1:X640,23,FALSE)-AVERAGE(Skaters!W3:W640))/STDEV(Skaters!W3:W640),0)</f>
        <v>0</v>
      </c>
      <c r="W462" s="33">
        <f>IFERROR((VLOOKUP($A462,Skaters!A1:X640,24,FALSE)-AVERAGE(Skaters!X3:X640))/STDEV(Skaters!X3:X640),0)</f>
        <v>0</v>
      </c>
    </row>
    <row r="463" spans="1:23" ht="21.25" customHeight="1" x14ac:dyDescent="0.15">
      <c r="A463" s="44" t="s">
        <v>531</v>
      </c>
      <c r="B463" s="45" t="s">
        <v>92</v>
      </c>
      <c r="C463" s="46">
        <v>23</v>
      </c>
      <c r="D463" s="45" t="s">
        <v>74</v>
      </c>
      <c r="E463" s="40">
        <f t="shared" si="14"/>
        <v>-0.81599180933410365</v>
      </c>
      <c r="F463" s="41">
        <f t="shared" si="15"/>
        <v>-1.7738952376828342E-2</v>
      </c>
      <c r="G463" s="42">
        <f>VLOOKUP(A463,Skaters!A1:G640,7,FALSE)</f>
        <v>46</v>
      </c>
      <c r="H463" s="43">
        <f>(VLOOKUP($A463,Skaters!$A1:$V640,8,FALSE)-AVERAGE(Skaters!H3:H640))/STDEV(Skaters!H3:H640)</f>
        <v>1.0577940021759926</v>
      </c>
      <c r="I463" s="33">
        <f>(VLOOKUP($A463,Skaters!$A1:$V640,10,FALSE)-AVERAGE(Skaters!J3:J640))/STDEV(Skaters!J3:J640)</f>
        <v>-0.92247238506207496</v>
      </c>
      <c r="J463" s="33">
        <f>(VLOOKUP($A463,Skaters!$A1:$V640,11,FALSE)-AVERAGE(Skaters!K3:K640))/STDEV(Skaters!K3:K640)</f>
        <v>-0.45619547489365325</v>
      </c>
      <c r="K463" s="33">
        <f>(VLOOKUP($A463,Skaters!$A1:$V640,12,FALSE)-AVERAGE(Skaters!L3:L640))/STDEV(Skaters!L3:L640)</f>
        <v>-0.7176004756477169</v>
      </c>
      <c r="L463" s="33">
        <f>(VLOOKUP($A463,Skaters!$A1:$V640,13,FALSE)-AVERAGE(Skaters!M3:M640))/STDEV(Skaters!M3:M640)</f>
        <v>-0.9645928566197034</v>
      </c>
      <c r="M463" s="33">
        <f>(VLOOKUP($A463,Skaters!$A1:$V640,14,FALSE)-AVERAGE(Skaters!N3:N640))/STDEV(Skaters!N3:N640)</f>
        <v>-0.78378450615975004</v>
      </c>
      <c r="N463" s="33">
        <f>(VLOOKUP($A463,Skaters!$A1:$V640,15,FALSE)-AVERAGE(Skaters!O3:O640))/STDEV(Skaters!O3:O640)</f>
        <v>-0.87949339283496597</v>
      </c>
      <c r="O463" s="33">
        <f>(VLOOKUP($A463,Skaters!$A1:$V640,16,FALSE)-AVERAGE(Skaters!P3:P640))/STDEV(Skaters!P3:P640)</f>
        <v>1.7763254827337362</v>
      </c>
      <c r="P463" s="33">
        <f>(VLOOKUP($A463,Skaters!$A1:$V640,17,FALSE)-AVERAGE(Skaters!Q3:Q640))/STDEV(Skaters!Q3:Q640)</f>
        <v>0.68614702620098822</v>
      </c>
      <c r="Q463" s="33">
        <f>(VLOOKUP($A463,Skaters!$A1:$V640,18,FALSE)-AVERAGE(Skaters!R3:R640))/STDEV(Skaters!R3:R640)</f>
        <v>0.63043681734255785</v>
      </c>
      <c r="R463" s="33">
        <f>(VLOOKUP($A463,Skaters!$A1:$V640,19,FALSE)-AVERAGE(Skaters!S3:S640))/STDEV(Skaters!S3:S640)</f>
        <v>-0.81713059849653991</v>
      </c>
      <c r="S463" s="33">
        <f>(VLOOKUP($A463,Skaters!$A1:$V640,20,FALSE)-AVERAGE(Skaters!T3:T640))/STDEV(Skaters!T3:T640)</f>
        <v>-0.59598363404164245</v>
      </c>
      <c r="T463" s="33">
        <f>(VLOOKUP($A463,Skaters!$A1:$V640,21,FALSE)-AVERAGE(Skaters!U3:U640))/STDEV(Skaters!U3:U640)</f>
        <v>-0.65095784258714562</v>
      </c>
      <c r="U463" s="33">
        <f>(VLOOKUP($A463,Skaters!$A1:$V640,22,FALSE)-AVERAGE(Skaters!V3:V640))/STDEV(Skaters!V3:V640)</f>
        <v>-1.1927436227759016</v>
      </c>
      <c r="V463" s="33">
        <f>IFERROR((VLOOKUP($A463,Skaters!A1:X640,23,FALSE)-AVERAGE(Skaters!W3:W640))/STDEV(Skaters!W3:W640),0)</f>
        <v>0</v>
      </c>
      <c r="W463" s="33">
        <f>IFERROR((VLOOKUP($A463,Skaters!A1:X640,24,FALSE)-AVERAGE(Skaters!X3:X640))/STDEV(Skaters!X3:X640),0)</f>
        <v>0</v>
      </c>
    </row>
    <row r="464" spans="1:23" ht="21.25" customHeight="1" x14ac:dyDescent="0.15">
      <c r="A464" s="44" t="s">
        <v>552</v>
      </c>
      <c r="B464" s="48" t="s">
        <v>102</v>
      </c>
      <c r="C464" s="49">
        <v>34</v>
      </c>
      <c r="D464" s="48" t="s">
        <v>62</v>
      </c>
      <c r="E464" s="40">
        <f t="shared" si="14"/>
        <v>-3.3314782404428223</v>
      </c>
      <c r="F464" s="41">
        <f t="shared" si="15"/>
        <v>-6.169404148968189E-2</v>
      </c>
      <c r="G464" s="42">
        <f>VLOOKUP(A464,Skaters!A1:G640,7,FALSE)</f>
        <v>54</v>
      </c>
      <c r="H464" s="43">
        <f>(VLOOKUP($A464,Skaters!$A1:$V640,8,FALSE)-AVERAGE(Skaters!H3:H640))/STDEV(Skaters!H3:H640)</f>
        <v>-0.65091278393074881</v>
      </c>
      <c r="I464" s="33">
        <f>(VLOOKUP($A464,Skaters!$A1:$V640,10,FALSE)-AVERAGE(Skaters!J3:J640))/STDEV(Skaters!J3:J640)</f>
        <v>-0.16627553476597653</v>
      </c>
      <c r="J464" s="33">
        <f>(VLOOKUP($A464,Skaters!$A1:$V640,11,FALSE)-AVERAGE(Skaters!K3:K640))/STDEV(Skaters!K3:K640)</f>
        <v>-1.0138489447089027</v>
      </c>
      <c r="K464" s="33">
        <f>(VLOOKUP($A464,Skaters!$A1:$V640,12,FALSE)-AVERAGE(Skaters!L3:L640))/STDEV(Skaters!L3:L640)</f>
        <v>-0.71776845834748493</v>
      </c>
      <c r="L464" s="33">
        <f>(VLOOKUP($A464,Skaters!$A1:$V640,13,FALSE)-AVERAGE(Skaters!M3:M640))/STDEV(Skaters!M3:M640)</f>
        <v>-0.59265672747555731</v>
      </c>
      <c r="M464" s="33">
        <f>(VLOOKUP($A464,Skaters!$A1:$V640,14,FALSE)-AVERAGE(Skaters!N3:N640))/STDEV(Skaters!N3:N640)</f>
        <v>-0.7426413978964449</v>
      </c>
      <c r="N464" s="33">
        <f>(VLOOKUP($A464,Skaters!$A1:$V640,15,FALSE)-AVERAGE(Skaters!O3:O640))/STDEV(Skaters!O3:O640)</f>
        <v>-0.843075010155379</v>
      </c>
      <c r="O464" s="33">
        <f>(VLOOKUP($A464,Skaters!$A1:$V640,16,FALSE)-AVERAGE(Skaters!P3:P640))/STDEV(Skaters!P3:P640)</f>
        <v>-0.34425464419433693</v>
      </c>
      <c r="P464" s="33">
        <f>(VLOOKUP($A464,Skaters!$A1:$V640,17,FALSE)-AVERAGE(Skaters!Q3:Q640))/STDEV(Skaters!Q3:Q640)</f>
        <v>4.3966537486592276</v>
      </c>
      <c r="Q464" s="33">
        <f>(VLOOKUP($A464,Skaters!$A1:$V640,18,FALSE)-AVERAGE(Skaters!R3:R640))/STDEV(Skaters!R3:R640)</f>
        <v>-0.37136737914266998</v>
      </c>
      <c r="R464" s="33">
        <f>(VLOOKUP($A464,Skaters!$A1:$V640,19,FALSE)-AVERAGE(Skaters!S3:S640))/STDEV(Skaters!S3:S640)</f>
        <v>-0.20845378649673157</v>
      </c>
      <c r="S464" s="33">
        <f>(VLOOKUP($A464,Skaters!$A1:$V640,20,FALSE)-AVERAGE(Skaters!T3:T640))/STDEV(Skaters!T3:T640)</f>
        <v>-0.55647883609858217</v>
      </c>
      <c r="T464" s="33">
        <f>(VLOOKUP($A464,Skaters!$A1:$V640,21,FALSE)-AVERAGE(Skaters!U3:U640))/STDEV(Skaters!U3:U640)</f>
        <v>-0.56414008696166129</v>
      </c>
      <c r="U464" s="33">
        <f>(VLOOKUP($A464,Skaters!$A1:$V640,22,FALSE)-AVERAGE(Skaters!V3:V640))/STDEV(Skaters!V3:V640)</f>
        <v>0.23288283023693096</v>
      </c>
      <c r="V464" s="33">
        <f>IFERROR((VLOOKUP($A464,Skaters!A1:X640,23,FALSE)-AVERAGE(Skaters!W3:W640))/STDEV(Skaters!W3:W640),0)</f>
        <v>0</v>
      </c>
      <c r="W464" s="33">
        <f>IFERROR((VLOOKUP($A464,Skaters!A1:X640,24,FALSE)-AVERAGE(Skaters!X3:X640))/STDEV(Skaters!X3:X640),0)</f>
        <v>0</v>
      </c>
    </row>
    <row r="465" spans="1:23" ht="21.25" customHeight="1" x14ac:dyDescent="0.15">
      <c r="A465" s="44" t="s">
        <v>570</v>
      </c>
      <c r="B465" s="45" t="s">
        <v>204</v>
      </c>
      <c r="C465" s="46">
        <v>24</v>
      </c>
      <c r="D465" s="45" t="s">
        <v>59</v>
      </c>
      <c r="E465" s="40">
        <f t="shared" si="14"/>
        <v>-5.0786603827829984</v>
      </c>
      <c r="F465" s="41">
        <f t="shared" si="15"/>
        <v>-0.10580542464131247</v>
      </c>
      <c r="G465" s="42">
        <f>VLOOKUP(A465,Skaters!A1:G640,7,FALSE)</f>
        <v>48</v>
      </c>
      <c r="H465" s="43">
        <f>(VLOOKUP($A465,Skaters!$A1:$V640,8,FALSE)-AVERAGE(Skaters!H3:H640))/STDEV(Skaters!H3:H640)</f>
        <v>-1.235969716844338</v>
      </c>
      <c r="I465" s="33">
        <f>(VLOOKUP($A465,Skaters!$A1:$V640,10,FALSE)-AVERAGE(Skaters!J3:J640))/STDEV(Skaters!J3:J640)</f>
        <v>-0.14477087695722426</v>
      </c>
      <c r="J465" s="33">
        <f>(VLOOKUP($A465,Skaters!$A1:$V640,11,FALSE)-AVERAGE(Skaters!K3:K640))/STDEV(Skaters!K3:K640)</f>
        <v>-1.0380989065321937</v>
      </c>
      <c r="K465" s="33">
        <f>(VLOOKUP($A465,Skaters!$A1:$V640,12,FALSE)-AVERAGE(Skaters!L3:L640))/STDEV(Skaters!L3:L640)</f>
        <v>-0.7230733735197028</v>
      </c>
      <c r="L465" s="33">
        <f>(VLOOKUP($A465,Skaters!$A1:$V640,13,FALSE)-AVERAGE(Skaters!M3:M640))/STDEV(Skaters!M3:M640)</f>
        <v>-0.65553612676161133</v>
      </c>
      <c r="M465" s="33">
        <f>(VLOOKUP($A465,Skaters!$A1:$V640,14,FALSE)-AVERAGE(Skaters!N3:N640))/STDEV(Skaters!N3:N640)</f>
        <v>-0.62549459047263112</v>
      </c>
      <c r="N465" s="33">
        <f>(VLOOKUP($A465,Skaters!$A1:$V640,15,FALSE)-AVERAGE(Skaters!O3:O640))/STDEV(Skaters!O3:O640)</f>
        <v>-0.72448140958807627</v>
      </c>
      <c r="O465" s="33">
        <f>(VLOOKUP($A465,Skaters!$A1:$V640,16,FALSE)-AVERAGE(Skaters!P3:P640))/STDEV(Skaters!P3:P640)</f>
        <v>-0.86358047097506596</v>
      </c>
      <c r="P465" s="33">
        <f>(VLOOKUP($A465,Skaters!$A1:$V640,17,FALSE)-AVERAGE(Skaters!Q3:Q640))/STDEV(Skaters!Q3:Q640)</f>
        <v>-0.46577047703970942</v>
      </c>
      <c r="Q465" s="33">
        <f>(VLOOKUP($A465,Skaters!$A1:$V640,18,FALSE)-AVERAGE(Skaters!R3:R640))/STDEV(Skaters!R3:R640)</f>
        <v>-1.6521925919688274</v>
      </c>
      <c r="R465" s="33">
        <f>(VLOOKUP($A465,Skaters!$A1:$V640,19,FALSE)-AVERAGE(Skaters!S3:S640))/STDEV(Skaters!S3:S640)</f>
        <v>-0.53437752756049295</v>
      </c>
      <c r="S465" s="33">
        <f>(VLOOKUP($A465,Skaters!$A1:$V640,20,FALSE)-AVERAGE(Skaters!T3:T640))/STDEV(Skaters!T3:T640)</f>
        <v>0.23518988003703217</v>
      </c>
      <c r="T465" s="33">
        <f>(VLOOKUP($A465,Skaters!$A1:$V640,21,FALSE)-AVERAGE(Skaters!U3:U640))/STDEV(Skaters!U3:U640)</f>
        <v>0.61767463508893361</v>
      </c>
      <c r="U465" s="33">
        <f>(VLOOKUP($A465,Skaters!$A1:$V640,22,FALSE)-AVERAGE(Skaters!V3:V640))/STDEV(Skaters!V3:V640)</f>
        <v>0.60186229089932375</v>
      </c>
      <c r="V465" s="33">
        <f>IFERROR((VLOOKUP($A465,Skaters!A1:X640,23,FALSE)-AVERAGE(Skaters!W3:W640))/STDEV(Skaters!W3:W640),0)</f>
        <v>0</v>
      </c>
      <c r="W465" s="33">
        <f>IFERROR((VLOOKUP($A465,Skaters!A1:X640,24,FALSE)-AVERAGE(Skaters!X3:X640))/STDEV(Skaters!X3:X640),0)</f>
        <v>0</v>
      </c>
    </row>
    <row r="466" spans="1:23" ht="21.25" customHeight="1" x14ac:dyDescent="0.2">
      <c r="A466" s="47" t="s">
        <v>583</v>
      </c>
      <c r="B466" s="38" t="s">
        <v>87</v>
      </c>
      <c r="C466" s="39">
        <v>27</v>
      </c>
      <c r="D466" s="38" t="s">
        <v>81</v>
      </c>
      <c r="E466" s="40">
        <f t="shared" si="14"/>
        <v>-2.8355240131851271</v>
      </c>
      <c r="F466" s="41">
        <f t="shared" si="15"/>
        <v>-6.4443727572389253E-2</v>
      </c>
      <c r="G466" s="42">
        <f>VLOOKUP(A466,Skaters!A1:G640,7,FALSE)</f>
        <v>44</v>
      </c>
      <c r="H466" s="43">
        <f>(VLOOKUP($A466,Skaters!$A1:$V640,8,FALSE)-AVERAGE(Skaters!H3:H640))/STDEV(Skaters!H3:H640)</f>
        <v>-1.4089306468798808</v>
      </c>
      <c r="I466" s="33">
        <f>(VLOOKUP($A466,Skaters!$A1:$V640,10,FALSE)-AVERAGE(Skaters!J3:J640))/STDEV(Skaters!J3:J640)</f>
        <v>-0.49388887674264931</v>
      </c>
      <c r="J466" s="33">
        <f>(VLOOKUP($A466,Skaters!$A1:$V640,11,FALSE)-AVERAGE(Skaters!K3:K640))/STDEV(Skaters!K3:K640)</f>
        <v>-0.784665428190776</v>
      </c>
      <c r="K466" s="33">
        <f>(VLOOKUP($A466,Skaters!$A1:$V640,12,FALSE)-AVERAGE(Skaters!L3:L640))/STDEV(Skaters!L3:L640)</f>
        <v>-0.72553602651571625</v>
      </c>
      <c r="L466" s="33">
        <f>(VLOOKUP($A466,Skaters!$A1:$V640,13,FALSE)-AVERAGE(Skaters!M3:M640))/STDEV(Skaters!M3:M640)</f>
        <v>-0.68738830864715605</v>
      </c>
      <c r="M466" s="33">
        <f>(VLOOKUP($A466,Skaters!$A1:$V640,14,FALSE)-AVERAGE(Skaters!N3:N640))/STDEV(Skaters!N3:N640)</f>
        <v>-0.78406458457346118</v>
      </c>
      <c r="N466" s="33">
        <f>(VLOOKUP($A466,Skaters!$A1:$V640,15,FALSE)-AVERAGE(Skaters!O3:O640))/STDEV(Skaters!O3:O640)</f>
        <v>-0.88500975597452858</v>
      </c>
      <c r="O466" s="33">
        <f>(VLOOKUP($A466,Skaters!$A1:$V640,16,FALSE)-AVERAGE(Skaters!P3:P640))/STDEV(Skaters!P3:P640)</f>
        <v>-0.93976570232704759</v>
      </c>
      <c r="P466" s="33">
        <f>(VLOOKUP($A466,Skaters!$A1:$V640,17,FALSE)-AVERAGE(Skaters!Q3:Q640))/STDEV(Skaters!Q3:Q640)</f>
        <v>1.3869201513974283</v>
      </c>
      <c r="Q466" s="33">
        <f>(VLOOKUP($A466,Skaters!$A1:$V640,18,FALSE)-AVERAGE(Skaters!R3:R640))/STDEV(Skaters!R3:R640)</f>
        <v>0.95519405869703067</v>
      </c>
      <c r="R466" s="33">
        <f>(VLOOKUP($A466,Skaters!$A1:$V640,19,FALSE)-AVERAGE(Skaters!S3:S640))/STDEV(Skaters!S3:S640)</f>
        <v>-0.37965005776231037</v>
      </c>
      <c r="S466" s="33">
        <f>(VLOOKUP($A466,Skaters!$A1:$V640,20,FALSE)-AVERAGE(Skaters!T3:T640))/STDEV(Skaters!T3:T640)</f>
        <v>-0.58051821977482032</v>
      </c>
      <c r="T466" s="33">
        <f>(VLOOKUP($A466,Skaters!$A1:$V640,21,FALSE)-AVERAGE(Skaters!U3:U640))/STDEV(Skaters!U3:U640)</f>
        <v>-0.6278869770526323</v>
      </c>
      <c r="U466" s="33">
        <f>(VLOOKUP($A466,Skaters!$A1:$V640,22,FALSE)-AVERAGE(Skaters!V3:V640))/STDEV(Skaters!V3:V640)</f>
        <v>0.62608437440467224</v>
      </c>
      <c r="V466" s="33">
        <f>IFERROR((VLOOKUP($A466,Skaters!A1:X640,23,FALSE)-AVERAGE(Skaters!W3:W640))/STDEV(Skaters!W3:W640),0)</f>
        <v>0</v>
      </c>
      <c r="W466" s="33">
        <f>IFERROR((VLOOKUP($A466,Skaters!A1:X640,24,FALSE)-AVERAGE(Skaters!X3:X640))/STDEV(Skaters!X3:X640),0)</f>
        <v>0</v>
      </c>
    </row>
    <row r="467" spans="1:23" ht="21.25" customHeight="1" x14ac:dyDescent="0.15">
      <c r="A467" s="44" t="s">
        <v>504</v>
      </c>
      <c r="B467" s="45" t="s">
        <v>212</v>
      </c>
      <c r="C467" s="46">
        <v>29</v>
      </c>
      <c r="D467" s="45" t="s">
        <v>74</v>
      </c>
      <c r="E467" s="40">
        <f t="shared" si="14"/>
        <v>-1.8554164790327989</v>
      </c>
      <c r="F467" s="41">
        <f t="shared" si="15"/>
        <v>-3.7865642429240794E-2</v>
      </c>
      <c r="G467" s="42">
        <f>VLOOKUP(A467,Skaters!A1:G640,7,FALSE)</f>
        <v>49</v>
      </c>
      <c r="H467" s="43">
        <f>(VLOOKUP($A467,Skaters!$A1:$V640,8,FALSE)-AVERAGE(Skaters!H3:H640))/STDEV(Skaters!H3:H640)</f>
        <v>0.79206779397784477</v>
      </c>
      <c r="I467" s="33">
        <f>(VLOOKUP($A467,Skaters!$A1:$V640,10,FALSE)-AVERAGE(Skaters!J3:J640))/STDEV(Skaters!J3:J640)</f>
        <v>-0.86430484238408889</v>
      </c>
      <c r="J467" s="33">
        <f>(VLOOKUP($A467,Skaters!$A1:$V640,11,FALSE)-AVERAGE(Skaters!K3:K640))/STDEV(Skaters!K3:K640)</f>
        <v>-0.51267719670930978</v>
      </c>
      <c r="K467" s="33">
        <f>(VLOOKUP($A467,Skaters!$A1:$V640,12,FALSE)-AVERAGE(Skaters!L3:L640))/STDEV(Skaters!L3:L640)</f>
        <v>-0.72619469270519232</v>
      </c>
      <c r="L467" s="33">
        <f>(VLOOKUP($A467,Skaters!$A1:$V640,13,FALSE)-AVERAGE(Skaters!M3:M640))/STDEV(Skaters!M3:M640)</f>
        <v>-0.47375478021474815</v>
      </c>
      <c r="M467" s="33">
        <f>(VLOOKUP($A467,Skaters!$A1:$V640,14,FALSE)-AVERAGE(Skaters!N3:N640))/STDEV(Skaters!N3:N640)</f>
        <v>-0.77519686240586094</v>
      </c>
      <c r="N467" s="33">
        <f>(VLOOKUP($A467,Skaters!$A1:$V640,15,FALSE)-AVERAGE(Skaters!O3:O640))/STDEV(Skaters!O3:O640)</f>
        <v>-0.8619107387823769</v>
      </c>
      <c r="O467" s="33">
        <f>(VLOOKUP($A467,Skaters!$A1:$V640,16,FALSE)-AVERAGE(Skaters!P3:P640))/STDEV(Skaters!P3:P640)</f>
        <v>1.2576777867481199</v>
      </c>
      <c r="P467" s="33">
        <f>(VLOOKUP($A467,Skaters!$A1:$V640,17,FALSE)-AVERAGE(Skaters!Q3:Q640))/STDEV(Skaters!Q3:Q640)</f>
        <v>2.0379196603776153</v>
      </c>
      <c r="Q467" s="33">
        <f>(VLOOKUP($A467,Skaters!$A1:$V640,18,FALSE)-AVERAGE(Skaters!R3:R640))/STDEV(Skaters!R3:R640)</f>
        <v>-0.40044670769039531</v>
      </c>
      <c r="R467" s="33">
        <f>(VLOOKUP($A467,Skaters!$A1:$V640,19,FALSE)-AVERAGE(Skaters!S3:S640))/STDEV(Skaters!S3:S640)</f>
        <v>-0.81100411136923067</v>
      </c>
      <c r="S467" s="33">
        <f>(VLOOKUP($A467,Skaters!$A1:$V640,20,FALSE)-AVERAGE(Skaters!T3:T640))/STDEV(Skaters!T3:T640)</f>
        <v>-0.59598363404164245</v>
      </c>
      <c r="T467" s="33">
        <f>(VLOOKUP($A467,Skaters!$A1:$V640,21,FALSE)-AVERAGE(Skaters!U3:U640))/STDEV(Skaters!U3:U640)</f>
        <v>-0.65095784258714562</v>
      </c>
      <c r="U467" s="33">
        <f>(VLOOKUP($A467,Skaters!$A1:$V640,22,FALSE)-AVERAGE(Skaters!V3:V640))/STDEV(Skaters!V3:V640)</f>
        <v>-1.1927436227759016</v>
      </c>
      <c r="V467" s="33">
        <f>IFERROR((VLOOKUP($A467,Skaters!A1:X640,23,FALSE)-AVERAGE(Skaters!W3:W640))/STDEV(Skaters!W3:W640),0)</f>
        <v>0</v>
      </c>
      <c r="W467" s="33">
        <f>IFERROR((VLOOKUP($A467,Skaters!A1:X640,24,FALSE)-AVERAGE(Skaters!X3:X640))/STDEV(Skaters!X3:X640),0)</f>
        <v>0</v>
      </c>
    </row>
    <row r="468" spans="1:23" ht="21.25" customHeight="1" x14ac:dyDescent="0.15">
      <c r="A468" s="44" t="s">
        <v>589</v>
      </c>
      <c r="B468" s="48" t="s">
        <v>67</v>
      </c>
      <c r="C468" s="49">
        <v>26</v>
      </c>
      <c r="D468" s="48" t="s">
        <v>104</v>
      </c>
      <c r="E468" s="40">
        <f t="shared" si="14"/>
        <v>-2.8639464753763013</v>
      </c>
      <c r="F468" s="41">
        <f t="shared" si="15"/>
        <v>-5.6155813242672575E-2</v>
      </c>
      <c r="G468" s="42">
        <f>VLOOKUP(A468,Skaters!A1:G640,7,FALSE)</f>
        <v>51</v>
      </c>
      <c r="H468" s="43">
        <f>(VLOOKUP($A468,Skaters!$A1:$V640,8,FALSE)-AVERAGE(Skaters!H3:H640))/STDEV(Skaters!H3:H640)</f>
        <v>-1.3035445668484829</v>
      </c>
      <c r="I468" s="33">
        <f>(VLOOKUP($A468,Skaters!$A1:$V640,10,FALSE)-AVERAGE(Skaters!J3:J640))/STDEV(Skaters!J3:J640)</f>
        <v>-0.34981676622672658</v>
      </c>
      <c r="J468" s="33">
        <f>(VLOOKUP($A468,Skaters!$A1:$V640,11,FALSE)-AVERAGE(Skaters!K3:K640))/STDEV(Skaters!K3:K640)</f>
        <v>-0.89589790537869618</v>
      </c>
      <c r="K468" s="33">
        <f>(VLOOKUP($A468,Skaters!$A1:$V640,12,FALSE)-AVERAGE(Skaters!L3:L640))/STDEV(Skaters!L3:L640)</f>
        <v>-0.72871802647155359</v>
      </c>
      <c r="L468" s="33">
        <f>(VLOOKUP($A468,Skaters!$A1:$V640,13,FALSE)-AVERAGE(Skaters!M3:M640))/STDEV(Skaters!M3:M640)</f>
        <v>-0.84813890412415383</v>
      </c>
      <c r="M468" s="33">
        <f>(VLOOKUP($A468,Skaters!$A1:$V640,14,FALSE)-AVERAGE(Skaters!N3:N640))/STDEV(Skaters!N3:N640)</f>
        <v>-0.75435006911867164</v>
      </c>
      <c r="N468" s="33">
        <f>(VLOOKUP($A468,Skaters!$A1:$V640,15,FALSE)-AVERAGE(Skaters!O3:O640))/STDEV(Skaters!O3:O640)</f>
        <v>-0.85492826384431597</v>
      </c>
      <c r="O468" s="33">
        <f>(VLOOKUP($A468,Skaters!$A1:$V640,16,FALSE)-AVERAGE(Skaters!P3:P640))/STDEV(Skaters!P3:P640)</f>
        <v>-0.56030064671841384</v>
      </c>
      <c r="P468" s="33">
        <f>(VLOOKUP($A468,Skaters!$A1:$V640,17,FALSE)-AVERAGE(Skaters!Q3:Q640))/STDEV(Skaters!Q3:Q640)</f>
        <v>1.1244497933585116</v>
      </c>
      <c r="Q468" s="33">
        <f>(VLOOKUP($A468,Skaters!$A1:$V640,18,FALSE)-AVERAGE(Skaters!R3:R640))/STDEV(Skaters!R3:R640)</f>
        <v>0.64513601091600514</v>
      </c>
      <c r="R468" s="33">
        <f>(VLOOKUP($A468,Skaters!$A1:$V640,19,FALSE)-AVERAGE(Skaters!S3:S640))/STDEV(Skaters!S3:S640)</f>
        <v>-0.1226701455933847</v>
      </c>
      <c r="S468" s="33">
        <f>(VLOOKUP($A468,Skaters!$A1:$V640,20,FALSE)-AVERAGE(Skaters!T3:T640))/STDEV(Skaters!T3:T640)</f>
        <v>0.47028094914207225</v>
      </c>
      <c r="T468" s="33">
        <f>(VLOOKUP($A468,Skaters!$A1:$V640,21,FALSE)-AVERAGE(Skaters!U3:U640))/STDEV(Skaters!U3:U640)</f>
        <v>0.53662323267667777</v>
      </c>
      <c r="U468" s="33">
        <f>(VLOOKUP($A468,Skaters!$A1:$V640,22,FALSE)-AVERAGE(Skaters!V3:V640))/STDEV(Skaters!V3:V640)</f>
        <v>0.94126595225841247</v>
      </c>
      <c r="V468" s="33">
        <f>IFERROR((VLOOKUP($A468,Skaters!A1:X640,23,FALSE)-AVERAGE(Skaters!W3:W640))/STDEV(Skaters!W3:W640),0)</f>
        <v>0</v>
      </c>
      <c r="W468" s="33">
        <f>IFERROR((VLOOKUP($A468,Skaters!A1:X640,24,FALSE)-AVERAGE(Skaters!X3:X640))/STDEV(Skaters!X3:X640),0)</f>
        <v>0</v>
      </c>
    </row>
    <row r="469" spans="1:23" ht="21.25" customHeight="1" x14ac:dyDescent="0.15">
      <c r="A469" s="44" t="s">
        <v>528</v>
      </c>
      <c r="B469" s="48" t="s">
        <v>94</v>
      </c>
      <c r="C469" s="49">
        <v>32</v>
      </c>
      <c r="D469" s="48" t="s">
        <v>74</v>
      </c>
      <c r="E469" s="40">
        <f t="shared" si="14"/>
        <v>-0.62398587997955046</v>
      </c>
      <c r="F469" s="41">
        <f t="shared" si="15"/>
        <v>-1.2734405713868377E-2</v>
      </c>
      <c r="G469" s="42">
        <f>VLOOKUP(A469,Skaters!A1:G640,7,FALSE)</f>
        <v>49</v>
      </c>
      <c r="H469" s="43">
        <f>(VLOOKUP($A469,Skaters!$A1:$V640,8,FALSE)-AVERAGE(Skaters!H3:H640))/STDEV(Skaters!H3:H640)</f>
        <v>1.0945977997610281</v>
      </c>
      <c r="I469" s="33">
        <f>(VLOOKUP($A469,Skaters!$A1:$V640,10,FALSE)-AVERAGE(Skaters!J3:J640))/STDEV(Skaters!J3:J640)</f>
        <v>-1.1024873876733894</v>
      </c>
      <c r="J469" s="33">
        <f>(VLOOKUP($A469,Skaters!$A1:$V640,11,FALSE)-AVERAGE(Skaters!K3:K640))/STDEV(Skaters!K3:K640)</f>
        <v>-0.35099034024213521</v>
      </c>
      <c r="K469" s="33">
        <f>(VLOOKUP($A469,Skaters!$A1:$V640,12,FALSE)-AVERAGE(Skaters!L3:L640))/STDEV(Skaters!L3:L640)</f>
        <v>-0.73495883737241241</v>
      </c>
      <c r="L469" s="33">
        <f>(VLOOKUP($A469,Skaters!$A1:$V640,13,FALSE)-AVERAGE(Skaters!M3:M640))/STDEV(Skaters!M3:M640)</f>
        <v>-1.0075943040306892</v>
      </c>
      <c r="M469" s="33">
        <f>(VLOOKUP($A469,Skaters!$A1:$V640,14,FALSE)-AVERAGE(Skaters!N3:N640))/STDEV(Skaters!N3:N640)</f>
        <v>-0.76130579124729281</v>
      </c>
      <c r="N469" s="33">
        <f>(VLOOKUP($A469,Skaters!$A1:$V640,15,FALSE)-AVERAGE(Skaters!O3:O640))/STDEV(Skaters!O3:O640)</f>
        <v>-0.81323769752431241</v>
      </c>
      <c r="O469" s="33">
        <f>(VLOOKUP($A469,Skaters!$A1:$V640,16,FALSE)-AVERAGE(Skaters!P3:P640))/STDEV(Skaters!P3:P640)</f>
        <v>2.0125528874419354</v>
      </c>
      <c r="P469" s="33">
        <f>(VLOOKUP($A469,Skaters!$A1:$V640,17,FALSE)-AVERAGE(Skaters!Q3:Q640))/STDEV(Skaters!Q3:Q640)</f>
        <v>-0.69103187909251829</v>
      </c>
      <c r="Q469" s="33">
        <f>(VLOOKUP($A469,Skaters!$A1:$V640,18,FALSE)-AVERAGE(Skaters!R3:R640))/STDEV(Skaters!R3:R640)</f>
        <v>0.63777096204904049</v>
      </c>
      <c r="R469" s="33">
        <f>(VLOOKUP($A469,Skaters!$A1:$V640,19,FALSE)-AVERAGE(Skaters!S3:S640))/STDEV(Skaters!S3:S640)</f>
        <v>-0.96381438860336976</v>
      </c>
      <c r="S469" s="33">
        <f>(VLOOKUP($A469,Skaters!$A1:$V640,20,FALSE)-AVERAGE(Skaters!T3:T640))/STDEV(Skaters!T3:T640)</f>
        <v>-0.59598363404164245</v>
      </c>
      <c r="T469" s="33">
        <f>(VLOOKUP($A469,Skaters!$A1:$V640,21,FALSE)-AVERAGE(Skaters!U3:U640))/STDEV(Skaters!U3:U640)</f>
        <v>-0.65095784258714562</v>
      </c>
      <c r="U469" s="33">
        <f>(VLOOKUP($A469,Skaters!$A1:$V640,22,FALSE)-AVERAGE(Skaters!V3:V640))/STDEV(Skaters!V3:V640)</f>
        <v>-1.1927436227759016</v>
      </c>
      <c r="V469" s="33">
        <f>IFERROR((VLOOKUP($A469,Skaters!A1:X640,23,FALSE)-AVERAGE(Skaters!W3:W640))/STDEV(Skaters!W3:W640),0)</f>
        <v>0</v>
      </c>
      <c r="W469" s="33">
        <f>IFERROR((VLOOKUP($A469,Skaters!A1:X640,24,FALSE)-AVERAGE(Skaters!X3:X640))/STDEV(Skaters!X3:X640),0)</f>
        <v>0</v>
      </c>
    </row>
    <row r="470" spans="1:23" ht="21.25" customHeight="1" x14ac:dyDescent="0.2">
      <c r="A470" s="47" t="s">
        <v>613</v>
      </c>
      <c r="B470" s="38" t="s">
        <v>130</v>
      </c>
      <c r="C470" s="39">
        <v>24</v>
      </c>
      <c r="D470" s="38" t="s">
        <v>59</v>
      </c>
      <c r="E470" s="40">
        <f t="shared" si="14"/>
        <v>-4.159503840413489</v>
      </c>
      <c r="F470" s="41">
        <f t="shared" si="15"/>
        <v>-8.8500081710925299E-2</v>
      </c>
      <c r="G470" s="42">
        <f>VLOOKUP(A470,Skaters!A1:G640,7,FALSE)</f>
        <v>47</v>
      </c>
      <c r="H470" s="43">
        <f>(VLOOKUP($A470,Skaters!$A1:$V640,8,FALSE)-AVERAGE(Skaters!H3:H640))/STDEV(Skaters!H3:H640)</f>
        <v>-1.2445705096879129</v>
      </c>
      <c r="I470" s="33">
        <f>(VLOOKUP($A470,Skaters!$A1:$V640,10,FALSE)-AVERAGE(Skaters!J3:J640))/STDEV(Skaters!J3:J640)</f>
        <v>-0.73386528075358615</v>
      </c>
      <c r="J470" s="33">
        <f>(VLOOKUP($A470,Skaters!$A1:$V640,11,FALSE)-AVERAGE(Skaters!K3:K640))/STDEV(Skaters!K3:K640)</f>
        <v>-0.62574086241138815</v>
      </c>
      <c r="K470" s="33">
        <f>(VLOOKUP($A470,Skaters!$A1:$V640,12,FALSE)-AVERAGE(Skaters!L3:L640))/STDEV(Skaters!L3:L640)</f>
        <v>-0.73688000528339248</v>
      </c>
      <c r="L470" s="33">
        <f>(VLOOKUP($A470,Skaters!$A1:$V640,13,FALSE)-AVERAGE(Skaters!M3:M640))/STDEV(Skaters!M3:M640)</f>
        <v>-0.97596483240143794</v>
      </c>
      <c r="M470" s="33">
        <f>(VLOOKUP($A470,Skaters!$A1:$V640,14,FALSE)-AVERAGE(Skaters!N3:N640))/STDEV(Skaters!N3:N640)</f>
        <v>-0.73527829577533121</v>
      </c>
      <c r="N470" s="33">
        <f>(VLOOKUP($A470,Skaters!$A1:$V640,15,FALSE)-AVERAGE(Skaters!O3:O640))/STDEV(Skaters!O3:O640)</f>
        <v>-0.84880399609158541</v>
      </c>
      <c r="O470" s="33">
        <f>(VLOOKUP($A470,Skaters!$A1:$V640,16,FALSE)-AVERAGE(Skaters!P3:P640))/STDEV(Skaters!P3:P640)</f>
        <v>-0.94965007001119139</v>
      </c>
      <c r="P470" s="33">
        <f>(VLOOKUP($A470,Skaters!$A1:$V640,17,FALSE)-AVERAGE(Skaters!Q3:Q640))/STDEV(Skaters!Q3:Q640)</f>
        <v>-0.51326667608677568</v>
      </c>
      <c r="Q470" s="33">
        <f>(VLOOKUP($A470,Skaters!$A1:$V640,18,FALSE)-AVERAGE(Skaters!R3:R640))/STDEV(Skaters!R3:R640)</f>
        <v>-2.547879874430008E-2</v>
      </c>
      <c r="R470" s="33">
        <f>(VLOOKUP($A470,Skaters!$A1:$V640,19,FALSE)-AVERAGE(Skaters!S3:S640))/STDEV(Skaters!S3:S640)</f>
        <v>-0.7296149684802048</v>
      </c>
      <c r="S470" s="33">
        <f>(VLOOKUP($A470,Skaters!$A1:$V640,20,FALSE)-AVERAGE(Skaters!T3:T640))/STDEV(Skaters!T3:T640)</f>
        <v>0.91464466886713081</v>
      </c>
      <c r="T470" s="33">
        <f>(VLOOKUP($A470,Skaters!$A1:$V640,21,FALSE)-AVERAGE(Skaters!U3:U640))/STDEV(Skaters!U3:U640)</f>
        <v>0.89826463581639593</v>
      </c>
      <c r="U470" s="33">
        <f>(VLOOKUP($A470,Skaters!$A1:$V640,22,FALSE)-AVERAGE(Skaters!V3:V640))/STDEV(Skaters!V3:V640)</f>
        <v>1.031220097826044</v>
      </c>
      <c r="V470" s="33">
        <f>IFERROR((VLOOKUP($A470,Skaters!A1:X640,23,FALSE)-AVERAGE(Skaters!W3:W640))/STDEV(Skaters!W3:W640),0)</f>
        <v>0</v>
      </c>
      <c r="W470" s="33">
        <f>IFERROR((VLOOKUP($A470,Skaters!A1:X640,24,FALSE)-AVERAGE(Skaters!X3:X640))/STDEV(Skaters!X3:X640),0)</f>
        <v>0</v>
      </c>
    </row>
    <row r="471" spans="1:23" ht="21.25" customHeight="1" x14ac:dyDescent="0.2">
      <c r="A471" s="47" t="s">
        <v>533</v>
      </c>
      <c r="B471" s="38" t="s">
        <v>117</v>
      </c>
      <c r="C471" s="39">
        <v>31</v>
      </c>
      <c r="D471" s="38" t="s">
        <v>62</v>
      </c>
      <c r="E471" s="40">
        <f t="shared" si="14"/>
        <v>-3.428056244211886</v>
      </c>
      <c r="F471" s="41">
        <f t="shared" si="15"/>
        <v>-7.1417838421080959E-2</v>
      </c>
      <c r="G471" s="42">
        <f>VLOOKUP(A471,Skaters!A1:G640,7,FALSE)</f>
        <v>48</v>
      </c>
      <c r="H471" s="43">
        <f>(VLOOKUP($A471,Skaters!$A1:$V640,8,FALSE)-AVERAGE(Skaters!H3:H640))/STDEV(Skaters!H3:H640)</f>
        <v>-1.697103612607449</v>
      </c>
      <c r="I471" s="33">
        <f>(VLOOKUP($A471,Skaters!$A1:$V640,10,FALSE)-AVERAGE(Skaters!J3:J640))/STDEV(Skaters!J3:J640)</f>
        <v>-0.32233732709531837</v>
      </c>
      <c r="J471" s="33">
        <f>(VLOOKUP($A471,Skaters!$A1:$V640,11,FALSE)-AVERAGE(Skaters!K3:K640))/STDEV(Skaters!K3:K640)</f>
        <v>-0.93474902371407409</v>
      </c>
      <c r="K471" s="33">
        <f>(VLOOKUP($A471,Skaters!$A1:$V640,12,FALSE)-AVERAGE(Skaters!L3:L640))/STDEV(Skaters!L3:L640)</f>
        <v>-0.74046359407169637</v>
      </c>
      <c r="L471" s="33">
        <f>(VLOOKUP($A471,Skaters!$A1:$V640,13,FALSE)-AVERAGE(Skaters!M3:M640))/STDEV(Skaters!M3:M640)</f>
        <v>-0.99032454062345521</v>
      </c>
      <c r="M471" s="33">
        <f>(VLOOKUP($A471,Skaters!$A1:$V640,14,FALSE)-AVERAGE(Skaters!N3:N640))/STDEV(Skaters!N3:N640)</f>
        <v>1.2581689662223969</v>
      </c>
      <c r="N471" s="33">
        <f>(VLOOKUP($A471,Skaters!$A1:$V640,15,FALSE)-AVERAGE(Skaters!O3:O640))/STDEV(Skaters!O3:O640)</f>
        <v>0.509659475233324</v>
      </c>
      <c r="O471" s="33">
        <f>(VLOOKUP($A471,Skaters!$A1:$V640,16,FALSE)-AVERAGE(Skaters!P3:P640))/STDEV(Skaters!P3:P640)</f>
        <v>-1.157781946552082</v>
      </c>
      <c r="P471" s="33">
        <f>(VLOOKUP($A471,Skaters!$A1:$V640,17,FALSE)-AVERAGE(Skaters!Q3:Q640))/STDEV(Skaters!Q3:Q640)</f>
        <v>-0.56078050105550126</v>
      </c>
      <c r="Q471" s="33">
        <f>(VLOOKUP($A471,Skaters!$A1:$V640,18,FALSE)-AVERAGE(Skaters!R3:R640))/STDEV(Skaters!R3:R640)</f>
        <v>-0.53252288146028037</v>
      </c>
      <c r="R471" s="33">
        <f>(VLOOKUP($A471,Skaters!$A1:$V640,19,FALSE)-AVERAGE(Skaters!S3:S640))/STDEV(Skaters!S3:S640)</f>
        <v>-0.37390487572347381</v>
      </c>
      <c r="S471" s="33">
        <f>(VLOOKUP($A471,Skaters!$A1:$V640,20,FALSE)-AVERAGE(Skaters!T3:T640))/STDEV(Skaters!T3:T640)</f>
        <v>-0.59414355034081034</v>
      </c>
      <c r="T471" s="33">
        <f>(VLOOKUP($A471,Skaters!$A1:$V640,21,FALSE)-AVERAGE(Skaters!U3:U640))/STDEV(Skaters!U3:U640)</f>
        <v>-0.64033018861165647</v>
      </c>
      <c r="U471" s="33">
        <f>(VLOOKUP($A471,Skaters!$A1:$V640,22,FALSE)-AVERAGE(Skaters!V3:V640))/STDEV(Skaters!V3:V640)</f>
        <v>-0.51251372052099087</v>
      </c>
      <c r="V471" s="33">
        <f>IFERROR((VLOOKUP($A471,Skaters!A1:X640,23,FALSE)-AVERAGE(Skaters!W3:W640))/STDEV(Skaters!W3:W640),0)</f>
        <v>0</v>
      </c>
      <c r="W471" s="33">
        <f>IFERROR((VLOOKUP($A471,Skaters!A1:X640,24,FALSE)-AVERAGE(Skaters!X3:X640))/STDEV(Skaters!X3:X640),0)</f>
        <v>0</v>
      </c>
    </row>
    <row r="472" spans="1:23" ht="21.25" customHeight="1" x14ac:dyDescent="0.15">
      <c r="A472" s="44" t="s">
        <v>542</v>
      </c>
      <c r="B472" s="48" t="s">
        <v>135</v>
      </c>
      <c r="C472" s="49">
        <v>24</v>
      </c>
      <c r="D472" s="48" t="s">
        <v>74</v>
      </c>
      <c r="E472" s="40">
        <f t="shared" si="14"/>
        <v>-4.2858691269607849</v>
      </c>
      <c r="F472" s="41">
        <f t="shared" si="15"/>
        <v>-8.7466716876750714E-2</v>
      </c>
      <c r="G472" s="42">
        <f>VLOOKUP(A472,Skaters!A1:G640,7,FALSE)</f>
        <v>49</v>
      </c>
      <c r="H472" s="43">
        <f>(VLOOKUP($A472,Skaters!$A1:$V640,8,FALSE)-AVERAGE(Skaters!H3:H640))/STDEV(Skaters!H3:H640)</f>
        <v>-0.29197820330808283</v>
      </c>
      <c r="I472" s="33">
        <f>(VLOOKUP($A472,Skaters!$A1:$V640,10,FALSE)-AVERAGE(Skaters!J3:J640))/STDEV(Skaters!J3:J640)</f>
        <v>-0.71573209142509753</v>
      </c>
      <c r="J472" s="33">
        <f>(VLOOKUP($A472,Skaters!$A1:$V640,11,FALSE)-AVERAGE(Skaters!K3:K640))/STDEV(Skaters!K3:K640)</f>
        <v>-0.6458480855536628</v>
      </c>
      <c r="K472" s="33">
        <f>(VLOOKUP($A472,Skaters!$A1:$V640,12,FALSE)-AVERAGE(Skaters!L3:L640))/STDEV(Skaters!L3:L640)</f>
        <v>-0.74113792938214196</v>
      </c>
      <c r="L472" s="33">
        <f>(VLOOKUP($A472,Skaters!$A1:$V640,13,FALSE)-AVERAGE(Skaters!M3:M640))/STDEV(Skaters!M3:M640)</f>
        <v>-1.0651418122373519</v>
      </c>
      <c r="M472" s="33">
        <f>(VLOOKUP($A472,Skaters!$A1:$V640,14,FALSE)-AVERAGE(Skaters!N3:N640))/STDEV(Skaters!N3:N640)</f>
        <v>-9.3245710768150067E-2</v>
      </c>
      <c r="N472" s="33">
        <f>(VLOOKUP($A472,Skaters!$A1:$V640,15,FALSE)-AVERAGE(Skaters!O3:O640))/STDEV(Skaters!O3:O640)</f>
        <v>-0.1629636231583157</v>
      </c>
      <c r="O472" s="33">
        <f>(VLOOKUP($A472,Skaters!$A1:$V640,16,FALSE)-AVERAGE(Skaters!P3:P640))/STDEV(Skaters!P3:P640)</f>
        <v>0.41357694859684668</v>
      </c>
      <c r="P472" s="33">
        <f>(VLOOKUP($A472,Skaters!$A1:$V640,17,FALSE)-AVERAGE(Skaters!Q3:Q640))/STDEV(Skaters!Q3:Q640)</f>
        <v>-0.36388048141208723</v>
      </c>
      <c r="Q472" s="33">
        <f>(VLOOKUP($A472,Skaters!$A1:$V640,18,FALSE)-AVERAGE(Skaters!R3:R640))/STDEV(Skaters!R3:R640)</f>
        <v>-2.1097604631832039</v>
      </c>
      <c r="R472" s="33">
        <f>(VLOOKUP($A472,Skaters!$A1:$V640,19,FALSE)-AVERAGE(Skaters!S3:S640))/STDEV(Skaters!S3:S640)</f>
        <v>-0.89309748046557424</v>
      </c>
      <c r="S472" s="33">
        <f>(VLOOKUP($A472,Skaters!$A1:$V640,20,FALSE)-AVERAGE(Skaters!T3:T640))/STDEV(Skaters!T3:T640)</f>
        <v>-0.59598363404164245</v>
      </c>
      <c r="T472" s="33">
        <f>(VLOOKUP($A472,Skaters!$A1:$V640,21,FALSE)-AVERAGE(Skaters!U3:U640))/STDEV(Skaters!U3:U640)</f>
        <v>-0.65095784258714562</v>
      </c>
      <c r="U472" s="33">
        <f>(VLOOKUP($A472,Skaters!$A1:$V640,22,FALSE)-AVERAGE(Skaters!V3:V640))/STDEV(Skaters!V3:V640)</f>
        <v>-1.1927436227759016</v>
      </c>
      <c r="V472" s="33">
        <f>IFERROR((VLOOKUP($A472,Skaters!A1:X640,23,FALSE)-AVERAGE(Skaters!W3:W640))/STDEV(Skaters!W3:W640),0)</f>
        <v>0</v>
      </c>
      <c r="W472" s="33">
        <f>IFERROR((VLOOKUP($A472,Skaters!A1:X640,24,FALSE)-AVERAGE(Skaters!X3:X640))/STDEV(Skaters!X3:X640),0)</f>
        <v>0</v>
      </c>
    </row>
    <row r="473" spans="1:23" ht="21.25" customHeight="1" x14ac:dyDescent="0.2">
      <c r="A473" s="47" t="s">
        <v>569</v>
      </c>
      <c r="B473" s="38" t="s">
        <v>130</v>
      </c>
      <c r="C473" s="39">
        <v>25</v>
      </c>
      <c r="D473" s="38" t="s">
        <v>66</v>
      </c>
      <c r="E473" s="40">
        <f t="shared" si="14"/>
        <v>-3.2046941099983237</v>
      </c>
      <c r="F473" s="41">
        <f t="shared" si="15"/>
        <v>-6.8184981063794128E-2</v>
      </c>
      <c r="G473" s="42">
        <f>VLOOKUP(A473,Skaters!A1:G640,7,FALSE)</f>
        <v>47</v>
      </c>
      <c r="H473" s="43">
        <f>(VLOOKUP($A473,Skaters!$A1:$V640,8,FALSE)-AVERAGE(Skaters!H3:H640))/STDEV(Skaters!H3:H640)</f>
        <v>-1.3817138917987315</v>
      </c>
      <c r="I473" s="33">
        <f>(VLOOKUP($A473,Skaters!$A1:$V640,10,FALSE)-AVERAGE(Skaters!J3:J640))/STDEV(Skaters!J3:J640)</f>
        <v>-0.22231415621474224</v>
      </c>
      <c r="J473" s="33">
        <f>(VLOOKUP($A473,Skaters!$A1:$V640,11,FALSE)-AVERAGE(Skaters!K3:K640))/STDEV(Skaters!K3:K640)</f>
        <v>-1.0120399944972041</v>
      </c>
      <c r="K473" s="33">
        <f>(VLOOKUP($A473,Skaters!$A1:$V640,12,FALSE)-AVERAGE(Skaters!L3:L640))/STDEV(Skaters!L3:L640)</f>
        <v>-0.74271501968181819</v>
      </c>
      <c r="L473" s="33">
        <f>(VLOOKUP($A473,Skaters!$A1:$V640,13,FALSE)-AVERAGE(Skaters!M3:M640))/STDEV(Skaters!M3:M640)</f>
        <v>-0.62669315631806488</v>
      </c>
      <c r="M473" s="33">
        <f>(VLOOKUP($A473,Skaters!$A1:$V640,14,FALSE)-AVERAGE(Skaters!N3:N640))/STDEV(Skaters!N3:N640)</f>
        <v>-0.73640780739553047</v>
      </c>
      <c r="N473" s="33">
        <f>(VLOOKUP($A473,Skaters!$A1:$V640,15,FALSE)-AVERAGE(Skaters!O3:O640))/STDEV(Skaters!O3:O640)</f>
        <v>-0.83807541385733519</v>
      </c>
      <c r="O473" s="33">
        <f>(VLOOKUP($A473,Skaters!$A1:$V640,16,FALSE)-AVERAGE(Skaters!P3:P640))/STDEV(Skaters!P3:P640)</f>
        <v>-0.51939558447160583</v>
      </c>
      <c r="P473" s="33">
        <f>(VLOOKUP($A473,Skaters!$A1:$V640,17,FALSE)-AVERAGE(Skaters!Q3:Q640))/STDEV(Skaters!Q3:Q640)</f>
        <v>1.7045513509823473</v>
      </c>
      <c r="Q473" s="33">
        <f>(VLOOKUP($A473,Skaters!$A1:$V640,18,FALSE)-AVERAGE(Skaters!R3:R640))/STDEV(Skaters!R3:R640)</f>
        <v>1.3824195360628276E-2</v>
      </c>
      <c r="R473" s="33">
        <f>(VLOOKUP($A473,Skaters!$A1:$V640,19,FALSE)-AVERAGE(Skaters!S3:S640))/STDEV(Skaters!S3:S640)</f>
        <v>-0.2774035464634565</v>
      </c>
      <c r="S473" s="33">
        <f>(VLOOKUP($A473,Skaters!$A1:$V640,20,FALSE)-AVERAGE(Skaters!T3:T640))/STDEV(Skaters!T3:T640)</f>
        <v>-0.5130413403613614</v>
      </c>
      <c r="T473" s="33">
        <f>(VLOOKUP($A473,Skaters!$A1:$V640,21,FALSE)-AVERAGE(Skaters!U3:U640))/STDEV(Skaters!U3:U640)</f>
        <v>-0.48692491324449994</v>
      </c>
      <c r="U473" s="33">
        <f>(VLOOKUP($A473,Skaters!$A1:$V640,22,FALSE)-AVERAGE(Skaters!V3:V640))/STDEV(Skaters!V3:V640)</f>
        <v>0.33586546916702353</v>
      </c>
      <c r="V473" s="33">
        <f>IFERROR((VLOOKUP($A473,Skaters!A1:X640,23,FALSE)-AVERAGE(Skaters!W3:W640))/STDEV(Skaters!W3:W640),0)</f>
        <v>0</v>
      </c>
      <c r="W473" s="33">
        <f>IFERROR((VLOOKUP($A473,Skaters!A1:X640,24,FALSE)-AVERAGE(Skaters!X3:X640))/STDEV(Skaters!X3:X640),0)</f>
        <v>0</v>
      </c>
    </row>
    <row r="474" spans="1:23" ht="21.25" customHeight="1" x14ac:dyDescent="0.15">
      <c r="A474" s="44" t="s">
        <v>545</v>
      </c>
      <c r="B474" s="48" t="s">
        <v>63</v>
      </c>
      <c r="C474" s="49">
        <v>29</v>
      </c>
      <c r="D474" s="48" t="s">
        <v>74</v>
      </c>
      <c r="E474" s="40">
        <f t="shared" si="14"/>
        <v>-0.31537333743480911</v>
      </c>
      <c r="F474" s="41">
        <f t="shared" si="15"/>
        <v>-6.436190559894063E-3</v>
      </c>
      <c r="G474" s="42">
        <f>VLOOKUP(A474,Skaters!A1:G640,7,FALSE)</f>
        <v>49</v>
      </c>
      <c r="H474" s="43">
        <f>(VLOOKUP($A474,Skaters!$A1:$V640,8,FALSE)-AVERAGE(Skaters!H3:H640))/STDEV(Skaters!H3:H640)</f>
        <v>0.94475182949028336</v>
      </c>
      <c r="I474" s="33">
        <f>(VLOOKUP($A474,Skaters!$A1:$V640,10,FALSE)-AVERAGE(Skaters!J3:J640))/STDEV(Skaters!J3:J640)</f>
        <v>-1.0838219218961018</v>
      </c>
      <c r="J474" s="33">
        <f>(VLOOKUP($A474,Skaters!$A1:$V640,11,FALSE)-AVERAGE(Skaters!K3:K640))/STDEV(Skaters!K3:K640)</f>
        <v>-0.37785328555519221</v>
      </c>
      <c r="K474" s="33">
        <f>(VLOOKUP($A474,Skaters!$A1:$V640,12,FALSE)-AVERAGE(Skaters!L3:L640))/STDEV(Skaters!L3:L640)</f>
        <v>-0.74323594375740321</v>
      </c>
      <c r="L474" s="33">
        <f>(VLOOKUP($A474,Skaters!$A1:$V640,13,FALSE)-AVERAGE(Skaters!M3:M640))/STDEV(Skaters!M3:M640)</f>
        <v>-1.0309875230499594</v>
      </c>
      <c r="M474" s="33">
        <f>(VLOOKUP($A474,Skaters!$A1:$V640,14,FALSE)-AVERAGE(Skaters!N3:N640))/STDEV(Skaters!N3:N640)</f>
        <v>-0.77459243967853642</v>
      </c>
      <c r="N474" s="33">
        <f>(VLOOKUP($A474,Skaters!$A1:$V640,15,FALSE)-AVERAGE(Skaters!O3:O640))/STDEV(Skaters!O3:O640)</f>
        <v>-0.86067322171475769</v>
      </c>
      <c r="O474" s="33">
        <f>(VLOOKUP($A474,Skaters!$A1:$V640,16,FALSE)-AVERAGE(Skaters!P3:P640))/STDEV(Skaters!P3:P640)</f>
        <v>1.783990056224398</v>
      </c>
      <c r="P474" s="33">
        <f>(VLOOKUP($A474,Skaters!$A1:$V640,17,FALSE)-AVERAGE(Skaters!Q3:Q640))/STDEV(Skaters!Q3:Q640)</f>
        <v>0.68815424130507818</v>
      </c>
      <c r="Q474" s="33">
        <f>(VLOOKUP($A474,Skaters!$A1:$V640,18,FALSE)-AVERAGE(Skaters!R3:R640))/STDEV(Skaters!R3:R640)</f>
        <v>1.2539725585568042</v>
      </c>
      <c r="R474" s="33">
        <f>(VLOOKUP($A474,Skaters!$A1:$V640,19,FALSE)-AVERAGE(Skaters!S3:S640))/STDEV(Skaters!S3:S640)</f>
        <v>-0.96146922527998191</v>
      </c>
      <c r="S474" s="33">
        <f>(VLOOKUP($A474,Skaters!$A1:$V640,20,FALSE)-AVERAGE(Skaters!T3:T640))/STDEV(Skaters!T3:T640)</f>
        <v>-0.59598363404164245</v>
      </c>
      <c r="T474" s="33">
        <f>(VLOOKUP($A474,Skaters!$A1:$V640,21,FALSE)-AVERAGE(Skaters!U3:U640))/STDEV(Skaters!U3:U640)</f>
        <v>-0.65095784258714562</v>
      </c>
      <c r="U474" s="33">
        <f>(VLOOKUP($A474,Skaters!$A1:$V640,22,FALSE)-AVERAGE(Skaters!V3:V640))/STDEV(Skaters!V3:V640)</f>
        <v>-1.1927436227759016</v>
      </c>
      <c r="V474" s="33">
        <f>IFERROR((VLOOKUP($A474,Skaters!A1:X640,23,FALSE)-AVERAGE(Skaters!W3:W640))/STDEV(Skaters!W3:W640),0)</f>
        <v>0</v>
      </c>
      <c r="W474" s="33">
        <f>IFERROR((VLOOKUP($A474,Skaters!A1:X640,24,FALSE)-AVERAGE(Skaters!X3:X640))/STDEV(Skaters!X3:X640),0)</f>
        <v>0</v>
      </c>
    </row>
    <row r="475" spans="1:23" ht="21.25" customHeight="1" x14ac:dyDescent="0.15">
      <c r="A475" s="44" t="s">
        <v>557</v>
      </c>
      <c r="B475" s="45" t="s">
        <v>63</v>
      </c>
      <c r="C475" s="46">
        <v>33</v>
      </c>
      <c r="D475" s="45" t="s">
        <v>62</v>
      </c>
      <c r="E475" s="40">
        <f t="shared" si="14"/>
        <v>-2.3024785229830558</v>
      </c>
      <c r="F475" s="41">
        <f t="shared" si="15"/>
        <v>-4.6989357611899096E-2</v>
      </c>
      <c r="G475" s="42">
        <f>VLOOKUP(A475,Skaters!A1:G640,7,FALSE)</f>
        <v>49</v>
      </c>
      <c r="H475" s="43">
        <f>(VLOOKUP($A475,Skaters!$A1:$V640,8,FALSE)-AVERAGE(Skaters!H3:H640))/STDEV(Skaters!H3:H640)</f>
        <v>-1.4759134422499207</v>
      </c>
      <c r="I475" s="33">
        <f>(VLOOKUP($A475,Skaters!$A1:$V640,10,FALSE)-AVERAGE(Skaters!J3:J640))/STDEV(Skaters!J3:J640)</f>
        <v>-0.52309631526380485</v>
      </c>
      <c r="J475" s="33">
        <f>(VLOOKUP($A475,Skaters!$A1:$V640,11,FALSE)-AVERAGE(Skaters!K3:K640))/STDEV(Skaters!K3:K640)</f>
        <v>-0.79971486823028581</v>
      </c>
      <c r="K475" s="33">
        <f>(VLOOKUP($A475,Skaters!$A1:$V640,12,FALSE)-AVERAGE(Skaters!L3:L640))/STDEV(Skaters!L3:L640)</f>
        <v>-0.748639111478827</v>
      </c>
      <c r="L475" s="33">
        <f>(VLOOKUP($A475,Skaters!$A1:$V640,13,FALSE)-AVERAGE(Skaters!M3:M640))/STDEV(Skaters!M3:M640)</f>
        <v>-0.44608151993807077</v>
      </c>
      <c r="M475" s="33">
        <f>(VLOOKUP($A475,Skaters!$A1:$V640,14,FALSE)-AVERAGE(Skaters!N3:N640))/STDEV(Skaters!N3:N640)</f>
        <v>-0.58759085492419905</v>
      </c>
      <c r="N475" s="33">
        <f>(VLOOKUP($A475,Skaters!$A1:$V640,15,FALSE)-AVERAGE(Skaters!O3:O640))/STDEV(Skaters!O3:O640)</f>
        <v>-0.75527740887606332</v>
      </c>
      <c r="O475" s="33">
        <f>(VLOOKUP($A475,Skaters!$A1:$V640,16,FALSE)-AVERAGE(Skaters!P3:P640))/STDEV(Skaters!P3:P640)</f>
        <v>-0.95963176947700468</v>
      </c>
      <c r="P475" s="33">
        <f>(VLOOKUP($A475,Skaters!$A1:$V640,17,FALSE)-AVERAGE(Skaters!Q3:Q640))/STDEV(Skaters!Q3:Q640)</f>
        <v>0.63702261930597015</v>
      </c>
      <c r="Q475" s="33">
        <f>(VLOOKUP($A475,Skaters!$A1:$V640,18,FALSE)-AVERAGE(Skaters!R3:R640))/STDEV(Skaters!R3:R640)</f>
        <v>1.1813233588021739</v>
      </c>
      <c r="R475" s="33">
        <f>(VLOOKUP($A475,Skaters!$A1:$V640,19,FALSE)-AVERAGE(Skaters!S3:S640))/STDEV(Skaters!S3:S640)</f>
        <v>-0.34685222067861926</v>
      </c>
      <c r="S475" s="33">
        <f>(VLOOKUP($A475,Skaters!$A1:$V640,20,FALSE)-AVERAGE(Skaters!T3:T640))/STDEV(Skaters!T3:T640)</f>
        <v>-0.53817070453986715</v>
      </c>
      <c r="T475" s="33">
        <f>(VLOOKUP($A475,Skaters!$A1:$V640,21,FALSE)-AVERAGE(Skaters!U3:U640))/STDEV(Skaters!U3:U640)</f>
        <v>-0.55723960704592912</v>
      </c>
      <c r="U475" s="33">
        <f>(VLOOKUP($A475,Skaters!$A1:$V640,22,FALSE)-AVERAGE(Skaters!V3:V640))/STDEV(Skaters!V3:V640)</f>
        <v>0.53862073298663971</v>
      </c>
      <c r="V475" s="33">
        <f>IFERROR((VLOOKUP($A475,Skaters!A1:X640,23,FALSE)-AVERAGE(Skaters!W3:W640))/STDEV(Skaters!W3:W640),0)</f>
        <v>0</v>
      </c>
      <c r="W475" s="33">
        <f>IFERROR((VLOOKUP($A475,Skaters!A1:X640,24,FALSE)-AVERAGE(Skaters!X3:X640))/STDEV(Skaters!X3:X640),0)</f>
        <v>0</v>
      </c>
    </row>
    <row r="476" spans="1:23" ht="21.25" customHeight="1" x14ac:dyDescent="0.15">
      <c r="A476" s="44" t="s">
        <v>522</v>
      </c>
      <c r="B476" s="48" t="s">
        <v>102</v>
      </c>
      <c r="C476" s="49">
        <v>30</v>
      </c>
      <c r="D476" s="48" t="s">
        <v>59</v>
      </c>
      <c r="E476" s="40">
        <f t="shared" si="14"/>
        <v>-2.9997662765658912</v>
      </c>
      <c r="F476" s="41">
        <f t="shared" si="15"/>
        <v>-5.5551227343812799E-2</v>
      </c>
      <c r="G476" s="42">
        <f>VLOOKUP(A476,Skaters!A1:G640,7,FALSE)</f>
        <v>54</v>
      </c>
      <c r="H476" s="43">
        <f>(VLOOKUP($A476,Skaters!$A1:$V640,8,FALSE)-AVERAGE(Skaters!H3:H640))/STDEV(Skaters!H3:H640)</f>
        <v>-0.63009347900595647</v>
      </c>
      <c r="I476" s="33">
        <f>(VLOOKUP($A476,Skaters!$A1:$V640,10,FALSE)-AVERAGE(Skaters!J3:J640))/STDEV(Skaters!J3:J640)</f>
        <v>-0.31356364655543179</v>
      </c>
      <c r="J476" s="33">
        <f>(VLOOKUP($A476,Skaters!$A1:$V640,11,FALSE)-AVERAGE(Skaters!K3:K640))/STDEV(Skaters!K3:K640)</f>
        <v>-0.95758870539180529</v>
      </c>
      <c r="K476" s="33">
        <f>(VLOOKUP($A476,Skaters!$A1:$V640,12,FALSE)-AVERAGE(Skaters!L3:L640))/STDEV(Skaters!L3:L640)</f>
        <v>-0.7508047433793601</v>
      </c>
      <c r="L476" s="33">
        <f>(VLOOKUP($A476,Skaters!$A1:$V640,13,FALSE)-AVERAGE(Skaters!M3:M640))/STDEV(Skaters!M3:M640)</f>
        <v>-0.22270804037826858</v>
      </c>
      <c r="M476" s="33">
        <f>(VLOOKUP($A476,Skaters!$A1:$V640,14,FALSE)-AVERAGE(Skaters!N3:N640))/STDEV(Skaters!N3:N640)</f>
        <v>-0.77481338997281179</v>
      </c>
      <c r="N476" s="33">
        <f>(VLOOKUP($A476,Skaters!$A1:$V640,15,FALSE)-AVERAGE(Skaters!O3:O640))/STDEV(Skaters!O3:O640)</f>
        <v>-0.87564430837037976</v>
      </c>
      <c r="O476" s="33">
        <f>(VLOOKUP($A476,Skaters!$A1:$V640,16,FALSE)-AVERAGE(Skaters!P3:P640))/STDEV(Skaters!P3:P640)</f>
        <v>-0.33732250675139125</v>
      </c>
      <c r="P476" s="33">
        <f>(VLOOKUP($A476,Skaters!$A1:$V640,17,FALSE)-AVERAGE(Skaters!Q3:Q640))/STDEV(Skaters!Q3:Q640)</f>
        <v>1.8994010564918478</v>
      </c>
      <c r="Q476" s="33">
        <f>(VLOOKUP($A476,Skaters!$A1:$V640,18,FALSE)-AVERAGE(Skaters!R3:R640))/STDEV(Skaters!R3:R640)</f>
        <v>-0.29293906911861423</v>
      </c>
      <c r="R476" s="33">
        <f>(VLOOKUP($A476,Skaters!$A1:$V640,19,FALSE)-AVERAGE(Skaters!S3:S640))/STDEV(Skaters!S3:S640)</f>
        <v>-0.34088506054858658</v>
      </c>
      <c r="S476" s="33">
        <f>(VLOOKUP($A476,Skaters!$A1:$V640,20,FALSE)-AVERAGE(Skaters!T3:T640))/STDEV(Skaters!T3:T640)</f>
        <v>2.3798742627771143</v>
      </c>
      <c r="T476" s="33">
        <f>(VLOOKUP($A476,Skaters!$A1:$V640,21,FALSE)-AVERAGE(Skaters!U3:U640))/STDEV(Skaters!U3:U640)</f>
        <v>2.1150616559268323</v>
      </c>
      <c r="U476" s="33">
        <f>(VLOOKUP($A476,Skaters!$A1:$V640,22,FALSE)-AVERAGE(Skaters!V3:V640))/STDEV(Skaters!V3:V640)</f>
        <v>1.1381990444502967</v>
      </c>
      <c r="V476" s="33">
        <f>IFERROR((VLOOKUP($A476,Skaters!A1:X640,23,FALSE)-AVERAGE(Skaters!W3:W640))/STDEV(Skaters!W3:W640),0)</f>
        <v>0</v>
      </c>
      <c r="W476" s="33">
        <f>IFERROR((VLOOKUP($A476,Skaters!A1:X640,24,FALSE)-AVERAGE(Skaters!X3:X640))/STDEV(Skaters!X3:X640),0)</f>
        <v>0</v>
      </c>
    </row>
    <row r="477" spans="1:23" ht="21.25" customHeight="1" x14ac:dyDescent="0.2">
      <c r="A477" s="47" t="s">
        <v>518</v>
      </c>
      <c r="B477" s="38" t="s">
        <v>76</v>
      </c>
      <c r="C477" s="39">
        <v>31</v>
      </c>
      <c r="D477" s="38" t="s">
        <v>59</v>
      </c>
      <c r="E477" s="40">
        <f t="shared" si="14"/>
        <v>-1.8901675078502234</v>
      </c>
      <c r="F477" s="41">
        <f t="shared" si="15"/>
        <v>-3.857484709898415E-2</v>
      </c>
      <c r="G477" s="42">
        <f>VLOOKUP(A477,Skaters!A1:G640,7,FALSE)</f>
        <v>49</v>
      </c>
      <c r="H477" s="43">
        <f>(VLOOKUP($A477,Skaters!$A1:$V640,8,FALSE)-AVERAGE(Skaters!H3:H640))/STDEV(Skaters!H3:H640)</f>
        <v>-1.2306248057366314</v>
      </c>
      <c r="I477" s="33">
        <f>(VLOOKUP($A477,Skaters!$A1:$V640,10,FALSE)-AVERAGE(Skaters!J3:J640))/STDEV(Skaters!J3:J640)</f>
        <v>-0.49359023410617053</v>
      </c>
      <c r="J477" s="33">
        <f>(VLOOKUP($A477,Skaters!$A1:$V640,11,FALSE)-AVERAGE(Skaters!K3:K640))/STDEV(Skaters!K3:K640)</f>
        <v>-0.83149527325027128</v>
      </c>
      <c r="K477" s="33">
        <f>(VLOOKUP($A477,Skaters!$A1:$V640,12,FALSE)-AVERAGE(Skaters!L3:L640))/STDEV(Skaters!L3:L640)</f>
        <v>-0.75497522527349914</v>
      </c>
      <c r="L477" s="33">
        <f>(VLOOKUP($A477,Skaters!$A1:$V640,13,FALSE)-AVERAGE(Skaters!M3:M640))/STDEV(Skaters!M3:M640)</f>
        <v>-0.10596706545826581</v>
      </c>
      <c r="M477" s="33">
        <f>(VLOOKUP($A477,Skaters!$A1:$V640,14,FALSE)-AVERAGE(Skaters!N3:N640))/STDEV(Skaters!N3:N640)</f>
        <v>-0.77973012532570618</v>
      </c>
      <c r="N477" s="33">
        <f>(VLOOKUP($A477,Skaters!$A1:$V640,15,FALSE)-AVERAGE(Skaters!O3:O640))/STDEV(Skaters!O3:O640)</f>
        <v>-0.87120529427315796</v>
      </c>
      <c r="O477" s="33">
        <f>(VLOOKUP($A477,Skaters!$A1:$V640,16,FALSE)-AVERAGE(Skaters!P3:P640))/STDEV(Skaters!P3:P640)</f>
        <v>-0.33862387315254439</v>
      </c>
      <c r="P477" s="33">
        <f>(VLOOKUP($A477,Skaters!$A1:$V640,17,FALSE)-AVERAGE(Skaters!Q3:Q640))/STDEV(Skaters!Q3:Q640)</f>
        <v>-0.6982721164764647</v>
      </c>
      <c r="Q477" s="33">
        <f>(VLOOKUP($A477,Skaters!$A1:$V640,18,FALSE)-AVERAGE(Skaters!R3:R640))/STDEV(Skaters!R3:R640)</f>
        <v>0.75071423239018631</v>
      </c>
      <c r="R477" s="33">
        <f>(VLOOKUP($A477,Skaters!$A1:$V640,19,FALSE)-AVERAGE(Skaters!S3:S640))/STDEV(Skaters!S3:S640)</f>
        <v>-0.31546332473861444</v>
      </c>
      <c r="S477" s="33">
        <f>(VLOOKUP($A477,Skaters!$A1:$V640,20,FALSE)-AVERAGE(Skaters!T3:T640))/STDEV(Skaters!T3:T640)</f>
        <v>1.2131399794981563</v>
      </c>
      <c r="T477" s="33">
        <f>(VLOOKUP($A477,Skaters!$A1:$V640,21,FALSE)-AVERAGE(Skaters!U3:U640))/STDEV(Skaters!U3:U640)</f>
        <v>1.3900876624457177</v>
      </c>
      <c r="U477" s="33">
        <f>(VLOOKUP($A477,Skaters!$A1:$V640,22,FALSE)-AVERAGE(Skaters!V3:V640))/STDEV(Skaters!V3:V640)</f>
        <v>0.92725259147601824</v>
      </c>
      <c r="V477" s="33">
        <f>IFERROR((VLOOKUP($A477,Skaters!A1:X640,23,FALSE)-AVERAGE(Skaters!W3:W640))/STDEV(Skaters!W3:W640),0)</f>
        <v>0</v>
      </c>
      <c r="W477" s="33">
        <f>IFERROR((VLOOKUP($A477,Skaters!A1:X640,24,FALSE)-AVERAGE(Skaters!X3:X640))/STDEV(Skaters!X3:X640),0)</f>
        <v>0</v>
      </c>
    </row>
    <row r="478" spans="1:23" ht="21.25" customHeight="1" x14ac:dyDescent="0.15">
      <c r="A478" s="44" t="s">
        <v>549</v>
      </c>
      <c r="B478" s="45" t="s">
        <v>204</v>
      </c>
      <c r="C478" s="46">
        <v>27</v>
      </c>
      <c r="D478" s="45" t="s">
        <v>74</v>
      </c>
      <c r="E478" s="40">
        <f t="shared" si="14"/>
        <v>-4.0662347285476788</v>
      </c>
      <c r="F478" s="41">
        <f t="shared" si="15"/>
        <v>-8.4713223511409974E-2</v>
      </c>
      <c r="G478" s="42">
        <f>VLOOKUP(A478,Skaters!A1:G640,7,FALSE)</f>
        <v>48</v>
      </c>
      <c r="H478" s="43">
        <f>(VLOOKUP($A478,Skaters!$A1:$V640,8,FALSE)-AVERAGE(Skaters!H3:H640))/STDEV(Skaters!H3:H640)</f>
        <v>0.20087592972518756</v>
      </c>
      <c r="I478" s="33">
        <f>(VLOOKUP($A478,Skaters!$A1:$V640,10,FALSE)-AVERAGE(Skaters!J3:J640))/STDEV(Skaters!J3:J640)</f>
        <v>-1.0218251433428198</v>
      </c>
      <c r="J478" s="33">
        <f>(VLOOKUP($A478,Skaters!$A1:$V640,11,FALSE)-AVERAGE(Skaters!K3:K640))/STDEV(Skaters!K3:K640)</f>
        <v>-0.44623165438660922</v>
      </c>
      <c r="K478" s="33">
        <f>(VLOOKUP($A478,Skaters!$A1:$V640,12,FALSE)-AVERAGE(Skaters!L3:L640))/STDEV(Skaters!L3:L640)</f>
        <v>-0.75756148742085094</v>
      </c>
      <c r="L478" s="33">
        <f>(VLOOKUP($A478,Skaters!$A1:$V640,13,FALSE)-AVERAGE(Skaters!M3:M640))/STDEV(Skaters!M3:M640)</f>
        <v>-0.89985828349857466</v>
      </c>
      <c r="M478" s="33">
        <f>(VLOOKUP($A478,Skaters!$A1:$V640,14,FALSE)-AVERAGE(Skaters!N3:N640))/STDEV(Skaters!N3:N640)</f>
        <v>-0.7438424467056981</v>
      </c>
      <c r="N478" s="33">
        <f>(VLOOKUP($A478,Skaters!$A1:$V640,15,FALSE)-AVERAGE(Skaters!O3:O640))/STDEV(Skaters!O3:O640)</f>
        <v>-0.610831472586151</v>
      </c>
      <c r="O478" s="33">
        <f>(VLOOKUP($A478,Skaters!$A1:$V640,16,FALSE)-AVERAGE(Skaters!P3:P640))/STDEV(Skaters!P3:P640)</f>
        <v>0.62900498426472884</v>
      </c>
      <c r="P478" s="33">
        <f>(VLOOKUP($A478,Skaters!$A1:$V640,17,FALSE)-AVERAGE(Skaters!Q3:Q640))/STDEV(Skaters!Q3:Q640)</f>
        <v>-0.91191211187602672</v>
      </c>
      <c r="Q478" s="33">
        <f>(VLOOKUP($A478,Skaters!$A1:$V640,18,FALSE)-AVERAGE(Skaters!R3:R640))/STDEV(Skaters!R3:R640)</f>
        <v>-1.7164931589982533</v>
      </c>
      <c r="R478" s="33">
        <f>(VLOOKUP($A478,Skaters!$A1:$V640,19,FALSE)-AVERAGE(Skaters!S3:S640))/STDEV(Skaters!S3:S640)</f>
        <v>-1.0908294754447345</v>
      </c>
      <c r="S478" s="33">
        <f>(VLOOKUP($A478,Skaters!$A1:$V640,20,FALSE)-AVERAGE(Skaters!T3:T640))/STDEV(Skaters!T3:T640)</f>
        <v>-0.59598363404164245</v>
      </c>
      <c r="T478" s="33">
        <f>(VLOOKUP($A478,Skaters!$A1:$V640,21,FALSE)-AVERAGE(Skaters!U3:U640))/STDEV(Skaters!U3:U640)</f>
        <v>-0.65095784258714562</v>
      </c>
      <c r="U478" s="33">
        <f>(VLOOKUP($A478,Skaters!$A1:$V640,22,FALSE)-AVERAGE(Skaters!V3:V640))/STDEV(Skaters!V3:V640)</f>
        <v>-1.1927436227759016</v>
      </c>
      <c r="V478" s="33">
        <f>IFERROR((VLOOKUP($A478,Skaters!A1:X640,23,FALSE)-AVERAGE(Skaters!W3:W640))/STDEV(Skaters!W3:W640),0)</f>
        <v>0</v>
      </c>
      <c r="W478" s="33">
        <f>IFERROR((VLOOKUP($A478,Skaters!A1:X640,24,FALSE)-AVERAGE(Skaters!X3:X640))/STDEV(Skaters!X3:X640),0)</f>
        <v>0</v>
      </c>
    </row>
    <row r="479" spans="1:23" ht="21.25" customHeight="1" x14ac:dyDescent="0.15">
      <c r="A479" s="37" t="s">
        <v>611</v>
      </c>
      <c r="B479" s="38" t="s">
        <v>239</v>
      </c>
      <c r="C479" s="39">
        <v>23</v>
      </c>
      <c r="D479" s="38" t="s">
        <v>59</v>
      </c>
      <c r="E479" s="40">
        <f t="shared" si="14"/>
        <v>-4.31782084243389</v>
      </c>
      <c r="F479" s="41">
        <f t="shared" si="15"/>
        <v>-9.8132291873497493E-2</v>
      </c>
      <c r="G479" s="42">
        <f>VLOOKUP(A479,Skaters!A1:G640,7,FALSE)</f>
        <v>44</v>
      </c>
      <c r="H479" s="43">
        <f>(VLOOKUP($A479,Skaters!$A1:$V640,8,FALSE)-AVERAGE(Skaters!H3:H640))/STDEV(Skaters!H3:H640)</f>
        <v>-0.8325098900177218</v>
      </c>
      <c r="I479" s="33">
        <f>(VLOOKUP($A479,Skaters!$A1:$V640,10,FALSE)-AVERAGE(Skaters!J3:J640))/STDEV(Skaters!J3:J640)</f>
        <v>-0.46143577607078273</v>
      </c>
      <c r="J479" s="33">
        <f>(VLOOKUP($A479,Skaters!$A1:$V640,11,FALSE)-AVERAGE(Skaters!K3:K640))/STDEV(Skaters!K3:K640)</f>
        <v>-0.86372869314891565</v>
      </c>
      <c r="K479" s="33">
        <f>(VLOOKUP($A479,Skaters!$A1:$V640,12,FALSE)-AVERAGE(Skaters!L3:L640))/STDEV(Skaters!L3:L640)</f>
        <v>-0.76036450051837912</v>
      </c>
      <c r="L479" s="33">
        <f>(VLOOKUP($A479,Skaters!$A1:$V640,13,FALSE)-AVERAGE(Skaters!M3:M640))/STDEV(Skaters!M3:M640)</f>
        <v>-1.0963598605660478</v>
      </c>
      <c r="M479" s="33">
        <f>(VLOOKUP($A479,Skaters!$A1:$V640,14,FALSE)-AVERAGE(Skaters!N3:N640))/STDEV(Skaters!N3:N640)</f>
        <v>-0.66333905941431148</v>
      </c>
      <c r="N479" s="33">
        <f>(VLOOKUP($A479,Skaters!$A1:$V640,15,FALSE)-AVERAGE(Skaters!O3:O640))/STDEV(Skaters!O3:O640)</f>
        <v>-0.63043943522920198</v>
      </c>
      <c r="O479" s="33">
        <f>(VLOOKUP($A479,Skaters!$A1:$V640,16,FALSE)-AVERAGE(Skaters!P3:P640))/STDEV(Skaters!P3:P640)</f>
        <v>-0.72558266786874193</v>
      </c>
      <c r="P479" s="33">
        <f>(VLOOKUP($A479,Skaters!$A1:$V640,17,FALSE)-AVERAGE(Skaters!Q3:Q640))/STDEV(Skaters!Q3:Q640)</f>
        <v>-1.092990951341408</v>
      </c>
      <c r="Q479" s="33">
        <f>(VLOOKUP($A479,Skaters!$A1:$V640,18,FALSE)-AVERAGE(Skaters!R3:R640))/STDEV(Skaters!R3:R640)</f>
        <v>-0.54027440955020012</v>
      </c>
      <c r="R479" s="33">
        <f>(VLOOKUP($A479,Skaters!$A1:$V640,19,FALSE)-AVERAGE(Skaters!S3:S640))/STDEV(Skaters!S3:S640)</f>
        <v>-0.40409043388181809</v>
      </c>
      <c r="S479" s="33">
        <f>(VLOOKUP($A479,Skaters!$A1:$V640,20,FALSE)-AVERAGE(Skaters!T3:T640))/STDEV(Skaters!T3:T640)</f>
        <v>0.75522402153851498</v>
      </c>
      <c r="T479" s="33">
        <f>(VLOOKUP($A479,Skaters!$A1:$V640,21,FALSE)-AVERAGE(Skaters!U3:U640))/STDEV(Skaters!U3:U640)</f>
        <v>0.71417439517064496</v>
      </c>
      <c r="U479" s="33">
        <f>(VLOOKUP($A479,Skaters!$A1:$V640,22,FALSE)-AVERAGE(Skaters!V3:V640))/STDEV(Skaters!V3:V640)</f>
        <v>1.047535266796078</v>
      </c>
      <c r="V479" s="33">
        <f>IFERROR((VLOOKUP($A479,Skaters!A1:X640,23,FALSE)-AVERAGE(Skaters!W3:W640))/STDEV(Skaters!W3:W640),0)</f>
        <v>0</v>
      </c>
      <c r="W479" s="33">
        <f>IFERROR((VLOOKUP($A479,Skaters!A1:X640,24,FALSE)-AVERAGE(Skaters!X3:X640))/STDEV(Skaters!X3:X640),0)</f>
        <v>0</v>
      </c>
    </row>
    <row r="480" spans="1:23" ht="21.25" customHeight="1" x14ac:dyDescent="0.15">
      <c r="A480" s="37" t="s">
        <v>554</v>
      </c>
      <c r="B480" s="38" t="s">
        <v>204</v>
      </c>
      <c r="C480" s="39">
        <v>24</v>
      </c>
      <c r="D480" s="38" t="s">
        <v>74</v>
      </c>
      <c r="E480" s="40">
        <f t="shared" si="14"/>
        <v>-3.8195164698136432</v>
      </c>
      <c r="F480" s="41">
        <f t="shared" si="15"/>
        <v>-7.9573259787784234E-2</v>
      </c>
      <c r="G480" s="42">
        <f>VLOOKUP(A480,Skaters!A1:G640,7,FALSE)</f>
        <v>48</v>
      </c>
      <c r="H480" s="43">
        <f>(VLOOKUP($A480,Skaters!$A1:$V640,8,FALSE)-AVERAGE(Skaters!H3:H640))/STDEV(Skaters!H3:H640)</f>
        <v>0.66017762153025794</v>
      </c>
      <c r="I480" s="33">
        <f>(VLOOKUP($A480,Skaters!$A1:$V640,10,FALSE)-AVERAGE(Skaters!J3:J640))/STDEV(Skaters!J3:J640)</f>
        <v>-1.2191272196442287</v>
      </c>
      <c r="J480" s="33">
        <f>(VLOOKUP($A480,Skaters!$A1:$V640,11,FALSE)-AVERAGE(Skaters!K3:K640))/STDEV(Skaters!K3:K640)</f>
        <v>-0.30574171935448918</v>
      </c>
      <c r="K480" s="33">
        <f>(VLOOKUP($A480,Skaters!$A1:$V640,12,FALSE)-AVERAGE(Skaters!L3:L640))/STDEV(Skaters!L3:L640)</f>
        <v>-0.76068168991533891</v>
      </c>
      <c r="L480" s="33">
        <f>(VLOOKUP($A480,Skaters!$A1:$V640,13,FALSE)-AVERAGE(Skaters!M3:M640))/STDEV(Skaters!M3:M640)</f>
        <v>-1.4137816281737638</v>
      </c>
      <c r="M480" s="33">
        <f>(VLOOKUP($A480,Skaters!$A1:$V640,14,FALSE)-AVERAGE(Skaters!N3:N640))/STDEV(Skaters!N3:N640)</f>
        <v>-0.69792631679740325</v>
      </c>
      <c r="N480" s="33">
        <f>(VLOOKUP($A480,Skaters!$A1:$V640,15,FALSE)-AVERAGE(Skaters!O3:O640))/STDEV(Skaters!O3:O640)</f>
        <v>3.9840705234121601E-2</v>
      </c>
      <c r="O480" s="33">
        <f>(VLOOKUP($A480,Skaters!$A1:$V640,16,FALSE)-AVERAGE(Skaters!P3:P640))/STDEV(Skaters!P3:P640)</f>
        <v>0.93776772543415921</v>
      </c>
      <c r="P480" s="33">
        <f>(VLOOKUP($A480,Skaters!$A1:$V640,17,FALSE)-AVERAGE(Skaters!Q3:Q640))/STDEV(Skaters!Q3:Q640)</f>
        <v>-0.44571957823399744</v>
      </c>
      <c r="Q480" s="33">
        <f>(VLOOKUP($A480,Skaters!$A1:$V640,18,FALSE)-AVERAGE(Skaters!R3:R640))/STDEV(Skaters!R3:R640)</f>
        <v>-1.8584743333094427</v>
      </c>
      <c r="R480" s="33">
        <f>(VLOOKUP($A480,Skaters!$A1:$V640,19,FALSE)-AVERAGE(Skaters!S3:S640))/STDEV(Skaters!S3:S640)</f>
        <v>-1.2160088729887106</v>
      </c>
      <c r="S480" s="33">
        <f>(VLOOKUP($A480,Skaters!$A1:$V640,20,FALSE)-AVERAGE(Skaters!T3:T640))/STDEV(Skaters!T3:T640)</f>
        <v>-0.59598363404164245</v>
      </c>
      <c r="T480" s="33">
        <f>(VLOOKUP($A480,Skaters!$A1:$V640,21,FALSE)-AVERAGE(Skaters!U3:U640))/STDEV(Skaters!U3:U640)</f>
        <v>-0.65095784258714562</v>
      </c>
      <c r="U480" s="33">
        <f>(VLOOKUP($A480,Skaters!$A1:$V640,22,FALSE)-AVERAGE(Skaters!V3:V640))/STDEV(Skaters!V3:V640)</f>
        <v>-1.1927436227759016</v>
      </c>
      <c r="V480" s="33">
        <f>IFERROR((VLOOKUP($A480,Skaters!A1:X640,23,FALSE)-AVERAGE(Skaters!W3:W640))/STDEV(Skaters!W3:W640),0)</f>
        <v>0</v>
      </c>
      <c r="W480" s="33">
        <f>IFERROR((VLOOKUP($A480,Skaters!A1:X640,24,FALSE)-AVERAGE(Skaters!X3:X640))/STDEV(Skaters!X3:X640),0)</f>
        <v>0</v>
      </c>
    </row>
    <row r="481" spans="1:23" ht="21.25" customHeight="1" x14ac:dyDescent="0.2">
      <c r="A481" s="47" t="s">
        <v>541</v>
      </c>
      <c r="B481" s="38" t="s">
        <v>80</v>
      </c>
      <c r="C481" s="39">
        <v>29</v>
      </c>
      <c r="D481" s="38" t="s">
        <v>104</v>
      </c>
      <c r="E481" s="40">
        <f t="shared" si="14"/>
        <v>-2.6166038140333447</v>
      </c>
      <c r="F481" s="41">
        <f t="shared" si="15"/>
        <v>-5.3400077837415197E-2</v>
      </c>
      <c r="G481" s="42">
        <f>VLOOKUP(A481,Skaters!A1:G640,7,FALSE)</f>
        <v>49</v>
      </c>
      <c r="H481" s="43">
        <f>(VLOOKUP($A481,Skaters!$A1:$V640,8,FALSE)-AVERAGE(Skaters!H3:H640))/STDEV(Skaters!H3:H640)</f>
        <v>-1.5905794421229023</v>
      </c>
      <c r="I481" s="33">
        <f>(VLOOKUP($A481,Skaters!$A1:$V640,10,FALSE)-AVERAGE(Skaters!J3:J640))/STDEV(Skaters!J3:J640)</f>
        <v>-0.34770484449037103</v>
      </c>
      <c r="J481" s="33">
        <f>(VLOOKUP($A481,Skaters!$A1:$V640,11,FALSE)-AVERAGE(Skaters!K3:K640))/STDEV(Skaters!K3:K640)</f>
        <v>-0.96286090115724499</v>
      </c>
      <c r="K481" s="33">
        <f>(VLOOKUP($A481,Skaters!$A1:$V640,12,FALSE)-AVERAGE(Skaters!L3:L640))/STDEV(Skaters!L3:L640)</f>
        <v>-0.77002935680124918</v>
      </c>
      <c r="L481" s="33">
        <f>(VLOOKUP($A481,Skaters!$A1:$V640,13,FALSE)-AVERAGE(Skaters!M3:M640))/STDEV(Skaters!M3:M640)</f>
        <v>-0.26487625736301001</v>
      </c>
      <c r="M481" s="33">
        <f>(VLOOKUP($A481,Skaters!$A1:$V640,14,FALSE)-AVERAGE(Skaters!N3:N640))/STDEV(Skaters!N3:N640)</f>
        <v>-0.77844194957566726</v>
      </c>
      <c r="N481" s="33">
        <f>(VLOOKUP($A481,Skaters!$A1:$V640,15,FALSE)-AVERAGE(Skaters!O3:O640))/STDEV(Skaters!O3:O640)</f>
        <v>-0.87490632458499373</v>
      </c>
      <c r="O481" s="33">
        <f>(VLOOKUP($A481,Skaters!$A1:$V640,16,FALSE)-AVERAGE(Skaters!P3:P640))/STDEV(Skaters!P3:P640)</f>
        <v>-0.63300326540153795</v>
      </c>
      <c r="P481" s="33">
        <f>(VLOOKUP($A481,Skaters!$A1:$V640,17,FALSE)-AVERAGE(Skaters!Q3:Q640))/STDEV(Skaters!Q3:Q640)</f>
        <v>0.28274289196407687</v>
      </c>
      <c r="Q481" s="33">
        <f>(VLOOKUP($A481,Skaters!$A1:$V640,18,FALSE)-AVERAGE(Skaters!R3:R640))/STDEV(Skaters!R3:R640)</f>
        <v>0.4667477789638132</v>
      </c>
      <c r="R481" s="33">
        <f>(VLOOKUP($A481,Skaters!$A1:$V640,19,FALSE)-AVERAGE(Skaters!S3:S640))/STDEV(Skaters!S3:S640)</f>
        <v>-0.14416271363701752</v>
      </c>
      <c r="S481" s="33">
        <f>(VLOOKUP($A481,Skaters!$A1:$V640,20,FALSE)-AVERAGE(Skaters!T3:T640))/STDEV(Skaters!T3:T640)</f>
        <v>0.27718488545589792</v>
      </c>
      <c r="T481" s="33">
        <f>(VLOOKUP($A481,Skaters!$A1:$V640,21,FALSE)-AVERAGE(Skaters!U3:U640))/STDEV(Skaters!U3:U640)</f>
        <v>0.44022315202221629</v>
      </c>
      <c r="U481" s="33">
        <f>(VLOOKUP($A481,Skaters!$A1:$V640,22,FALSE)-AVERAGE(Skaters!V3:V640))/STDEV(Skaters!V3:V640)</f>
        <v>0.81610773232944345</v>
      </c>
      <c r="V481" s="33">
        <f>IFERROR((VLOOKUP($A481,Skaters!A1:X640,23,FALSE)-AVERAGE(Skaters!W3:W640))/STDEV(Skaters!W3:W640),0)</f>
        <v>0</v>
      </c>
      <c r="W481" s="33">
        <f>IFERROR((VLOOKUP($A481,Skaters!A1:X640,24,FALSE)-AVERAGE(Skaters!X3:X640))/STDEV(Skaters!X3:X640),0)</f>
        <v>0</v>
      </c>
    </row>
    <row r="482" spans="1:23" ht="21.25" customHeight="1" x14ac:dyDescent="0.15">
      <c r="A482" s="44" t="s">
        <v>526</v>
      </c>
      <c r="B482" s="45" t="s">
        <v>96</v>
      </c>
      <c r="C482" s="46">
        <v>23</v>
      </c>
      <c r="D482" s="45" t="s">
        <v>74</v>
      </c>
      <c r="E482" s="40">
        <f t="shared" si="14"/>
        <v>-1.5112322180143836</v>
      </c>
      <c r="F482" s="41">
        <f t="shared" si="15"/>
        <v>-3.2852874304660509E-2</v>
      </c>
      <c r="G482" s="42">
        <f>VLOOKUP(A482,Skaters!A1:G640,7,FALSE)</f>
        <v>46</v>
      </c>
      <c r="H482" s="43">
        <f>(VLOOKUP($A482,Skaters!$A1:$V640,8,FALSE)-AVERAGE(Skaters!H3:H640))/STDEV(Skaters!H3:H640)</f>
        <v>0.68643691871155366</v>
      </c>
      <c r="I482" s="33">
        <f>(VLOOKUP($A482,Skaters!$A1:$V640,10,FALSE)-AVERAGE(Skaters!J3:J640))/STDEV(Skaters!J3:J640)</f>
        <v>-1.0550844198658231</v>
      </c>
      <c r="J482" s="33">
        <f>(VLOOKUP($A482,Skaters!$A1:$V640,11,FALSE)-AVERAGE(Skaters!K3:K640))/STDEV(Skaters!K3:K640)</f>
        <v>-0.44428728524387223</v>
      </c>
      <c r="K482" s="33">
        <f>(VLOOKUP($A482,Skaters!$A1:$V640,12,FALSE)-AVERAGE(Skaters!L3:L640))/STDEV(Skaters!L3:L640)</f>
        <v>-0.771817457098121</v>
      </c>
      <c r="L482" s="33">
        <f>(VLOOKUP($A482,Skaters!$A1:$V640,13,FALSE)-AVERAGE(Skaters!M3:M640))/STDEV(Skaters!M3:M640)</f>
        <v>-0.64448355736860241</v>
      </c>
      <c r="M482" s="33">
        <f>(VLOOKUP($A482,Skaters!$A1:$V640,14,FALSE)-AVERAGE(Skaters!N3:N640))/STDEV(Skaters!N3:N640)</f>
        <v>-0.72315591346217201</v>
      </c>
      <c r="N482" s="33">
        <f>(VLOOKUP($A482,Skaters!$A1:$V640,15,FALSE)-AVERAGE(Skaters!O3:O640))/STDEV(Skaters!O3:O640)</f>
        <v>-0.84440125880503147</v>
      </c>
      <c r="O482" s="33">
        <f>(VLOOKUP($A482,Skaters!$A1:$V640,16,FALSE)-AVERAGE(Skaters!P3:P640))/STDEV(Skaters!P3:P640)</f>
        <v>1.1457962436922962</v>
      </c>
      <c r="P482" s="33">
        <f>(VLOOKUP($A482,Skaters!$A1:$V640,17,FALSE)-AVERAGE(Skaters!Q3:Q640))/STDEV(Skaters!Q3:Q640)</f>
        <v>-0.64245088257282923</v>
      </c>
      <c r="Q482" s="33">
        <f>(VLOOKUP($A482,Skaters!$A1:$V640,18,FALSE)-AVERAGE(Skaters!R3:R640))/STDEV(Skaters!R3:R640)</f>
        <v>0.33122805957664947</v>
      </c>
      <c r="R482" s="33">
        <f>(VLOOKUP($A482,Skaters!$A1:$V640,19,FALSE)-AVERAGE(Skaters!S3:S640))/STDEV(Skaters!S3:S640)</f>
        <v>-0.9578963812796627</v>
      </c>
      <c r="S482" s="33">
        <f>(VLOOKUP($A482,Skaters!$A1:$V640,20,FALSE)-AVERAGE(Skaters!T3:T640))/STDEV(Skaters!T3:T640)</f>
        <v>-0.59598363404164245</v>
      </c>
      <c r="T482" s="33">
        <f>(VLOOKUP($A482,Skaters!$A1:$V640,21,FALSE)-AVERAGE(Skaters!U3:U640))/STDEV(Skaters!U3:U640)</f>
        <v>-0.65095784258714562</v>
      </c>
      <c r="U482" s="33">
        <f>(VLOOKUP($A482,Skaters!$A1:$V640,22,FALSE)-AVERAGE(Skaters!V3:V640))/STDEV(Skaters!V3:V640)</f>
        <v>-1.1927436227759016</v>
      </c>
      <c r="V482" s="33">
        <f>IFERROR((VLOOKUP($A482,Skaters!A1:X640,23,FALSE)-AVERAGE(Skaters!W3:W640))/STDEV(Skaters!W3:W640),0)</f>
        <v>0</v>
      </c>
      <c r="W482" s="33">
        <f>IFERROR((VLOOKUP($A482,Skaters!A1:X640,24,FALSE)-AVERAGE(Skaters!X3:X640))/STDEV(Skaters!X3:X640),0)</f>
        <v>0</v>
      </c>
    </row>
    <row r="483" spans="1:23" ht="21.25" customHeight="1" x14ac:dyDescent="0.2">
      <c r="A483" s="47" t="s">
        <v>476</v>
      </c>
      <c r="B483" s="38" t="s">
        <v>68</v>
      </c>
      <c r="C483" s="39">
        <v>28</v>
      </c>
      <c r="D483" s="38" t="s">
        <v>74</v>
      </c>
      <c r="E483" s="40">
        <f t="shared" si="14"/>
        <v>-0.89832679709464536</v>
      </c>
      <c r="F483" s="41">
        <f t="shared" si="15"/>
        <v>-1.911333610839671E-2</v>
      </c>
      <c r="G483" s="42">
        <f>VLOOKUP(A483,Skaters!A1:G640,7,FALSE)</f>
        <v>47</v>
      </c>
      <c r="H483" s="43">
        <f>(VLOOKUP($A483,Skaters!$A1:$V640,8,FALSE)-AVERAGE(Skaters!H3:H640))/STDEV(Skaters!H3:H640)</f>
        <v>1.3081755277655998</v>
      </c>
      <c r="I483" s="33">
        <f>(VLOOKUP($A483,Skaters!$A1:$V640,10,FALSE)-AVERAGE(Skaters!J3:J640))/STDEV(Skaters!J3:J640)</f>
        <v>-0.90262503001841465</v>
      </c>
      <c r="J483" s="33">
        <f>(VLOOKUP($A483,Skaters!$A1:$V640,11,FALSE)-AVERAGE(Skaters!K3:K640))/STDEV(Skaters!K3:K640)</f>
        <v>-0.55811813645392572</v>
      </c>
      <c r="K483" s="33">
        <f>(VLOOKUP($A483,Skaters!$A1:$V640,12,FALSE)-AVERAGE(Skaters!L3:L640))/STDEV(Skaters!L3:L640)</f>
        <v>-0.77273587021114121</v>
      </c>
      <c r="L483" s="33">
        <f>(VLOOKUP($A483,Skaters!$A1:$V640,13,FALSE)-AVERAGE(Skaters!M3:M640))/STDEV(Skaters!M3:M640)</f>
        <v>-0.60352771121576532</v>
      </c>
      <c r="M483" s="33">
        <f>(VLOOKUP($A483,Skaters!$A1:$V640,14,FALSE)-AVERAGE(Skaters!N3:N640))/STDEV(Skaters!N3:N640)</f>
        <v>-0.7398019697191579</v>
      </c>
      <c r="N483" s="33">
        <f>(VLOOKUP($A483,Skaters!$A1:$V640,15,FALSE)-AVERAGE(Skaters!O3:O640))/STDEV(Skaters!O3:O640)</f>
        <v>-0.8479562185779751</v>
      </c>
      <c r="O483" s="33">
        <f>(VLOOKUP($A483,Skaters!$A1:$V640,16,FALSE)-AVERAGE(Skaters!P3:P640))/STDEV(Skaters!P3:P640)</f>
        <v>3.1694527262221919</v>
      </c>
      <c r="P483" s="33">
        <f>(VLOOKUP($A483,Skaters!$A1:$V640,17,FALSE)-AVERAGE(Skaters!Q3:Q640))/STDEV(Skaters!Q3:Q640)</f>
        <v>1.2213381466915709</v>
      </c>
      <c r="Q483" s="33">
        <f>(VLOOKUP($A483,Skaters!$A1:$V640,18,FALSE)-AVERAGE(Skaters!R3:R640))/STDEV(Skaters!R3:R640)</f>
        <v>-1.1555524270507562</v>
      </c>
      <c r="R483" s="33">
        <f>(VLOOKUP($A483,Skaters!$A1:$V640,19,FALSE)-AVERAGE(Skaters!S3:S640))/STDEV(Skaters!S3:S640)</f>
        <v>-0.87613987685088557</v>
      </c>
      <c r="S483" s="33">
        <f>(VLOOKUP($A483,Skaters!$A1:$V640,20,FALSE)-AVERAGE(Skaters!T3:T640))/STDEV(Skaters!T3:T640)</f>
        <v>-0.59598363404164245</v>
      </c>
      <c r="T483" s="33">
        <f>(VLOOKUP($A483,Skaters!$A1:$V640,21,FALSE)-AVERAGE(Skaters!U3:U640))/STDEV(Skaters!U3:U640)</f>
        <v>-0.65095784258714562</v>
      </c>
      <c r="U483" s="33">
        <f>(VLOOKUP($A483,Skaters!$A1:$V640,22,FALSE)-AVERAGE(Skaters!V3:V640))/STDEV(Skaters!V3:V640)</f>
        <v>-1.1927436227759016</v>
      </c>
      <c r="V483" s="33">
        <f>IFERROR((VLOOKUP($A483,Skaters!A1:X640,23,FALSE)-AVERAGE(Skaters!W3:W640))/STDEV(Skaters!W3:W640),0)</f>
        <v>0</v>
      </c>
      <c r="W483" s="33">
        <f>IFERROR((VLOOKUP($A483,Skaters!A1:X640,24,FALSE)-AVERAGE(Skaters!X3:X640))/STDEV(Skaters!X3:X640),0)</f>
        <v>0</v>
      </c>
    </row>
    <row r="484" spans="1:23" ht="21.25" customHeight="1" x14ac:dyDescent="0.15">
      <c r="A484" s="37" t="s">
        <v>546</v>
      </c>
      <c r="B484" s="38" t="s">
        <v>65</v>
      </c>
      <c r="C484" s="39">
        <v>20</v>
      </c>
      <c r="D484" s="38" t="s">
        <v>59</v>
      </c>
      <c r="E484" s="40">
        <f t="shared" si="14"/>
        <v>-2.623499982991544</v>
      </c>
      <c r="F484" s="41">
        <f t="shared" si="15"/>
        <v>-5.7032608325903129E-2</v>
      </c>
      <c r="G484" s="42">
        <f>VLOOKUP(A484,Skaters!A1:G640,7,FALSE)</f>
        <v>46</v>
      </c>
      <c r="H484" s="43">
        <f>(VLOOKUP($A484,Skaters!$A1:$V640,8,FALSE)-AVERAGE(Skaters!H3:H640))/STDEV(Skaters!H3:H640)</f>
        <v>-1.5895493808035888</v>
      </c>
      <c r="I484" s="33">
        <f>(VLOOKUP($A484,Skaters!$A1:$V640,10,FALSE)-AVERAGE(Skaters!J3:J640))/STDEV(Skaters!J3:J640)</f>
        <v>-0.39256800996482771</v>
      </c>
      <c r="J484" s="33">
        <f>(VLOOKUP($A484,Skaters!$A1:$V640,11,FALSE)-AVERAGE(Skaters!K3:K640))/STDEV(Skaters!K3:K640)</f>
        <v>-0.93572247069300618</v>
      </c>
      <c r="K484" s="33">
        <f>(VLOOKUP($A484,Skaters!$A1:$V640,12,FALSE)-AVERAGE(Skaters!L3:L640))/STDEV(Skaters!L3:L640)</f>
        <v>-0.77377474604589103</v>
      </c>
      <c r="L484" s="33">
        <f>(VLOOKUP($A484,Skaters!$A1:$V640,13,FALSE)-AVERAGE(Skaters!M3:M640))/STDEV(Skaters!M3:M640)</f>
        <v>-0.26090079863275506</v>
      </c>
      <c r="M484" s="33">
        <f>(VLOOKUP($A484,Skaters!$A1:$V640,14,FALSE)-AVERAGE(Skaters!N3:N640))/STDEV(Skaters!N3:N640)</f>
        <v>-0.74609373833171699</v>
      </c>
      <c r="N484" s="33">
        <f>(VLOOKUP($A484,Skaters!$A1:$V640,15,FALSE)-AVERAGE(Skaters!O3:O640))/STDEV(Skaters!O3:O640)</f>
        <v>-0.84656996670263462</v>
      </c>
      <c r="O484" s="33">
        <f>(VLOOKUP($A484,Skaters!$A1:$V640,16,FALSE)-AVERAGE(Skaters!P3:P640))/STDEV(Skaters!P3:P640)</f>
        <v>-0.88403058691168057</v>
      </c>
      <c r="P484" s="33">
        <f>(VLOOKUP($A484,Skaters!$A1:$V640,17,FALSE)-AVERAGE(Skaters!Q3:Q640))/STDEV(Skaters!Q3:Q640)</f>
        <v>-0.70050562189230048</v>
      </c>
      <c r="Q484" s="33">
        <f>(VLOOKUP($A484,Skaters!$A1:$V640,18,FALSE)-AVERAGE(Skaters!R3:R640))/STDEV(Skaters!R3:R640)</f>
        <v>0.69629184991336024</v>
      </c>
      <c r="R484" s="33">
        <f>(VLOOKUP($A484,Skaters!$A1:$V640,19,FALSE)-AVERAGE(Skaters!S3:S640))/STDEV(Skaters!S3:S640)</f>
        <v>-0.45335655367669686</v>
      </c>
      <c r="S484" s="33">
        <f>(VLOOKUP($A484,Skaters!$A1:$V640,20,FALSE)-AVERAGE(Skaters!T3:T640))/STDEV(Skaters!T3:T640)</f>
        <v>0.39354854282987001</v>
      </c>
      <c r="T484" s="33">
        <f>(VLOOKUP($A484,Skaters!$A1:$V640,21,FALSE)-AVERAGE(Skaters!U3:U640))/STDEV(Skaters!U3:U640)</f>
        <v>0.77267372633119524</v>
      </c>
      <c r="U484" s="33">
        <f>(VLOOKUP($A484,Skaters!$A1:$V640,22,FALSE)-AVERAGE(Skaters!V3:V640))/STDEV(Skaters!V3:V640)</f>
        <v>0.66460594100178327</v>
      </c>
      <c r="V484" s="33">
        <f>IFERROR((VLOOKUP($A484,Skaters!A1:X640,23,FALSE)-AVERAGE(Skaters!W3:W640))/STDEV(Skaters!W3:W640),0)</f>
        <v>0</v>
      </c>
      <c r="W484" s="33">
        <f>IFERROR((VLOOKUP($A484,Skaters!A1:X640,24,FALSE)-AVERAGE(Skaters!X3:X640))/STDEV(Skaters!X3:X640),0)</f>
        <v>0</v>
      </c>
    </row>
    <row r="485" spans="1:23" ht="21.25" customHeight="1" x14ac:dyDescent="0.2">
      <c r="A485" s="47" t="s">
        <v>532</v>
      </c>
      <c r="B485" s="38" t="s">
        <v>204</v>
      </c>
      <c r="C485" s="39">
        <v>22</v>
      </c>
      <c r="D485" s="38" t="s">
        <v>74</v>
      </c>
      <c r="E485" s="40">
        <f t="shared" si="14"/>
        <v>-3.7816995293296349</v>
      </c>
      <c r="F485" s="41">
        <f t="shared" si="15"/>
        <v>-7.8785406861034066E-2</v>
      </c>
      <c r="G485" s="42">
        <f>VLOOKUP(A485,Skaters!A1:G640,7,FALSE)</f>
        <v>48</v>
      </c>
      <c r="H485" s="43">
        <f>(VLOOKUP($A485,Skaters!$A1:$V640,8,FALSE)-AVERAGE(Skaters!H3:H640))/STDEV(Skaters!H3:H640)</f>
        <v>1.0483027887691949</v>
      </c>
      <c r="I485" s="33">
        <f>(VLOOKUP($A485,Skaters!$A1:$V640,10,FALSE)-AVERAGE(Skaters!J3:J640))/STDEV(Skaters!J3:J640)</f>
        <v>-0.87642383227501808</v>
      </c>
      <c r="J485" s="33">
        <f>(VLOOKUP($A485,Skaters!$A1:$V640,11,FALSE)-AVERAGE(Skaters!K3:K640))/STDEV(Skaters!K3:K640)</f>
        <v>-0.58425061218608632</v>
      </c>
      <c r="K485" s="33">
        <f>(VLOOKUP($A485,Skaters!$A1:$V640,12,FALSE)-AVERAGE(Skaters!L3:L640))/STDEV(Skaters!L3:L640)</f>
        <v>-0.77704329928877014</v>
      </c>
      <c r="L485" s="33">
        <f>(VLOOKUP($A485,Skaters!$A1:$V640,13,FALSE)-AVERAGE(Skaters!M3:M640))/STDEV(Skaters!M3:M640)</f>
        <v>-0.69050479278109911</v>
      </c>
      <c r="M485" s="33">
        <f>(VLOOKUP($A485,Skaters!$A1:$V640,14,FALSE)-AVERAGE(Skaters!N3:N640))/STDEV(Skaters!N3:N640)</f>
        <v>-0.70741177403986533</v>
      </c>
      <c r="N485" s="33">
        <f>(VLOOKUP($A485,Skaters!$A1:$V640,15,FALSE)-AVERAGE(Skaters!O3:O640))/STDEV(Skaters!O3:O640)</f>
        <v>-0.79097644573634818</v>
      </c>
      <c r="O485" s="33">
        <f>(VLOOKUP($A485,Skaters!$A1:$V640,16,FALSE)-AVERAGE(Skaters!P3:P640))/STDEV(Skaters!P3:P640)</f>
        <v>1.0214740673206335</v>
      </c>
      <c r="P485" s="33">
        <f>(VLOOKUP($A485,Skaters!$A1:$V640,17,FALSE)-AVERAGE(Skaters!Q3:Q640))/STDEV(Skaters!Q3:Q640)</f>
        <v>-0.12127624146979102</v>
      </c>
      <c r="Q485" s="33">
        <f>(VLOOKUP($A485,Skaters!$A1:$V640,18,FALSE)-AVERAGE(Skaters!R3:R640))/STDEV(Skaters!R3:R640)</f>
        <v>-1.8610179136717169</v>
      </c>
      <c r="R485" s="33">
        <f>(VLOOKUP($A485,Skaters!$A1:$V640,19,FALSE)-AVERAGE(Skaters!S3:S640))/STDEV(Skaters!S3:S640)</f>
        <v>-0.99857880650718744</v>
      </c>
      <c r="S485" s="33">
        <f>(VLOOKUP($A485,Skaters!$A1:$V640,20,FALSE)-AVERAGE(Skaters!T3:T640))/STDEV(Skaters!T3:T640)</f>
        <v>-0.59598363404164245</v>
      </c>
      <c r="T485" s="33">
        <f>(VLOOKUP($A485,Skaters!$A1:$V640,21,FALSE)-AVERAGE(Skaters!U3:U640))/STDEV(Skaters!U3:U640)</f>
        <v>-0.64045121099430324</v>
      </c>
      <c r="U485" s="33">
        <f>(VLOOKUP($A485,Skaters!$A1:$V640,22,FALSE)-AVERAGE(Skaters!V3:V640))/STDEV(Skaters!V3:V640)</f>
        <v>-1.1927436227759016</v>
      </c>
      <c r="V485" s="33">
        <f>IFERROR((VLOOKUP($A485,Skaters!A1:X640,23,FALSE)-AVERAGE(Skaters!W3:W640))/STDEV(Skaters!W3:W640),0)</f>
        <v>0</v>
      </c>
      <c r="W485" s="33">
        <f>IFERROR((VLOOKUP($A485,Skaters!A1:X640,24,FALSE)-AVERAGE(Skaters!X3:X640))/STDEV(Skaters!X3:X640),0)</f>
        <v>0</v>
      </c>
    </row>
    <row r="486" spans="1:23" ht="21.25" customHeight="1" x14ac:dyDescent="0.15">
      <c r="A486" s="44" t="s">
        <v>562</v>
      </c>
      <c r="B486" s="48" t="s">
        <v>115</v>
      </c>
      <c r="C486" s="49">
        <v>32</v>
      </c>
      <c r="D486" s="48" t="s">
        <v>104</v>
      </c>
      <c r="E486" s="40">
        <f t="shared" si="14"/>
        <v>-3.1371195723558887</v>
      </c>
      <c r="F486" s="41">
        <f t="shared" si="15"/>
        <v>-6.2742391447117768E-2</v>
      </c>
      <c r="G486" s="42">
        <f>VLOOKUP(A486,Skaters!A1:G640,7,FALSE)</f>
        <v>50</v>
      </c>
      <c r="H486" s="43">
        <f>(VLOOKUP($A486,Skaters!$A1:$V640,8,FALSE)-AVERAGE(Skaters!H3:H640))/STDEV(Skaters!H3:H640)</f>
        <v>-0.76271095907261177</v>
      </c>
      <c r="I486" s="33">
        <f>(VLOOKUP($A486,Skaters!$A1:$V640,10,FALSE)-AVERAGE(Skaters!J3:J640))/STDEV(Skaters!J3:J640)</f>
        <v>-0.34118001101992357</v>
      </c>
      <c r="J486" s="33">
        <f>(VLOOKUP($A486,Skaters!$A1:$V640,11,FALSE)-AVERAGE(Skaters!K3:K640))/STDEV(Skaters!K3:K640)</f>
        <v>-0.98334218922444772</v>
      </c>
      <c r="K486" s="33">
        <f>(VLOOKUP($A486,Skaters!$A1:$V640,12,FALSE)-AVERAGE(Skaters!L3:L640))/STDEV(Skaters!L3:L640)</f>
        <v>-0.77992788348651265</v>
      </c>
      <c r="L486" s="33">
        <f>(VLOOKUP($A486,Skaters!$A1:$V640,13,FALSE)-AVERAGE(Skaters!M3:M640))/STDEV(Skaters!M3:M640)</f>
        <v>-0.64793365971300199</v>
      </c>
      <c r="M486" s="33">
        <f>(VLOOKUP($A486,Skaters!$A1:$V640,14,FALSE)-AVERAGE(Skaters!N3:N640))/STDEV(Skaters!N3:N640)</f>
        <v>-0.77147498209326182</v>
      </c>
      <c r="N486" s="33">
        <f>(VLOOKUP($A486,Skaters!$A1:$V640,15,FALSE)-AVERAGE(Skaters!O3:O640))/STDEV(Skaters!O3:O640)</f>
        <v>-0.8722646708828049</v>
      </c>
      <c r="O486" s="33">
        <f>(VLOOKUP($A486,Skaters!$A1:$V640,16,FALSE)-AVERAGE(Skaters!P3:P640))/STDEV(Skaters!P3:P640)</f>
        <v>0.16675443583296676</v>
      </c>
      <c r="P486" s="33">
        <f>(VLOOKUP($A486,Skaters!$A1:$V640,17,FALSE)-AVERAGE(Skaters!Q3:Q640))/STDEV(Skaters!Q3:Q640)</f>
        <v>0.63118725043909929</v>
      </c>
      <c r="Q486" s="33">
        <f>(VLOOKUP($A486,Skaters!$A1:$V640,18,FALSE)-AVERAGE(Skaters!R3:R640))/STDEV(Skaters!R3:R640)</f>
        <v>-0.45915347734867706</v>
      </c>
      <c r="R486" s="33">
        <f>(VLOOKUP($A486,Skaters!$A1:$V640,19,FALSE)-AVERAGE(Skaters!S3:S640))/STDEV(Skaters!S3:S640)</f>
        <v>-0.1948070296502824</v>
      </c>
      <c r="S486" s="33">
        <f>(VLOOKUP($A486,Skaters!$A1:$V640,20,FALSE)-AVERAGE(Skaters!T3:T640))/STDEV(Skaters!T3:T640)</f>
        <v>1.7895533425009709</v>
      </c>
      <c r="T486" s="33">
        <f>(VLOOKUP($A486,Skaters!$A1:$V640,21,FALSE)-AVERAGE(Skaters!U3:U640))/STDEV(Skaters!U3:U640)</f>
        <v>1.1740063903767335</v>
      </c>
      <c r="U486" s="33">
        <f>(VLOOKUP($A486,Skaters!$A1:$V640,22,FALSE)-AVERAGE(Skaters!V3:V640))/STDEV(Skaters!V3:V640)</f>
        <v>1.3474063669944751</v>
      </c>
      <c r="V486" s="33">
        <f>IFERROR((VLOOKUP($A486,Skaters!A1:X640,23,FALSE)-AVERAGE(Skaters!W3:W640))/STDEV(Skaters!W3:W640),0)</f>
        <v>0</v>
      </c>
      <c r="W486" s="33">
        <f>IFERROR((VLOOKUP($A486,Skaters!A1:X640,24,FALSE)-AVERAGE(Skaters!X3:X640))/STDEV(Skaters!X3:X640),0)</f>
        <v>0</v>
      </c>
    </row>
    <row r="487" spans="1:23" ht="21.25" customHeight="1" x14ac:dyDescent="0.15">
      <c r="A487" s="44" t="s">
        <v>521</v>
      </c>
      <c r="B487" s="48" t="s">
        <v>87</v>
      </c>
      <c r="C487" s="49">
        <v>23</v>
      </c>
      <c r="D487" s="48" t="s">
        <v>74</v>
      </c>
      <c r="E487" s="40">
        <f t="shared" si="14"/>
        <v>-1.6082571332624798</v>
      </c>
      <c r="F487" s="41">
        <f t="shared" si="15"/>
        <v>-3.6551298483238175E-2</v>
      </c>
      <c r="G487" s="42">
        <f>VLOOKUP(A487,Skaters!A1:G640,7,FALSE)</f>
        <v>44</v>
      </c>
      <c r="H487" s="43">
        <f>(VLOOKUP($A487,Skaters!$A1:$V640,8,FALSE)-AVERAGE(Skaters!H3:H640))/STDEV(Skaters!H3:H640)</f>
        <v>-0.62422883445612598</v>
      </c>
      <c r="I487" s="33">
        <f>(VLOOKUP($A487,Skaters!$A1:$V640,10,FALSE)-AVERAGE(Skaters!J3:J640))/STDEV(Skaters!J3:J640)</f>
        <v>-0.79842454890063741</v>
      </c>
      <c r="J487" s="33">
        <f>(VLOOKUP($A487,Skaters!$A1:$V640,11,FALSE)-AVERAGE(Skaters!K3:K640))/STDEV(Skaters!K3:K640)</f>
        <v>-0.64777489121742837</v>
      </c>
      <c r="K487" s="33">
        <f>(VLOOKUP($A487,Skaters!$A1:$V640,12,FALSE)-AVERAGE(Skaters!L3:L640))/STDEV(Skaters!L3:L640)</f>
        <v>-0.78085288628702865</v>
      </c>
      <c r="L487" s="33">
        <f>(VLOOKUP($A487,Skaters!$A1:$V640,13,FALSE)-AVERAGE(Skaters!M3:M640))/STDEV(Skaters!M3:M640)</f>
        <v>-0.57924758473046867</v>
      </c>
      <c r="M487" s="33">
        <f>(VLOOKUP($A487,Skaters!$A1:$V640,14,FALSE)-AVERAGE(Skaters!N3:N640))/STDEV(Skaters!N3:N640)</f>
        <v>-8.7641340566845582E-2</v>
      </c>
      <c r="N487" s="33">
        <f>(VLOOKUP($A487,Skaters!$A1:$V640,15,FALSE)-AVERAGE(Skaters!O3:O640))/STDEV(Skaters!O3:O640)</f>
        <v>-0.36027283793558806</v>
      </c>
      <c r="O487" s="33">
        <f>(VLOOKUP($A487,Skaters!$A1:$V640,16,FALSE)-AVERAGE(Skaters!P3:P640))/STDEV(Skaters!P3:P640)</f>
        <v>0.12695978623966894</v>
      </c>
      <c r="P487" s="33">
        <f>(VLOOKUP($A487,Skaters!$A1:$V640,17,FALSE)-AVERAGE(Skaters!Q3:Q640))/STDEV(Skaters!Q3:Q640)</f>
        <v>-0.49729998423095767</v>
      </c>
      <c r="Q487" s="33">
        <f>(VLOOKUP($A487,Skaters!$A1:$V640,18,FALSE)-AVERAGE(Skaters!R3:R640))/STDEV(Skaters!R3:R640)</f>
        <v>0.65050294328197422</v>
      </c>
      <c r="R487" s="33">
        <f>(VLOOKUP($A487,Skaters!$A1:$V640,19,FALSE)-AVERAGE(Skaters!S3:S640))/STDEV(Skaters!S3:S640)</f>
        <v>-0.69279442857047691</v>
      </c>
      <c r="S487" s="33">
        <f>(VLOOKUP($A487,Skaters!$A1:$V640,20,FALSE)-AVERAGE(Skaters!T3:T640))/STDEV(Skaters!T3:T640)</f>
        <v>-0.59598363404164245</v>
      </c>
      <c r="T487" s="33">
        <f>(VLOOKUP($A487,Skaters!$A1:$V640,21,FALSE)-AVERAGE(Skaters!U3:U640))/STDEV(Skaters!U3:U640)</f>
        <v>-0.64860344779633583</v>
      </c>
      <c r="U487" s="33">
        <f>(VLOOKUP($A487,Skaters!$A1:$V640,22,FALSE)-AVERAGE(Skaters!V3:V640))/STDEV(Skaters!V3:V640)</f>
        <v>-1.1927436227759016</v>
      </c>
      <c r="V487" s="33">
        <f>IFERROR((VLOOKUP($A487,Skaters!A1:X640,23,FALSE)-AVERAGE(Skaters!W3:W640))/STDEV(Skaters!W3:W640),0)</f>
        <v>0</v>
      </c>
      <c r="W487" s="33">
        <f>IFERROR((VLOOKUP($A487,Skaters!A1:X640,24,FALSE)-AVERAGE(Skaters!X3:X640))/STDEV(Skaters!X3:X640),0)</f>
        <v>0</v>
      </c>
    </row>
    <row r="488" spans="1:23" ht="21.25" customHeight="1" x14ac:dyDescent="0.15">
      <c r="A488" s="44" t="s">
        <v>596</v>
      </c>
      <c r="B488" s="48" t="s">
        <v>119</v>
      </c>
      <c r="C488" s="49">
        <v>34</v>
      </c>
      <c r="D488" s="48" t="s">
        <v>66</v>
      </c>
      <c r="E488" s="40">
        <f t="shared" si="14"/>
        <v>-4.3692591044737643</v>
      </c>
      <c r="F488" s="41">
        <f t="shared" si="15"/>
        <v>-9.498389357551662E-2</v>
      </c>
      <c r="G488" s="42">
        <f>VLOOKUP(A488,Skaters!A1:G640,7,FALSE)</f>
        <v>46</v>
      </c>
      <c r="H488" s="43">
        <f>(VLOOKUP($A488,Skaters!$A1:$V640,8,FALSE)-AVERAGE(Skaters!H3:H640))/STDEV(Skaters!H3:H640)</f>
        <v>-0.86757996942609772</v>
      </c>
      <c r="I488" s="33">
        <f>(VLOOKUP($A488,Skaters!$A1:$V640,10,FALSE)-AVERAGE(Skaters!J3:J640))/STDEV(Skaters!J3:J640)</f>
        <v>-0.70771202651833287</v>
      </c>
      <c r="J488" s="33">
        <f>(VLOOKUP($A488,Skaters!$A1:$V640,11,FALSE)-AVERAGE(Skaters!K3:K640))/STDEV(Skaters!K3:K640)</f>
        <v>-0.71650900290113695</v>
      </c>
      <c r="K488" s="33">
        <f>(VLOOKUP($A488,Skaters!$A1:$V640,12,FALSE)-AVERAGE(Skaters!L3:L640))/STDEV(Skaters!L3:L640)</f>
        <v>-0.78203433551567658</v>
      </c>
      <c r="L488" s="33">
        <f>(VLOOKUP($A488,Skaters!$A1:$V640,13,FALSE)-AVERAGE(Skaters!M3:M640))/STDEV(Skaters!M3:M640)</f>
        <v>-0.77625629892732528</v>
      </c>
      <c r="M488" s="33">
        <f>(VLOOKUP($A488,Skaters!$A1:$V640,14,FALSE)-AVERAGE(Skaters!N3:N640))/STDEV(Skaters!N3:N640)</f>
        <v>-0.7673804168992755</v>
      </c>
      <c r="N488" s="33">
        <f>(VLOOKUP($A488,Skaters!$A1:$V640,15,FALSE)-AVERAGE(Skaters!O3:O640))/STDEV(Skaters!O3:O640)</f>
        <v>-0.86811954066197561</v>
      </c>
      <c r="O488" s="33">
        <f>(VLOOKUP($A488,Skaters!$A1:$V640,16,FALSE)-AVERAGE(Skaters!P3:P640))/STDEV(Skaters!P3:P640)</f>
        <v>-0.6952820575401919</v>
      </c>
      <c r="P488" s="33">
        <f>(VLOOKUP($A488,Skaters!$A1:$V640,17,FALSE)-AVERAGE(Skaters!Q3:Q640))/STDEV(Skaters!Q3:Q640)</f>
        <v>-8.2425556942914476E-3</v>
      </c>
      <c r="Q488" s="33">
        <f>(VLOOKUP($A488,Skaters!$A1:$V640,18,FALSE)-AVERAGE(Skaters!R3:R640))/STDEV(Skaters!R3:R640)</f>
        <v>-0.60538017792480225</v>
      </c>
      <c r="R488" s="33">
        <f>(VLOOKUP($A488,Skaters!$A1:$V640,19,FALSE)-AVERAGE(Skaters!S3:S640))/STDEV(Skaters!S3:S640)</f>
        <v>-0.72828875999983422</v>
      </c>
      <c r="S488" s="33">
        <f>(VLOOKUP($A488,Skaters!$A1:$V640,20,FALSE)-AVERAGE(Skaters!T3:T640))/STDEV(Skaters!T3:T640)</f>
        <v>-0.55522593955266408</v>
      </c>
      <c r="T488" s="33">
        <f>(VLOOKUP($A488,Skaters!$A1:$V640,21,FALSE)-AVERAGE(Skaters!U3:U640))/STDEV(Skaters!U3:U640)</f>
        <v>-0.55673927346208518</v>
      </c>
      <c r="U488" s="33">
        <f>(VLOOKUP($A488,Skaters!$A1:$V640,22,FALSE)-AVERAGE(Skaters!V3:V640))/STDEV(Skaters!V3:V640)</f>
        <v>0.18477780470905647</v>
      </c>
      <c r="V488" s="33">
        <f>IFERROR((VLOOKUP($A488,Skaters!A1:X640,23,FALSE)-AVERAGE(Skaters!W3:W640))/STDEV(Skaters!W3:W640),0)</f>
        <v>0</v>
      </c>
      <c r="W488" s="33">
        <f>IFERROR((VLOOKUP($A488,Skaters!A1:X640,24,FALSE)-AVERAGE(Skaters!X3:X640))/STDEV(Skaters!X3:X640),0)</f>
        <v>0</v>
      </c>
    </row>
    <row r="489" spans="1:23" ht="21.25" customHeight="1" x14ac:dyDescent="0.15">
      <c r="A489" s="44" t="s">
        <v>538</v>
      </c>
      <c r="B489" s="45" t="s">
        <v>65</v>
      </c>
      <c r="C489" s="46">
        <v>31</v>
      </c>
      <c r="D489" s="45" t="s">
        <v>74</v>
      </c>
      <c r="E489" s="40">
        <f t="shared" si="14"/>
        <v>-1.0736910809858937</v>
      </c>
      <c r="F489" s="41">
        <f t="shared" si="15"/>
        <v>-2.3341110456215081E-2</v>
      </c>
      <c r="G489" s="42">
        <f>VLOOKUP(A489,Skaters!A1:G640,7,FALSE)</f>
        <v>46</v>
      </c>
      <c r="H489" s="43">
        <f>(VLOOKUP($A489,Skaters!$A1:$V640,8,FALSE)-AVERAGE(Skaters!H3:H640))/STDEV(Skaters!H3:H640)</f>
        <v>0.76393522299137229</v>
      </c>
      <c r="I489" s="33">
        <f>(VLOOKUP($A489,Skaters!$A1:$V640,10,FALSE)-AVERAGE(Skaters!J3:J640))/STDEV(Skaters!J3:J640)</f>
        <v>-1.0167406346409333</v>
      </c>
      <c r="J489" s="33">
        <f>(VLOOKUP($A489,Skaters!$A1:$V640,11,FALSE)-AVERAGE(Skaters!K3:K640))/STDEV(Skaters!K3:K640)</f>
        <v>-0.48959969155292821</v>
      </c>
      <c r="K489" s="33">
        <f>(VLOOKUP($A489,Skaters!$A1:$V640,12,FALSE)-AVERAGE(Skaters!L3:L640))/STDEV(Skaters!L3:L640)</f>
        <v>-0.78258608266442753</v>
      </c>
      <c r="L489" s="33">
        <f>(VLOOKUP($A489,Skaters!$A1:$V640,13,FALSE)-AVERAGE(Skaters!M3:M640))/STDEV(Skaters!M3:M640)</f>
        <v>-0.70642553575163103</v>
      </c>
      <c r="M489" s="33">
        <f>(VLOOKUP($A489,Skaters!$A1:$V640,14,FALSE)-AVERAGE(Skaters!N3:N640))/STDEV(Skaters!N3:N640)</f>
        <v>-0.78393146959169602</v>
      </c>
      <c r="N489" s="33">
        <f>(VLOOKUP($A489,Skaters!$A1:$V640,15,FALSE)-AVERAGE(Skaters!O3:O640))/STDEV(Skaters!O3:O640)</f>
        <v>-0.87618756212218274</v>
      </c>
      <c r="O489" s="33">
        <f>(VLOOKUP($A489,Skaters!$A1:$V640,16,FALSE)-AVERAGE(Skaters!P3:P640))/STDEV(Skaters!P3:P640)</f>
        <v>1.1985608768508551</v>
      </c>
      <c r="P489" s="33">
        <f>(VLOOKUP($A489,Skaters!$A1:$V640,17,FALSE)-AVERAGE(Skaters!Q3:Q640))/STDEV(Skaters!Q3:Q640)</f>
        <v>0.30025345299597977</v>
      </c>
      <c r="Q489" s="33">
        <f>(VLOOKUP($A489,Skaters!$A1:$V640,18,FALSE)-AVERAGE(Skaters!R3:R640))/STDEV(Skaters!R3:R640)</f>
        <v>0.81670146623092632</v>
      </c>
      <c r="R489" s="33">
        <f>(VLOOKUP($A489,Skaters!$A1:$V640,19,FALSE)-AVERAGE(Skaters!S3:S640))/STDEV(Skaters!S3:S640)</f>
        <v>-0.99009299714254295</v>
      </c>
      <c r="S489" s="33">
        <f>(VLOOKUP($A489,Skaters!$A1:$V640,20,FALSE)-AVERAGE(Skaters!T3:T640))/STDEV(Skaters!T3:T640)</f>
        <v>-0.59598363404164245</v>
      </c>
      <c r="T489" s="33">
        <f>(VLOOKUP($A489,Skaters!$A1:$V640,21,FALSE)-AVERAGE(Skaters!U3:U640))/STDEV(Skaters!U3:U640)</f>
        <v>-0.65095784258714562</v>
      </c>
      <c r="U489" s="33">
        <f>(VLOOKUP($A489,Skaters!$A1:$V640,22,FALSE)-AVERAGE(Skaters!V3:V640))/STDEV(Skaters!V3:V640)</f>
        <v>-1.1927436227759016</v>
      </c>
      <c r="V489" s="33">
        <f>IFERROR((VLOOKUP($A489,Skaters!A1:X640,23,FALSE)-AVERAGE(Skaters!W3:W640))/STDEV(Skaters!W3:W640),0)</f>
        <v>0</v>
      </c>
      <c r="W489" s="33">
        <f>IFERROR((VLOOKUP($A489,Skaters!A1:X640,24,FALSE)-AVERAGE(Skaters!X3:X640))/STDEV(Skaters!X3:X640),0)</f>
        <v>0</v>
      </c>
    </row>
    <row r="490" spans="1:23" ht="21.25" customHeight="1" x14ac:dyDescent="0.15">
      <c r="A490" s="44" t="s">
        <v>591</v>
      </c>
      <c r="B490" s="45" t="s">
        <v>83</v>
      </c>
      <c r="C490" s="46">
        <v>25</v>
      </c>
      <c r="D490" s="45" t="s">
        <v>74</v>
      </c>
      <c r="E490" s="40">
        <f t="shared" si="14"/>
        <v>-1.8333415223444218</v>
      </c>
      <c r="F490" s="41">
        <f t="shared" si="15"/>
        <v>-3.8194615048842119E-2</v>
      </c>
      <c r="G490" s="42">
        <f>VLOOKUP(A490,Skaters!A1:G640,7,FALSE)</f>
        <v>48</v>
      </c>
      <c r="H490" s="43">
        <f>(VLOOKUP($A490,Skaters!$A1:$V640,8,FALSE)-AVERAGE(Skaters!H3:H640))/STDEV(Skaters!H3:H640)</f>
        <v>-2.9758022737573719E-2</v>
      </c>
      <c r="I490" s="33">
        <f>(VLOOKUP($A490,Skaters!$A1:$V640,10,FALSE)-AVERAGE(Skaters!J3:J640))/STDEV(Skaters!J3:J640)</f>
        <v>-1.1424048397070679</v>
      </c>
      <c r="J490" s="33">
        <f>(VLOOKUP($A490,Skaters!$A1:$V640,11,FALSE)-AVERAGE(Skaters!K3:K640))/STDEV(Skaters!K3:K640)</f>
        <v>-0.39918795311063188</v>
      </c>
      <c r="K490" s="33">
        <f>(VLOOKUP($A490,Skaters!$A1:$V640,12,FALSE)-AVERAGE(Skaters!L3:L640))/STDEV(Skaters!L3:L640)</f>
        <v>-0.78398477520825993</v>
      </c>
      <c r="L490" s="33">
        <f>(VLOOKUP($A490,Skaters!$A1:$V640,13,FALSE)-AVERAGE(Skaters!M3:M640))/STDEV(Skaters!M3:M640)</f>
        <v>-1.0471391244873174</v>
      </c>
      <c r="M490" s="33">
        <f>(VLOOKUP($A490,Skaters!$A1:$V640,14,FALSE)-AVERAGE(Skaters!N3:N640))/STDEV(Skaters!N3:N640)</f>
        <v>-0.77421704415012249</v>
      </c>
      <c r="N490" s="33">
        <f>(VLOOKUP($A490,Skaters!$A1:$V640,15,FALSE)-AVERAGE(Skaters!O3:O640))/STDEV(Skaters!O3:O640)</f>
        <v>-0.83841494974988506</v>
      </c>
      <c r="O490" s="33">
        <f>(VLOOKUP($A490,Skaters!$A1:$V640,16,FALSE)-AVERAGE(Skaters!P3:P640))/STDEV(Skaters!P3:P640)</f>
        <v>0.46859098752462552</v>
      </c>
      <c r="P490" s="33">
        <f>(VLOOKUP($A490,Skaters!$A1:$V640,17,FALSE)-AVERAGE(Skaters!Q3:Q640))/STDEV(Skaters!Q3:Q640)</f>
        <v>0.40404464420900515</v>
      </c>
      <c r="Q490" s="33">
        <f>(VLOOKUP($A490,Skaters!$A1:$V640,18,FALSE)-AVERAGE(Skaters!R3:R640))/STDEV(Skaters!R3:R640)</f>
        <v>1.1252143571858548</v>
      </c>
      <c r="R490" s="33">
        <f>(VLOOKUP($A490,Skaters!$A1:$V640,19,FALSE)-AVERAGE(Skaters!S3:S640))/STDEV(Skaters!S3:S640)</f>
        <v>-1.0711568606448005</v>
      </c>
      <c r="S490" s="33">
        <f>(VLOOKUP($A490,Skaters!$A1:$V640,20,FALSE)-AVERAGE(Skaters!T3:T640))/STDEV(Skaters!T3:T640)</f>
        <v>-0.5959836340416228</v>
      </c>
      <c r="T490" s="33">
        <f>(VLOOKUP($A490,Skaters!$A1:$V640,21,FALSE)-AVERAGE(Skaters!U3:U640))/STDEV(Skaters!U3:U640)</f>
        <v>-0.65095756202139077</v>
      </c>
      <c r="U490" s="33">
        <f>(VLOOKUP($A490,Skaters!$A1:$V640,22,FALSE)-AVERAGE(Skaters!V3:V640))/STDEV(Skaters!V3:V640)</f>
        <v>-1.1927432975396808</v>
      </c>
      <c r="V490" s="33">
        <f>IFERROR((VLOOKUP($A490,Skaters!A1:X640,23,FALSE)-AVERAGE(Skaters!W3:W640))/STDEV(Skaters!W3:W640),0)</f>
        <v>0</v>
      </c>
      <c r="W490" s="33">
        <f>IFERROR((VLOOKUP($A490,Skaters!A1:X640,24,FALSE)-AVERAGE(Skaters!X3:X640))/STDEV(Skaters!X3:X640),0)</f>
        <v>0</v>
      </c>
    </row>
    <row r="491" spans="1:23" ht="21.25" customHeight="1" x14ac:dyDescent="0.2">
      <c r="A491" s="47" t="s">
        <v>629</v>
      </c>
      <c r="B491" s="38" t="s">
        <v>76</v>
      </c>
      <c r="C491" s="39">
        <v>29</v>
      </c>
      <c r="D491" s="38" t="s">
        <v>61</v>
      </c>
      <c r="E491" s="40">
        <f t="shared" si="14"/>
        <v>-3.6395328106981166</v>
      </c>
      <c r="F491" s="41">
        <f t="shared" si="15"/>
        <v>-7.4276179810165641E-2</v>
      </c>
      <c r="G491" s="42">
        <f>VLOOKUP(A491,Skaters!A1:G640,7,FALSE)</f>
        <v>49</v>
      </c>
      <c r="H491" s="43">
        <f>(VLOOKUP($A491,Skaters!$A1:$V640,8,FALSE)-AVERAGE(Skaters!H3:H640))/STDEV(Skaters!H3:H640)</f>
        <v>-1.6400223854504392</v>
      </c>
      <c r="I491" s="33">
        <f>(VLOOKUP($A491,Skaters!$A1:$V640,10,FALSE)-AVERAGE(Skaters!J3:J640))/STDEV(Skaters!J3:J640)</f>
        <v>-0.85556060803277023</v>
      </c>
      <c r="J491" s="33">
        <f>(VLOOKUP($A491,Skaters!$A1:$V640,11,FALSE)-AVERAGE(Skaters!K3:K640))/STDEV(Skaters!K3:K640)</f>
        <v>-0.61226180247957307</v>
      </c>
      <c r="K491" s="33">
        <f>(VLOOKUP($A491,Skaters!$A1:$V640,12,FALSE)-AVERAGE(Skaters!L3:L640))/STDEV(Skaters!L3:L640)</f>
        <v>-0.78502247001478387</v>
      </c>
      <c r="L491" s="33">
        <f>(VLOOKUP($A491,Skaters!$A1:$V640,13,FALSE)-AVERAGE(Skaters!M3:M640))/STDEV(Skaters!M3:M640)</f>
        <v>-1.0831002953904052</v>
      </c>
      <c r="M491" s="33">
        <f>(VLOOKUP($A491,Skaters!$A1:$V640,14,FALSE)-AVERAGE(Skaters!N3:N640))/STDEV(Skaters!N3:N640)</f>
        <v>-0.76699090288390581</v>
      </c>
      <c r="N491" s="33">
        <f>(VLOOKUP($A491,Skaters!$A1:$V640,15,FALSE)-AVERAGE(Skaters!O3:O640))/STDEV(Skaters!O3:O640)</f>
        <v>-0.86772521293159843</v>
      </c>
      <c r="O491" s="33">
        <f>(VLOOKUP($A491,Skaters!$A1:$V640,16,FALSE)-AVERAGE(Skaters!P3:P640))/STDEV(Skaters!P3:P640)</f>
        <v>-0.84730928970607555</v>
      </c>
      <c r="P491" s="33">
        <f>(VLOOKUP($A491,Skaters!$A1:$V640,17,FALSE)-AVERAGE(Skaters!Q3:Q640))/STDEV(Skaters!Q3:Q640)</f>
        <v>0.34651363789741929</v>
      </c>
      <c r="Q491" s="33">
        <f>(VLOOKUP($A491,Skaters!$A1:$V640,18,FALSE)-AVERAGE(Skaters!R3:R640))/STDEV(Skaters!R3:R640)</f>
        <v>0.62642439784230597</v>
      </c>
      <c r="R491" s="33">
        <f>(VLOOKUP($A491,Skaters!$A1:$V640,19,FALSE)-AVERAGE(Skaters!S3:S640))/STDEV(Skaters!S3:S640)</f>
        <v>-0.71186173448140944</v>
      </c>
      <c r="S491" s="33">
        <f>(VLOOKUP($A491,Skaters!$A1:$V640,20,FALSE)-AVERAGE(Skaters!T3:T640))/STDEV(Skaters!T3:T640)</f>
        <v>-0.26436105484277961</v>
      </c>
      <c r="T491" s="33">
        <f>(VLOOKUP($A491,Skaters!$A1:$V640,21,FALSE)-AVERAGE(Skaters!U3:U640))/STDEV(Skaters!U3:U640)</f>
        <v>-0.33503808893355508</v>
      </c>
      <c r="U491" s="33">
        <f>(VLOOKUP($A491,Skaters!$A1:$V640,22,FALSE)-AVERAGE(Skaters!V3:V640))/STDEV(Skaters!V3:V640)</f>
        <v>1.1114738989858495</v>
      </c>
      <c r="V491" s="33">
        <f>IFERROR((VLOOKUP($A491,Skaters!A1:X640,23,FALSE)-AVERAGE(Skaters!W3:W640))/STDEV(Skaters!W3:W640),0)</f>
        <v>0</v>
      </c>
      <c r="W491" s="33">
        <f>IFERROR((VLOOKUP($A491,Skaters!A1:X640,24,FALSE)-AVERAGE(Skaters!X3:X640))/STDEV(Skaters!X3:X640),0)</f>
        <v>0</v>
      </c>
    </row>
    <row r="492" spans="1:23" ht="21.25" customHeight="1" x14ac:dyDescent="0.15">
      <c r="A492" s="44" t="s">
        <v>559</v>
      </c>
      <c r="B492" s="48" t="s">
        <v>99</v>
      </c>
      <c r="C492" s="49">
        <v>29</v>
      </c>
      <c r="D492" s="48" t="s">
        <v>81</v>
      </c>
      <c r="E492" s="40">
        <f t="shared" si="14"/>
        <v>-3.4865737731691562</v>
      </c>
      <c r="F492" s="41">
        <f t="shared" si="15"/>
        <v>-6.5784410814512376E-2</v>
      </c>
      <c r="G492" s="42">
        <f>VLOOKUP(A492,Skaters!A1:G640,7,FALSE)</f>
        <v>53</v>
      </c>
      <c r="H492" s="43">
        <f>(VLOOKUP($A492,Skaters!$A1:$V640,8,FALSE)-AVERAGE(Skaters!H3:H640))/STDEV(Skaters!H3:H640)</f>
        <v>-1.4229002239182962</v>
      </c>
      <c r="I492" s="33">
        <f>(VLOOKUP($A492,Skaters!$A1:$V640,10,FALSE)-AVERAGE(Skaters!J3:J640))/STDEV(Skaters!J3:J640)</f>
        <v>-0.46513199516576298</v>
      </c>
      <c r="J492" s="33">
        <f>(VLOOKUP($A492,Skaters!$A1:$V640,11,FALSE)-AVERAGE(Skaters!K3:K640))/STDEV(Skaters!K3:K640)</f>
        <v>-0.90203811685494462</v>
      </c>
      <c r="K492" s="33">
        <f>(VLOOKUP($A492,Skaters!$A1:$V640,12,FALSE)-AVERAGE(Skaters!L3:L640))/STDEV(Skaters!L3:L640)</f>
        <v>-0.78628194119992334</v>
      </c>
      <c r="L492" s="33">
        <f>(VLOOKUP($A492,Skaters!$A1:$V640,13,FALSE)-AVERAGE(Skaters!M3:M640))/STDEV(Skaters!M3:M640)</f>
        <v>-0.80942732857565713</v>
      </c>
      <c r="M492" s="33">
        <f>(VLOOKUP($A492,Skaters!$A1:$V640,14,FALSE)-AVERAGE(Skaters!N3:N640))/STDEV(Skaters!N3:N640)</f>
        <v>-0.77214476076205185</v>
      </c>
      <c r="N492" s="33">
        <f>(VLOOKUP($A492,Skaters!$A1:$V640,15,FALSE)-AVERAGE(Skaters!O3:O640))/STDEV(Skaters!O3:O640)</f>
        <v>-0.87294272385060701</v>
      </c>
      <c r="O492" s="33">
        <f>(VLOOKUP($A492,Skaters!$A1:$V640,16,FALSE)-AVERAGE(Skaters!P3:P640))/STDEV(Skaters!P3:P640)</f>
        <v>0.89000880178628683</v>
      </c>
      <c r="P492" s="33">
        <f>(VLOOKUP($A492,Skaters!$A1:$V640,17,FALSE)-AVERAGE(Skaters!Q3:Q640))/STDEV(Skaters!Q3:Q640)</f>
        <v>1.9392799889030092</v>
      </c>
      <c r="Q492" s="33">
        <f>(VLOOKUP($A492,Skaters!$A1:$V640,18,FALSE)-AVERAGE(Skaters!R3:R640))/STDEV(Skaters!R3:R640)</f>
        <v>-1.3270424105084715</v>
      </c>
      <c r="R492" s="33">
        <f>(VLOOKUP($A492,Skaters!$A1:$V640,19,FALSE)-AVERAGE(Skaters!S3:S640))/STDEV(Skaters!S3:S640)</f>
        <v>-0.57116780785991761</v>
      </c>
      <c r="S492" s="33">
        <f>(VLOOKUP($A492,Skaters!$A1:$V640,20,FALSE)-AVERAGE(Skaters!T3:T640))/STDEV(Skaters!T3:T640)</f>
        <v>-0.54070899244049431</v>
      </c>
      <c r="T492" s="33">
        <f>(VLOOKUP($A492,Skaters!$A1:$V640,21,FALSE)-AVERAGE(Skaters!U3:U640))/STDEV(Skaters!U3:U640)</f>
        <v>-0.54760534914982872</v>
      </c>
      <c r="U492" s="33">
        <f>(VLOOKUP($A492,Skaters!$A1:$V640,22,FALSE)-AVERAGE(Skaters!V3:V640))/STDEV(Skaters!V3:V640)</f>
        <v>0.39200498682963675</v>
      </c>
      <c r="V492" s="33">
        <f>IFERROR((VLOOKUP($A492,Skaters!A1:X640,23,FALSE)-AVERAGE(Skaters!W3:W640))/STDEV(Skaters!W3:W640),0)</f>
        <v>0</v>
      </c>
      <c r="W492" s="33">
        <f>IFERROR((VLOOKUP($A492,Skaters!A1:X640,24,FALSE)-AVERAGE(Skaters!X3:X640))/STDEV(Skaters!X3:X640),0)</f>
        <v>0</v>
      </c>
    </row>
    <row r="493" spans="1:23" ht="21.25" customHeight="1" x14ac:dyDescent="0.2">
      <c r="A493" s="47" t="s">
        <v>547</v>
      </c>
      <c r="B493" s="38" t="s">
        <v>135</v>
      </c>
      <c r="C493" s="39">
        <v>35</v>
      </c>
      <c r="D493" s="38" t="s">
        <v>74</v>
      </c>
      <c r="E493" s="40">
        <f t="shared" si="14"/>
        <v>-4.1186414057350582</v>
      </c>
      <c r="F493" s="41">
        <f t="shared" si="15"/>
        <v>-8.405390623949098E-2</v>
      </c>
      <c r="G493" s="42">
        <f>VLOOKUP(A493,Skaters!A1:G640,7,FALSE)</f>
        <v>49</v>
      </c>
      <c r="H493" s="43">
        <f>(VLOOKUP($A493,Skaters!$A1:$V640,8,FALSE)-AVERAGE(Skaters!H3:H640))/STDEV(Skaters!H3:H640)</f>
        <v>0.7404108648805251</v>
      </c>
      <c r="I493" s="33">
        <f>(VLOOKUP($A493,Skaters!$A1:$V640,10,FALSE)-AVERAGE(Skaters!J3:J640))/STDEV(Skaters!J3:J640)</f>
        <v>-0.82593335179390504</v>
      </c>
      <c r="J493" s="33">
        <f>(VLOOKUP($A493,Skaters!$A1:$V640,11,FALSE)-AVERAGE(Skaters!K3:K640))/STDEV(Skaters!K3:K640)</f>
        <v>-0.63753264735591664</v>
      </c>
      <c r="K493" s="33">
        <f>(VLOOKUP($A493,Skaters!$A1:$V640,12,FALSE)-AVERAGE(Skaters!L3:L640))/STDEV(Skaters!L3:L640)</f>
        <v>-0.78719066185717346</v>
      </c>
      <c r="L493" s="33">
        <f>(VLOOKUP($A493,Skaters!$A1:$V640,13,FALSE)-AVERAGE(Skaters!M3:M640))/STDEV(Skaters!M3:M640)</f>
        <v>-0.75554112814967345</v>
      </c>
      <c r="M493" s="33">
        <f>(VLOOKUP($A493,Skaters!$A1:$V640,14,FALSE)-AVERAGE(Skaters!N3:N640))/STDEV(Skaters!N3:N640)</f>
        <v>-0.7585985159753994</v>
      </c>
      <c r="N493" s="33">
        <f>(VLOOKUP($A493,Skaters!$A1:$V640,15,FALSE)-AVERAGE(Skaters!O3:O640))/STDEV(Skaters!O3:O640)</f>
        <v>-0.82792668042423967</v>
      </c>
      <c r="O493" s="33">
        <f>(VLOOKUP($A493,Skaters!$A1:$V640,16,FALSE)-AVERAGE(Skaters!P3:P640))/STDEV(Skaters!P3:P640)</f>
        <v>0.91904056185010263</v>
      </c>
      <c r="P493" s="33">
        <f>(VLOOKUP($A493,Skaters!$A1:$V640,17,FALSE)-AVERAGE(Skaters!Q3:Q640))/STDEV(Skaters!Q3:Q640)</f>
        <v>-0.35858989105480893</v>
      </c>
      <c r="Q493" s="33">
        <f>(VLOOKUP($A493,Skaters!$A1:$V640,18,FALSE)-AVERAGE(Skaters!R3:R640))/STDEV(Skaters!R3:R640)</f>
        <v>-1.9907481598614263</v>
      </c>
      <c r="R493" s="33">
        <f>(VLOOKUP($A493,Skaters!$A1:$V640,19,FALSE)-AVERAGE(Skaters!S3:S640))/STDEV(Skaters!S3:S640)</f>
        <v>-0.96354556200256325</v>
      </c>
      <c r="S493" s="33">
        <f>(VLOOKUP($A493,Skaters!$A1:$V640,20,FALSE)-AVERAGE(Skaters!T3:T640))/STDEV(Skaters!T3:T640)</f>
        <v>-0.59598363404164245</v>
      </c>
      <c r="T493" s="33">
        <f>(VLOOKUP($A493,Skaters!$A1:$V640,21,FALSE)-AVERAGE(Skaters!U3:U640))/STDEV(Skaters!U3:U640)</f>
        <v>-0.65095784258714562</v>
      </c>
      <c r="U493" s="33">
        <f>(VLOOKUP($A493,Skaters!$A1:$V640,22,FALSE)-AVERAGE(Skaters!V3:V640))/STDEV(Skaters!V3:V640)</f>
        <v>-1.1927436227759016</v>
      </c>
      <c r="V493" s="33">
        <f>IFERROR((VLOOKUP($A493,Skaters!A1:X640,23,FALSE)-AVERAGE(Skaters!W3:W640))/STDEV(Skaters!W3:W640),0)</f>
        <v>0</v>
      </c>
      <c r="W493" s="33">
        <f>IFERROR((VLOOKUP($A493,Skaters!A1:X640,24,FALSE)-AVERAGE(Skaters!X3:X640))/STDEV(Skaters!X3:X640),0)</f>
        <v>0</v>
      </c>
    </row>
    <row r="494" spans="1:23" ht="21.25" customHeight="1" x14ac:dyDescent="0.15">
      <c r="A494" s="44" t="s">
        <v>585</v>
      </c>
      <c r="B494" s="48" t="s">
        <v>135</v>
      </c>
      <c r="C494" s="49">
        <v>36</v>
      </c>
      <c r="D494" s="48" t="s">
        <v>81</v>
      </c>
      <c r="E494" s="40">
        <f t="shared" si="14"/>
        <v>-6.1593139661981233</v>
      </c>
      <c r="F494" s="41">
        <f t="shared" si="15"/>
        <v>-0.12570028502445149</v>
      </c>
      <c r="G494" s="42">
        <f>VLOOKUP(A494,Skaters!A1:G640,7,FALSE)</f>
        <v>49</v>
      </c>
      <c r="H494" s="43">
        <f>(VLOOKUP($A494,Skaters!$A1:$V640,8,FALSE)-AVERAGE(Skaters!H3:H640))/STDEV(Skaters!H3:H640)</f>
        <v>-0.97592273426965559</v>
      </c>
      <c r="I494" s="33">
        <f>(VLOOKUP($A494,Skaters!$A1:$V640,10,FALSE)-AVERAGE(Skaters!J3:J640))/STDEV(Skaters!J3:J640)</f>
        <v>-0.71795394337181961</v>
      </c>
      <c r="J494" s="33">
        <f>(VLOOKUP($A494,Skaters!$A1:$V640,11,FALSE)-AVERAGE(Skaters!K3:K640))/STDEV(Skaters!K3:K640)</f>
        <v>-0.72674160354582895</v>
      </c>
      <c r="K494" s="33">
        <f>(VLOOKUP($A494,Skaters!$A1:$V640,12,FALSE)-AVERAGE(Skaters!L3:L640))/STDEV(Skaters!L3:L640)</f>
        <v>-0.79326554144236083</v>
      </c>
      <c r="L494" s="33">
        <f>(VLOOKUP($A494,Skaters!$A1:$V640,13,FALSE)-AVERAGE(Skaters!M3:M640))/STDEV(Skaters!M3:M640)</f>
        <v>-0.59091205882383868</v>
      </c>
      <c r="M494" s="33">
        <f>(VLOOKUP($A494,Skaters!$A1:$V640,14,FALSE)-AVERAGE(Skaters!N3:N640))/STDEV(Skaters!N3:N640)</f>
        <v>-0.72858261455078766</v>
      </c>
      <c r="N494" s="33">
        <f>(VLOOKUP($A494,Skaters!$A1:$V640,15,FALSE)-AVERAGE(Skaters!O3:O640))/STDEV(Skaters!O3:O640)</f>
        <v>-0.78410523331269844</v>
      </c>
      <c r="O494" s="33">
        <f>(VLOOKUP($A494,Skaters!$A1:$V640,16,FALSE)-AVERAGE(Skaters!P3:P640))/STDEV(Skaters!P3:P640)</f>
        <v>-1.0208399647880104</v>
      </c>
      <c r="P494" s="33">
        <f>(VLOOKUP($A494,Skaters!$A1:$V640,17,FALSE)-AVERAGE(Skaters!Q3:Q640))/STDEV(Skaters!Q3:Q640)</f>
        <v>-1.4053458774076195</v>
      </c>
      <c r="Q494" s="33">
        <f>(VLOOKUP($A494,Skaters!$A1:$V640,18,FALSE)-AVERAGE(Skaters!R3:R640))/STDEV(Skaters!R3:R640)</f>
        <v>-2.3187611623559268</v>
      </c>
      <c r="R494" s="33">
        <f>(VLOOKUP($A494,Skaters!$A1:$V640,19,FALSE)-AVERAGE(Skaters!S3:S640))/STDEV(Skaters!S3:S640)</f>
        <v>-0.89451783815097374</v>
      </c>
      <c r="S494" s="33">
        <f>(VLOOKUP($A494,Skaters!$A1:$V640,20,FALSE)-AVERAGE(Skaters!T3:T640))/STDEV(Skaters!T3:T640)</f>
        <v>-0.57027663451344879</v>
      </c>
      <c r="T494" s="33">
        <f>(VLOOKUP($A494,Skaters!$A1:$V640,21,FALSE)-AVERAGE(Skaters!U3:U640))/STDEV(Skaters!U3:U640)</f>
        <v>-0.65095783975766075</v>
      </c>
      <c r="U494" s="33">
        <f>(VLOOKUP($A494,Skaters!$A1:$V640,22,FALSE)-AVERAGE(Skaters!V3:V640))/STDEV(Skaters!V3:V640)</f>
        <v>3.1677294864738048</v>
      </c>
      <c r="V494" s="33">
        <f>IFERROR((VLOOKUP($A494,Skaters!A1:X640,23,FALSE)-AVERAGE(Skaters!W3:W640))/STDEV(Skaters!W3:W640),0)</f>
        <v>0</v>
      </c>
      <c r="W494" s="33">
        <f>IFERROR((VLOOKUP($A494,Skaters!A1:X640,24,FALSE)-AVERAGE(Skaters!X3:X640))/STDEV(Skaters!X3:X640),0)</f>
        <v>0</v>
      </c>
    </row>
    <row r="495" spans="1:23" ht="21.25" customHeight="1" x14ac:dyDescent="0.15">
      <c r="A495" s="44" t="s">
        <v>563</v>
      </c>
      <c r="B495" s="45" t="s">
        <v>130</v>
      </c>
      <c r="C495" s="46">
        <v>24</v>
      </c>
      <c r="D495" s="45" t="s">
        <v>81</v>
      </c>
      <c r="E495" s="40">
        <f t="shared" si="14"/>
        <v>-3.6438632815293208</v>
      </c>
      <c r="F495" s="41">
        <f t="shared" si="15"/>
        <v>-7.752900598998555E-2</v>
      </c>
      <c r="G495" s="42">
        <f>VLOOKUP(A495,Skaters!A1:G640,7,FALSE)</f>
        <v>47</v>
      </c>
      <c r="H495" s="43">
        <f>(VLOOKUP($A495,Skaters!$A1:$V640,8,FALSE)-AVERAGE(Skaters!H3:H640))/STDEV(Skaters!H3:H640)</f>
        <v>-1.3809664129196519</v>
      </c>
      <c r="I495" s="33">
        <f>(VLOOKUP($A495,Skaters!$A1:$V640,10,FALSE)-AVERAGE(Skaters!J3:J640))/STDEV(Skaters!J3:J640)</f>
        <v>-0.31147739102351563</v>
      </c>
      <c r="J495" s="33">
        <f>(VLOOKUP($A495,Skaters!$A1:$V640,11,FALSE)-AVERAGE(Skaters!K3:K640))/STDEV(Skaters!K3:K640)</f>
        <v>-1.0402916839356258</v>
      </c>
      <c r="K495" s="33">
        <f>(VLOOKUP($A495,Skaters!$A1:$V640,12,FALSE)-AVERAGE(Skaters!L3:L640))/STDEV(Skaters!L3:L640)</f>
        <v>-0.80206956510086647</v>
      </c>
      <c r="L495" s="33">
        <f>(VLOOKUP($A495,Skaters!$A1:$V640,13,FALSE)-AVERAGE(Skaters!M3:M640))/STDEV(Skaters!M3:M640)</f>
        <v>-0.44089382455580373</v>
      </c>
      <c r="M495" s="33">
        <f>(VLOOKUP($A495,Skaters!$A1:$V640,14,FALSE)-AVERAGE(Skaters!N3:N640))/STDEV(Skaters!N3:N640)</f>
        <v>-0.71036312682780867</v>
      </c>
      <c r="N495" s="33">
        <f>(VLOOKUP($A495,Skaters!$A1:$V640,15,FALSE)-AVERAGE(Skaters!O3:O640))/STDEV(Skaters!O3:O640)</f>
        <v>-0.74381042382340823</v>
      </c>
      <c r="O495" s="33">
        <f>(VLOOKUP($A495,Skaters!$A1:$V640,16,FALSE)-AVERAGE(Skaters!P3:P640))/STDEV(Skaters!P3:P640)</f>
        <v>-0.73943687756877741</v>
      </c>
      <c r="P495" s="33">
        <f>(VLOOKUP($A495,Skaters!$A1:$V640,17,FALSE)-AVERAGE(Skaters!Q3:Q640))/STDEV(Skaters!Q3:Q640)</f>
        <v>1.0363319051286486</v>
      </c>
      <c r="Q495" s="33">
        <f>(VLOOKUP($A495,Skaters!$A1:$V640,18,FALSE)-AVERAGE(Skaters!R3:R640))/STDEV(Skaters!R3:R640)</f>
        <v>-0.36795308062219007</v>
      </c>
      <c r="R495" s="33">
        <f>(VLOOKUP($A495,Skaters!$A1:$V640,19,FALSE)-AVERAGE(Skaters!S3:S640))/STDEV(Skaters!S3:S640)</f>
        <v>-0.35622388576157799</v>
      </c>
      <c r="S495" s="33">
        <f>(VLOOKUP($A495,Skaters!$A1:$V640,20,FALSE)-AVERAGE(Skaters!T3:T640))/STDEV(Skaters!T3:T640)</f>
        <v>-0.57548743906843436</v>
      </c>
      <c r="T495" s="33">
        <f>(VLOOKUP($A495,Skaters!$A1:$V640,21,FALSE)-AVERAGE(Skaters!U3:U640))/STDEV(Skaters!U3:U640)</f>
        <v>-0.62982336113495274</v>
      </c>
      <c r="U495" s="33">
        <f>(VLOOKUP($A495,Skaters!$A1:$V640,22,FALSE)-AVERAGE(Skaters!V3:V640))/STDEV(Skaters!V3:V640)</f>
        <v>1.025292887776899</v>
      </c>
      <c r="V495" s="33">
        <f>IFERROR((VLOOKUP($A495,Skaters!A1:X640,23,FALSE)-AVERAGE(Skaters!W3:W640))/STDEV(Skaters!W3:W640),0)</f>
        <v>0</v>
      </c>
      <c r="W495" s="33">
        <f>IFERROR((VLOOKUP($A495,Skaters!A1:X640,24,FALSE)-AVERAGE(Skaters!X3:X640))/STDEV(Skaters!X3:X640),0)</f>
        <v>0</v>
      </c>
    </row>
    <row r="496" spans="1:23" ht="21.25" customHeight="1" x14ac:dyDescent="0.15">
      <c r="A496" s="44" t="s">
        <v>468</v>
      </c>
      <c r="B496" s="48" t="s">
        <v>212</v>
      </c>
      <c r="C496" s="49">
        <v>29</v>
      </c>
      <c r="D496" s="48" t="s">
        <v>74</v>
      </c>
      <c r="E496" s="40">
        <f t="shared" si="14"/>
        <v>-0.83225214832595684</v>
      </c>
      <c r="F496" s="41">
        <f t="shared" si="15"/>
        <v>-1.6984737720937896E-2</v>
      </c>
      <c r="G496" s="42">
        <f>VLOOKUP(A496,Skaters!A1:G640,7,FALSE)</f>
        <v>49</v>
      </c>
      <c r="H496" s="43">
        <f>(VLOOKUP($A496,Skaters!$A1:$V640,8,FALSE)-AVERAGE(Skaters!H3:H640))/STDEV(Skaters!H3:H640)</f>
        <v>1.6525827359869874</v>
      </c>
      <c r="I496" s="33">
        <f>(VLOOKUP($A496,Skaters!$A1:$V640,10,FALSE)-AVERAGE(Skaters!J3:J640))/STDEV(Skaters!J3:J640)</f>
        <v>-0.86761451753008467</v>
      </c>
      <c r="J496" s="33">
        <f>(VLOOKUP($A496,Skaters!$A1:$V640,11,FALSE)-AVERAGE(Skaters!K3:K640))/STDEV(Skaters!K3:K640)</f>
        <v>-0.63278283852265249</v>
      </c>
      <c r="K496" s="33">
        <f>(VLOOKUP($A496,Skaters!$A1:$V640,12,FALSE)-AVERAGE(Skaters!L3:L640))/STDEV(Skaters!L3:L640)</f>
        <v>-0.80359554631129504</v>
      </c>
      <c r="L496" s="33">
        <f>(VLOOKUP($A496,Skaters!$A1:$V640,13,FALSE)-AVERAGE(Skaters!M3:M640))/STDEV(Skaters!M3:M640)</f>
        <v>-0.49286000643553601</v>
      </c>
      <c r="M496" s="33">
        <f>(VLOOKUP($A496,Skaters!$A1:$V640,14,FALSE)-AVERAGE(Skaters!N3:N640))/STDEV(Skaters!N3:N640)</f>
        <v>-0.76292379356636342</v>
      </c>
      <c r="N496" s="33">
        <f>(VLOOKUP($A496,Skaters!$A1:$V640,15,FALSE)-AVERAGE(Skaters!O3:O640))/STDEV(Skaters!O3:O640)</f>
        <v>-0.79952425197206889</v>
      </c>
      <c r="O496" s="33">
        <f>(VLOOKUP($A496,Skaters!$A1:$V640,16,FALSE)-AVERAGE(Skaters!P3:P640))/STDEV(Skaters!P3:P640)</f>
        <v>3.1801467044854479</v>
      </c>
      <c r="P496" s="33">
        <f>(VLOOKUP($A496,Skaters!$A1:$V640,17,FALSE)-AVERAGE(Skaters!Q3:Q640))/STDEV(Skaters!Q3:Q640)</f>
        <v>2.3094836791569375</v>
      </c>
      <c r="Q496" s="33">
        <f>(VLOOKUP($A496,Skaters!$A1:$V640,18,FALSE)-AVERAGE(Skaters!R3:R640))/STDEV(Skaters!R3:R640)</f>
        <v>-1.2196172383510628</v>
      </c>
      <c r="R496" s="33">
        <f>(VLOOKUP($A496,Skaters!$A1:$V640,19,FALSE)-AVERAGE(Skaters!S3:S640))/STDEV(Skaters!S3:S640)</f>
        <v>-0.81412179038606503</v>
      </c>
      <c r="S496" s="33">
        <f>(VLOOKUP($A496,Skaters!$A1:$V640,20,FALSE)-AVERAGE(Skaters!T3:T640))/STDEV(Skaters!T3:T640)</f>
        <v>-0.59528469241464277</v>
      </c>
      <c r="T496" s="33">
        <f>(VLOOKUP($A496,Skaters!$A1:$V640,21,FALSE)-AVERAGE(Skaters!U3:U640))/STDEV(Skaters!U3:U640)</f>
        <v>-0.65005086942501433</v>
      </c>
      <c r="U496" s="33">
        <f>(VLOOKUP($A496,Skaters!$A1:$V640,22,FALSE)-AVERAGE(Skaters!V3:V640))/STDEV(Skaters!V3:V640)</f>
        <v>0.77537446933200505</v>
      </c>
      <c r="V496" s="33">
        <f>IFERROR((VLOOKUP($A496,Skaters!A1:X640,23,FALSE)-AVERAGE(Skaters!W3:W640))/STDEV(Skaters!W3:W640),0)</f>
        <v>0</v>
      </c>
      <c r="W496" s="33">
        <f>IFERROR((VLOOKUP($A496,Skaters!A1:X640,24,FALSE)-AVERAGE(Skaters!X3:X640))/STDEV(Skaters!X3:X640),0)</f>
        <v>0</v>
      </c>
    </row>
    <row r="497" spans="1:23" ht="21.25" customHeight="1" x14ac:dyDescent="0.2">
      <c r="A497" s="47" t="s">
        <v>575</v>
      </c>
      <c r="B497" s="38" t="s">
        <v>117</v>
      </c>
      <c r="C497" s="39">
        <v>26</v>
      </c>
      <c r="D497" s="38" t="s">
        <v>81</v>
      </c>
      <c r="E497" s="40">
        <f t="shared" si="14"/>
        <v>-3.47341801421722</v>
      </c>
      <c r="F497" s="41">
        <f t="shared" si="15"/>
        <v>-7.2362875296192078E-2</v>
      </c>
      <c r="G497" s="42">
        <f>VLOOKUP(A497,Skaters!A1:G640,7,FALSE)</f>
        <v>48</v>
      </c>
      <c r="H497" s="43">
        <f>(VLOOKUP($A497,Skaters!$A1:$V640,8,FALSE)-AVERAGE(Skaters!H3:H640))/STDEV(Skaters!H3:H640)</f>
        <v>-1.1102372240508611</v>
      </c>
      <c r="I497" s="33">
        <f>(VLOOKUP($A497,Skaters!$A1:$V640,10,FALSE)-AVERAGE(Skaters!J3:J640))/STDEV(Skaters!J3:J640)</f>
        <v>-0.17992078683740662</v>
      </c>
      <c r="J497" s="33">
        <f>(VLOOKUP($A497,Skaters!$A1:$V640,11,FALSE)-AVERAGE(Skaters!K3:K640))/STDEV(Skaters!K3:K640)</f>
        <v>-1.1399105675056853</v>
      </c>
      <c r="K497" s="33">
        <f>(VLOOKUP($A497,Skaters!$A1:$V640,12,FALSE)-AVERAGE(Skaters!L3:L640))/STDEV(Skaters!L3:L640)</f>
        <v>-0.80374296292754221</v>
      </c>
      <c r="L497" s="33">
        <f>(VLOOKUP($A497,Skaters!$A1:$V640,13,FALSE)-AVERAGE(Skaters!M3:M640))/STDEV(Skaters!M3:M640)</f>
        <v>-0.65869090618737569</v>
      </c>
      <c r="M497" s="33">
        <f>(VLOOKUP($A497,Skaters!$A1:$V640,14,FALSE)-AVERAGE(Skaters!N3:N640))/STDEV(Skaters!N3:N640)</f>
        <v>-0.77621058545166466</v>
      </c>
      <c r="N497" s="33">
        <f>(VLOOKUP($A497,Skaters!$A1:$V640,15,FALSE)-AVERAGE(Skaters!O3:O640))/STDEV(Skaters!O3:O640)</f>
        <v>-0.8770587593266953</v>
      </c>
      <c r="O497" s="33">
        <f>(VLOOKUP($A497,Skaters!$A1:$V640,16,FALSE)-AVERAGE(Skaters!P3:P640))/STDEV(Skaters!P3:P640)</f>
        <v>3.8544838924146348E-2</v>
      </c>
      <c r="P497" s="33">
        <f>(VLOOKUP($A497,Skaters!$A1:$V640,17,FALSE)-AVERAGE(Skaters!Q3:Q640))/STDEV(Skaters!Q3:Q640)</f>
        <v>1.6465359364731964</v>
      </c>
      <c r="Q497" s="33">
        <f>(VLOOKUP($A497,Skaters!$A1:$V640,18,FALSE)-AVERAGE(Skaters!R3:R640))/STDEV(Skaters!R3:R640)</f>
        <v>-0.65638183328420341</v>
      </c>
      <c r="R497" s="33">
        <f>(VLOOKUP($A497,Skaters!$A1:$V640,19,FALSE)-AVERAGE(Skaters!S3:S640))/STDEV(Skaters!S3:S640)</f>
        <v>-0.24902983706126172</v>
      </c>
      <c r="S497" s="33">
        <f>(VLOOKUP($A497,Skaters!$A1:$V640,20,FALSE)-AVERAGE(Skaters!T3:T640))/STDEV(Skaters!T3:T640)</f>
        <v>-0.51375748734640192</v>
      </c>
      <c r="T497" s="33">
        <f>(VLOOKUP($A497,Skaters!$A1:$V640,21,FALSE)-AVERAGE(Skaters!U3:U640))/STDEV(Skaters!U3:U640)</f>
        <v>-0.56531321036164195</v>
      </c>
      <c r="U497" s="33">
        <f>(VLOOKUP($A497,Skaters!$A1:$V640,22,FALSE)-AVERAGE(Skaters!V3:V640))/STDEV(Skaters!V3:V640)</f>
        <v>1.0143215650980362</v>
      </c>
      <c r="V497" s="33">
        <f>IFERROR((VLOOKUP($A497,Skaters!A1:X640,23,FALSE)-AVERAGE(Skaters!W3:W640))/STDEV(Skaters!W3:W640),0)</f>
        <v>0</v>
      </c>
      <c r="W497" s="33">
        <f>IFERROR((VLOOKUP($A497,Skaters!A1:X640,24,FALSE)-AVERAGE(Skaters!X3:X640))/STDEV(Skaters!X3:X640),0)</f>
        <v>0</v>
      </c>
    </row>
    <row r="498" spans="1:23" ht="21.25" customHeight="1" x14ac:dyDescent="0.15">
      <c r="A498" s="44" t="s">
        <v>633</v>
      </c>
      <c r="B498" s="45" t="s">
        <v>58</v>
      </c>
      <c r="C498" s="46">
        <v>22</v>
      </c>
      <c r="D498" s="45" t="s">
        <v>59</v>
      </c>
      <c r="E498" s="40">
        <f t="shared" si="14"/>
        <v>-3.9469350649490722</v>
      </c>
      <c r="F498" s="41">
        <f t="shared" si="15"/>
        <v>-8.2227813853105666E-2</v>
      </c>
      <c r="G498" s="42">
        <f>VLOOKUP(A498,Skaters!A1:G640,7,FALSE)</f>
        <v>48</v>
      </c>
      <c r="H498" s="43">
        <f>(VLOOKUP($A498,Skaters!$A1:$V640,8,FALSE)-AVERAGE(Skaters!H3:H640))/STDEV(Skaters!H3:H640)</f>
        <v>-1.3703734227634199</v>
      </c>
      <c r="I498" s="33">
        <f>(VLOOKUP($A498,Skaters!$A1:$V640,10,FALSE)-AVERAGE(Skaters!J3:J640))/STDEV(Skaters!J3:J640)</f>
        <v>-0.32163777863559001</v>
      </c>
      <c r="J498" s="33">
        <f>(VLOOKUP($A498,Skaters!$A1:$V640,11,FALSE)-AVERAGE(Skaters!K3:K640))/STDEV(Skaters!K3:K640)</f>
        <v>-1.0373403412999509</v>
      </c>
      <c r="K498" s="33">
        <f>(VLOOKUP($A498,Skaters!$A1:$V640,12,FALSE)-AVERAGE(Skaters!L3:L640))/STDEV(Skaters!L3:L640)</f>
        <v>-0.80493569428543921</v>
      </c>
      <c r="L498" s="33">
        <f>(VLOOKUP($A498,Skaters!$A1:$V640,13,FALSE)-AVERAGE(Skaters!M3:M640))/STDEV(Skaters!M3:M640)</f>
        <v>-1.1784672858589214</v>
      </c>
      <c r="M498" s="33">
        <f>(VLOOKUP($A498,Skaters!$A1:$V640,14,FALSE)-AVERAGE(Skaters!N3:N640))/STDEV(Skaters!N3:N640)</f>
        <v>-0.65400504814281568</v>
      </c>
      <c r="N498" s="33">
        <f>(VLOOKUP($A498,Skaters!$A1:$V640,15,FALSE)-AVERAGE(Skaters!O3:O640))/STDEV(Skaters!O3:O640)</f>
        <v>-0.75334397372240713</v>
      </c>
      <c r="O498" s="33">
        <f>(VLOOKUP($A498,Skaters!$A1:$V640,16,FALSE)-AVERAGE(Skaters!P3:P640))/STDEV(Skaters!P3:P640)</f>
        <v>-0.85492835501694109</v>
      </c>
      <c r="P498" s="33">
        <f>(VLOOKUP($A498,Skaters!$A1:$V640,17,FALSE)-AVERAGE(Skaters!Q3:Q640))/STDEV(Skaters!Q3:Q640)</f>
        <v>-1.0741092603562561</v>
      </c>
      <c r="Q498" s="33">
        <f>(VLOOKUP($A498,Skaters!$A1:$V640,18,FALSE)-AVERAGE(Skaters!R3:R640))/STDEV(Skaters!R3:R640)</f>
        <v>0.19878266958473792</v>
      </c>
      <c r="R498" s="33">
        <f>(VLOOKUP($A498,Skaters!$A1:$V640,19,FALSE)-AVERAGE(Skaters!S3:S640))/STDEV(Skaters!S3:S640)</f>
        <v>-0.28188547483525683</v>
      </c>
      <c r="S498" s="33">
        <f>(VLOOKUP($A498,Skaters!$A1:$V640,20,FALSE)-AVERAGE(Skaters!T3:T640))/STDEV(Skaters!T3:T640)</f>
        <v>1.2105454175167945</v>
      </c>
      <c r="T498" s="33">
        <f>(VLOOKUP($A498,Skaters!$A1:$V640,21,FALSE)-AVERAGE(Skaters!U3:U640))/STDEV(Skaters!U3:U640)</f>
        <v>1.1452603641060264</v>
      </c>
      <c r="U498" s="33">
        <f>(VLOOKUP($A498,Skaters!$A1:$V640,22,FALSE)-AVERAGE(Skaters!V3:V640))/STDEV(Skaters!V3:V640)</f>
        <v>1.064934075795043</v>
      </c>
      <c r="V498" s="33">
        <f>IFERROR((VLOOKUP($A498,Skaters!A1:X640,23,FALSE)-AVERAGE(Skaters!W3:W640))/STDEV(Skaters!W3:W640),0)</f>
        <v>0</v>
      </c>
      <c r="W498" s="33">
        <f>IFERROR((VLOOKUP($A498,Skaters!A1:X640,24,FALSE)-AVERAGE(Skaters!X3:X640))/STDEV(Skaters!X3:X640),0)</f>
        <v>0</v>
      </c>
    </row>
    <row r="499" spans="1:23" ht="21.25" customHeight="1" x14ac:dyDescent="0.15">
      <c r="A499" s="44" t="s">
        <v>574</v>
      </c>
      <c r="B499" s="45" t="s">
        <v>135</v>
      </c>
      <c r="C499" s="46">
        <v>24</v>
      </c>
      <c r="D499" s="45" t="s">
        <v>62</v>
      </c>
      <c r="E499" s="40">
        <f t="shared" si="14"/>
        <v>-5.2175864425323866</v>
      </c>
      <c r="F499" s="41">
        <f t="shared" si="15"/>
        <v>-0.10648135597004871</v>
      </c>
      <c r="G499" s="42">
        <f>VLOOKUP(A499,Skaters!A1:G640,7,FALSE)</f>
        <v>49</v>
      </c>
      <c r="H499" s="43">
        <f>(VLOOKUP($A499,Skaters!$A1:$V640,8,FALSE)-AVERAGE(Skaters!H3:H640))/STDEV(Skaters!H3:H640)</f>
        <v>-0.98737865526050317</v>
      </c>
      <c r="I499" s="33">
        <f>(VLOOKUP($A499,Skaters!$A1:$V640,10,FALSE)-AVERAGE(Skaters!J3:J640))/STDEV(Skaters!J3:J640)</f>
        <v>-0.53133245010870112</v>
      </c>
      <c r="J499" s="33">
        <f>(VLOOKUP($A499,Skaters!$A1:$V640,11,FALSE)-AVERAGE(Skaters!K3:K640))/STDEV(Skaters!K3:K640)</f>
        <v>-0.89441023847362355</v>
      </c>
      <c r="K499" s="33">
        <f>(VLOOKUP($A499,Skaters!$A1:$V640,12,FALSE)-AVERAGE(Skaters!L3:L640))/STDEV(Skaters!L3:L640)</f>
        <v>-0.81228410700475795</v>
      </c>
      <c r="L499" s="33">
        <f>(VLOOKUP($A499,Skaters!$A1:$V640,13,FALSE)-AVERAGE(Skaters!M3:M640))/STDEV(Skaters!M3:M640)</f>
        <v>-0.71805801235717615</v>
      </c>
      <c r="M499" s="33">
        <f>(VLOOKUP($A499,Skaters!$A1:$V640,14,FALSE)-AVERAGE(Skaters!N3:N640))/STDEV(Skaters!N3:N640)</f>
        <v>-0.20393161119585729</v>
      </c>
      <c r="N499" s="33">
        <f>(VLOOKUP($A499,Skaters!$A1:$V640,15,FALSE)-AVERAGE(Skaters!O3:O640))/STDEV(Skaters!O3:O640)</f>
        <v>-0.45281666637953449</v>
      </c>
      <c r="O499" s="33">
        <f>(VLOOKUP($A499,Skaters!$A1:$V640,16,FALSE)-AVERAGE(Skaters!P3:P640))/STDEV(Skaters!P3:P640)</f>
        <v>-0.6178308576181365</v>
      </c>
      <c r="P499" s="33">
        <f>(VLOOKUP($A499,Skaters!$A1:$V640,17,FALSE)-AVERAGE(Skaters!Q3:Q640))/STDEV(Skaters!Q3:Q640)</f>
        <v>1.0354855087832415</v>
      </c>
      <c r="Q499" s="33">
        <f>(VLOOKUP($A499,Skaters!$A1:$V640,18,FALSE)-AVERAGE(Skaters!R3:R640))/STDEV(Skaters!R3:R640)</f>
        <v>-2.0031382175952146</v>
      </c>
      <c r="R499" s="33">
        <f>(VLOOKUP($A499,Skaters!$A1:$V640,19,FALSE)-AVERAGE(Skaters!S3:S640))/STDEV(Skaters!S3:S640)</f>
        <v>-0.77521678723780485</v>
      </c>
      <c r="S499" s="33">
        <f>(VLOOKUP($A499,Skaters!$A1:$V640,20,FALSE)-AVERAGE(Skaters!T3:T640))/STDEV(Skaters!T3:T640)</f>
        <v>-0.28833893687477968</v>
      </c>
      <c r="T499" s="33">
        <f>(VLOOKUP($A499,Skaters!$A1:$V640,21,FALSE)-AVERAGE(Skaters!U3:U640))/STDEV(Skaters!U3:U640)</f>
        <v>-0.14664688318287361</v>
      </c>
      <c r="U499" s="33">
        <f>(VLOOKUP($A499,Skaters!$A1:$V640,22,FALSE)-AVERAGE(Skaters!V3:V640))/STDEV(Skaters!V3:V640)</f>
        <v>0.52697669609083109</v>
      </c>
      <c r="V499" s="33">
        <f>IFERROR((VLOOKUP($A499,Skaters!A1:X640,23,FALSE)-AVERAGE(Skaters!W3:W640))/STDEV(Skaters!W3:W640),0)</f>
        <v>0</v>
      </c>
      <c r="W499" s="33">
        <f>IFERROR((VLOOKUP($A499,Skaters!A1:X640,24,FALSE)-AVERAGE(Skaters!X3:X640))/STDEV(Skaters!X3:X640),0)</f>
        <v>0</v>
      </c>
    </row>
    <row r="500" spans="1:23" ht="21.25" customHeight="1" x14ac:dyDescent="0.2">
      <c r="A500" s="47" t="s">
        <v>607</v>
      </c>
      <c r="B500" s="38" t="s">
        <v>99</v>
      </c>
      <c r="C500" s="39">
        <v>25</v>
      </c>
      <c r="D500" s="38" t="s">
        <v>104</v>
      </c>
      <c r="E500" s="40">
        <f t="shared" si="14"/>
        <v>-4.5252099048973324</v>
      </c>
      <c r="F500" s="41">
        <f t="shared" si="15"/>
        <v>-8.5381318960327024E-2</v>
      </c>
      <c r="G500" s="42">
        <f>VLOOKUP(A500,Skaters!A1:G640,7,FALSE)</f>
        <v>53</v>
      </c>
      <c r="H500" s="43">
        <f>(VLOOKUP($A500,Skaters!$A1:$V640,8,FALSE)-AVERAGE(Skaters!H3:H640))/STDEV(Skaters!H3:H640)</f>
        <v>-0.99409746314656167</v>
      </c>
      <c r="I500" s="33">
        <f>(VLOOKUP($A500,Skaters!$A1:$V640,10,FALSE)-AVERAGE(Skaters!J3:J640))/STDEV(Skaters!J3:J640)</f>
        <v>-0.56977771067454241</v>
      </c>
      <c r="J500" s="33">
        <f>(VLOOKUP($A500,Skaters!$A1:$V640,11,FALSE)-AVERAGE(Skaters!K3:K640))/STDEV(Skaters!K3:K640)</f>
        <v>-0.87434347736825879</v>
      </c>
      <c r="K500" s="33">
        <f>(VLOOKUP($A500,Skaters!$A1:$V640,12,FALSE)-AVERAGE(Skaters!L3:L640))/STDEV(Skaters!L3:L640)</f>
        <v>-0.81750814481790746</v>
      </c>
      <c r="L500" s="33">
        <f>(VLOOKUP($A500,Skaters!$A1:$V640,13,FALSE)-AVERAGE(Skaters!M3:M640))/STDEV(Skaters!M3:M640)</f>
        <v>-1.0705154944578996</v>
      </c>
      <c r="M500" s="33">
        <f>(VLOOKUP($A500,Skaters!$A1:$V640,14,FALSE)-AVERAGE(Skaters!N3:N640))/STDEV(Skaters!N3:N640)</f>
        <v>-0.72447712080295901</v>
      </c>
      <c r="N500" s="33">
        <f>(VLOOKUP($A500,Skaters!$A1:$V640,15,FALSE)-AVERAGE(Skaters!O3:O640))/STDEV(Skaters!O3:O640)</f>
        <v>-0.80810776035011178</v>
      </c>
      <c r="O500" s="33">
        <f>(VLOOKUP($A500,Skaters!$A1:$V640,16,FALSE)-AVERAGE(Skaters!P3:P640))/STDEV(Skaters!P3:P640)</f>
        <v>0.19924708501245611</v>
      </c>
      <c r="P500" s="33">
        <f>(VLOOKUP($A500,Skaters!$A1:$V640,17,FALSE)-AVERAGE(Skaters!Q3:Q640))/STDEV(Skaters!Q3:Q640)</f>
        <v>0.46629399376221159</v>
      </c>
      <c r="Q500" s="33">
        <f>(VLOOKUP($A500,Skaters!$A1:$V640,18,FALSE)-AVERAGE(Skaters!R3:R640))/STDEV(Skaters!R3:R640)</f>
        <v>-1.401712547058976</v>
      </c>
      <c r="R500" s="33">
        <f>(VLOOKUP($A500,Skaters!$A1:$V640,19,FALSE)-AVERAGE(Skaters!S3:S640))/STDEV(Skaters!S3:S640)</f>
        <v>-0.65526207338557907</v>
      </c>
      <c r="S500" s="33">
        <f>(VLOOKUP($A500,Skaters!$A1:$V640,20,FALSE)-AVERAGE(Skaters!T3:T640))/STDEV(Skaters!T3:T640)</f>
        <v>1.1607435600964044</v>
      </c>
      <c r="T500" s="33">
        <f>(VLOOKUP($A500,Skaters!$A1:$V640,21,FALSE)-AVERAGE(Skaters!U3:U640))/STDEV(Skaters!U3:U640)</f>
        <v>1.6328721156586363</v>
      </c>
      <c r="U500" s="33">
        <f>(VLOOKUP($A500,Skaters!$A1:$V640,22,FALSE)-AVERAGE(Skaters!V3:V640))/STDEV(Skaters!V3:V640)</f>
        <v>0.77337088778806795</v>
      </c>
      <c r="V500" s="33">
        <f>IFERROR((VLOOKUP($A500,Skaters!A1:X640,23,FALSE)-AVERAGE(Skaters!W3:W640))/STDEV(Skaters!W3:W640),0)</f>
        <v>0</v>
      </c>
      <c r="W500" s="33">
        <f>IFERROR((VLOOKUP($A500,Skaters!A1:X640,24,FALSE)-AVERAGE(Skaters!X3:X640))/STDEV(Skaters!X3:X640),0)</f>
        <v>0</v>
      </c>
    </row>
    <row r="501" spans="1:23" ht="21.25" customHeight="1" x14ac:dyDescent="0.15">
      <c r="A501" s="44" t="s">
        <v>513</v>
      </c>
      <c r="B501" s="48" t="s">
        <v>70</v>
      </c>
      <c r="C501" s="49">
        <v>31</v>
      </c>
      <c r="D501" s="48" t="s">
        <v>74</v>
      </c>
      <c r="E501" s="40">
        <f t="shared" si="14"/>
        <v>-0.13916025964645073</v>
      </c>
      <c r="F501" s="41">
        <f t="shared" si="15"/>
        <v>-2.9608565882223562E-3</v>
      </c>
      <c r="G501" s="42">
        <f>VLOOKUP(A501,Skaters!A1:G640,7,FALSE)</f>
        <v>47</v>
      </c>
      <c r="H501" s="43">
        <f>(VLOOKUP($A501,Skaters!$A1:$V640,8,FALSE)-AVERAGE(Skaters!H3:H640))/STDEV(Skaters!H3:H640)</f>
        <v>0.47212582205644338</v>
      </c>
      <c r="I501" s="33">
        <f>(VLOOKUP($A501,Skaters!$A1:$V640,10,FALSE)-AVERAGE(Skaters!J3:J640))/STDEV(Skaters!J3:J640)</f>
        <v>-1.2021796132604565</v>
      </c>
      <c r="J501" s="33">
        <f>(VLOOKUP($A501,Skaters!$A1:$V640,11,FALSE)-AVERAGE(Skaters!K3:K640))/STDEV(Skaters!K3:K640)</f>
        <v>-0.41431751931307498</v>
      </c>
      <c r="K501" s="33">
        <f>(VLOOKUP($A501,Skaters!$A1:$V640,12,FALSE)-AVERAGE(Skaters!L3:L640))/STDEV(Skaters!L3:L640)</f>
        <v>-0.82136927346690047</v>
      </c>
      <c r="L501" s="33">
        <f>(VLOOKUP($A501,Skaters!$A1:$V640,13,FALSE)-AVERAGE(Skaters!M3:M640))/STDEV(Skaters!M3:M640)</f>
        <v>-0.3688804150221332</v>
      </c>
      <c r="M501" s="33">
        <f>(VLOOKUP($A501,Skaters!$A1:$V640,14,FALSE)-AVERAGE(Skaters!N3:N640))/STDEV(Skaters!N3:N640)</f>
        <v>-0.7721199508304103</v>
      </c>
      <c r="N501" s="33">
        <f>(VLOOKUP($A501,Skaters!$A1:$V640,15,FALSE)-AVERAGE(Skaters!O3:O640))/STDEV(Skaters!O3:O640)</f>
        <v>-0.85561095815197341</v>
      </c>
      <c r="O501" s="33">
        <f>(VLOOKUP($A501,Skaters!$A1:$V640,16,FALSE)-AVERAGE(Skaters!P3:P640))/STDEV(Skaters!P3:P640)</f>
        <v>1.2799604041823116</v>
      </c>
      <c r="P501" s="33">
        <f>(VLOOKUP($A501,Skaters!$A1:$V640,17,FALSE)-AVERAGE(Skaters!Q3:Q640))/STDEV(Skaters!Q3:Q640)</f>
        <v>3.8682670410982878</v>
      </c>
      <c r="Q501" s="33">
        <f>(VLOOKUP($A501,Skaters!$A1:$V640,18,FALSE)-AVERAGE(Skaters!R3:R640))/STDEV(Skaters!R3:R640)</f>
        <v>1.4218678419188759</v>
      </c>
      <c r="R501" s="33">
        <f>(VLOOKUP($A501,Skaters!$A1:$V640,19,FALSE)-AVERAGE(Skaters!S3:S640))/STDEV(Skaters!S3:S640)</f>
        <v>-1.1386244297724006</v>
      </c>
      <c r="S501" s="33">
        <f>(VLOOKUP($A501,Skaters!$A1:$V640,20,FALSE)-AVERAGE(Skaters!T3:T640))/STDEV(Skaters!T3:T640)</f>
        <v>-0.59598363404164245</v>
      </c>
      <c r="T501" s="33">
        <f>(VLOOKUP($A501,Skaters!$A1:$V640,21,FALSE)-AVERAGE(Skaters!U3:U640))/STDEV(Skaters!U3:U640)</f>
        <v>-0.65095784258714562</v>
      </c>
      <c r="U501" s="33">
        <f>(VLOOKUP($A501,Skaters!$A1:$V640,22,FALSE)-AVERAGE(Skaters!V3:V640))/STDEV(Skaters!V3:V640)</f>
        <v>-1.1927436227759016</v>
      </c>
      <c r="V501" s="33">
        <f>IFERROR((VLOOKUP($A501,Skaters!A1:X640,23,FALSE)-AVERAGE(Skaters!W3:W640))/STDEV(Skaters!W3:W640),0)</f>
        <v>0</v>
      </c>
      <c r="W501" s="33">
        <f>IFERROR((VLOOKUP($A501,Skaters!A1:X640,24,FALSE)-AVERAGE(Skaters!X3:X640))/STDEV(Skaters!X3:X640),0)</f>
        <v>0</v>
      </c>
    </row>
    <row r="502" spans="1:23" ht="21.25" customHeight="1" x14ac:dyDescent="0.15">
      <c r="A502" s="37" t="s">
        <v>506</v>
      </c>
      <c r="B502" s="38" t="s">
        <v>58</v>
      </c>
      <c r="C502" s="39">
        <v>38</v>
      </c>
      <c r="D502" s="38" t="s">
        <v>74</v>
      </c>
      <c r="E502" s="40">
        <f t="shared" si="14"/>
        <v>-1.1725415344785661</v>
      </c>
      <c r="F502" s="41">
        <f t="shared" si="15"/>
        <v>-2.4427948634970127E-2</v>
      </c>
      <c r="G502" s="42">
        <f>VLOOKUP(A502,Skaters!A1:G640,7,FALSE)</f>
        <v>48</v>
      </c>
      <c r="H502" s="43">
        <f>(VLOOKUP($A502,Skaters!$A1:$V640,8,FALSE)-AVERAGE(Skaters!H3:H640))/STDEV(Skaters!H3:H640)</f>
        <v>0.88732984631465439</v>
      </c>
      <c r="I502" s="33">
        <f>(VLOOKUP($A502,Skaters!$A1:$V640,10,FALSE)-AVERAGE(Skaters!J3:J640))/STDEV(Skaters!J3:J640)</f>
        <v>-1.0704637953185887</v>
      </c>
      <c r="J502" s="33">
        <f>(VLOOKUP($A502,Skaters!$A1:$V640,11,FALSE)-AVERAGE(Skaters!K3:K640))/STDEV(Skaters!K3:K640)</f>
        <v>-0.51956876151955544</v>
      </c>
      <c r="K502" s="33">
        <f>(VLOOKUP($A502,Skaters!$A1:$V640,12,FALSE)-AVERAGE(Skaters!L3:L640))/STDEV(Skaters!L3:L640)</f>
        <v>-0.82652600665113507</v>
      </c>
      <c r="L502" s="33">
        <f>(VLOOKUP($A502,Skaters!$A1:$V640,13,FALSE)-AVERAGE(Skaters!M3:M640))/STDEV(Skaters!M3:M640)</f>
        <v>-0.39426788927512585</v>
      </c>
      <c r="M502" s="33">
        <f>(VLOOKUP($A502,Skaters!$A1:$V640,14,FALSE)-AVERAGE(Skaters!N3:N640))/STDEV(Skaters!N3:N640)</f>
        <v>-0.76085048427910884</v>
      </c>
      <c r="N502" s="33">
        <f>(VLOOKUP($A502,Skaters!$A1:$V640,15,FALSE)-AVERAGE(Skaters!O3:O640))/STDEV(Skaters!O3:O640)</f>
        <v>-0.82863594457377276</v>
      </c>
      <c r="O502" s="33">
        <f>(VLOOKUP($A502,Skaters!$A1:$V640,16,FALSE)-AVERAGE(Skaters!P3:P640))/STDEV(Skaters!P3:P640)</f>
        <v>1.6569470525971564</v>
      </c>
      <c r="P502" s="33">
        <f>(VLOOKUP($A502,Skaters!$A1:$V640,17,FALSE)-AVERAGE(Skaters!Q3:Q640))/STDEV(Skaters!Q3:Q640)</f>
        <v>-0.84318542065424207</v>
      </c>
      <c r="Q502" s="33">
        <f>(VLOOKUP($A502,Skaters!$A1:$V640,18,FALSE)-AVERAGE(Skaters!R3:R640))/STDEV(Skaters!R3:R640)</f>
        <v>-1.6552196388679701E-2</v>
      </c>
      <c r="R502" s="33">
        <f>(VLOOKUP($A502,Skaters!$A1:$V640,19,FALSE)-AVERAGE(Skaters!S3:S640))/STDEV(Skaters!S3:S640)</f>
        <v>-0.99918013315207443</v>
      </c>
      <c r="S502" s="33">
        <f>(VLOOKUP($A502,Skaters!$A1:$V640,20,FALSE)-AVERAGE(Skaters!T3:T640))/STDEV(Skaters!T3:T640)</f>
        <v>-0.59598363404164245</v>
      </c>
      <c r="T502" s="33">
        <f>(VLOOKUP($A502,Skaters!$A1:$V640,21,FALSE)-AVERAGE(Skaters!U3:U640))/STDEV(Skaters!U3:U640)</f>
        <v>-0.65095784258714562</v>
      </c>
      <c r="U502" s="33">
        <f>(VLOOKUP($A502,Skaters!$A1:$V640,22,FALSE)-AVERAGE(Skaters!V3:V640))/STDEV(Skaters!V3:V640)</f>
        <v>-1.1927436227759016</v>
      </c>
      <c r="V502" s="33">
        <f>IFERROR((VLOOKUP($A502,Skaters!A1:X640,23,FALSE)-AVERAGE(Skaters!W3:W640))/STDEV(Skaters!W3:W640),0)</f>
        <v>0</v>
      </c>
      <c r="W502" s="33">
        <f>IFERROR((VLOOKUP($A502,Skaters!A1:X640,24,FALSE)-AVERAGE(Skaters!X3:X640))/STDEV(Skaters!X3:X640),0)</f>
        <v>0</v>
      </c>
    </row>
    <row r="503" spans="1:23" ht="21.25" customHeight="1" x14ac:dyDescent="0.15">
      <c r="A503" s="44" t="s">
        <v>473</v>
      </c>
      <c r="B503" s="45" t="s">
        <v>67</v>
      </c>
      <c r="C503" s="46">
        <v>25</v>
      </c>
      <c r="D503" s="45" t="s">
        <v>74</v>
      </c>
      <c r="E503" s="40">
        <f t="shared" si="14"/>
        <v>-0.3159436451181119</v>
      </c>
      <c r="F503" s="41">
        <f t="shared" si="15"/>
        <v>-6.1949734336884691E-3</v>
      </c>
      <c r="G503" s="42">
        <f>VLOOKUP(A503,Skaters!A1:G640,7,FALSE)</f>
        <v>51</v>
      </c>
      <c r="H503" s="43">
        <f>(VLOOKUP($A503,Skaters!$A1:$V640,8,FALSE)-AVERAGE(Skaters!H3:H640))/STDEV(Skaters!H3:H640)</f>
        <v>0.5360890055233789</v>
      </c>
      <c r="I503" s="33">
        <f>(VLOOKUP($A503,Skaters!$A1:$V640,10,FALSE)-AVERAGE(Skaters!J3:J640))/STDEV(Skaters!J3:J640)</f>
        <v>-0.70579972405215285</v>
      </c>
      <c r="J503" s="33">
        <f>(VLOOKUP($A503,Skaters!$A1:$V640,11,FALSE)-AVERAGE(Skaters!K3:K640))/STDEV(Skaters!K3:K640)</f>
        <v>-0.79063101011555836</v>
      </c>
      <c r="K503" s="33">
        <f>(VLOOKUP($A503,Skaters!$A1:$V640,12,FALSE)-AVERAGE(Skaters!L3:L640))/STDEV(Skaters!L3:L640)</f>
        <v>-0.82796030837521362</v>
      </c>
      <c r="L503" s="33">
        <f>(VLOOKUP($A503,Skaters!$A1:$V640,13,FALSE)-AVERAGE(Skaters!M3:M640))/STDEV(Skaters!M3:M640)</f>
        <v>9.235186061299501E-2</v>
      </c>
      <c r="M503" s="33">
        <f>(VLOOKUP($A503,Skaters!$A1:$V640,14,FALSE)-AVERAGE(Skaters!N3:N640))/STDEV(Skaters!N3:N640)</f>
        <v>-0.77390996601638806</v>
      </c>
      <c r="N503" s="33">
        <f>(VLOOKUP($A503,Skaters!$A1:$V640,15,FALSE)-AVERAGE(Skaters!O3:O640))/STDEV(Skaters!O3:O640)</f>
        <v>-0.85927590032539247</v>
      </c>
      <c r="O503" s="33">
        <f>(VLOOKUP($A503,Skaters!$A1:$V640,16,FALSE)-AVERAGE(Skaters!P3:P640))/STDEV(Skaters!P3:P640)</f>
        <v>1.1742145325743234</v>
      </c>
      <c r="P503" s="33">
        <f>(VLOOKUP($A503,Skaters!$A1:$V640,17,FALSE)-AVERAGE(Skaters!Q3:Q640))/STDEV(Skaters!Q3:Q640)</f>
        <v>0.66584639404954737</v>
      </c>
      <c r="Q503" s="33">
        <f>(VLOOKUP($A503,Skaters!$A1:$V640,18,FALSE)-AVERAGE(Skaters!R3:R640))/STDEV(Skaters!R3:R640)</f>
        <v>0.77319659618767367</v>
      </c>
      <c r="R503" s="33">
        <f>(VLOOKUP($A503,Skaters!$A1:$V640,19,FALSE)-AVERAGE(Skaters!S3:S640))/STDEV(Skaters!S3:S640)</f>
        <v>-0.52395609704265189</v>
      </c>
      <c r="S503" s="33">
        <f>(VLOOKUP($A503,Skaters!$A1:$V640,20,FALSE)-AVERAGE(Skaters!T3:T640))/STDEV(Skaters!T3:T640)</f>
        <v>-0.59598363404161525</v>
      </c>
      <c r="T503" s="33">
        <f>(VLOOKUP($A503,Skaters!$A1:$V640,21,FALSE)-AVERAGE(Skaters!U3:U640))/STDEV(Skaters!U3:U640)</f>
        <v>-0.65095750464013225</v>
      </c>
      <c r="U503" s="33">
        <f>(VLOOKUP($A503,Skaters!$A1:$V640,22,FALSE)-AVERAGE(Skaters!V3:V640))/STDEV(Skaters!V3:V640)</f>
        <v>-1.1927432476482434</v>
      </c>
      <c r="V503" s="33">
        <f>IFERROR((VLOOKUP($A503,Skaters!A1:X640,23,FALSE)-AVERAGE(Skaters!W3:W640))/STDEV(Skaters!W3:W640),0)</f>
        <v>0</v>
      </c>
      <c r="W503" s="33">
        <f>IFERROR((VLOOKUP($A503,Skaters!A1:X640,24,FALSE)-AVERAGE(Skaters!X3:X640))/STDEV(Skaters!X3:X640),0)</f>
        <v>0</v>
      </c>
    </row>
    <row r="504" spans="1:23" ht="21.25" customHeight="1" x14ac:dyDescent="0.15">
      <c r="A504" s="44" t="s">
        <v>584</v>
      </c>
      <c r="B504" s="48" t="s">
        <v>68</v>
      </c>
      <c r="C504" s="49">
        <v>24</v>
      </c>
      <c r="D504" s="48" t="s">
        <v>59</v>
      </c>
      <c r="E504" s="40">
        <f t="shared" si="14"/>
        <v>-4.1271724519814477</v>
      </c>
      <c r="F504" s="41">
        <f t="shared" si="15"/>
        <v>-8.7812179829392503E-2</v>
      </c>
      <c r="G504" s="42">
        <f>VLOOKUP(A504,Skaters!A1:G640,7,FALSE)</f>
        <v>47</v>
      </c>
      <c r="H504" s="43">
        <f>(VLOOKUP($A504,Skaters!$A1:$V640,8,FALSE)-AVERAGE(Skaters!H3:H640))/STDEV(Skaters!H3:H640)</f>
        <v>-1.1855154389078599</v>
      </c>
      <c r="I504" s="33">
        <f>(VLOOKUP($A504,Skaters!$A1:$V640,10,FALSE)-AVERAGE(Skaters!J3:J640))/STDEV(Skaters!J3:J640)</f>
        <v>-0.55569098942340578</v>
      </c>
      <c r="J504" s="33">
        <f>(VLOOKUP($A504,Skaters!$A1:$V640,11,FALSE)-AVERAGE(Skaters!K3:K640))/STDEV(Skaters!K3:K640)</f>
        <v>-0.90407666287915223</v>
      </c>
      <c r="K504" s="33">
        <f>(VLOOKUP($A504,Skaters!$A1:$V640,12,FALSE)-AVERAGE(Skaters!L3:L640))/STDEV(Skaters!L3:L640)</f>
        <v>-0.82972978753539883</v>
      </c>
      <c r="L504" s="33">
        <f>(VLOOKUP($A504,Skaters!$A1:$V640,13,FALSE)-AVERAGE(Skaters!M3:M640))/STDEV(Skaters!M3:M640)</f>
        <v>-0.78253723618303961</v>
      </c>
      <c r="M504" s="33">
        <f>(VLOOKUP($A504,Skaters!$A1:$V640,14,FALSE)-AVERAGE(Skaters!N3:N640))/STDEV(Skaters!N3:N640)</f>
        <v>-0.58164259982646294</v>
      </c>
      <c r="N504" s="33">
        <f>(VLOOKUP($A504,Skaters!$A1:$V640,15,FALSE)-AVERAGE(Skaters!O3:O640))/STDEV(Skaters!O3:O640)</f>
        <v>-0.5262567275145339</v>
      </c>
      <c r="O504" s="33">
        <f>(VLOOKUP($A504,Skaters!$A1:$V640,16,FALSE)-AVERAGE(Skaters!P3:P640))/STDEV(Skaters!P3:P640)</f>
        <v>-0.58869928437445462</v>
      </c>
      <c r="P504" s="33">
        <f>(VLOOKUP($A504,Skaters!$A1:$V640,17,FALSE)-AVERAGE(Skaters!Q3:Q640))/STDEV(Skaters!Q3:Q640)</f>
        <v>-0.92611565720044697</v>
      </c>
      <c r="Q504" s="33">
        <f>(VLOOKUP($A504,Skaters!$A1:$V640,18,FALSE)-AVERAGE(Skaters!R3:R640))/STDEV(Skaters!R3:R640)</f>
        <v>-0.76991155160686087</v>
      </c>
      <c r="R504" s="33">
        <f>(VLOOKUP($A504,Skaters!$A1:$V640,19,FALSE)-AVERAGE(Skaters!S3:S640))/STDEV(Skaters!S3:S640)</f>
        <v>-0.56776249498724907</v>
      </c>
      <c r="S504" s="33">
        <f>(VLOOKUP($A504,Skaters!$A1:$V640,20,FALSE)-AVERAGE(Skaters!T3:T640))/STDEV(Skaters!T3:T640)</f>
        <v>0.31432463987480569</v>
      </c>
      <c r="T504" s="33">
        <f>(VLOOKUP($A504,Skaters!$A1:$V640,21,FALSE)-AVERAGE(Skaters!U3:U640))/STDEV(Skaters!U3:U640)</f>
        <v>0.89798645327083959</v>
      </c>
      <c r="U504" s="33">
        <f>(VLOOKUP($A504,Skaters!$A1:$V640,22,FALSE)-AVERAGE(Skaters!V3:V640))/STDEV(Skaters!V3:V640)</f>
        <v>0.48828831209075008</v>
      </c>
      <c r="V504" s="33">
        <f>IFERROR((VLOOKUP($A504,Skaters!A1:X640,23,FALSE)-AVERAGE(Skaters!W3:W640))/STDEV(Skaters!W3:W640),0)</f>
        <v>0</v>
      </c>
      <c r="W504" s="33">
        <f>IFERROR((VLOOKUP($A504,Skaters!A1:X640,24,FALSE)-AVERAGE(Skaters!X3:X640))/STDEV(Skaters!X3:X640),0)</f>
        <v>0</v>
      </c>
    </row>
    <row r="505" spans="1:23" ht="21.25" customHeight="1" x14ac:dyDescent="0.15">
      <c r="A505" s="44" t="s">
        <v>623</v>
      </c>
      <c r="B505" s="45" t="s">
        <v>72</v>
      </c>
      <c r="C505" s="46">
        <v>25</v>
      </c>
      <c r="D505" s="45" t="s">
        <v>66</v>
      </c>
      <c r="E505" s="40">
        <f t="shared" si="14"/>
        <v>-4.1442749578085216</v>
      </c>
      <c r="F505" s="41">
        <f t="shared" si="15"/>
        <v>-8.4577039955275948E-2</v>
      </c>
      <c r="G505" s="42">
        <f>VLOOKUP(A505,Skaters!A1:G640,7,FALSE)</f>
        <v>49</v>
      </c>
      <c r="H505" s="43">
        <f>(VLOOKUP($A505,Skaters!$A1:$V640,8,FALSE)-AVERAGE(Skaters!H3:H640))/STDEV(Skaters!H3:H640)</f>
        <v>-1.6916166680234919</v>
      </c>
      <c r="I505" s="33">
        <f>(VLOOKUP($A505,Skaters!$A1:$V640,10,FALSE)-AVERAGE(Skaters!J3:J640))/STDEV(Skaters!J3:J640)</f>
        <v>-0.72258572276081801</v>
      </c>
      <c r="J505" s="33">
        <f>(VLOOKUP($A505,Skaters!$A1:$V640,11,FALSE)-AVERAGE(Skaters!K3:K640))/STDEV(Skaters!K3:K640)</f>
        <v>-0.78405518025400611</v>
      </c>
      <c r="K505" s="33">
        <f>(VLOOKUP($A505,Skaters!$A1:$V640,12,FALSE)-AVERAGE(Skaters!L3:L640))/STDEV(Skaters!L3:L640)</f>
        <v>-0.83162176513967578</v>
      </c>
      <c r="L505" s="33">
        <f>(VLOOKUP($A505,Skaters!$A1:$V640,13,FALSE)-AVERAGE(Skaters!M3:M640))/STDEV(Skaters!M3:M640)</f>
        <v>-0.88683006304004564</v>
      </c>
      <c r="M505" s="33">
        <f>(VLOOKUP($A505,Skaters!$A1:$V640,14,FALSE)-AVERAGE(Skaters!N3:N640))/STDEV(Skaters!N3:N640)</f>
        <v>-0.75659767569814906</v>
      </c>
      <c r="N505" s="33">
        <f>(VLOOKUP($A505,Skaters!$A1:$V640,15,FALSE)-AVERAGE(Skaters!O3:O640))/STDEV(Skaters!O3:O640)</f>
        <v>-0.86120641554086941</v>
      </c>
      <c r="O505" s="33">
        <f>(VLOOKUP($A505,Skaters!$A1:$V640,16,FALSE)-AVERAGE(Skaters!P3:P640))/STDEV(Skaters!P3:P640)</f>
        <v>-0.92604972484874815</v>
      </c>
      <c r="P505" s="33">
        <f>(VLOOKUP($A505,Skaters!$A1:$V640,17,FALSE)-AVERAGE(Skaters!Q3:Q640))/STDEV(Skaters!Q3:Q640)</f>
        <v>-0.15188881475858501</v>
      </c>
      <c r="Q505" s="33">
        <f>(VLOOKUP($A505,Skaters!$A1:$V640,18,FALSE)-AVERAGE(Skaters!R3:R640))/STDEV(Skaters!R3:R640)</f>
        <v>3.6452148635965187E-2</v>
      </c>
      <c r="R505" s="33">
        <f>(VLOOKUP($A505,Skaters!$A1:$V640,19,FALSE)-AVERAGE(Skaters!S3:S640))/STDEV(Skaters!S3:S640)</f>
        <v>-0.56749085030628554</v>
      </c>
      <c r="S505" s="33">
        <f>(VLOOKUP($A505,Skaters!$A1:$V640,20,FALSE)-AVERAGE(Skaters!T3:T640))/STDEV(Skaters!T3:T640)</f>
        <v>-0.57695567048648166</v>
      </c>
      <c r="T505" s="33">
        <f>(VLOOKUP($A505,Skaters!$A1:$V640,21,FALSE)-AVERAGE(Skaters!U3:U640))/STDEV(Skaters!U3:U640)</f>
        <v>-0.62215318544195797</v>
      </c>
      <c r="U505" s="33">
        <f>(VLOOKUP($A505,Skaters!$A1:$V640,22,FALSE)-AVERAGE(Skaters!V3:V640))/STDEV(Skaters!V3:V640)</f>
        <v>0.61055831773719038</v>
      </c>
      <c r="V505" s="33">
        <f>IFERROR((VLOOKUP($A505,Skaters!A1:X640,23,FALSE)-AVERAGE(Skaters!W3:W640))/STDEV(Skaters!W3:W640),0)</f>
        <v>0</v>
      </c>
      <c r="W505" s="33">
        <f>IFERROR((VLOOKUP($A505,Skaters!A1:X640,24,FALSE)-AVERAGE(Skaters!X3:X640))/STDEV(Skaters!X3:X640),0)</f>
        <v>0</v>
      </c>
    </row>
    <row r="506" spans="1:23" ht="21.25" customHeight="1" x14ac:dyDescent="0.15">
      <c r="A506" s="37" t="s">
        <v>637</v>
      </c>
      <c r="B506" s="38" t="s">
        <v>204</v>
      </c>
      <c r="C506" s="39">
        <v>25</v>
      </c>
      <c r="D506" s="38" t="s">
        <v>81</v>
      </c>
      <c r="E506" s="40">
        <f t="shared" si="14"/>
        <v>-6.061628834834881</v>
      </c>
      <c r="F506" s="41">
        <f t="shared" si="15"/>
        <v>-0.12628393405906002</v>
      </c>
      <c r="G506" s="42">
        <f>VLOOKUP(A506,Skaters!A1:G640,7,FALSE)</f>
        <v>48</v>
      </c>
      <c r="H506" s="43">
        <f>(VLOOKUP($A506,Skaters!$A1:$V640,8,FALSE)-AVERAGE(Skaters!H3:H640))/STDEV(Skaters!H3:H640)</f>
        <v>-1.0457906432361002</v>
      </c>
      <c r="I506" s="33">
        <f>(VLOOKUP($A506,Skaters!$A1:$V640,10,FALSE)-AVERAGE(Skaters!J3:J640))/STDEV(Skaters!J3:J640)</f>
        <v>-0.36745266455772246</v>
      </c>
      <c r="J506" s="33">
        <f>(VLOOKUP($A506,Skaters!$A1:$V640,11,FALSE)-AVERAGE(Skaters!K3:K640))/STDEV(Skaters!K3:K640)</f>
        <v>-1.0535511022808706</v>
      </c>
      <c r="K506" s="33">
        <f>(VLOOKUP($A506,Skaters!$A1:$V640,12,FALSE)-AVERAGE(Skaters!L3:L640))/STDEV(Skaters!L3:L640)</f>
        <v>-0.83650397801951792</v>
      </c>
      <c r="L506" s="33">
        <f>(VLOOKUP($A506,Skaters!$A1:$V640,13,FALSE)-AVERAGE(Skaters!M3:M640))/STDEV(Skaters!M3:M640)</f>
        <v>-1.0650739120305313</v>
      </c>
      <c r="M506" s="33">
        <f>(VLOOKUP($A506,Skaters!$A1:$V640,14,FALSE)-AVERAGE(Skaters!N3:N640))/STDEV(Skaters!N3:N640)</f>
        <v>-0.7702970169915222</v>
      </c>
      <c r="N506" s="33">
        <f>(VLOOKUP($A506,Skaters!$A1:$V640,15,FALSE)-AVERAGE(Skaters!O3:O640))/STDEV(Skaters!O3:O640)</f>
        <v>-0.87569987750402845</v>
      </c>
      <c r="O506" s="33">
        <f>(VLOOKUP($A506,Skaters!$A1:$V640,16,FALSE)-AVERAGE(Skaters!P3:P640))/STDEV(Skaters!P3:P640)</f>
        <v>-0.90343175220427896</v>
      </c>
      <c r="P506" s="33">
        <f>(VLOOKUP($A506,Skaters!$A1:$V640,17,FALSE)-AVERAGE(Skaters!Q3:Q640))/STDEV(Skaters!Q3:Q640)</f>
        <v>-0.9235300514449809</v>
      </c>
      <c r="Q506" s="33">
        <f>(VLOOKUP($A506,Skaters!$A1:$V640,18,FALSE)-AVERAGE(Skaters!R3:R640))/STDEV(Skaters!R3:R640)</f>
        <v>-1.7964195262574496</v>
      </c>
      <c r="R506" s="33">
        <f>(VLOOKUP($A506,Skaters!$A1:$V640,19,FALSE)-AVERAGE(Skaters!S3:S640))/STDEV(Skaters!S3:S640)</f>
        <v>-0.6756592238223359</v>
      </c>
      <c r="S506" s="33">
        <f>(VLOOKUP($A506,Skaters!$A1:$V640,20,FALSE)-AVERAGE(Skaters!T3:T640))/STDEV(Skaters!T3:T640)</f>
        <v>-0.58829756506692332</v>
      </c>
      <c r="T506" s="33">
        <f>(VLOOKUP($A506,Skaters!$A1:$V640,21,FALSE)-AVERAGE(Skaters!U3:U640))/STDEV(Skaters!U3:U640)</f>
        <v>-0.60911593436871436</v>
      </c>
      <c r="U506" s="33">
        <f>(VLOOKUP($A506,Skaters!$A1:$V640,22,FALSE)-AVERAGE(Skaters!V3:V640))/STDEV(Skaters!V3:V640)</f>
        <v>-0.47785416829865651</v>
      </c>
      <c r="V506" s="33">
        <f>IFERROR((VLOOKUP($A506,Skaters!A1:X640,23,FALSE)-AVERAGE(Skaters!W3:W640))/STDEV(Skaters!W3:W640),0)</f>
        <v>0</v>
      </c>
      <c r="W506" s="33">
        <f>IFERROR((VLOOKUP($A506,Skaters!A1:X640,24,FALSE)-AVERAGE(Skaters!X3:X640))/STDEV(Skaters!X3:X640),0)</f>
        <v>0</v>
      </c>
    </row>
    <row r="507" spans="1:23" ht="21.25" customHeight="1" x14ac:dyDescent="0.15">
      <c r="A507" s="44" t="s">
        <v>527</v>
      </c>
      <c r="B507" s="45" t="s">
        <v>151</v>
      </c>
      <c r="C507" s="46">
        <v>34</v>
      </c>
      <c r="D507" s="45" t="s">
        <v>74</v>
      </c>
      <c r="E507" s="40">
        <f t="shared" si="14"/>
        <v>-1.8978824194118218</v>
      </c>
      <c r="F507" s="41">
        <f t="shared" si="15"/>
        <v>-4.0380477008762163E-2</v>
      </c>
      <c r="G507" s="42">
        <f>VLOOKUP(A507,Skaters!A1:G640,7,FALSE)</f>
        <v>47</v>
      </c>
      <c r="H507" s="43">
        <f>(VLOOKUP($A507,Skaters!$A1:$V640,8,FALSE)-AVERAGE(Skaters!H3:H640))/STDEV(Skaters!H3:H640)</f>
        <v>0.91863465518125609</v>
      </c>
      <c r="I507" s="33">
        <f>(VLOOKUP($A507,Skaters!$A1:$V640,10,FALSE)-AVERAGE(Skaters!J3:J640))/STDEV(Skaters!J3:J640)</f>
        <v>-1.0342314444883021</v>
      </c>
      <c r="J507" s="33">
        <f>(VLOOKUP($A507,Skaters!$A1:$V640,11,FALSE)-AVERAGE(Skaters!K3:K640))/STDEV(Skaters!K3:K640)</f>
        <v>-0.56478312873021408</v>
      </c>
      <c r="K507" s="33">
        <f>(VLOOKUP($A507,Skaters!$A1:$V640,12,FALSE)-AVERAGE(Skaters!L3:L640))/STDEV(Skaters!L3:L640)</f>
        <v>-0.83821570051774363</v>
      </c>
      <c r="L507" s="33">
        <f>(VLOOKUP($A507,Skaters!$A1:$V640,13,FALSE)-AVERAGE(Skaters!M3:M640))/STDEV(Skaters!M3:M640)</f>
        <v>-0.77230016392386547</v>
      </c>
      <c r="M507" s="33">
        <f>(VLOOKUP($A507,Skaters!$A1:$V640,14,FALSE)-AVERAGE(Skaters!N3:N640))/STDEV(Skaters!N3:N640)</f>
        <v>-0.78500262760152262</v>
      </c>
      <c r="N507" s="33">
        <f>(VLOOKUP($A507,Skaters!$A1:$V640,15,FALSE)-AVERAGE(Skaters!O3:O640))/STDEV(Skaters!O3:O640)</f>
        <v>-0.87916777113656353</v>
      </c>
      <c r="O507" s="33">
        <f>(VLOOKUP($A507,Skaters!$A1:$V640,16,FALSE)-AVERAGE(Skaters!P3:P640))/STDEV(Skaters!P3:P640)</f>
        <v>2.1871095127435125</v>
      </c>
      <c r="P507" s="33">
        <f>(VLOOKUP($A507,Skaters!$A1:$V640,17,FALSE)-AVERAGE(Skaters!Q3:Q640))/STDEV(Skaters!Q3:Q640)</f>
        <v>0.23545728580339909</v>
      </c>
      <c r="Q507" s="33">
        <f>(VLOOKUP($A507,Skaters!$A1:$V640,18,FALSE)-AVERAGE(Skaters!R3:R640))/STDEV(Skaters!R3:R640)</f>
        <v>-0.83450942387638938</v>
      </c>
      <c r="R507" s="33">
        <f>(VLOOKUP($A507,Skaters!$A1:$V640,19,FALSE)-AVERAGE(Skaters!S3:S640))/STDEV(Skaters!S3:S640)</f>
        <v>-0.99220366697223217</v>
      </c>
      <c r="S507" s="33">
        <f>(VLOOKUP($A507,Skaters!$A1:$V640,20,FALSE)-AVERAGE(Skaters!T3:T640))/STDEV(Skaters!T3:T640)</f>
        <v>-0.59598363404164245</v>
      </c>
      <c r="T507" s="33">
        <f>(VLOOKUP($A507,Skaters!$A1:$V640,21,FALSE)-AVERAGE(Skaters!U3:U640))/STDEV(Skaters!U3:U640)</f>
        <v>-0.65095784258714562</v>
      </c>
      <c r="U507" s="33">
        <f>(VLOOKUP($A507,Skaters!$A1:$V640,22,FALSE)-AVERAGE(Skaters!V3:V640))/STDEV(Skaters!V3:V640)</f>
        <v>-1.1927436227759016</v>
      </c>
      <c r="V507" s="33">
        <f>IFERROR((VLOOKUP($A507,Skaters!A1:X640,23,FALSE)-AVERAGE(Skaters!W3:W640))/STDEV(Skaters!W3:W640),0)</f>
        <v>0</v>
      </c>
      <c r="W507" s="33">
        <f>IFERROR((VLOOKUP($A507,Skaters!A1:X640,24,FALSE)-AVERAGE(Skaters!X3:X640))/STDEV(Skaters!X3:X640),0)</f>
        <v>0</v>
      </c>
    </row>
    <row r="508" spans="1:23" ht="21.25" customHeight="1" x14ac:dyDescent="0.2">
      <c r="A508" s="47" t="s">
        <v>588</v>
      </c>
      <c r="B508" s="38" t="s">
        <v>83</v>
      </c>
      <c r="C508" s="39">
        <v>37</v>
      </c>
      <c r="D508" s="38" t="s">
        <v>61</v>
      </c>
      <c r="E508" s="40">
        <f t="shared" si="14"/>
        <v>-2.4548873929364099</v>
      </c>
      <c r="F508" s="41">
        <f t="shared" si="15"/>
        <v>-5.1143487352841875E-2</v>
      </c>
      <c r="G508" s="42">
        <f>VLOOKUP(A508,Skaters!A1:G640,7,FALSE)</f>
        <v>48</v>
      </c>
      <c r="H508" s="43">
        <f>(VLOOKUP($A508,Skaters!$A1:$V640,8,FALSE)-AVERAGE(Skaters!H3:H640))/STDEV(Skaters!H3:H640)</f>
        <v>-1.5295470635806458</v>
      </c>
      <c r="I508" s="33">
        <f>(VLOOKUP($A508,Skaters!$A1:$V640,10,FALSE)-AVERAGE(Skaters!J3:J640))/STDEV(Skaters!J3:J640)</f>
        <v>-0.24323661742174257</v>
      </c>
      <c r="J508" s="33">
        <f>(VLOOKUP($A508,Skaters!$A1:$V640,11,FALSE)-AVERAGE(Skaters!K3:K640))/STDEV(Skaters!K3:K640)</f>
        <v>-1.148034310857335</v>
      </c>
      <c r="K508" s="33">
        <f>(VLOOKUP($A508,Skaters!$A1:$V640,12,FALSE)-AVERAGE(Skaters!L3:L640))/STDEV(Skaters!L3:L640)</f>
        <v>-0.83835106832871931</v>
      </c>
      <c r="L508" s="33">
        <f>(VLOOKUP($A508,Skaters!$A1:$V640,13,FALSE)-AVERAGE(Skaters!M3:M640))/STDEV(Skaters!M3:M640)</f>
        <v>-0.69596301220491685</v>
      </c>
      <c r="M508" s="33">
        <f>(VLOOKUP($A508,Skaters!$A1:$V640,14,FALSE)-AVERAGE(Skaters!N3:N640))/STDEV(Skaters!N3:N640)</f>
        <v>-0.75396972141139784</v>
      </c>
      <c r="N508" s="33">
        <f>(VLOOKUP($A508,Skaters!$A1:$V640,15,FALSE)-AVERAGE(Skaters!O3:O640))/STDEV(Skaters!O3:O640)</f>
        <v>-0.86324571446067699</v>
      </c>
      <c r="O508" s="33">
        <f>(VLOOKUP($A508,Skaters!$A1:$V640,16,FALSE)-AVERAGE(Skaters!P3:P640))/STDEV(Skaters!P3:P640)</f>
        <v>-0.21119692353670161</v>
      </c>
      <c r="P508" s="33">
        <f>(VLOOKUP($A508,Skaters!$A1:$V640,17,FALSE)-AVERAGE(Skaters!Q3:Q640))/STDEV(Skaters!Q3:Q640)</f>
        <v>-3.946926690187761E-2</v>
      </c>
      <c r="Q508" s="33">
        <f>(VLOOKUP($A508,Skaters!$A1:$V640,18,FALSE)-AVERAGE(Skaters!R3:R640))/STDEV(Skaters!R3:R640)</f>
        <v>0.70678918554496328</v>
      </c>
      <c r="R508" s="33">
        <f>(VLOOKUP($A508,Skaters!$A1:$V640,19,FALSE)-AVERAGE(Skaters!S3:S640))/STDEV(Skaters!S3:S640)</f>
        <v>-0.21883245475685739</v>
      </c>
      <c r="S508" s="33">
        <f>(VLOOKUP($A508,Skaters!$A1:$V640,20,FALSE)-AVERAGE(Skaters!T3:T640))/STDEV(Skaters!T3:T640)</f>
        <v>0.73929617841532846</v>
      </c>
      <c r="T508" s="33">
        <f>(VLOOKUP($A508,Skaters!$A1:$V640,21,FALSE)-AVERAGE(Skaters!U3:U640))/STDEV(Skaters!U3:U640)</f>
        <v>0.72964586565525236</v>
      </c>
      <c r="U508" s="33">
        <f>(VLOOKUP($A508,Skaters!$A1:$V640,22,FALSE)-AVERAGE(Skaters!V3:V640))/STDEV(Skaters!V3:V640)</f>
        <v>1.022335819863861</v>
      </c>
      <c r="V508" s="33">
        <f>IFERROR((VLOOKUP($A508,Skaters!A1:X640,23,FALSE)-AVERAGE(Skaters!W3:W640))/STDEV(Skaters!W3:W640),0)</f>
        <v>0</v>
      </c>
      <c r="W508" s="33">
        <f>IFERROR((VLOOKUP($A508,Skaters!A1:X640,24,FALSE)-AVERAGE(Skaters!X3:X640))/STDEV(Skaters!X3:X640),0)</f>
        <v>0</v>
      </c>
    </row>
    <row r="509" spans="1:23" ht="21.25" customHeight="1" x14ac:dyDescent="0.2">
      <c r="A509" s="47" t="s">
        <v>561</v>
      </c>
      <c r="B509" s="38" t="s">
        <v>94</v>
      </c>
      <c r="C509" s="39">
        <v>35</v>
      </c>
      <c r="D509" s="38" t="s">
        <v>104</v>
      </c>
      <c r="E509" s="40">
        <f t="shared" si="14"/>
        <v>-3.1728568144761358</v>
      </c>
      <c r="F509" s="41">
        <f t="shared" si="15"/>
        <v>-6.4752179887268072E-2</v>
      </c>
      <c r="G509" s="42">
        <f>VLOOKUP(A509,Skaters!A1:G640,7,FALSE)</f>
        <v>49</v>
      </c>
      <c r="H509" s="43">
        <f>(VLOOKUP($A509,Skaters!$A1:$V640,8,FALSE)-AVERAGE(Skaters!H3:H640))/STDEV(Skaters!H3:H640)</f>
        <v>-1.0335559333615318</v>
      </c>
      <c r="I509" s="33">
        <f>(VLOOKUP($A509,Skaters!$A1:$V640,10,FALSE)-AVERAGE(Skaters!J3:J640))/STDEV(Skaters!J3:J640)</f>
        <v>-0.50058513418584627</v>
      </c>
      <c r="J509" s="33">
        <f>(VLOOKUP($A509,Skaters!$A1:$V640,11,FALSE)-AVERAGE(Skaters!K3:K640))/STDEV(Skaters!K3:K640)</f>
        <v>-0.96019519041848955</v>
      </c>
      <c r="K509" s="33">
        <f>(VLOOKUP($A509,Skaters!$A1:$V640,12,FALSE)-AVERAGE(Skaters!L3:L640))/STDEV(Skaters!L3:L640)</f>
        <v>-0.83951999399309918</v>
      </c>
      <c r="L509" s="33">
        <f>(VLOOKUP($A509,Skaters!$A1:$V640,13,FALSE)-AVERAGE(Skaters!M3:M640))/STDEV(Skaters!M3:M640)</f>
        <v>-0.36152998361643379</v>
      </c>
      <c r="M509" s="33">
        <f>(VLOOKUP($A509,Skaters!$A1:$V640,14,FALSE)-AVERAGE(Skaters!N3:N640))/STDEV(Skaters!N3:N640)</f>
        <v>-0.76437554846350686</v>
      </c>
      <c r="N509" s="33">
        <f>(VLOOKUP($A509,Skaters!$A1:$V640,15,FALSE)-AVERAGE(Skaters!O3:O640))/STDEV(Skaters!O3:O640)</f>
        <v>-0.86507755867202774</v>
      </c>
      <c r="O509" s="33">
        <f>(VLOOKUP($A509,Skaters!$A1:$V640,16,FALSE)-AVERAGE(Skaters!P3:P640))/STDEV(Skaters!P3:P640)</f>
        <v>-0.4158674790446984</v>
      </c>
      <c r="P509" s="33">
        <f>(VLOOKUP($A509,Skaters!$A1:$V640,17,FALSE)-AVERAGE(Skaters!Q3:Q640))/STDEV(Skaters!Q3:Q640)</f>
        <v>1.1034629006823795</v>
      </c>
      <c r="Q509" s="33">
        <f>(VLOOKUP($A509,Skaters!$A1:$V640,18,FALSE)-AVERAGE(Skaters!R3:R640))/STDEV(Skaters!R3:R640)</f>
        <v>-6.9601468538639702E-2</v>
      </c>
      <c r="R509" s="33">
        <f>(VLOOKUP($A509,Skaters!$A1:$V640,19,FALSE)-AVERAGE(Skaters!S3:S640))/STDEV(Skaters!S3:S640)</f>
        <v>-0.27261958437814898</v>
      </c>
      <c r="S509" s="33">
        <f>(VLOOKUP($A509,Skaters!$A1:$V640,20,FALSE)-AVERAGE(Skaters!T3:T640))/STDEV(Skaters!T3:T640)</f>
        <v>-0.29748275941175983</v>
      </c>
      <c r="T509" s="33">
        <f>(VLOOKUP($A509,Skaters!$A1:$V640,21,FALSE)-AVERAGE(Skaters!U3:U640))/STDEV(Skaters!U3:U640)</f>
        <v>-0.29579488445452989</v>
      </c>
      <c r="U509" s="33">
        <f>(VLOOKUP($A509,Skaters!$A1:$V640,22,FALSE)-AVERAGE(Skaters!V3:V640))/STDEV(Skaters!V3:V640)</f>
        <v>0.86937592779799699</v>
      </c>
      <c r="V509" s="33">
        <f>IFERROR((VLOOKUP($A509,Skaters!A1:X640,23,FALSE)-AVERAGE(Skaters!W3:W640))/STDEV(Skaters!W3:W640),0)</f>
        <v>0</v>
      </c>
      <c r="W509" s="33">
        <f>IFERROR((VLOOKUP($A509,Skaters!A1:X640,24,FALSE)-AVERAGE(Skaters!X3:X640))/STDEV(Skaters!X3:X640),0)</f>
        <v>0</v>
      </c>
    </row>
    <row r="510" spans="1:23" ht="21.25" customHeight="1" x14ac:dyDescent="0.15">
      <c r="A510" s="44" t="s">
        <v>595</v>
      </c>
      <c r="B510" s="45" t="s">
        <v>204</v>
      </c>
      <c r="C510" s="46">
        <v>30</v>
      </c>
      <c r="D510" s="45" t="s">
        <v>59</v>
      </c>
      <c r="E510" s="40">
        <f t="shared" si="14"/>
        <v>-5.6562221471638701</v>
      </c>
      <c r="F510" s="41">
        <f t="shared" si="15"/>
        <v>-0.11783796139924729</v>
      </c>
      <c r="G510" s="42">
        <f>VLOOKUP(A510,Skaters!A1:G640,7,FALSE)</f>
        <v>48</v>
      </c>
      <c r="H510" s="43">
        <f>(VLOOKUP($A510,Skaters!$A1:$V640,8,FALSE)-AVERAGE(Skaters!H3:H640))/STDEV(Skaters!H3:H640)</f>
        <v>-0.79384820681413903</v>
      </c>
      <c r="I510" s="33">
        <f>(VLOOKUP($A510,Skaters!$A1:$V640,10,FALSE)-AVERAGE(Skaters!J3:J640))/STDEV(Skaters!J3:J640)</f>
        <v>-0.68659119547386405</v>
      </c>
      <c r="J510" s="33">
        <f>(VLOOKUP($A510,Skaters!$A1:$V640,11,FALSE)-AVERAGE(Skaters!K3:K640))/STDEV(Skaters!K3:K640)</f>
        <v>-0.82658230625368412</v>
      </c>
      <c r="K510" s="33">
        <f>(VLOOKUP($A510,Skaters!$A1:$V640,12,FALSE)-AVERAGE(Skaters!L3:L640))/STDEV(Skaters!L3:L640)</f>
        <v>-0.84172488873250584</v>
      </c>
      <c r="L510" s="33">
        <f>(VLOOKUP($A510,Skaters!$A1:$V640,13,FALSE)-AVERAGE(Skaters!M3:M640))/STDEV(Skaters!M3:M640)</f>
        <v>-0.69675908997252811</v>
      </c>
      <c r="M510" s="33">
        <f>(VLOOKUP($A510,Skaters!$A1:$V640,14,FALSE)-AVERAGE(Skaters!N3:N640))/STDEV(Skaters!N3:N640)</f>
        <v>-0.71929929553134742</v>
      </c>
      <c r="N510" s="33">
        <f>(VLOOKUP($A510,Skaters!$A1:$V640,15,FALSE)-AVERAGE(Skaters!O3:O640))/STDEV(Skaters!O3:O640)</f>
        <v>-0.84185944200229479</v>
      </c>
      <c r="O510" s="33">
        <f>(VLOOKUP($A510,Skaters!$A1:$V640,16,FALSE)-AVERAGE(Skaters!P3:P640))/STDEV(Skaters!P3:P640)</f>
        <v>-0.56397398058999271</v>
      </c>
      <c r="P510" s="33">
        <f>(VLOOKUP($A510,Skaters!$A1:$V640,17,FALSE)-AVERAGE(Skaters!Q3:Q640))/STDEV(Skaters!Q3:Q640)</f>
        <v>-0.73911222128083187</v>
      </c>
      <c r="Q510" s="33">
        <f>(VLOOKUP($A510,Skaters!$A1:$V640,18,FALSE)-AVERAGE(Skaters!R3:R640))/STDEV(Skaters!R3:R640)</f>
        <v>-2.040456132871507</v>
      </c>
      <c r="R510" s="33">
        <f>(VLOOKUP($A510,Skaters!$A1:$V640,19,FALSE)-AVERAGE(Skaters!S3:S640))/STDEV(Skaters!S3:S640)</f>
        <v>-0.87813843631741129</v>
      </c>
      <c r="S510" s="33">
        <f>(VLOOKUP($A510,Skaters!$A1:$V640,20,FALSE)-AVERAGE(Skaters!T3:T640))/STDEV(Skaters!T3:T640)</f>
        <v>1.7800290397769041</v>
      </c>
      <c r="T510" s="33">
        <f>(VLOOKUP($A510,Skaters!$A1:$V640,21,FALSE)-AVERAGE(Skaters!U3:U640))/STDEV(Skaters!U3:U640)</f>
        <v>1.6008882588855138</v>
      </c>
      <c r="U510" s="33">
        <f>(VLOOKUP($A510,Skaters!$A1:$V640,22,FALSE)-AVERAGE(Skaters!V3:V640))/STDEV(Skaters!V3:V640)</f>
        <v>1.1170843290409642</v>
      </c>
      <c r="V510" s="33">
        <f>IFERROR((VLOOKUP($A510,Skaters!A1:X640,23,FALSE)-AVERAGE(Skaters!W3:W640))/STDEV(Skaters!W3:W640),0)</f>
        <v>0</v>
      </c>
      <c r="W510" s="33">
        <f>IFERROR((VLOOKUP($A510,Skaters!A1:X640,24,FALSE)-AVERAGE(Skaters!X3:X640))/STDEV(Skaters!X3:X640),0)</f>
        <v>0</v>
      </c>
    </row>
    <row r="511" spans="1:23" ht="21.25" customHeight="1" x14ac:dyDescent="0.2">
      <c r="A511" s="47" t="s">
        <v>587</v>
      </c>
      <c r="B511" s="38" t="s">
        <v>92</v>
      </c>
      <c r="C511" s="39">
        <v>26</v>
      </c>
      <c r="D511" s="38" t="s">
        <v>66</v>
      </c>
      <c r="E511" s="40">
        <f t="shared" si="14"/>
        <v>-4.0488095594376858</v>
      </c>
      <c r="F511" s="41">
        <f t="shared" si="15"/>
        <v>-8.8017599118210568E-2</v>
      </c>
      <c r="G511" s="42">
        <f>VLOOKUP(A511,Skaters!A1:G640,7,FALSE)</f>
        <v>46</v>
      </c>
      <c r="H511" s="43">
        <f>(VLOOKUP($A511,Skaters!$A1:$V640,8,FALSE)-AVERAGE(Skaters!H3:H640))/STDEV(Skaters!H3:H640)</f>
        <v>-0.99622133040024419</v>
      </c>
      <c r="I511" s="33">
        <f>(VLOOKUP($A511,Skaters!$A1:$V640,10,FALSE)-AVERAGE(Skaters!J3:J640))/STDEV(Skaters!J3:J640)</f>
        <v>-0.62289396313621237</v>
      </c>
      <c r="J511" s="33">
        <f>(VLOOKUP($A511,Skaters!$A1:$V640,11,FALSE)-AVERAGE(Skaters!K3:K640))/STDEV(Skaters!K3:K640)</f>
        <v>-0.8873313348049906</v>
      </c>
      <c r="K511" s="33">
        <f>(VLOOKUP($A511,Skaters!$A1:$V640,12,FALSE)-AVERAGE(Skaters!L3:L640))/STDEV(Skaters!L3:L640)</f>
        <v>-0.85044000267101572</v>
      </c>
      <c r="L511" s="33">
        <f>(VLOOKUP($A511,Skaters!$A1:$V640,13,FALSE)-AVERAGE(Skaters!M3:M640))/STDEV(Skaters!M3:M640)</f>
        <v>-0.47271841680839105</v>
      </c>
      <c r="M511" s="33">
        <f>(VLOOKUP($A511,Skaters!$A1:$V640,14,FALSE)-AVERAGE(Skaters!N3:N640))/STDEV(Skaters!N3:N640)</f>
        <v>-0.72475058264003656</v>
      </c>
      <c r="N511" s="33">
        <f>(VLOOKUP($A511,Skaters!$A1:$V640,15,FALSE)-AVERAGE(Skaters!O3:O640))/STDEV(Skaters!O3:O640)</f>
        <v>-0.82496322130744049</v>
      </c>
      <c r="O511" s="33">
        <f>(VLOOKUP($A511,Skaters!$A1:$V640,16,FALSE)-AVERAGE(Skaters!P3:P640))/STDEV(Skaters!P3:P640)</f>
        <v>-0.97875935798088698</v>
      </c>
      <c r="P511" s="33">
        <f>(VLOOKUP($A511,Skaters!$A1:$V640,17,FALSE)-AVERAGE(Skaters!Q3:Q640))/STDEV(Skaters!Q3:Q640)</f>
        <v>1.7428496562807398</v>
      </c>
      <c r="Q511" s="33">
        <f>(VLOOKUP($A511,Skaters!$A1:$V640,18,FALSE)-AVERAGE(Skaters!R3:R640))/STDEV(Skaters!R3:R640)</f>
        <v>-0.26214326539976474</v>
      </c>
      <c r="R511" s="33">
        <f>(VLOOKUP($A511,Skaters!$A1:$V640,19,FALSE)-AVERAGE(Skaters!S3:S640))/STDEV(Skaters!S3:S640)</f>
        <v>-0.50725331899125192</v>
      </c>
      <c r="S511" s="33">
        <f>(VLOOKUP($A511,Skaters!$A1:$V640,20,FALSE)-AVERAGE(Skaters!T3:T640))/STDEV(Skaters!T3:T640)</f>
        <v>-0.57073338412960695</v>
      </c>
      <c r="T511" s="33">
        <f>(VLOOKUP($A511,Skaters!$A1:$V640,21,FALSE)-AVERAGE(Skaters!U3:U640))/STDEV(Skaters!U3:U640)</f>
        <v>-0.55687542763530196</v>
      </c>
      <c r="U511" s="33">
        <f>(VLOOKUP($A511,Skaters!$A1:$V640,22,FALSE)-AVERAGE(Skaters!V3:V640))/STDEV(Skaters!V3:V640)</f>
        <v>0.89723135397298148</v>
      </c>
      <c r="V511" s="33">
        <f>IFERROR((VLOOKUP($A511,Skaters!A1:X640,23,FALSE)-AVERAGE(Skaters!W3:W640))/STDEV(Skaters!W3:W640),0)</f>
        <v>0</v>
      </c>
      <c r="W511" s="33">
        <f>IFERROR((VLOOKUP($A511,Skaters!A1:X640,24,FALSE)-AVERAGE(Skaters!X3:X640))/STDEV(Skaters!X3:X640),0)</f>
        <v>0</v>
      </c>
    </row>
    <row r="512" spans="1:23" ht="21.25" customHeight="1" x14ac:dyDescent="0.15">
      <c r="A512" s="37" t="s">
        <v>609</v>
      </c>
      <c r="B512" s="38" t="s">
        <v>76</v>
      </c>
      <c r="C512" s="39">
        <v>25</v>
      </c>
      <c r="D512" s="38" t="s">
        <v>104</v>
      </c>
      <c r="E512" s="40">
        <f t="shared" si="14"/>
        <v>-2.9931647410026438</v>
      </c>
      <c r="F512" s="41">
        <f t="shared" si="15"/>
        <v>-6.1084994714339667E-2</v>
      </c>
      <c r="G512" s="42">
        <f>VLOOKUP(A512,Skaters!A1:G640,7,FALSE)</f>
        <v>49</v>
      </c>
      <c r="H512" s="43">
        <f>(VLOOKUP($A512,Skaters!$A1:$V640,8,FALSE)-AVERAGE(Skaters!H3:H640))/STDEV(Skaters!H3:H640)</f>
        <v>-1.4040802641207419</v>
      </c>
      <c r="I512" s="33">
        <f>(VLOOKUP($A512,Skaters!$A1:$V640,10,FALSE)-AVERAGE(Skaters!J3:J640))/STDEV(Skaters!J3:J640)</f>
        <v>-0.43937613802224451</v>
      </c>
      <c r="J512" s="33">
        <f>(VLOOKUP($A512,Skaters!$A1:$V640,11,FALSE)-AVERAGE(Skaters!K3:K640))/STDEV(Skaters!K3:K640)</f>
        <v>-1.0325191326317953</v>
      </c>
      <c r="K512" s="33">
        <f>(VLOOKUP($A512,Skaters!$A1:$V640,12,FALSE)-AVERAGE(Skaters!L3:L640))/STDEV(Skaters!L3:L640)</f>
        <v>-0.8567043610041204</v>
      </c>
      <c r="L512" s="33">
        <f>(VLOOKUP($A512,Skaters!$A1:$V640,13,FALSE)-AVERAGE(Skaters!M3:M640))/STDEV(Skaters!M3:M640)</f>
        <v>-0.68342921113307664</v>
      </c>
      <c r="M512" s="33">
        <f>(VLOOKUP($A512,Skaters!$A1:$V640,14,FALSE)-AVERAGE(Skaters!N3:N640))/STDEV(Skaters!N3:N640)</f>
        <v>-0.77235823820772986</v>
      </c>
      <c r="N512" s="33">
        <f>(VLOOKUP($A512,Skaters!$A1:$V640,15,FALSE)-AVERAGE(Skaters!O3:O640))/STDEV(Skaters!O3:O640)</f>
        <v>-0.87315883528191041</v>
      </c>
      <c r="O512" s="33">
        <f>(VLOOKUP($A512,Skaters!$A1:$V640,16,FALSE)-AVERAGE(Skaters!P3:P640))/STDEV(Skaters!P3:P640)</f>
        <v>-0.85155248032447317</v>
      </c>
      <c r="P512" s="33">
        <f>(VLOOKUP($A512,Skaters!$A1:$V640,17,FALSE)-AVERAGE(Skaters!Q3:Q640))/STDEV(Skaters!Q3:Q640)</f>
        <v>-0.11370209290100874</v>
      </c>
      <c r="Q512" s="33">
        <f>(VLOOKUP($A512,Skaters!$A1:$V640,18,FALSE)-AVERAGE(Skaters!R3:R640))/STDEV(Skaters!R3:R640)</f>
        <v>0.88687105639085617</v>
      </c>
      <c r="R512" s="33">
        <f>(VLOOKUP($A512,Skaters!$A1:$V640,19,FALSE)-AVERAGE(Skaters!S3:S640))/STDEV(Skaters!S3:S640)</f>
        <v>-0.25609277117593587</v>
      </c>
      <c r="S512" s="33">
        <f>(VLOOKUP($A512,Skaters!$A1:$V640,20,FALSE)-AVERAGE(Skaters!T3:T640))/STDEV(Skaters!T3:T640)</f>
        <v>9.86414041333641E-2</v>
      </c>
      <c r="T512" s="33">
        <f>(VLOOKUP($A512,Skaters!$A1:$V640,21,FALSE)-AVERAGE(Skaters!U3:U640))/STDEV(Skaters!U3:U640)</f>
        <v>3.7937444431175769E-2</v>
      </c>
      <c r="U512" s="33">
        <f>(VLOOKUP($A512,Skaters!$A1:$V640,22,FALSE)-AVERAGE(Skaters!V3:V640))/STDEV(Skaters!V3:V640)</f>
        <v>1.0677200526538391</v>
      </c>
      <c r="V512" s="33">
        <f>IFERROR((VLOOKUP($A512,Skaters!A1:X640,23,FALSE)-AVERAGE(Skaters!W3:W640))/STDEV(Skaters!W3:W640),0)</f>
        <v>0</v>
      </c>
      <c r="W512" s="33">
        <f>IFERROR((VLOOKUP($A512,Skaters!A1:X640,24,FALSE)-AVERAGE(Skaters!X3:X640))/STDEV(Skaters!X3:X640),0)</f>
        <v>0</v>
      </c>
    </row>
    <row r="513" spans="1:23" ht="21.25" customHeight="1" x14ac:dyDescent="0.15">
      <c r="A513" s="44" t="s">
        <v>523</v>
      </c>
      <c r="B513" s="45" t="s">
        <v>99</v>
      </c>
      <c r="C513" s="46">
        <v>30</v>
      </c>
      <c r="D513" s="45" t="s">
        <v>74</v>
      </c>
      <c r="E513" s="40">
        <f t="shared" si="14"/>
        <v>-2.1949650406024332</v>
      </c>
      <c r="F513" s="41">
        <f t="shared" si="15"/>
        <v>-4.1414434728347799E-2</v>
      </c>
      <c r="G513" s="42">
        <f>VLOOKUP(A513,Skaters!A1:G640,7,FALSE)</f>
        <v>53</v>
      </c>
      <c r="H513" s="43">
        <f>(VLOOKUP($A513,Skaters!$A1:$V640,8,FALSE)-AVERAGE(Skaters!H3:H640))/STDEV(Skaters!H3:H640)</f>
        <v>0.63005398221686326</v>
      </c>
      <c r="I513" s="33">
        <f>(VLOOKUP($A513,Skaters!$A1:$V640,10,FALSE)-AVERAGE(Skaters!J3:J640))/STDEV(Skaters!J3:J640)</f>
        <v>-0.99083201101072882</v>
      </c>
      <c r="J513" s="33">
        <f>(VLOOKUP($A513,Skaters!$A1:$V640,11,FALSE)-AVERAGE(Skaters!K3:K640))/STDEV(Skaters!K3:K640)</f>
        <v>-0.62612506817936953</v>
      </c>
      <c r="K513" s="33">
        <f>(VLOOKUP($A513,Skaters!$A1:$V640,12,FALSE)-AVERAGE(Skaters!L3:L640))/STDEV(Skaters!L3:L640)</f>
        <v>-0.85675506441801152</v>
      </c>
      <c r="L513" s="33">
        <f>(VLOOKUP($A513,Skaters!$A1:$V640,13,FALSE)-AVERAGE(Skaters!M3:M640))/STDEV(Skaters!M3:M640)</f>
        <v>-0.73328537133400506</v>
      </c>
      <c r="M513" s="33">
        <f>(VLOOKUP($A513,Skaters!$A1:$V640,14,FALSE)-AVERAGE(Skaters!N3:N640))/STDEV(Skaters!N3:N640)</f>
        <v>-0.77818861670965545</v>
      </c>
      <c r="N513" s="33">
        <f>(VLOOKUP($A513,Skaters!$A1:$V640,15,FALSE)-AVERAGE(Skaters!O3:O640))/STDEV(Skaters!O3:O640)</f>
        <v>-0.86803616531863037</v>
      </c>
      <c r="O513" s="33">
        <f>(VLOOKUP($A513,Skaters!$A1:$V640,16,FALSE)-AVERAGE(Skaters!P3:P640))/STDEV(Skaters!P3:P640)</f>
        <v>2.3426799943755281</v>
      </c>
      <c r="P513" s="33">
        <f>(VLOOKUP($A513,Skaters!$A1:$V640,17,FALSE)-AVERAGE(Skaters!Q3:Q640))/STDEV(Skaters!Q3:Q640)</f>
        <v>1.0880405711056416</v>
      </c>
      <c r="Q513" s="33">
        <f>(VLOOKUP($A513,Skaters!$A1:$V640,18,FALSE)-AVERAGE(Skaters!R3:R640))/STDEV(Skaters!R3:R640)</f>
        <v>-1.3193664191352281</v>
      </c>
      <c r="R513" s="33">
        <f>(VLOOKUP($A513,Skaters!$A1:$V640,19,FALSE)-AVERAGE(Skaters!S3:S640))/STDEV(Skaters!S3:S640)</f>
        <v>-0.99362520618123484</v>
      </c>
      <c r="S513" s="33">
        <f>(VLOOKUP($A513,Skaters!$A1:$V640,20,FALSE)-AVERAGE(Skaters!T3:T640))/STDEV(Skaters!T3:T640)</f>
        <v>-0.59598363404164245</v>
      </c>
      <c r="T513" s="33">
        <f>(VLOOKUP($A513,Skaters!$A1:$V640,21,FALSE)-AVERAGE(Skaters!U3:U640))/STDEV(Skaters!U3:U640)</f>
        <v>-0.65095784258714562</v>
      </c>
      <c r="U513" s="33">
        <f>(VLOOKUP($A513,Skaters!$A1:$V640,22,FALSE)-AVERAGE(Skaters!V3:V640))/STDEV(Skaters!V3:V640)</f>
        <v>-1.1927436227759016</v>
      </c>
      <c r="V513" s="33">
        <f>IFERROR((VLOOKUP($A513,Skaters!A1:X640,23,FALSE)-AVERAGE(Skaters!W3:W640))/STDEV(Skaters!W3:W640),0)</f>
        <v>0</v>
      </c>
      <c r="W513" s="33">
        <f>IFERROR((VLOOKUP($A513,Skaters!A1:X640,24,FALSE)-AVERAGE(Skaters!X3:X640))/STDEV(Skaters!X3:X640),0)</f>
        <v>0</v>
      </c>
    </row>
    <row r="514" spans="1:23" ht="21.25" customHeight="1" x14ac:dyDescent="0.15">
      <c r="A514" s="44" t="s">
        <v>516</v>
      </c>
      <c r="B514" s="48" t="s">
        <v>99</v>
      </c>
      <c r="C514" s="49">
        <v>34</v>
      </c>
      <c r="D514" s="48" t="s">
        <v>74</v>
      </c>
      <c r="E514" s="40">
        <f t="shared" si="14"/>
        <v>-2.1169509868438703</v>
      </c>
      <c r="F514" s="41">
        <f t="shared" si="15"/>
        <v>-3.9942471449884345E-2</v>
      </c>
      <c r="G514" s="42">
        <f>VLOOKUP(A514,Skaters!A1:G640,7,FALSE)</f>
        <v>53</v>
      </c>
      <c r="H514" s="43">
        <f>(VLOOKUP($A514,Skaters!$A1:$V640,8,FALSE)-AVERAGE(Skaters!H3:H640))/STDEV(Skaters!H3:H640)</f>
        <v>0.8122777327904962</v>
      </c>
      <c r="I514" s="33">
        <f>(VLOOKUP($A514,Skaters!$A1:$V640,10,FALSE)-AVERAGE(Skaters!J3:J640))/STDEV(Skaters!J3:J640)</f>
        <v>-0.87674823821095282</v>
      </c>
      <c r="J514" s="33">
        <f>(VLOOKUP($A514,Skaters!$A1:$V640,11,FALSE)-AVERAGE(Skaters!K3:K640))/STDEV(Skaters!K3:K640)</f>
        <v>-0.73663992138007661</v>
      </c>
      <c r="K514" s="33">
        <f>(VLOOKUP($A514,Skaters!$A1:$V640,12,FALSE)-AVERAGE(Skaters!L3:L640))/STDEV(Skaters!L3:L640)</f>
        <v>-0.87344505445133802</v>
      </c>
      <c r="L514" s="33">
        <f>(VLOOKUP($A514,Skaters!$A1:$V640,13,FALSE)-AVERAGE(Skaters!M3:M640))/STDEV(Skaters!M3:M640)</f>
        <v>-0.39218415757669206</v>
      </c>
      <c r="M514" s="33">
        <f>(VLOOKUP($A514,Skaters!$A1:$V640,14,FALSE)-AVERAGE(Skaters!N3:N640))/STDEV(Skaters!N3:N640)</f>
        <v>-0.76434243771584931</v>
      </c>
      <c r="N514" s="33">
        <f>(VLOOKUP($A514,Skaters!$A1:$V640,15,FALSE)-AVERAGE(Skaters!O3:O640))/STDEV(Skaters!O3:O640)</f>
        <v>-0.866314248927606</v>
      </c>
      <c r="O514" s="33">
        <f>(VLOOKUP($A514,Skaters!$A1:$V640,16,FALSE)-AVERAGE(Skaters!P3:P640))/STDEV(Skaters!P3:P640)</f>
        <v>1.696325850507437</v>
      </c>
      <c r="P514" s="33">
        <f>(VLOOKUP($A514,Skaters!$A1:$V640,17,FALSE)-AVERAGE(Skaters!Q3:Q640))/STDEV(Skaters!Q3:Q640)</f>
        <v>1.1446872148281675</v>
      </c>
      <c r="Q514" s="33">
        <f>(VLOOKUP($A514,Skaters!$A1:$V640,18,FALSE)-AVERAGE(Skaters!R3:R640))/STDEV(Skaters!R3:R640)</f>
        <v>-0.94139027125597996</v>
      </c>
      <c r="R514" s="33">
        <f>(VLOOKUP($A514,Skaters!$A1:$V640,19,FALSE)-AVERAGE(Skaters!S3:S640))/STDEV(Skaters!S3:S640)</f>
        <v>-0.90194643046309364</v>
      </c>
      <c r="S514" s="33">
        <f>(VLOOKUP($A514,Skaters!$A1:$V640,20,FALSE)-AVERAGE(Skaters!T3:T640))/STDEV(Skaters!T3:T640)</f>
        <v>-0.59598363404164245</v>
      </c>
      <c r="T514" s="33">
        <f>(VLOOKUP($A514,Skaters!$A1:$V640,21,FALSE)-AVERAGE(Skaters!U3:U640))/STDEV(Skaters!U3:U640)</f>
        <v>-0.65095784258714562</v>
      </c>
      <c r="U514" s="33">
        <f>(VLOOKUP($A514,Skaters!$A1:$V640,22,FALSE)-AVERAGE(Skaters!V3:V640))/STDEV(Skaters!V3:V640)</f>
        <v>-1.1927436227759016</v>
      </c>
      <c r="V514" s="33">
        <f>IFERROR((VLOOKUP($A514,Skaters!A1:X640,23,FALSE)-AVERAGE(Skaters!W3:W640))/STDEV(Skaters!W3:W640),0)</f>
        <v>0</v>
      </c>
      <c r="W514" s="33">
        <f>IFERROR((VLOOKUP($A514,Skaters!A1:X640,24,FALSE)-AVERAGE(Skaters!X3:X640))/STDEV(Skaters!X3:X640),0)</f>
        <v>0</v>
      </c>
    </row>
    <row r="515" spans="1:23" ht="21.25" customHeight="1" x14ac:dyDescent="0.15">
      <c r="A515" s="44" t="s">
        <v>602</v>
      </c>
      <c r="B515" s="48" t="s">
        <v>99</v>
      </c>
      <c r="C515" s="49">
        <v>23</v>
      </c>
      <c r="D515" s="48" t="s">
        <v>74</v>
      </c>
      <c r="E515" s="40">
        <f t="shared" ref="E515:E578" si="16">(H515*G515*H$2)+(I515*I$2)+(J515*J$2)+(K515*K$2)+(L515*L$2)+(M515*M$2)+(N515*N$2)+(O515*O$2)+(P515*P$2)+(Q515*Q$2)+(R515*R$2)+(S515*S$2)+(T515*T$2)+(U515*U$2)+(V515*V$2)+(W515*W$2)</f>
        <v>-3.6949834187860917</v>
      </c>
      <c r="F515" s="41">
        <f t="shared" ref="F515:F578" si="17">E515/G515</f>
        <v>-6.971666827898286E-2</v>
      </c>
      <c r="G515" s="42">
        <f>VLOOKUP(A515,Skaters!A1:G640,7,FALSE)</f>
        <v>53</v>
      </c>
      <c r="H515" s="43">
        <f>(VLOOKUP($A515,Skaters!$A1:$V640,8,FALSE)-AVERAGE(Skaters!H3:H640))/STDEV(Skaters!H3:H640)</f>
        <v>-0.36719537307063493</v>
      </c>
      <c r="I515" s="33">
        <f>(VLOOKUP($A515,Skaters!$A1:$V640,10,FALSE)-AVERAGE(Skaters!J3:J640))/STDEV(Skaters!J3:J640)</f>
        <v>-1.0718557654116405</v>
      </c>
      <c r="J515" s="33">
        <f>(VLOOKUP($A515,Skaters!$A1:$V640,11,FALSE)-AVERAGE(Skaters!K3:K640))/STDEV(Skaters!K3:K640)</f>
        <v>-0.59545195987362121</v>
      </c>
      <c r="K515" s="33">
        <f>(VLOOKUP($A515,Skaters!$A1:$V640,12,FALSE)-AVERAGE(Skaters!L3:L640))/STDEV(Skaters!L3:L640)</f>
        <v>-0.87510269052506473</v>
      </c>
      <c r="L515" s="33">
        <f>(VLOOKUP($A515,Skaters!$A1:$V640,13,FALSE)-AVERAGE(Skaters!M3:M640))/STDEV(Skaters!M3:M640)</f>
        <v>-1.1420756513428028</v>
      </c>
      <c r="M515" s="33">
        <f>(VLOOKUP($A515,Skaters!$A1:$V640,14,FALSE)-AVERAGE(Skaters!N3:N640))/STDEV(Skaters!N3:N640)</f>
        <v>-0.74031949822531562</v>
      </c>
      <c r="N515" s="33">
        <f>(VLOOKUP($A515,Skaters!$A1:$V640,15,FALSE)-AVERAGE(Skaters!O3:O640))/STDEV(Skaters!O3:O640)</f>
        <v>-0.75484898165752468</v>
      </c>
      <c r="O515" s="33">
        <f>(VLOOKUP($A515,Skaters!$A1:$V640,16,FALSE)-AVERAGE(Skaters!P3:P640))/STDEV(Skaters!P3:P640)</f>
        <v>0.94761747024790188</v>
      </c>
      <c r="P515" s="33">
        <f>(VLOOKUP($A515,Skaters!$A1:$V640,17,FALSE)-AVERAGE(Skaters!Q3:Q640))/STDEV(Skaters!Q3:Q640)</f>
        <v>-0.77455601056539924</v>
      </c>
      <c r="Q515" s="33">
        <f>(VLOOKUP($A515,Skaters!$A1:$V640,18,FALSE)-AVERAGE(Skaters!R3:R640))/STDEV(Skaters!R3:R640)</f>
        <v>-1.0783685307484048</v>
      </c>
      <c r="R515" s="33">
        <f>(VLOOKUP($A515,Skaters!$A1:$V640,19,FALSE)-AVERAGE(Skaters!S3:S640))/STDEV(Skaters!S3:S640)</f>
        <v>-1.0587366451288203</v>
      </c>
      <c r="S515" s="33">
        <f>(VLOOKUP($A515,Skaters!$A1:$V640,20,FALSE)-AVERAGE(Skaters!T3:T640))/STDEV(Skaters!T3:T640)</f>
        <v>-0.59598363404164245</v>
      </c>
      <c r="T515" s="33">
        <f>(VLOOKUP($A515,Skaters!$A1:$V640,21,FALSE)-AVERAGE(Skaters!U3:U640))/STDEV(Skaters!U3:U640)</f>
        <v>-0.65095784258714562</v>
      </c>
      <c r="U515" s="33">
        <f>(VLOOKUP($A515,Skaters!$A1:$V640,22,FALSE)-AVERAGE(Skaters!V3:V640))/STDEV(Skaters!V3:V640)</f>
        <v>-1.1927436227759016</v>
      </c>
      <c r="V515" s="33">
        <f>IFERROR((VLOOKUP($A515,Skaters!A1:X640,23,FALSE)-AVERAGE(Skaters!W3:W640))/STDEV(Skaters!W3:W640),0)</f>
        <v>0</v>
      </c>
      <c r="W515" s="33">
        <f>IFERROR((VLOOKUP($A515,Skaters!A1:X640,24,FALSE)-AVERAGE(Skaters!X3:X640))/STDEV(Skaters!X3:X640),0)</f>
        <v>0</v>
      </c>
    </row>
    <row r="516" spans="1:23" ht="21.25" customHeight="1" x14ac:dyDescent="0.15">
      <c r="A516" s="44" t="s">
        <v>536</v>
      </c>
      <c r="B516" s="48" t="s">
        <v>68</v>
      </c>
      <c r="C516" s="49">
        <v>28</v>
      </c>
      <c r="D516" s="48" t="s">
        <v>74</v>
      </c>
      <c r="E516" s="40">
        <f t="shared" si="16"/>
        <v>-1.976639789111196</v>
      </c>
      <c r="F516" s="41">
        <f t="shared" si="17"/>
        <v>-4.2056165725770124E-2</v>
      </c>
      <c r="G516" s="42">
        <f>VLOOKUP(A516,Skaters!A1:G640,7,FALSE)</f>
        <v>47</v>
      </c>
      <c r="H516" s="43">
        <f>(VLOOKUP($A516,Skaters!$A1:$V640,8,FALSE)-AVERAGE(Skaters!H3:H640))/STDEV(Skaters!H3:H640)</f>
        <v>1.0801004200774946</v>
      </c>
      <c r="I516" s="33">
        <f>(VLOOKUP($A516,Skaters!$A1:$V640,10,FALSE)-AVERAGE(Skaters!J3:J640))/STDEV(Skaters!J3:J640)</f>
        <v>-0.90702325880886925</v>
      </c>
      <c r="J516" s="33">
        <f>(VLOOKUP($A516,Skaters!$A1:$V640,11,FALSE)-AVERAGE(Skaters!K3:K640))/STDEV(Skaters!K3:K640)</f>
        <v>-0.72219959874436823</v>
      </c>
      <c r="K516" s="33">
        <f>(VLOOKUP($A516,Skaters!$A1:$V640,12,FALSE)-AVERAGE(Skaters!L3:L640))/STDEV(Skaters!L3:L640)</f>
        <v>-0.87841910744937679</v>
      </c>
      <c r="L516" s="33">
        <f>(VLOOKUP($A516,Skaters!$A1:$V640,13,FALSE)-AVERAGE(Skaters!M3:M640))/STDEV(Skaters!M3:M640)</f>
        <v>-0.85124234223606687</v>
      </c>
      <c r="M516" s="33">
        <f>(VLOOKUP($A516,Skaters!$A1:$V640,14,FALSE)-AVERAGE(Skaters!N3:N640))/STDEV(Skaters!N3:N640)</f>
        <v>-0.77612518074773285</v>
      </c>
      <c r="N516" s="33">
        <f>(VLOOKUP($A516,Skaters!$A1:$V640,15,FALSE)-AVERAGE(Skaters!O3:O640))/STDEV(Skaters!O3:O640)</f>
        <v>-0.86381141150746688</v>
      </c>
      <c r="O516" s="33">
        <f>(VLOOKUP($A516,Skaters!$A1:$V640,16,FALSE)-AVERAGE(Skaters!P3:P640))/STDEV(Skaters!P3:P640)</f>
        <v>2.4905313617930429</v>
      </c>
      <c r="P516" s="33">
        <f>(VLOOKUP($A516,Skaters!$A1:$V640,17,FALSE)-AVERAGE(Skaters!Q3:Q640))/STDEV(Skaters!Q3:Q640)</f>
        <v>1.0892039811972056</v>
      </c>
      <c r="Q516" s="33">
        <f>(VLOOKUP($A516,Skaters!$A1:$V640,18,FALSE)-AVERAGE(Skaters!R3:R640))/STDEV(Skaters!R3:R640)</f>
        <v>-1.1228945396074677</v>
      </c>
      <c r="R516" s="33">
        <f>(VLOOKUP($A516,Skaters!$A1:$V640,19,FALSE)-AVERAGE(Skaters!S3:S640))/STDEV(Skaters!S3:S640)</f>
        <v>-0.88004930665751846</v>
      </c>
      <c r="S516" s="33">
        <f>(VLOOKUP($A516,Skaters!$A1:$V640,20,FALSE)-AVERAGE(Skaters!T3:T640))/STDEV(Skaters!T3:T640)</f>
        <v>-0.59598363404164245</v>
      </c>
      <c r="T516" s="33">
        <f>(VLOOKUP($A516,Skaters!$A1:$V640,21,FALSE)-AVERAGE(Skaters!U3:U640))/STDEV(Skaters!U3:U640)</f>
        <v>-0.65095749860001095</v>
      </c>
      <c r="U516" s="33">
        <f>(VLOOKUP($A516,Skaters!$A1:$V640,22,FALSE)-AVERAGE(Skaters!V3:V640))/STDEV(Skaters!V3:V640)</f>
        <v>-1.1927436227759016</v>
      </c>
      <c r="V516" s="33">
        <f>IFERROR((VLOOKUP($A516,Skaters!A1:X640,23,FALSE)-AVERAGE(Skaters!W3:W640))/STDEV(Skaters!W3:W640),0)</f>
        <v>0</v>
      </c>
      <c r="W516" s="33">
        <f>IFERROR((VLOOKUP($A516,Skaters!A1:X640,24,FALSE)-AVERAGE(Skaters!X3:X640))/STDEV(Skaters!X3:X640),0)</f>
        <v>0</v>
      </c>
    </row>
    <row r="517" spans="1:23" ht="21.25" customHeight="1" x14ac:dyDescent="0.2">
      <c r="A517" s="47" t="s">
        <v>604</v>
      </c>
      <c r="B517" s="38" t="s">
        <v>117</v>
      </c>
      <c r="C517" s="39">
        <v>26</v>
      </c>
      <c r="D517" s="38" t="s">
        <v>61</v>
      </c>
      <c r="E517" s="40">
        <f t="shared" si="16"/>
        <v>-3.7290850534714877</v>
      </c>
      <c r="F517" s="41">
        <f t="shared" si="17"/>
        <v>-7.7689271947322655E-2</v>
      </c>
      <c r="G517" s="42">
        <f>VLOOKUP(A517,Skaters!A1:G640,7,FALSE)</f>
        <v>48</v>
      </c>
      <c r="H517" s="43">
        <f>(VLOOKUP($A517,Skaters!$A1:$V640,8,FALSE)-AVERAGE(Skaters!H3:H640))/STDEV(Skaters!H3:H640)</f>
        <v>-0.86837547445771734</v>
      </c>
      <c r="I517" s="33">
        <f>(VLOOKUP($A517,Skaters!$A1:$V640,10,FALSE)-AVERAGE(Skaters!J3:J640))/STDEV(Skaters!J3:J640)</f>
        <v>-0.54777258608279966</v>
      </c>
      <c r="J517" s="33">
        <f>(VLOOKUP($A517,Skaters!$A1:$V640,11,FALSE)-AVERAGE(Skaters!K3:K640))/STDEV(Skaters!K3:K640)</f>
        <v>-1.0044338186108064</v>
      </c>
      <c r="K517" s="33">
        <f>(VLOOKUP($A517,Skaters!$A1:$V640,12,FALSE)-AVERAGE(Skaters!L3:L640))/STDEV(Skaters!L3:L640)</f>
        <v>-0.88942998624847847</v>
      </c>
      <c r="L517" s="33">
        <f>(VLOOKUP($A517,Skaters!$A1:$V640,13,FALSE)-AVERAGE(Skaters!M3:M640))/STDEV(Skaters!M3:M640)</f>
        <v>-0.79908004962983958</v>
      </c>
      <c r="M517" s="33">
        <f>(VLOOKUP($A517,Skaters!$A1:$V640,14,FALSE)-AVERAGE(Skaters!N3:N640))/STDEV(Skaters!N3:N640)</f>
        <v>-0.75248872539695388</v>
      </c>
      <c r="N517" s="33">
        <f>(VLOOKUP($A517,Skaters!$A1:$V640,15,FALSE)-AVERAGE(Skaters!O3:O640))/STDEV(Skaters!O3:O640)</f>
        <v>-0.83762190943356429</v>
      </c>
      <c r="O517" s="33">
        <f>(VLOOKUP($A517,Skaters!$A1:$V640,16,FALSE)-AVERAGE(Skaters!P3:P640))/STDEV(Skaters!P3:P640)</f>
        <v>-7.1594685038500125E-2</v>
      </c>
      <c r="P517" s="33">
        <f>(VLOOKUP($A517,Skaters!$A1:$V640,17,FALSE)-AVERAGE(Skaters!Q3:Q640))/STDEV(Skaters!Q3:Q640)</f>
        <v>0.33947262927563226</v>
      </c>
      <c r="Q517" s="33">
        <f>(VLOOKUP($A517,Skaters!$A1:$V640,18,FALSE)-AVERAGE(Skaters!R3:R640))/STDEV(Skaters!R3:R640)</f>
        <v>-0.46858200467597733</v>
      </c>
      <c r="R517" s="33">
        <f>(VLOOKUP($A517,Skaters!$A1:$V640,19,FALSE)-AVERAGE(Skaters!S3:S640))/STDEV(Skaters!S3:S640)</f>
        <v>-0.57157318469169927</v>
      </c>
      <c r="S517" s="33">
        <f>(VLOOKUP($A517,Skaters!$A1:$V640,20,FALSE)-AVERAGE(Skaters!T3:T640))/STDEV(Skaters!T3:T640)</f>
        <v>0.23757940849700665</v>
      </c>
      <c r="T517" s="33">
        <f>(VLOOKUP($A517,Skaters!$A1:$V640,21,FALSE)-AVERAGE(Skaters!U3:U640))/STDEV(Skaters!U3:U640)</f>
        <v>0.48530827963883394</v>
      </c>
      <c r="U517" s="33">
        <f>(VLOOKUP($A517,Skaters!$A1:$V640,22,FALSE)-AVERAGE(Skaters!V3:V640))/STDEV(Skaters!V3:V640)</f>
        <v>0.72233442293853556</v>
      </c>
      <c r="V517" s="33">
        <f>IFERROR((VLOOKUP($A517,Skaters!A1:X640,23,FALSE)-AVERAGE(Skaters!W3:W640))/STDEV(Skaters!W3:W640),0)</f>
        <v>0</v>
      </c>
      <c r="W517" s="33">
        <f>IFERROR((VLOOKUP($A517,Skaters!A1:X640,24,FALSE)-AVERAGE(Skaters!X3:X640))/STDEV(Skaters!X3:X640),0)</f>
        <v>0</v>
      </c>
    </row>
    <row r="518" spans="1:23" ht="21.25" customHeight="1" x14ac:dyDescent="0.2">
      <c r="A518" s="47" t="s">
        <v>624</v>
      </c>
      <c r="B518" s="38" t="s">
        <v>80</v>
      </c>
      <c r="C518" s="39">
        <v>31</v>
      </c>
      <c r="D518" s="38" t="s">
        <v>74</v>
      </c>
      <c r="E518" s="40">
        <f t="shared" si="16"/>
        <v>-2.4331596147694183</v>
      </c>
      <c r="F518" s="41">
        <f t="shared" si="17"/>
        <v>-4.965631866876364E-2</v>
      </c>
      <c r="G518" s="42">
        <f>VLOOKUP(A518,Skaters!A1:G640,7,FALSE)</f>
        <v>49</v>
      </c>
      <c r="H518" s="43">
        <f>(VLOOKUP($A518,Skaters!$A1:$V640,8,FALSE)-AVERAGE(Skaters!H3:H640))/STDEV(Skaters!H3:H640)</f>
        <v>0.17769301981867258</v>
      </c>
      <c r="I518" s="33">
        <f>(VLOOKUP($A518,Skaters!$A1:$V640,10,FALSE)-AVERAGE(Skaters!J3:J640))/STDEV(Skaters!J3:J640)</f>
        <v>-1.0671571402602302</v>
      </c>
      <c r="J518" s="33">
        <f>(VLOOKUP($A518,Skaters!$A1:$V640,11,FALSE)-AVERAGE(Skaters!K3:K640))/STDEV(Skaters!K3:K640)</f>
        <v>-0.63863454930409846</v>
      </c>
      <c r="K518" s="33">
        <f>(VLOOKUP($A518,Skaters!$A1:$V640,12,FALSE)-AVERAGE(Skaters!L3:L640))/STDEV(Skaters!L3:L640)</f>
        <v>-0.90018980536845783</v>
      </c>
      <c r="L518" s="33">
        <f>(VLOOKUP($A518,Skaters!$A1:$V640,13,FALSE)-AVERAGE(Skaters!M3:M640))/STDEV(Skaters!M3:M640)</f>
        <v>-1.2263314823275868</v>
      </c>
      <c r="M518" s="33">
        <f>(VLOOKUP($A518,Skaters!$A1:$V640,14,FALSE)-AVERAGE(Skaters!N3:N640))/STDEV(Skaters!N3:N640)</f>
        <v>-0.77782995987437564</v>
      </c>
      <c r="N518" s="33">
        <f>(VLOOKUP($A518,Skaters!$A1:$V640,15,FALSE)-AVERAGE(Skaters!O3:O640))/STDEV(Skaters!O3:O640)</f>
        <v>-0.86730183827397778</v>
      </c>
      <c r="O518" s="33">
        <f>(VLOOKUP($A518,Skaters!$A1:$V640,16,FALSE)-AVERAGE(Skaters!P3:P640))/STDEV(Skaters!P3:P640)</f>
        <v>0.82479563836426528</v>
      </c>
      <c r="P518" s="33">
        <f>(VLOOKUP($A518,Skaters!$A1:$V640,17,FALSE)-AVERAGE(Skaters!Q3:Q640))/STDEV(Skaters!Q3:Q640)</f>
        <v>0.2785525187244498</v>
      </c>
      <c r="Q518" s="33">
        <f>(VLOOKUP($A518,Skaters!$A1:$V640,18,FALSE)-AVERAGE(Skaters!R3:R640))/STDEV(Skaters!R3:R640)</f>
        <v>0.54146975703220956</v>
      </c>
      <c r="R518" s="33">
        <f>(VLOOKUP($A518,Skaters!$A1:$V640,19,FALSE)-AVERAGE(Skaters!S3:S640))/STDEV(Skaters!S3:S640)</f>
        <v>-0.93958116639369027</v>
      </c>
      <c r="S518" s="33">
        <f>(VLOOKUP($A518,Skaters!$A1:$V640,20,FALSE)-AVERAGE(Skaters!T3:T640))/STDEV(Skaters!T3:T640)</f>
        <v>-0.59598363404164245</v>
      </c>
      <c r="T518" s="33">
        <f>(VLOOKUP($A518,Skaters!$A1:$V640,21,FALSE)-AVERAGE(Skaters!U3:U640))/STDEV(Skaters!U3:U640)</f>
        <v>-0.65095784258714562</v>
      </c>
      <c r="U518" s="33">
        <f>(VLOOKUP($A518,Skaters!$A1:$V640,22,FALSE)-AVERAGE(Skaters!V3:V640))/STDEV(Skaters!V3:V640)</f>
        <v>-1.1927436227759016</v>
      </c>
      <c r="V518" s="33">
        <f>IFERROR((VLOOKUP($A518,Skaters!A1:X640,23,FALSE)-AVERAGE(Skaters!W3:W640))/STDEV(Skaters!W3:W640),0)</f>
        <v>0</v>
      </c>
      <c r="W518" s="33">
        <f>IFERROR((VLOOKUP($A518,Skaters!A1:X640,24,FALSE)-AVERAGE(Skaters!X3:X640))/STDEV(Skaters!X3:X640),0)</f>
        <v>0</v>
      </c>
    </row>
    <row r="519" spans="1:23" ht="21.25" customHeight="1" x14ac:dyDescent="0.15">
      <c r="A519" s="37" t="s">
        <v>643</v>
      </c>
      <c r="B519" s="38" t="s">
        <v>157</v>
      </c>
      <c r="C519" s="39">
        <v>24</v>
      </c>
      <c r="D519" s="38" t="s">
        <v>59</v>
      </c>
      <c r="E519" s="40">
        <f t="shared" si="16"/>
        <v>-5.3204510219393324</v>
      </c>
      <c r="F519" s="41">
        <f t="shared" si="17"/>
        <v>-0.11566197873781157</v>
      </c>
      <c r="G519" s="42">
        <f>VLOOKUP(A519,Skaters!A1:G640,7,FALSE)</f>
        <v>46</v>
      </c>
      <c r="H519" s="43">
        <f>(VLOOKUP($A519,Skaters!$A1:$V640,8,FALSE)-AVERAGE(Skaters!H3:H640))/STDEV(Skaters!H3:H640)</f>
        <v>-1.1877209933636219</v>
      </c>
      <c r="I519" s="33">
        <f>(VLOOKUP($A519,Skaters!$A1:$V640,10,FALSE)-AVERAGE(Skaters!J3:J640))/STDEV(Skaters!J3:J640)</f>
        <v>-0.94470147083563083</v>
      </c>
      <c r="J519" s="33">
        <f>(VLOOKUP($A519,Skaters!$A1:$V640,11,FALSE)-AVERAGE(Skaters!K3:K640))/STDEV(Skaters!K3:K640)</f>
        <v>-0.73127729230780225</v>
      </c>
      <c r="K519" s="33">
        <f>(VLOOKUP($A519,Skaters!$A1:$V640,12,FALSE)-AVERAGE(Skaters!L3:L640))/STDEV(Skaters!L3:L640)</f>
        <v>-0.90169399215541057</v>
      </c>
      <c r="L519" s="33">
        <f>(VLOOKUP($A519,Skaters!$A1:$V640,13,FALSE)-AVERAGE(Skaters!M3:M640))/STDEV(Skaters!M3:M640)</f>
        <v>-1.1154303276175317</v>
      </c>
      <c r="M519" s="33">
        <f>(VLOOKUP($A519,Skaters!$A1:$V640,14,FALSE)-AVERAGE(Skaters!N3:N640))/STDEV(Skaters!N3:N640)</f>
        <v>-0.78174932181678736</v>
      </c>
      <c r="N519" s="33">
        <f>(VLOOKUP($A519,Skaters!$A1:$V640,15,FALSE)-AVERAGE(Skaters!O3:O640))/STDEV(Skaters!O3:O640)</f>
        <v>-0.88266589953506469</v>
      </c>
      <c r="O519" s="33">
        <f>(VLOOKUP($A519,Skaters!$A1:$V640,16,FALSE)-AVERAGE(Skaters!P3:P640))/STDEV(Skaters!P3:P640)</f>
        <v>-0.68832975053250056</v>
      </c>
      <c r="P519" s="33">
        <f>(VLOOKUP($A519,Skaters!$A1:$V640,17,FALSE)-AVERAGE(Skaters!Q3:Q640))/STDEV(Skaters!Q3:Q640)</f>
        <v>-0.55824259212859839</v>
      </c>
      <c r="Q519" s="33">
        <f>(VLOOKUP($A519,Skaters!$A1:$V640,18,FALSE)-AVERAGE(Skaters!R3:R640))/STDEV(Skaters!R3:R640)</f>
        <v>-0.95804628111080281</v>
      </c>
      <c r="R519" s="33">
        <f>(VLOOKUP($A519,Skaters!$A1:$V640,19,FALSE)-AVERAGE(Skaters!S3:S640))/STDEV(Skaters!S3:S640)</f>
        <v>-0.88262012632477604</v>
      </c>
      <c r="S519" s="33">
        <f>(VLOOKUP($A519,Skaters!$A1:$V640,20,FALSE)-AVERAGE(Skaters!T3:T640))/STDEV(Skaters!T3:T640)</f>
        <v>1.3332623876877365</v>
      </c>
      <c r="T519" s="33">
        <f>(VLOOKUP($A519,Skaters!$A1:$V640,21,FALSE)-AVERAGE(Skaters!U3:U640))/STDEV(Skaters!U3:U640)</f>
        <v>1.2740605681896906</v>
      </c>
      <c r="U519" s="33">
        <f>(VLOOKUP($A519,Skaters!$A1:$V640,22,FALSE)-AVERAGE(Skaters!V3:V640))/STDEV(Skaters!V3:V640)</f>
        <v>1.0610903992305327</v>
      </c>
      <c r="V519" s="33">
        <f>IFERROR((VLOOKUP($A519,Skaters!A1:X640,23,FALSE)-AVERAGE(Skaters!W3:W640))/STDEV(Skaters!W3:W640),0)</f>
        <v>0</v>
      </c>
      <c r="W519" s="33">
        <f>IFERROR((VLOOKUP($A519,Skaters!A1:X640,24,FALSE)-AVERAGE(Skaters!X3:X640))/STDEV(Skaters!X3:X640),0)</f>
        <v>0</v>
      </c>
    </row>
    <row r="520" spans="1:23" ht="21.25" customHeight="1" x14ac:dyDescent="0.15">
      <c r="A520" s="44" t="s">
        <v>631</v>
      </c>
      <c r="B520" s="45" t="s">
        <v>70</v>
      </c>
      <c r="C520" s="46">
        <v>24</v>
      </c>
      <c r="D520" s="45" t="s">
        <v>74</v>
      </c>
      <c r="E520" s="40">
        <f t="shared" si="16"/>
        <v>-2.3932581277152547</v>
      </c>
      <c r="F520" s="41">
        <f t="shared" si="17"/>
        <v>-5.0920385696069249E-2</v>
      </c>
      <c r="G520" s="42">
        <f>VLOOKUP(A520,Skaters!A1:G640,7,FALSE)</f>
        <v>47</v>
      </c>
      <c r="H520" s="43">
        <f>(VLOOKUP($A520,Skaters!$A1:$V640,8,FALSE)-AVERAGE(Skaters!H3:H640))/STDEV(Skaters!H3:H640)</f>
        <v>-0.88038177463671896</v>
      </c>
      <c r="I520" s="33">
        <f>(VLOOKUP($A520,Skaters!$A1:$V640,10,FALSE)-AVERAGE(Skaters!J3:J640))/STDEV(Skaters!J3:J640)</f>
        <v>-0.99392298038061133</v>
      </c>
      <c r="J520" s="33">
        <f>(VLOOKUP($A520,Skaters!$A1:$V640,11,FALSE)-AVERAGE(Skaters!K3:K640))/STDEV(Skaters!K3:K640)</f>
        <v>-0.70670296771665086</v>
      </c>
      <c r="K520" s="33">
        <f>(VLOOKUP($A520,Skaters!$A1:$V640,12,FALSE)-AVERAGE(Skaters!L3:L640))/STDEV(Skaters!L3:L640)</f>
        <v>-0.90908795125786113</v>
      </c>
      <c r="L520" s="33">
        <f>(VLOOKUP($A520,Skaters!$A1:$V640,13,FALSE)-AVERAGE(Skaters!M3:M640))/STDEV(Skaters!M3:M640)</f>
        <v>-1.089929687001991</v>
      </c>
      <c r="M520" s="33">
        <f>(VLOOKUP($A520,Skaters!$A1:$V640,14,FALSE)-AVERAGE(Skaters!N3:N640))/STDEV(Skaters!N3:N640)</f>
        <v>-0.77855401727784157</v>
      </c>
      <c r="N520" s="33">
        <f>(VLOOKUP($A520,Skaters!$A1:$V640,15,FALSE)-AVERAGE(Skaters!O3:O640))/STDEV(Skaters!O3:O640)</f>
        <v>-0.86878429972722526</v>
      </c>
      <c r="O520" s="33">
        <f>(VLOOKUP($A520,Skaters!$A1:$V640,16,FALSE)-AVERAGE(Skaters!P3:P640))/STDEV(Skaters!P3:P640)</f>
        <v>-1.7633584925979599E-2</v>
      </c>
      <c r="P520" s="33">
        <f>(VLOOKUP($A520,Skaters!$A1:$V640,17,FALSE)-AVERAGE(Skaters!Q3:Q640))/STDEV(Skaters!Q3:Q640)</f>
        <v>-0.13841484049369854</v>
      </c>
      <c r="Q520" s="33">
        <f>(VLOOKUP($A520,Skaters!$A1:$V640,18,FALSE)-AVERAGE(Skaters!R3:R640))/STDEV(Skaters!R3:R640)</f>
        <v>1.2837153920372038</v>
      </c>
      <c r="R520" s="33">
        <f>(VLOOKUP($A520,Skaters!$A1:$V640,19,FALSE)-AVERAGE(Skaters!S3:S640))/STDEV(Skaters!S3:S640)</f>
        <v>-0.95032703010518194</v>
      </c>
      <c r="S520" s="33">
        <f>(VLOOKUP($A520,Skaters!$A1:$V640,20,FALSE)-AVERAGE(Skaters!T3:T640))/STDEV(Skaters!T3:T640)</f>
        <v>-0.59598363404164245</v>
      </c>
      <c r="T520" s="33">
        <f>(VLOOKUP($A520,Skaters!$A1:$V640,21,FALSE)-AVERAGE(Skaters!U3:U640))/STDEV(Skaters!U3:U640)</f>
        <v>-0.65095784258714562</v>
      </c>
      <c r="U520" s="33">
        <f>(VLOOKUP($A520,Skaters!$A1:$V640,22,FALSE)-AVERAGE(Skaters!V3:V640))/STDEV(Skaters!V3:V640)</f>
        <v>-1.1927436227759016</v>
      </c>
      <c r="V520" s="33">
        <f>IFERROR((VLOOKUP($A520,Skaters!A1:X640,23,FALSE)-AVERAGE(Skaters!W3:W640))/STDEV(Skaters!W3:W640),0)</f>
        <v>0</v>
      </c>
      <c r="W520" s="33">
        <f>IFERROR((VLOOKUP($A520,Skaters!A1:X640,24,FALSE)-AVERAGE(Skaters!X3:X640))/STDEV(Skaters!X3:X640),0)</f>
        <v>0</v>
      </c>
    </row>
    <row r="521" spans="1:23" ht="21.25" customHeight="1" x14ac:dyDescent="0.2">
      <c r="A521" s="47" t="s">
        <v>618</v>
      </c>
      <c r="B521" s="38" t="s">
        <v>68</v>
      </c>
      <c r="C521" s="39">
        <v>27</v>
      </c>
      <c r="D521" s="38" t="s">
        <v>61</v>
      </c>
      <c r="E521" s="40">
        <f t="shared" si="16"/>
        <v>-4.7308260417109178</v>
      </c>
      <c r="F521" s="41">
        <f t="shared" si="17"/>
        <v>-0.10065587322789186</v>
      </c>
      <c r="G521" s="42">
        <f>VLOOKUP(A521,Skaters!A1:G640,7,FALSE)</f>
        <v>47</v>
      </c>
      <c r="H521" s="43">
        <f>(VLOOKUP($A521,Skaters!$A1:$V640,8,FALSE)-AVERAGE(Skaters!H3:H640))/STDEV(Skaters!H3:H640)</f>
        <v>-0.83987851120966694</v>
      </c>
      <c r="I521" s="33">
        <f>(VLOOKUP($A521,Skaters!$A1:$V640,10,FALSE)-AVERAGE(Skaters!J3:J640))/STDEV(Skaters!J3:J640)</f>
        <v>-0.50548032061906412</v>
      </c>
      <c r="J521" s="33">
        <f>(VLOOKUP($A521,Skaters!$A1:$V640,11,FALSE)-AVERAGE(Skaters!K3:K640))/STDEV(Skaters!K3:K640)</f>
        <v>-1.0692092084700506</v>
      </c>
      <c r="K521" s="33">
        <f>(VLOOKUP($A521,Skaters!$A1:$V640,12,FALSE)-AVERAGE(Skaters!L3:L640))/STDEV(Skaters!L3:L640)</f>
        <v>-0.91065340299961062</v>
      </c>
      <c r="L521" s="33">
        <f>(VLOOKUP($A521,Skaters!$A1:$V640,13,FALSE)-AVERAGE(Skaters!M3:M640))/STDEV(Skaters!M3:M640)</f>
        <v>-0.73553723481845779</v>
      </c>
      <c r="M521" s="33">
        <f>(VLOOKUP($A521,Skaters!$A1:$V640,14,FALSE)-AVERAGE(Skaters!N3:N640))/STDEV(Skaters!N3:N640)</f>
        <v>-0.77847640964669029</v>
      </c>
      <c r="N521" s="33">
        <f>(VLOOKUP($A521,Skaters!$A1:$V640,15,FALSE)-AVERAGE(Skaters!O3:O640))/STDEV(Skaters!O3:O640)</f>
        <v>-0.87935256663426586</v>
      </c>
      <c r="O521" s="33">
        <f>(VLOOKUP($A521,Skaters!$A1:$V640,16,FALSE)-AVERAGE(Skaters!P3:P640))/STDEV(Skaters!P3:P640)</f>
        <v>-0.51154593518332114</v>
      </c>
      <c r="P521" s="33">
        <f>(VLOOKUP($A521,Skaters!$A1:$V640,17,FALSE)-AVERAGE(Skaters!Q3:Q640))/STDEV(Skaters!Q3:Q640)</f>
        <v>3.0369989940349127</v>
      </c>
      <c r="Q521" s="33">
        <f>(VLOOKUP($A521,Skaters!$A1:$V640,18,FALSE)-AVERAGE(Skaters!R3:R640))/STDEV(Skaters!R3:R640)</f>
        <v>-1.0297007759857584</v>
      </c>
      <c r="R521" s="33">
        <f>(VLOOKUP($A521,Skaters!$A1:$V640,19,FALSE)-AVERAGE(Skaters!S3:S640))/STDEV(Skaters!S3:S640)</f>
        <v>-0.52313200971992946</v>
      </c>
      <c r="S521" s="33">
        <f>(VLOOKUP($A521,Skaters!$A1:$V640,20,FALSE)-AVERAGE(Skaters!T3:T640))/STDEV(Skaters!T3:T640)</f>
        <v>0.13604311944900876</v>
      </c>
      <c r="T521" s="33">
        <f>(VLOOKUP($A521,Skaters!$A1:$V640,21,FALSE)-AVERAGE(Skaters!U3:U640))/STDEV(Skaters!U3:U640)</f>
        <v>9.5384691595014962E-2</v>
      </c>
      <c r="U521" s="33">
        <f>(VLOOKUP($A521,Skaters!$A1:$V640,22,FALSE)-AVERAGE(Skaters!V3:V640))/STDEV(Skaters!V3:V640)</f>
        <v>1.0376051469868957</v>
      </c>
      <c r="V521" s="33">
        <f>IFERROR((VLOOKUP($A521,Skaters!A1:X640,23,FALSE)-AVERAGE(Skaters!W3:W640))/STDEV(Skaters!W3:W640),0)</f>
        <v>0</v>
      </c>
      <c r="W521" s="33">
        <f>IFERROR((VLOOKUP($A521,Skaters!A1:X640,24,FALSE)-AVERAGE(Skaters!X3:X640))/STDEV(Skaters!X3:X640),0)</f>
        <v>0</v>
      </c>
    </row>
    <row r="522" spans="1:23" ht="21.25" customHeight="1" x14ac:dyDescent="0.15">
      <c r="A522" s="37" t="s">
        <v>564</v>
      </c>
      <c r="B522" s="38" t="s">
        <v>147</v>
      </c>
      <c r="C522" s="39">
        <v>24</v>
      </c>
      <c r="D522" s="38" t="s">
        <v>74</v>
      </c>
      <c r="E522" s="40">
        <f t="shared" si="16"/>
        <v>-2.0942538530328454</v>
      </c>
      <c r="F522" s="41">
        <f t="shared" si="17"/>
        <v>-4.5527257674627071E-2</v>
      </c>
      <c r="G522" s="42">
        <f>VLOOKUP(A522,Skaters!A1:G640,7,FALSE)</f>
        <v>46</v>
      </c>
      <c r="H522" s="43">
        <f>(VLOOKUP($A522,Skaters!$A1:$V640,8,FALSE)-AVERAGE(Skaters!H3:H640))/STDEV(Skaters!H3:H640)</f>
        <v>1.0410077664630373</v>
      </c>
      <c r="I522" s="33">
        <f>(VLOOKUP($A522,Skaters!$A1:$V640,10,FALSE)-AVERAGE(Skaters!J3:J640))/STDEV(Skaters!J3:J640)</f>
        <v>-1.2290165661420664</v>
      </c>
      <c r="J522" s="33">
        <f>(VLOOKUP($A522,Skaters!$A1:$V640,11,FALSE)-AVERAGE(Skaters!K3:K640))/STDEV(Skaters!K3:K640)</f>
        <v>-0.54490976851277795</v>
      </c>
      <c r="K522" s="33">
        <f>(VLOOKUP($A522,Skaters!$A1:$V640,12,FALSE)-AVERAGE(Skaters!L3:L640))/STDEV(Skaters!L3:L640)</f>
        <v>-0.91634684521674559</v>
      </c>
      <c r="L522" s="33">
        <f>(VLOOKUP($A522,Skaters!$A1:$V640,13,FALSE)-AVERAGE(Skaters!M3:M640))/STDEV(Skaters!M3:M640)</f>
        <v>-0.88861593266543004</v>
      </c>
      <c r="M522" s="33">
        <f>(VLOOKUP($A522,Skaters!$A1:$V640,14,FALSE)-AVERAGE(Skaters!N3:N640))/STDEV(Skaters!N3:N640)</f>
        <v>-0.78174457948886067</v>
      </c>
      <c r="N522" s="33">
        <f>(VLOOKUP($A522,Skaters!$A1:$V640,15,FALSE)-AVERAGE(Skaters!O3:O640))/STDEV(Skaters!O3:O640)</f>
        <v>-0.87531677280101838</v>
      </c>
      <c r="O522" s="33">
        <f>(VLOOKUP($A522,Skaters!$A1:$V640,16,FALSE)-AVERAGE(Skaters!P3:P640))/STDEV(Skaters!P3:P640)</f>
        <v>2.0449669711180758</v>
      </c>
      <c r="P522" s="33">
        <f>(VLOOKUP($A522,Skaters!$A1:$V640,17,FALSE)-AVERAGE(Skaters!Q3:Q640))/STDEV(Skaters!Q3:Q640)</f>
        <v>-9.1887233649481315E-2</v>
      </c>
      <c r="Q522" s="33">
        <f>(VLOOKUP($A522,Skaters!$A1:$V640,18,FALSE)-AVERAGE(Skaters!R3:R640))/STDEV(Skaters!R3:R640)</f>
        <v>-0.60136178402962825</v>
      </c>
      <c r="R522" s="33">
        <f>(VLOOKUP($A522,Skaters!$A1:$V640,19,FALSE)-AVERAGE(Skaters!S3:S640))/STDEV(Skaters!S3:S640)</f>
        <v>-1.1647426921304103</v>
      </c>
      <c r="S522" s="33">
        <f>(VLOOKUP($A522,Skaters!$A1:$V640,20,FALSE)-AVERAGE(Skaters!T3:T640))/STDEV(Skaters!T3:T640)</f>
        <v>-0.59598363404164245</v>
      </c>
      <c r="T522" s="33">
        <f>(VLOOKUP($A522,Skaters!$A1:$V640,21,FALSE)-AVERAGE(Skaters!U3:U640))/STDEV(Skaters!U3:U640)</f>
        <v>-0.65095784258714562</v>
      </c>
      <c r="U522" s="33">
        <f>(VLOOKUP($A522,Skaters!$A1:$V640,22,FALSE)-AVERAGE(Skaters!V3:V640))/STDEV(Skaters!V3:V640)</f>
        <v>-1.1927436227759016</v>
      </c>
      <c r="V522" s="33">
        <f>IFERROR((VLOOKUP($A522,Skaters!A1:X640,23,FALSE)-AVERAGE(Skaters!W3:W640))/STDEV(Skaters!W3:W640),0)</f>
        <v>0</v>
      </c>
      <c r="W522" s="33">
        <f>IFERROR((VLOOKUP($A522,Skaters!A1:X640,24,FALSE)-AVERAGE(Skaters!X3:X640))/STDEV(Skaters!X3:X640),0)</f>
        <v>0</v>
      </c>
    </row>
    <row r="523" spans="1:23" ht="21.25" customHeight="1" x14ac:dyDescent="0.15">
      <c r="A523" s="44" t="s">
        <v>572</v>
      </c>
      <c r="B523" s="45" t="s">
        <v>117</v>
      </c>
      <c r="C523" s="46">
        <v>32</v>
      </c>
      <c r="D523" s="45" t="s">
        <v>74</v>
      </c>
      <c r="E523" s="40">
        <f t="shared" si="16"/>
        <v>-2.6273171581843342</v>
      </c>
      <c r="F523" s="41">
        <f t="shared" si="17"/>
        <v>-5.4735774128840294E-2</v>
      </c>
      <c r="G523" s="42">
        <f>VLOOKUP(A523,Skaters!A1:G640,7,FALSE)</f>
        <v>48</v>
      </c>
      <c r="H523" s="43">
        <f>(VLOOKUP($A523,Skaters!$A1:$V640,8,FALSE)-AVERAGE(Skaters!H3:H640))/STDEV(Skaters!H3:H640)</f>
        <v>0.12984030168709662</v>
      </c>
      <c r="I523" s="33">
        <f>(VLOOKUP($A523,Skaters!$A1:$V640,10,FALSE)-AVERAGE(Skaters!J3:J640))/STDEV(Skaters!J3:J640)</f>
        <v>-0.94393815203818354</v>
      </c>
      <c r="J523" s="33">
        <f>(VLOOKUP($A523,Skaters!$A1:$V640,11,FALSE)-AVERAGE(Skaters!K3:K640))/STDEV(Skaters!K3:K640)</f>
        <v>-0.77319314404944961</v>
      </c>
      <c r="K523" s="33">
        <f>(VLOOKUP($A523,Skaters!$A1:$V640,12,FALSE)-AVERAGE(Skaters!L3:L640))/STDEV(Skaters!L3:L640)</f>
        <v>-0.92781312715020559</v>
      </c>
      <c r="L523" s="33">
        <f>(VLOOKUP($A523,Skaters!$A1:$V640,13,FALSE)-AVERAGE(Skaters!M3:M640))/STDEV(Skaters!M3:M640)</f>
        <v>-0.56440968140613401</v>
      </c>
      <c r="M523" s="33">
        <f>(VLOOKUP($A523,Skaters!$A1:$V640,14,FALSE)-AVERAGE(Skaters!N3:N640))/STDEV(Skaters!N3:N640)</f>
        <v>-0.77400151066929634</v>
      </c>
      <c r="N523" s="33">
        <f>(VLOOKUP($A523,Skaters!$A1:$V640,15,FALSE)-AVERAGE(Skaters!O3:O640))/STDEV(Skaters!O3:O640)</f>
        <v>-0.85946333217615156</v>
      </c>
      <c r="O523" s="33">
        <f>(VLOOKUP($A523,Skaters!$A1:$V640,16,FALSE)-AVERAGE(Skaters!P3:P640))/STDEV(Skaters!P3:P640)</f>
        <v>0.7142622318691586</v>
      </c>
      <c r="P523" s="33">
        <f>(VLOOKUP($A523,Skaters!$A1:$V640,17,FALSE)-AVERAGE(Skaters!Q3:Q640))/STDEV(Skaters!Q3:Q640)</f>
        <v>2.8892985442937338</v>
      </c>
      <c r="Q523" s="33">
        <f>(VLOOKUP($A523,Skaters!$A1:$V640,18,FALSE)-AVERAGE(Skaters!R3:R640))/STDEV(Skaters!R3:R640)</f>
        <v>-0.20057508038357438</v>
      </c>
      <c r="R523" s="33">
        <f>(VLOOKUP($A523,Skaters!$A1:$V640,19,FALSE)-AVERAGE(Skaters!S3:S640))/STDEV(Skaters!S3:S640)</f>
        <v>-0.91894288118709044</v>
      </c>
      <c r="S523" s="33">
        <f>(VLOOKUP($A523,Skaters!$A1:$V640,20,FALSE)-AVERAGE(Skaters!T3:T640))/STDEV(Skaters!T3:T640)</f>
        <v>-0.59598363404164245</v>
      </c>
      <c r="T523" s="33">
        <f>(VLOOKUP($A523,Skaters!$A1:$V640,21,FALSE)-AVERAGE(Skaters!U3:U640))/STDEV(Skaters!U3:U640)</f>
        <v>-0.65095784258714562</v>
      </c>
      <c r="U523" s="33">
        <f>(VLOOKUP($A523,Skaters!$A1:$V640,22,FALSE)-AVERAGE(Skaters!V3:V640))/STDEV(Skaters!V3:V640)</f>
        <v>-1.1927436227759016</v>
      </c>
      <c r="V523" s="33">
        <f>IFERROR((VLOOKUP($A523,Skaters!A1:X640,23,FALSE)-AVERAGE(Skaters!W3:W640))/STDEV(Skaters!W3:W640),0)</f>
        <v>0</v>
      </c>
      <c r="W523" s="33">
        <f>IFERROR((VLOOKUP($A523,Skaters!A1:X640,24,FALSE)-AVERAGE(Skaters!X3:X640))/STDEV(Skaters!X3:X640),0)</f>
        <v>0</v>
      </c>
    </row>
    <row r="524" spans="1:23" ht="21.25" customHeight="1" x14ac:dyDescent="0.15">
      <c r="A524" s="44" t="s">
        <v>579</v>
      </c>
      <c r="B524" s="48" t="s">
        <v>65</v>
      </c>
      <c r="C524" s="49">
        <v>22</v>
      </c>
      <c r="D524" s="48" t="s">
        <v>74</v>
      </c>
      <c r="E524" s="40">
        <f t="shared" si="16"/>
        <v>-1.4976547974768881</v>
      </c>
      <c r="F524" s="41">
        <f t="shared" si="17"/>
        <v>-3.2557712988628001E-2</v>
      </c>
      <c r="G524" s="42">
        <f>VLOOKUP(A524,Skaters!A1:G640,7,FALSE)</f>
        <v>46</v>
      </c>
      <c r="H524" s="43">
        <f>(VLOOKUP($A524,Skaters!$A1:$V640,8,FALSE)-AVERAGE(Skaters!H3:H640))/STDEV(Skaters!H3:H640)</f>
        <v>0.67267726648184445</v>
      </c>
      <c r="I524" s="33">
        <f>(VLOOKUP($A524,Skaters!$A1:$V640,10,FALSE)-AVERAGE(Skaters!J3:J640))/STDEV(Skaters!J3:J640)</f>
        <v>-0.78137517602379114</v>
      </c>
      <c r="J524" s="33">
        <f>(VLOOKUP($A524,Skaters!$A1:$V640,11,FALSE)-AVERAGE(Skaters!K3:K640))/STDEV(Skaters!K3:K640)</f>
        <v>-0.89697252689370965</v>
      </c>
      <c r="K524" s="33">
        <f>(VLOOKUP($A524,Skaters!$A1:$V640,12,FALSE)-AVERAGE(Skaters!L3:L640))/STDEV(Skaters!L3:L640)</f>
        <v>-0.93031135512882346</v>
      </c>
      <c r="L524" s="33">
        <f>(VLOOKUP($A524,Skaters!$A1:$V640,13,FALSE)-AVERAGE(Skaters!M3:M640))/STDEV(Skaters!M3:M640)</f>
        <v>-0.84054558937571511</v>
      </c>
      <c r="M524" s="33">
        <f>(VLOOKUP($A524,Skaters!$A1:$V640,14,FALSE)-AVERAGE(Skaters!N3:N640))/STDEV(Skaters!N3:N640)</f>
        <v>-0.77716818525659825</v>
      </c>
      <c r="N524" s="33">
        <f>(VLOOKUP($A524,Skaters!$A1:$V640,15,FALSE)-AVERAGE(Skaters!O3:O640))/STDEV(Skaters!O3:O640)</f>
        <v>-0.86594689686063697</v>
      </c>
      <c r="O524" s="33">
        <f>(VLOOKUP($A524,Skaters!$A1:$V640,16,FALSE)-AVERAGE(Skaters!P3:P640))/STDEV(Skaters!P3:P640)</f>
        <v>1.3014000189594415</v>
      </c>
      <c r="P524" s="33">
        <f>(VLOOKUP($A524,Skaters!$A1:$V640,17,FALSE)-AVERAGE(Skaters!Q3:Q640))/STDEV(Skaters!Q3:Q640)</f>
        <v>1.3550818829769087</v>
      </c>
      <c r="Q524" s="33">
        <f>(VLOOKUP($A524,Skaters!$A1:$V640,18,FALSE)-AVERAGE(Skaters!R3:R640))/STDEV(Skaters!R3:R640)</f>
        <v>0.58578537271752285</v>
      </c>
      <c r="R524" s="33">
        <f>(VLOOKUP($A524,Skaters!$A1:$V640,19,FALSE)-AVERAGE(Skaters!S3:S640))/STDEV(Skaters!S3:S640)</f>
        <v>-0.78769831628254028</v>
      </c>
      <c r="S524" s="33">
        <f>(VLOOKUP($A524,Skaters!$A1:$V640,20,FALSE)-AVERAGE(Skaters!T3:T640))/STDEV(Skaters!T3:T640)</f>
        <v>-0.59598363404164245</v>
      </c>
      <c r="T524" s="33">
        <f>(VLOOKUP($A524,Skaters!$A1:$V640,21,FALSE)-AVERAGE(Skaters!U3:U640))/STDEV(Skaters!U3:U640)</f>
        <v>-0.65095784258714562</v>
      </c>
      <c r="U524" s="33">
        <f>(VLOOKUP($A524,Skaters!$A1:$V640,22,FALSE)-AVERAGE(Skaters!V3:V640))/STDEV(Skaters!V3:V640)</f>
        <v>-1.1927436227759016</v>
      </c>
      <c r="V524" s="33">
        <f>IFERROR((VLOOKUP($A524,Skaters!A1:X640,23,FALSE)-AVERAGE(Skaters!W3:W640))/STDEV(Skaters!W3:W640),0)</f>
        <v>0</v>
      </c>
      <c r="W524" s="33">
        <f>IFERROR((VLOOKUP($A524,Skaters!A1:X640,24,FALSE)-AVERAGE(Skaters!X3:X640))/STDEV(Skaters!X3:X640),0)</f>
        <v>0</v>
      </c>
    </row>
    <row r="525" spans="1:23" ht="21.25" customHeight="1" x14ac:dyDescent="0.2">
      <c r="A525" s="47" t="s">
        <v>641</v>
      </c>
      <c r="B525" s="38" t="s">
        <v>87</v>
      </c>
      <c r="C525" s="39">
        <v>22</v>
      </c>
      <c r="D525" s="38" t="s">
        <v>59</v>
      </c>
      <c r="E525" s="40">
        <f t="shared" si="16"/>
        <v>-3.5993507867740973</v>
      </c>
      <c r="F525" s="41">
        <f t="shared" si="17"/>
        <v>-8.1803426972138577E-2</v>
      </c>
      <c r="G525" s="42">
        <f>VLOOKUP(A525,Skaters!A1:G640,7,FALSE)</f>
        <v>44</v>
      </c>
      <c r="H525" s="43">
        <f>(VLOOKUP($A525,Skaters!$A1:$V640,8,FALSE)-AVERAGE(Skaters!H3:H640))/STDEV(Skaters!H3:H640)</f>
        <v>-1.2035333551711851</v>
      </c>
      <c r="I525" s="33">
        <f>(VLOOKUP($A525,Skaters!$A1:$V640,10,FALSE)-AVERAGE(Skaters!J3:J640))/STDEV(Skaters!J3:J640)</f>
        <v>-0.80577729374268026</v>
      </c>
      <c r="J525" s="33">
        <f>(VLOOKUP($A525,Skaters!$A1:$V640,11,FALSE)-AVERAGE(Skaters!K3:K640))/STDEV(Skaters!K3:K640)</f>
        <v>-0.87953089372565174</v>
      </c>
      <c r="K525" s="33">
        <f>(VLOOKUP($A525,Skaters!$A1:$V640,12,FALSE)-AVERAGE(Skaters!L3:L640))/STDEV(Skaters!L3:L640)</f>
        <v>-0.93065558323842246</v>
      </c>
      <c r="L525" s="33">
        <f>(VLOOKUP($A525,Skaters!$A1:$V640,13,FALSE)-AVERAGE(Skaters!M3:M640))/STDEV(Skaters!M3:M640)</f>
        <v>-1.1217374500755919</v>
      </c>
      <c r="M525" s="33">
        <f>(VLOOKUP($A525,Skaters!$A1:$V640,14,FALSE)-AVERAGE(Skaters!N3:N640))/STDEV(Skaters!N3:N640)</f>
        <v>-0.77896865126433834</v>
      </c>
      <c r="N525" s="33">
        <f>(VLOOKUP($A525,Skaters!$A1:$V640,15,FALSE)-AVERAGE(Skaters!O3:O640))/STDEV(Skaters!O3:O640)</f>
        <v>-0.87985088747580786</v>
      </c>
      <c r="O525" s="33">
        <f>(VLOOKUP($A525,Skaters!$A1:$V640,16,FALSE)-AVERAGE(Skaters!P3:P640))/STDEV(Skaters!P3:P640)</f>
        <v>-0.27404628237319101</v>
      </c>
      <c r="P525" s="33">
        <f>(VLOOKUP($A525,Skaters!$A1:$V640,17,FALSE)-AVERAGE(Skaters!Q3:Q640))/STDEV(Skaters!Q3:Q640)</f>
        <v>-0.43844248506566708</v>
      </c>
      <c r="Q525" s="33">
        <f>(VLOOKUP($A525,Skaters!$A1:$V640,18,FALSE)-AVERAGE(Skaters!R3:R640))/STDEV(Skaters!R3:R640)</f>
        <v>0.36159202061882534</v>
      </c>
      <c r="R525" s="33">
        <f>(VLOOKUP($A525,Skaters!$A1:$V640,19,FALSE)-AVERAGE(Skaters!S3:S640))/STDEV(Skaters!S3:S640)</f>
        <v>-0.70035502283832085</v>
      </c>
      <c r="S525" s="33">
        <f>(VLOOKUP($A525,Skaters!$A1:$V640,20,FALSE)-AVERAGE(Skaters!T3:T640))/STDEV(Skaters!T3:T640)</f>
        <v>0.48145080000919799</v>
      </c>
      <c r="T525" s="33">
        <f>(VLOOKUP($A525,Skaters!$A1:$V640,21,FALSE)-AVERAGE(Skaters!U3:U640))/STDEV(Skaters!U3:U640)</f>
        <v>0.82209331392805152</v>
      </c>
      <c r="U525" s="33">
        <f>(VLOOKUP($A525,Skaters!$A1:$V640,22,FALSE)-AVERAGE(Skaters!V3:V640))/STDEV(Skaters!V3:V640)</f>
        <v>0.71915632225108028</v>
      </c>
      <c r="V525" s="33">
        <f>IFERROR((VLOOKUP($A525,Skaters!A1:X640,23,FALSE)-AVERAGE(Skaters!W3:W640))/STDEV(Skaters!W3:W640),0)</f>
        <v>0</v>
      </c>
      <c r="W525" s="33">
        <f>IFERROR((VLOOKUP($A525,Skaters!A1:X640,24,FALSE)-AVERAGE(Skaters!X3:X640))/STDEV(Skaters!X3:X640),0)</f>
        <v>0</v>
      </c>
    </row>
    <row r="526" spans="1:23" ht="21.25" customHeight="1" x14ac:dyDescent="0.15">
      <c r="A526" s="44" t="s">
        <v>654</v>
      </c>
      <c r="B526" s="45" t="s">
        <v>212</v>
      </c>
      <c r="C526" s="46">
        <v>30</v>
      </c>
      <c r="D526" s="45" t="s">
        <v>59</v>
      </c>
      <c r="E526" s="40">
        <f t="shared" si="16"/>
        <v>-5.313769287266604</v>
      </c>
      <c r="F526" s="41">
        <f t="shared" si="17"/>
        <v>-0.10844427116870621</v>
      </c>
      <c r="G526" s="42">
        <f>VLOOKUP(A526,Skaters!A1:G640,7,FALSE)</f>
        <v>49</v>
      </c>
      <c r="H526" s="43">
        <f>(VLOOKUP($A526,Skaters!$A1:$V640,8,FALSE)-AVERAGE(Skaters!H3:H640))/STDEV(Skaters!H3:H640)</f>
        <v>-1.3674576992295999</v>
      </c>
      <c r="I526" s="33">
        <f>(VLOOKUP($A526,Skaters!$A1:$V640,10,FALSE)-AVERAGE(Skaters!J3:J640))/STDEV(Skaters!J3:J640)</f>
        <v>-0.74934124611913477</v>
      </c>
      <c r="J526" s="33">
        <f>(VLOOKUP($A526,Skaters!$A1:$V640,11,FALSE)-AVERAGE(Skaters!K3:K640))/STDEV(Skaters!K3:K640)</f>
        <v>-0.92226768352195709</v>
      </c>
      <c r="K526" s="33">
        <f>(VLOOKUP($A526,Skaters!$A1:$V640,12,FALSE)-AVERAGE(Skaters!L3:L640))/STDEV(Skaters!L3:L640)</f>
        <v>-0.93137446128637025</v>
      </c>
      <c r="L526" s="33">
        <f>(VLOOKUP($A526,Skaters!$A1:$V640,13,FALSE)-AVERAGE(Skaters!M3:M640))/STDEV(Skaters!M3:M640)</f>
        <v>-1.1871895942565753</v>
      </c>
      <c r="M526" s="33">
        <f>(VLOOKUP($A526,Skaters!$A1:$V640,14,FALSE)-AVERAGE(Skaters!N3:N640))/STDEV(Skaters!N3:N640)</f>
        <v>-0.78070340120629356</v>
      </c>
      <c r="N526" s="33">
        <f>(VLOOKUP($A526,Skaters!$A1:$V640,15,FALSE)-AVERAGE(Skaters!O3:O640))/STDEV(Skaters!O3:O640)</f>
        <v>-0.88160706172021752</v>
      </c>
      <c r="O526" s="33">
        <f>(VLOOKUP($A526,Skaters!$A1:$V640,16,FALSE)-AVERAGE(Skaters!P3:P640))/STDEV(Skaters!P3:P640)</f>
        <v>-0.77182884211614566</v>
      </c>
      <c r="P526" s="33">
        <f>(VLOOKUP($A526,Skaters!$A1:$V640,17,FALSE)-AVERAGE(Skaters!Q3:Q640))/STDEV(Skaters!Q3:Q640)</f>
        <v>-1.2126868469198195</v>
      </c>
      <c r="Q526" s="33">
        <f>(VLOOKUP($A526,Skaters!$A1:$V640,18,FALSE)-AVERAGE(Skaters!R3:R640))/STDEV(Skaters!R3:R640)</f>
        <v>-0.80153485953257364</v>
      </c>
      <c r="R526" s="33">
        <f>(VLOOKUP($A526,Skaters!$A1:$V640,19,FALSE)-AVERAGE(Skaters!S3:S640))/STDEV(Skaters!S3:S640)</f>
        <v>-0.70270961841615742</v>
      </c>
      <c r="S526" s="33">
        <f>(VLOOKUP($A526,Skaters!$A1:$V640,20,FALSE)-AVERAGE(Skaters!T3:T640))/STDEV(Skaters!T3:T640)</f>
        <v>1.2578613494143422</v>
      </c>
      <c r="T526" s="33">
        <f>(VLOOKUP($A526,Skaters!$A1:$V640,21,FALSE)-AVERAGE(Skaters!U3:U640))/STDEV(Skaters!U3:U640)</f>
        <v>1.4076090108271937</v>
      </c>
      <c r="U526" s="33">
        <f>(VLOOKUP($A526,Skaters!$A1:$V640,22,FALSE)-AVERAGE(Skaters!V3:V640))/STDEV(Skaters!V3:V640)</f>
        <v>0.94454457700732519</v>
      </c>
      <c r="V526" s="33">
        <f>IFERROR((VLOOKUP($A526,Skaters!A1:X640,23,FALSE)-AVERAGE(Skaters!W3:W640))/STDEV(Skaters!W3:W640),0)</f>
        <v>0</v>
      </c>
      <c r="W526" s="33">
        <f>IFERROR((VLOOKUP($A526,Skaters!A1:X640,24,FALSE)-AVERAGE(Skaters!X3:X640))/STDEV(Skaters!X3:X640),0)</f>
        <v>0</v>
      </c>
    </row>
    <row r="527" spans="1:23" ht="21.25" customHeight="1" x14ac:dyDescent="0.15">
      <c r="A527" s="44" t="s">
        <v>675</v>
      </c>
      <c r="B527" s="48" t="s">
        <v>157</v>
      </c>
      <c r="C527" s="49">
        <v>32</v>
      </c>
      <c r="D527" s="48" t="s">
        <v>104</v>
      </c>
      <c r="E527" s="40">
        <f t="shared" si="16"/>
        <v>-5.1485901840505486</v>
      </c>
      <c r="F527" s="41">
        <f t="shared" si="17"/>
        <v>-0.11192587356631627</v>
      </c>
      <c r="G527" s="42">
        <f>VLOOKUP(A527,Skaters!A1:G640,7,FALSE)</f>
        <v>46</v>
      </c>
      <c r="H527" s="43">
        <f>(VLOOKUP($A527,Skaters!$A1:$V640,8,FALSE)-AVERAGE(Skaters!H3:H640))/STDEV(Skaters!H3:H640)</f>
        <v>-1.4258249809139816</v>
      </c>
      <c r="I527" s="33">
        <f>(VLOOKUP($A527,Skaters!$A1:$V640,10,FALSE)-AVERAGE(Skaters!J3:J640))/STDEV(Skaters!J3:J640)</f>
        <v>-0.78102546633148706</v>
      </c>
      <c r="J527" s="33">
        <f>(VLOOKUP($A527,Skaters!$A1:$V640,11,FALSE)-AVERAGE(Skaters!K3:K640))/STDEV(Skaters!K3:K640)</f>
        <v>-0.90050214980082077</v>
      </c>
      <c r="K527" s="33">
        <f>(VLOOKUP($A527,Skaters!$A1:$V640,12,FALSE)-AVERAGE(Skaters!L3:L640))/STDEV(Skaters!L3:L640)</f>
        <v>-0.93237789347588507</v>
      </c>
      <c r="L527" s="33">
        <f>(VLOOKUP($A527,Skaters!$A1:$V640,13,FALSE)-AVERAGE(Skaters!M3:M640))/STDEV(Skaters!M3:M640)</f>
        <v>-1.5660220167111696</v>
      </c>
      <c r="M527" s="33">
        <f>(VLOOKUP($A527,Skaters!$A1:$V640,14,FALSE)-AVERAGE(Skaters!N3:N640))/STDEV(Skaters!N3:N640)</f>
        <v>-0.77837454194224875</v>
      </c>
      <c r="N527" s="33">
        <f>(VLOOKUP($A527,Skaters!$A1:$V640,15,FALSE)-AVERAGE(Skaters!O3:O640))/STDEV(Skaters!O3:O640)</f>
        <v>-0.87924944085541401</v>
      </c>
      <c r="O527" s="33">
        <f>(VLOOKUP($A527,Skaters!$A1:$V640,16,FALSE)-AVERAGE(Skaters!P3:P640))/STDEV(Skaters!P3:P640)</f>
        <v>-0.14462635234548021</v>
      </c>
      <c r="P527" s="33">
        <f>(VLOOKUP($A527,Skaters!$A1:$V640,17,FALSE)-AVERAGE(Skaters!Q3:Q640))/STDEV(Skaters!Q3:Q640)</f>
        <v>0.55399366354174506</v>
      </c>
      <c r="Q527" s="33">
        <f>(VLOOKUP($A527,Skaters!$A1:$V640,18,FALSE)-AVERAGE(Skaters!R3:R640))/STDEV(Skaters!R3:R640)</f>
        <v>-0.87716475800617622</v>
      </c>
      <c r="R527" s="33">
        <f>(VLOOKUP($A527,Skaters!$A1:$V640,19,FALSE)-AVERAGE(Skaters!S3:S640))/STDEV(Skaters!S3:S640)</f>
        <v>-0.7271035383158434</v>
      </c>
      <c r="S527" s="33">
        <f>(VLOOKUP($A527,Skaters!$A1:$V640,20,FALSE)-AVERAGE(Skaters!T3:T640))/STDEV(Skaters!T3:T640)</f>
        <v>-5.2328256465896845E-2</v>
      </c>
      <c r="T527" s="33">
        <f>(VLOOKUP($A527,Skaters!$A1:$V640,21,FALSE)-AVERAGE(Skaters!U3:U640))/STDEV(Skaters!U3:U640)</f>
        <v>2.2929487014231902E-2</v>
      </c>
      <c r="U527" s="33">
        <f>(VLOOKUP($A527,Skaters!$A1:$V640,22,FALSE)-AVERAGE(Skaters!V3:V640))/STDEV(Skaters!V3:V640)</f>
        <v>0.82492914673777917</v>
      </c>
      <c r="V527" s="33">
        <f>IFERROR((VLOOKUP($A527,Skaters!A1:X640,23,FALSE)-AVERAGE(Skaters!W3:W640))/STDEV(Skaters!W3:W640),0)</f>
        <v>0</v>
      </c>
      <c r="W527" s="33">
        <f>IFERROR((VLOOKUP($A527,Skaters!A1:X640,24,FALSE)-AVERAGE(Skaters!X3:X640))/STDEV(Skaters!X3:X640),0)</f>
        <v>0</v>
      </c>
    </row>
    <row r="528" spans="1:23" ht="21.25" customHeight="1" x14ac:dyDescent="0.15">
      <c r="A528" s="44" t="s">
        <v>628</v>
      </c>
      <c r="B528" s="45" t="s">
        <v>119</v>
      </c>
      <c r="C528" s="46">
        <v>23</v>
      </c>
      <c r="D528" s="45" t="s">
        <v>66</v>
      </c>
      <c r="E528" s="40">
        <f t="shared" si="16"/>
        <v>-4.515337935654065</v>
      </c>
      <c r="F528" s="41">
        <f t="shared" si="17"/>
        <v>-9.8159520340305756E-2</v>
      </c>
      <c r="G528" s="42">
        <f>VLOOKUP(A528,Skaters!A1:G640,7,FALSE)</f>
        <v>46</v>
      </c>
      <c r="H528" s="43">
        <f>(VLOOKUP($A528,Skaters!$A1:$V640,8,FALSE)-AVERAGE(Skaters!H3:H640))/STDEV(Skaters!H3:H640)</f>
        <v>-1.378006003148464</v>
      </c>
      <c r="I528" s="33">
        <f>(VLOOKUP($A528,Skaters!$A1:$V640,10,FALSE)-AVERAGE(Skaters!J3:J640))/STDEV(Skaters!J3:J640)</f>
        <v>-0.65440140684511583</v>
      </c>
      <c r="J528" s="33">
        <f>(VLOOKUP($A528,Skaters!$A1:$V640,11,FALSE)-AVERAGE(Skaters!K3:K640))/STDEV(Skaters!K3:K640)</f>
        <v>-0.99591423511899591</v>
      </c>
      <c r="K528" s="33">
        <f>(VLOOKUP($A528,Skaters!$A1:$V640,12,FALSE)-AVERAGE(Skaters!L3:L640))/STDEV(Skaters!L3:L640)</f>
        <v>-0.93369060784034097</v>
      </c>
      <c r="L528" s="33">
        <f>(VLOOKUP($A528,Skaters!$A1:$V640,13,FALSE)-AVERAGE(Skaters!M3:M640))/STDEV(Skaters!M3:M640)</f>
        <v>-1.0583108021104344</v>
      </c>
      <c r="M528" s="33">
        <f>(VLOOKUP($A528,Skaters!$A1:$V640,14,FALSE)-AVERAGE(Skaters!N3:N640))/STDEV(Skaters!N3:N640)</f>
        <v>-0.28485784968308664</v>
      </c>
      <c r="N528" s="33">
        <f>(VLOOKUP($A528,Skaters!$A1:$V640,15,FALSE)-AVERAGE(Skaters!O3:O640))/STDEV(Skaters!O3:O640)</f>
        <v>-0.45829620468484872</v>
      </c>
      <c r="O528" s="33">
        <f>(VLOOKUP($A528,Skaters!$A1:$V640,16,FALSE)-AVERAGE(Skaters!P3:P640))/STDEV(Skaters!P3:P640)</f>
        <v>-0.60235814052435344</v>
      </c>
      <c r="P528" s="33">
        <f>(VLOOKUP($A528,Skaters!$A1:$V640,17,FALSE)-AVERAGE(Skaters!Q3:Q640))/STDEV(Skaters!Q3:Q640)</f>
        <v>-0.12413199506611226</v>
      </c>
      <c r="Q528" s="33">
        <f>(VLOOKUP($A528,Skaters!$A1:$V640,18,FALSE)-AVERAGE(Skaters!R3:R640))/STDEV(Skaters!R3:R640)</f>
        <v>-0.74605714637031728</v>
      </c>
      <c r="R528" s="33">
        <f>(VLOOKUP($A528,Skaters!$A1:$V640,19,FALSE)-AVERAGE(Skaters!S3:S640))/STDEV(Skaters!S3:S640)</f>
        <v>-0.68272894253737137</v>
      </c>
      <c r="S528" s="33">
        <f>(VLOOKUP($A528,Skaters!$A1:$V640,20,FALSE)-AVERAGE(Skaters!T3:T640))/STDEV(Skaters!T3:T640)</f>
        <v>0.59273795210020908</v>
      </c>
      <c r="T528" s="33">
        <f>(VLOOKUP($A528,Skaters!$A1:$V640,21,FALSE)-AVERAGE(Skaters!U3:U640))/STDEV(Skaters!U3:U640)</f>
        <v>0.64475049074059054</v>
      </c>
      <c r="U528" s="33">
        <f>(VLOOKUP($A528,Skaters!$A1:$V640,22,FALSE)-AVERAGE(Skaters!V3:V640))/STDEV(Skaters!V3:V640)</f>
        <v>0.96478235685524494</v>
      </c>
      <c r="V528" s="33">
        <f>IFERROR((VLOOKUP($A528,Skaters!A1:X640,23,FALSE)-AVERAGE(Skaters!W3:W640))/STDEV(Skaters!W3:W640),0)</f>
        <v>0</v>
      </c>
      <c r="W528" s="33">
        <f>IFERROR((VLOOKUP($A528,Skaters!A1:X640,24,FALSE)-AVERAGE(Skaters!X3:X640))/STDEV(Skaters!X3:X640),0)</f>
        <v>0</v>
      </c>
    </row>
    <row r="529" spans="1:23" ht="21.25" customHeight="1" x14ac:dyDescent="0.2">
      <c r="A529" s="47" t="s">
        <v>608</v>
      </c>
      <c r="B529" s="38" t="s">
        <v>80</v>
      </c>
      <c r="C529" s="39">
        <v>29</v>
      </c>
      <c r="D529" s="38" t="s">
        <v>74</v>
      </c>
      <c r="E529" s="40">
        <f t="shared" si="16"/>
        <v>-1.74730357063028</v>
      </c>
      <c r="F529" s="41">
        <f t="shared" si="17"/>
        <v>-3.5659256543475099E-2</v>
      </c>
      <c r="G529" s="42">
        <f>VLOOKUP(A529,Skaters!A1:G640,7,FALSE)</f>
        <v>49</v>
      </c>
      <c r="H529" s="43">
        <f>(VLOOKUP($A529,Skaters!$A1:$V640,8,FALSE)-AVERAGE(Skaters!H3:H640))/STDEV(Skaters!H3:H640)</f>
        <v>0.28807196370502497</v>
      </c>
      <c r="I529" s="33">
        <f>(VLOOKUP($A529,Skaters!$A1:$V640,10,FALSE)-AVERAGE(Skaters!J3:J640))/STDEV(Skaters!J3:J640)</f>
        <v>-1.0323843761620377</v>
      </c>
      <c r="J529" s="33">
        <f>(VLOOKUP($A529,Skaters!$A1:$V640,11,FALSE)-AVERAGE(Skaters!K3:K640))/STDEV(Skaters!K3:K640)</f>
        <v>-0.71739290017193225</v>
      </c>
      <c r="K529" s="33">
        <f>(VLOOKUP($A529,Skaters!$A1:$V640,12,FALSE)-AVERAGE(Skaters!L3:L640))/STDEV(Skaters!L3:L640)</f>
        <v>-0.93374575923961134</v>
      </c>
      <c r="L529" s="33">
        <f>(VLOOKUP($A529,Skaters!$A1:$V640,13,FALSE)-AVERAGE(Skaters!M3:M640))/STDEV(Skaters!M3:M640)</f>
        <v>-1.1522512393656656</v>
      </c>
      <c r="M529" s="33">
        <f>(VLOOKUP($A529,Skaters!$A1:$V640,14,FALSE)-AVERAGE(Skaters!N3:N640))/STDEV(Skaters!N3:N640)</f>
        <v>-0.78561806193613637</v>
      </c>
      <c r="N529" s="33">
        <f>(VLOOKUP($A529,Skaters!$A1:$V640,15,FALSE)-AVERAGE(Skaters!O3:O640))/STDEV(Skaters!O3:O640)</f>
        <v>-0.88324748159624322</v>
      </c>
      <c r="O529" s="33">
        <f>(VLOOKUP($A529,Skaters!$A1:$V640,16,FALSE)-AVERAGE(Skaters!P3:P640))/STDEV(Skaters!P3:P640)</f>
        <v>1.5754842089410366</v>
      </c>
      <c r="P529" s="33">
        <f>(VLOOKUP($A529,Skaters!$A1:$V640,17,FALSE)-AVERAGE(Skaters!Q3:Q640))/STDEV(Skaters!Q3:Q640)</f>
        <v>-0.49811863377158039</v>
      </c>
      <c r="Q529" s="33">
        <f>(VLOOKUP($A529,Skaters!$A1:$V640,18,FALSE)-AVERAGE(Skaters!R3:R640))/STDEV(Skaters!R3:R640)</f>
        <v>0.46248821772456189</v>
      </c>
      <c r="R529" s="33">
        <f>(VLOOKUP($A529,Skaters!$A1:$V640,19,FALSE)-AVERAGE(Skaters!S3:S640))/STDEV(Skaters!S3:S640)</f>
        <v>-0.90113678532814501</v>
      </c>
      <c r="S529" s="33">
        <f>(VLOOKUP($A529,Skaters!$A1:$V640,20,FALSE)-AVERAGE(Skaters!T3:T640))/STDEV(Skaters!T3:T640)</f>
        <v>-0.59598363404164245</v>
      </c>
      <c r="T529" s="33">
        <f>(VLOOKUP($A529,Skaters!$A1:$V640,21,FALSE)-AVERAGE(Skaters!U3:U640))/STDEV(Skaters!U3:U640)</f>
        <v>-0.65095784258714562</v>
      </c>
      <c r="U529" s="33">
        <f>(VLOOKUP($A529,Skaters!$A1:$V640,22,FALSE)-AVERAGE(Skaters!V3:V640))/STDEV(Skaters!V3:V640)</f>
        <v>-1.1927436227759016</v>
      </c>
      <c r="V529" s="33">
        <f>IFERROR((VLOOKUP($A529,Skaters!A1:X640,23,FALSE)-AVERAGE(Skaters!W3:W640))/STDEV(Skaters!W3:W640),0)</f>
        <v>0</v>
      </c>
      <c r="W529" s="33">
        <f>IFERROR((VLOOKUP($A529,Skaters!A1:X640,24,FALSE)-AVERAGE(Skaters!X3:X640))/STDEV(Skaters!X3:X640),0)</f>
        <v>0</v>
      </c>
    </row>
    <row r="530" spans="1:23" ht="21.25" customHeight="1" x14ac:dyDescent="0.2">
      <c r="A530" s="47" t="s">
        <v>515</v>
      </c>
      <c r="B530" s="38" t="s">
        <v>72</v>
      </c>
      <c r="C530" s="39">
        <v>23</v>
      </c>
      <c r="D530" s="38" t="s">
        <v>74</v>
      </c>
      <c r="E530" s="40">
        <f t="shared" si="16"/>
        <v>-1.5482999237957775</v>
      </c>
      <c r="F530" s="41">
        <f t="shared" si="17"/>
        <v>-3.1597957628485253E-2</v>
      </c>
      <c r="G530" s="42">
        <f>VLOOKUP(A530,Skaters!A1:G640,7,FALSE)</f>
        <v>49</v>
      </c>
      <c r="H530" s="43">
        <f>(VLOOKUP($A530,Skaters!$A1:$V640,8,FALSE)-AVERAGE(Skaters!H3:H640))/STDEV(Skaters!H3:H640)</f>
        <v>-6.5095712626420985E-2</v>
      </c>
      <c r="I530" s="33">
        <f>(VLOOKUP($A530,Skaters!$A1:$V640,10,FALSE)-AVERAGE(Skaters!J3:J640))/STDEV(Skaters!J3:J640)</f>
        <v>-1.2539861504959871</v>
      </c>
      <c r="J530" s="33">
        <f>(VLOOKUP($A530,Skaters!$A1:$V640,11,FALSE)-AVERAGE(Skaters!K3:K640))/STDEV(Skaters!K3:K640)</f>
        <v>-0.5544422167113362</v>
      </c>
      <c r="K530" s="33">
        <f>(VLOOKUP($A530,Skaters!$A1:$V640,12,FALSE)-AVERAGE(Skaters!L3:L640))/STDEV(Skaters!L3:L640)</f>
        <v>-0.93399238058939016</v>
      </c>
      <c r="L530" s="33">
        <f>(VLOOKUP($A530,Skaters!$A1:$V640,13,FALSE)-AVERAGE(Skaters!M3:M640))/STDEV(Skaters!M3:M640)</f>
        <v>-0.10712771226951166</v>
      </c>
      <c r="M530" s="33">
        <f>(VLOOKUP($A530,Skaters!$A1:$V640,14,FALSE)-AVERAGE(Skaters!N3:N640))/STDEV(Skaters!N3:N640)</f>
        <v>-0.76541454757810878</v>
      </c>
      <c r="N530" s="33">
        <f>(VLOOKUP($A530,Skaters!$A1:$V640,15,FALSE)-AVERAGE(Skaters!O3:O640))/STDEV(Skaters!O3:O640)</f>
        <v>-0.84188207173712515</v>
      </c>
      <c r="O530" s="33">
        <f>(VLOOKUP($A530,Skaters!$A1:$V640,16,FALSE)-AVERAGE(Skaters!P3:P640))/STDEV(Skaters!P3:P640)</f>
        <v>1.1563356875824944</v>
      </c>
      <c r="P530" s="33">
        <f>(VLOOKUP($A530,Skaters!$A1:$V640,17,FALSE)-AVERAGE(Skaters!Q3:Q640))/STDEV(Skaters!Q3:Q640)</f>
        <v>1.2607332827996773</v>
      </c>
      <c r="Q530" s="33">
        <f>(VLOOKUP($A530,Skaters!$A1:$V640,18,FALSE)-AVERAGE(Skaters!R3:R640))/STDEV(Skaters!R3:R640)</f>
        <v>5.2802539835688188E-2</v>
      </c>
      <c r="R530" s="33">
        <f>(VLOOKUP($A530,Skaters!$A1:$V640,19,FALSE)-AVERAGE(Skaters!S3:S640))/STDEV(Skaters!S3:S640)</f>
        <v>-1.1485189752362386</v>
      </c>
      <c r="S530" s="33">
        <f>(VLOOKUP($A530,Skaters!$A1:$V640,20,FALSE)-AVERAGE(Skaters!T3:T640))/STDEV(Skaters!T3:T640)</f>
        <v>-0.59598363404164245</v>
      </c>
      <c r="T530" s="33">
        <f>(VLOOKUP($A530,Skaters!$A1:$V640,21,FALSE)-AVERAGE(Skaters!U3:U640))/STDEV(Skaters!U3:U640)</f>
        <v>-0.65095784258714562</v>
      </c>
      <c r="U530" s="33">
        <f>(VLOOKUP($A530,Skaters!$A1:$V640,22,FALSE)-AVERAGE(Skaters!V3:V640))/STDEV(Skaters!V3:V640)</f>
        <v>-1.1927436227759016</v>
      </c>
      <c r="V530" s="33">
        <f>IFERROR((VLOOKUP($A530,Skaters!A1:X640,23,FALSE)-AVERAGE(Skaters!W3:W640))/STDEV(Skaters!W3:W640),0)</f>
        <v>0</v>
      </c>
      <c r="W530" s="33">
        <f>IFERROR((VLOOKUP($A530,Skaters!A1:X640,24,FALSE)-AVERAGE(Skaters!X3:X640))/STDEV(Skaters!X3:X640),0)</f>
        <v>0</v>
      </c>
    </row>
    <row r="531" spans="1:23" ht="21.25" customHeight="1" x14ac:dyDescent="0.15">
      <c r="A531" s="44" t="s">
        <v>580</v>
      </c>
      <c r="B531" s="48" t="s">
        <v>67</v>
      </c>
      <c r="C531" s="49">
        <v>29</v>
      </c>
      <c r="D531" s="48" t="s">
        <v>74</v>
      </c>
      <c r="E531" s="40">
        <f t="shared" si="16"/>
        <v>-1.359483645284703</v>
      </c>
      <c r="F531" s="41">
        <f t="shared" si="17"/>
        <v>-2.6656542064405941E-2</v>
      </c>
      <c r="G531" s="42">
        <f>VLOOKUP(A531,Skaters!A1:G640,7,FALSE)</f>
        <v>51</v>
      </c>
      <c r="H531" s="43">
        <f>(VLOOKUP($A531,Skaters!$A1:$V640,8,FALSE)-AVERAGE(Skaters!H3:H640))/STDEV(Skaters!H3:H640)</f>
        <v>0.43450813122668758</v>
      </c>
      <c r="I531" s="33">
        <f>(VLOOKUP($A531,Skaters!$A1:$V640,10,FALSE)-AVERAGE(Skaters!J3:J640))/STDEV(Skaters!J3:J640)</f>
        <v>-0.85711269037923865</v>
      </c>
      <c r="J531" s="33">
        <f>(VLOOKUP($A531,Skaters!$A1:$V640,11,FALSE)-AVERAGE(Skaters!K3:K640))/STDEV(Skaters!K3:K640)</f>
        <v>-0.85098799760227817</v>
      </c>
      <c r="K531" s="33">
        <f>(VLOOKUP($A531,Skaters!$A1:$V640,12,FALSE)-AVERAGE(Skaters!L3:L640))/STDEV(Skaters!L3:L640)</f>
        <v>-0.93652708261093642</v>
      </c>
      <c r="L531" s="33">
        <f>(VLOOKUP($A531,Skaters!$A1:$V640,13,FALSE)-AVERAGE(Skaters!M3:M640))/STDEV(Skaters!M3:M640)</f>
        <v>-0.90518550235465256</v>
      </c>
      <c r="M531" s="33">
        <f>(VLOOKUP($A531,Skaters!$A1:$V640,14,FALSE)-AVERAGE(Skaters!N3:N640))/STDEV(Skaters!N3:N640)</f>
        <v>-0.77575488800701742</v>
      </c>
      <c r="N531" s="33">
        <f>(VLOOKUP($A531,Skaters!$A1:$V640,15,FALSE)-AVERAGE(Skaters!O3:O640))/STDEV(Skaters!O3:O640)</f>
        <v>-0.86305326068696564</v>
      </c>
      <c r="O531" s="33">
        <f>(VLOOKUP($A531,Skaters!$A1:$V640,16,FALSE)-AVERAGE(Skaters!P3:P640))/STDEV(Skaters!P3:P640)</f>
        <v>1.5748750703264749</v>
      </c>
      <c r="P531" s="33">
        <f>(VLOOKUP($A531,Skaters!$A1:$V640,17,FALSE)-AVERAGE(Skaters!Q3:Q640))/STDEV(Skaters!Q3:Q640)</f>
        <v>0.31429975817199624</v>
      </c>
      <c r="Q531" s="33">
        <f>(VLOOKUP($A531,Skaters!$A1:$V640,18,FALSE)-AVERAGE(Skaters!R3:R640))/STDEV(Skaters!R3:R640)</f>
        <v>0.54198073541195713</v>
      </c>
      <c r="R531" s="33">
        <f>(VLOOKUP($A531,Skaters!$A1:$V640,19,FALSE)-AVERAGE(Skaters!S3:S640))/STDEV(Skaters!S3:S640)</f>
        <v>-0.69452540752338943</v>
      </c>
      <c r="S531" s="33">
        <f>(VLOOKUP($A531,Skaters!$A1:$V640,20,FALSE)-AVERAGE(Skaters!T3:T640))/STDEV(Skaters!T3:T640)</f>
        <v>-0.59598363404164245</v>
      </c>
      <c r="T531" s="33">
        <f>(VLOOKUP($A531,Skaters!$A1:$V640,21,FALSE)-AVERAGE(Skaters!U3:U640))/STDEV(Skaters!U3:U640)</f>
        <v>-0.6509574893580945</v>
      </c>
      <c r="U531" s="33">
        <f>(VLOOKUP($A531,Skaters!$A1:$V640,22,FALSE)-AVERAGE(Skaters!V3:V640))/STDEV(Skaters!V3:V640)</f>
        <v>-1.1927436227759016</v>
      </c>
      <c r="V531" s="33">
        <f>IFERROR((VLOOKUP($A531,Skaters!A1:X640,23,FALSE)-AVERAGE(Skaters!W3:W640))/STDEV(Skaters!W3:W640),0)</f>
        <v>0</v>
      </c>
      <c r="W531" s="33">
        <f>IFERROR((VLOOKUP($A531,Skaters!A1:X640,24,FALSE)-AVERAGE(Skaters!X3:X640))/STDEV(Skaters!X3:X640),0)</f>
        <v>0</v>
      </c>
    </row>
    <row r="532" spans="1:23" ht="21.25" customHeight="1" x14ac:dyDescent="0.15">
      <c r="A532" s="44" t="s">
        <v>615</v>
      </c>
      <c r="B532" s="45" t="s">
        <v>157</v>
      </c>
      <c r="C532" s="46">
        <v>21</v>
      </c>
      <c r="D532" s="45" t="s">
        <v>59</v>
      </c>
      <c r="E532" s="40">
        <f t="shared" si="16"/>
        <v>-4.8710993033765639</v>
      </c>
      <c r="F532" s="41">
        <f t="shared" si="17"/>
        <v>-0.10589346311688183</v>
      </c>
      <c r="G532" s="42">
        <f>VLOOKUP(A532,Skaters!A1:G640,7,FALSE)</f>
        <v>46</v>
      </c>
      <c r="H532" s="43">
        <f>(VLOOKUP($A532,Skaters!$A1:$V640,8,FALSE)-AVERAGE(Skaters!H3:H640))/STDEV(Skaters!H3:H640)</f>
        <v>-1.1701825454602452</v>
      </c>
      <c r="I532" s="33">
        <f>(VLOOKUP($A532,Skaters!$A1:$V640,10,FALSE)-AVERAGE(Skaters!J3:J640))/STDEV(Skaters!J3:J640)</f>
        <v>-0.38695778100842348</v>
      </c>
      <c r="J532" s="33">
        <f>(VLOOKUP($A532,Skaters!$A1:$V640,11,FALSE)-AVERAGE(Skaters!K3:K640))/STDEV(Skaters!K3:K640)</f>
        <v>-1.2027926465350909</v>
      </c>
      <c r="K532" s="33">
        <f>(VLOOKUP($A532,Skaters!$A1:$V640,12,FALSE)-AVERAGE(Skaters!L3:L640))/STDEV(Skaters!L3:L640)</f>
        <v>-0.93984726494054771</v>
      </c>
      <c r="L532" s="33">
        <f>(VLOOKUP($A532,Skaters!$A1:$V640,13,FALSE)-AVERAGE(Skaters!M3:M640))/STDEV(Skaters!M3:M640)</f>
        <v>-0.65792352884324701</v>
      </c>
      <c r="M532" s="33">
        <f>(VLOOKUP($A532,Skaters!$A1:$V640,14,FALSE)-AVERAGE(Skaters!N3:N640))/STDEV(Skaters!N3:N640)</f>
        <v>-0.61324495591960426</v>
      </c>
      <c r="N532" s="33">
        <f>(VLOOKUP($A532,Skaters!$A1:$V640,15,FALSE)-AVERAGE(Skaters!O3:O640))/STDEV(Skaters!O3:O640)</f>
        <v>-0.76943792070772021</v>
      </c>
      <c r="O532" s="33">
        <f>(VLOOKUP($A532,Skaters!$A1:$V640,16,FALSE)-AVERAGE(Skaters!P3:P640))/STDEV(Skaters!P3:P640)</f>
        <v>-0.74208059170554297</v>
      </c>
      <c r="P532" s="33">
        <f>(VLOOKUP($A532,Skaters!$A1:$V640,17,FALSE)-AVERAGE(Skaters!Q3:Q640))/STDEV(Skaters!Q3:Q640)</f>
        <v>0.43937210423947548</v>
      </c>
      <c r="Q532" s="33">
        <f>(VLOOKUP($A532,Skaters!$A1:$V640,18,FALSE)-AVERAGE(Skaters!R3:R640))/STDEV(Skaters!R3:R640)</f>
        <v>-1.1119068345765397</v>
      </c>
      <c r="R532" s="33">
        <f>(VLOOKUP($A532,Skaters!$A1:$V640,19,FALSE)-AVERAGE(Skaters!S3:S640))/STDEV(Skaters!S3:S640)</f>
        <v>-0.35268053079142708</v>
      </c>
      <c r="S532" s="33">
        <f>(VLOOKUP($A532,Skaters!$A1:$V640,20,FALSE)-AVERAGE(Skaters!T3:T640))/STDEV(Skaters!T3:T640)</f>
        <v>0.23172749376359256</v>
      </c>
      <c r="T532" s="33">
        <f>(VLOOKUP($A532,Skaters!$A1:$V640,21,FALSE)-AVERAGE(Skaters!U3:U640))/STDEV(Skaters!U3:U640)</f>
        <v>0.20891601309283375</v>
      </c>
      <c r="U532" s="33">
        <f>(VLOOKUP($A532,Skaters!$A1:$V640,22,FALSE)-AVERAGE(Skaters!V3:V640))/STDEV(Skaters!V3:V640)</f>
        <v>1.0171681804107147</v>
      </c>
      <c r="V532" s="33">
        <f>IFERROR((VLOOKUP($A532,Skaters!A1:X640,23,FALSE)-AVERAGE(Skaters!W3:W640))/STDEV(Skaters!W3:W640),0)</f>
        <v>0</v>
      </c>
      <c r="W532" s="33">
        <f>IFERROR((VLOOKUP($A532,Skaters!A1:X640,24,FALSE)-AVERAGE(Skaters!X3:X640))/STDEV(Skaters!X3:X640),0)</f>
        <v>0</v>
      </c>
    </row>
    <row r="533" spans="1:23" ht="21.25" customHeight="1" x14ac:dyDescent="0.15">
      <c r="A533" s="44" t="s">
        <v>582</v>
      </c>
      <c r="B533" s="45" t="s">
        <v>65</v>
      </c>
      <c r="C533" s="46">
        <v>30</v>
      </c>
      <c r="D533" s="45" t="s">
        <v>74</v>
      </c>
      <c r="E533" s="40">
        <f t="shared" si="16"/>
        <v>-1.8843727999517856</v>
      </c>
      <c r="F533" s="41">
        <f t="shared" si="17"/>
        <v>-4.0964626085908382E-2</v>
      </c>
      <c r="G533" s="42">
        <f>VLOOKUP(A533,Skaters!A1:G640,7,FALSE)</f>
        <v>46</v>
      </c>
      <c r="H533" s="43">
        <f>(VLOOKUP($A533,Skaters!$A1:$V640,8,FALSE)-AVERAGE(Skaters!H3:H640))/STDEV(Skaters!H3:H640)</f>
        <v>0.15581018698210247</v>
      </c>
      <c r="I533" s="33">
        <f>(VLOOKUP($A533,Skaters!$A1:$V640,10,FALSE)-AVERAGE(Skaters!J3:J640))/STDEV(Skaters!J3:J640)</f>
        <v>-1.2485585872951475</v>
      </c>
      <c r="J533" s="33">
        <f>(VLOOKUP($A533,Skaters!$A1:$V640,11,FALSE)-AVERAGE(Skaters!K3:K640))/STDEV(Skaters!K3:K640)</f>
        <v>-0.56892441001679794</v>
      </c>
      <c r="K533" s="33">
        <f>(VLOOKUP($A533,Skaters!$A1:$V640,12,FALSE)-AVERAGE(Skaters!L3:L640))/STDEV(Skaters!L3:L640)</f>
        <v>-0.94061265523048321</v>
      </c>
      <c r="L533" s="33">
        <f>(VLOOKUP($A533,Skaters!$A1:$V640,13,FALSE)-AVERAGE(Skaters!M3:M640))/STDEV(Skaters!M3:M640)</f>
        <v>-0.86329866752042506</v>
      </c>
      <c r="M533" s="33">
        <f>(VLOOKUP($A533,Skaters!$A1:$V640,14,FALSE)-AVERAGE(Skaters!N3:N640))/STDEV(Skaters!N3:N640)</f>
        <v>-0.76538078384726149</v>
      </c>
      <c r="N533" s="33">
        <f>(VLOOKUP($A533,Skaters!$A1:$V640,15,FALSE)-AVERAGE(Skaters!O3:O640))/STDEV(Skaters!O3:O640)</f>
        <v>-0.81857955318212894</v>
      </c>
      <c r="O533" s="33">
        <f>(VLOOKUP($A533,Skaters!$A1:$V640,16,FALSE)-AVERAGE(Skaters!P3:P640))/STDEV(Skaters!P3:P640)</f>
        <v>1.2626937997164782</v>
      </c>
      <c r="P533" s="33">
        <f>(VLOOKUP($A533,Skaters!$A1:$V640,17,FALSE)-AVERAGE(Skaters!Q3:Q640))/STDEV(Skaters!Q3:Q640)</f>
        <v>-0.80539061406094292</v>
      </c>
      <c r="Q533" s="33">
        <f>(VLOOKUP($A533,Skaters!$A1:$V640,18,FALSE)-AVERAGE(Skaters!R3:R640))/STDEV(Skaters!R3:R640)</f>
        <v>0.35229461834623521</v>
      </c>
      <c r="R533" s="33">
        <f>(VLOOKUP($A533,Skaters!$A1:$V640,19,FALSE)-AVERAGE(Skaters!S3:S640))/STDEV(Skaters!S3:S640)</f>
        <v>-1.1894371184963481</v>
      </c>
      <c r="S533" s="33">
        <f>(VLOOKUP($A533,Skaters!$A1:$V640,20,FALSE)-AVERAGE(Skaters!T3:T640))/STDEV(Skaters!T3:T640)</f>
        <v>-0.59598363404164245</v>
      </c>
      <c r="T533" s="33">
        <f>(VLOOKUP($A533,Skaters!$A1:$V640,21,FALSE)-AVERAGE(Skaters!U3:U640))/STDEV(Skaters!U3:U640)</f>
        <v>-0.65095784258714562</v>
      </c>
      <c r="U533" s="33">
        <f>(VLOOKUP($A533,Skaters!$A1:$V640,22,FALSE)-AVERAGE(Skaters!V3:V640))/STDEV(Skaters!V3:V640)</f>
        <v>-1.1927436227759016</v>
      </c>
      <c r="V533" s="33">
        <f>IFERROR((VLOOKUP($A533,Skaters!A1:X640,23,FALSE)-AVERAGE(Skaters!W3:W640))/STDEV(Skaters!W3:W640),0)</f>
        <v>0</v>
      </c>
      <c r="W533" s="33">
        <f>IFERROR((VLOOKUP($A533,Skaters!A1:X640,24,FALSE)-AVERAGE(Skaters!X3:X640))/STDEV(Skaters!X3:X640),0)</f>
        <v>0</v>
      </c>
    </row>
    <row r="534" spans="1:23" ht="21.25" customHeight="1" x14ac:dyDescent="0.15">
      <c r="A534" s="37" t="s">
        <v>600</v>
      </c>
      <c r="B534" s="38" t="s">
        <v>76</v>
      </c>
      <c r="C534" s="39">
        <v>24</v>
      </c>
      <c r="D534" s="38" t="s">
        <v>74</v>
      </c>
      <c r="E534" s="40">
        <f t="shared" si="16"/>
        <v>-1.8830472798840816</v>
      </c>
      <c r="F534" s="41">
        <f t="shared" si="17"/>
        <v>-3.8429536324164931E-2</v>
      </c>
      <c r="G534" s="42">
        <f>VLOOKUP(A534,Skaters!A1:G640,7,FALSE)</f>
        <v>49</v>
      </c>
      <c r="H534" s="43">
        <f>(VLOOKUP($A534,Skaters!$A1:$V640,8,FALSE)-AVERAGE(Skaters!H3:H640))/STDEV(Skaters!H3:H640)</f>
        <v>-0.28089387835093127</v>
      </c>
      <c r="I534" s="33">
        <f>(VLOOKUP($A534,Skaters!$A1:$V640,10,FALSE)-AVERAGE(Skaters!J3:J640))/STDEV(Skaters!J3:J640)</f>
        <v>-0.99595473832448611</v>
      </c>
      <c r="J534" s="33">
        <f>(VLOOKUP($A534,Skaters!$A1:$V640,11,FALSE)-AVERAGE(Skaters!K3:K640))/STDEV(Skaters!K3:K640)</f>
        <v>-0.76364796765131138</v>
      </c>
      <c r="K534" s="33">
        <f>(VLOOKUP($A534,Skaters!$A1:$V640,12,FALSE)-AVERAGE(Skaters!L3:L640))/STDEV(Skaters!L3:L640)</f>
        <v>-0.94600092244427214</v>
      </c>
      <c r="L534" s="33">
        <f>(VLOOKUP($A534,Skaters!$A1:$V640,13,FALSE)-AVERAGE(Skaters!M3:M640))/STDEV(Skaters!M3:M640)</f>
        <v>-0.87456283262080514</v>
      </c>
      <c r="M534" s="33">
        <f>(VLOOKUP($A534,Skaters!$A1:$V640,14,FALSE)-AVERAGE(Skaters!N3:N640))/STDEV(Skaters!N3:N640)</f>
        <v>-0.69326364196316081</v>
      </c>
      <c r="N534" s="33">
        <f>(VLOOKUP($A534,Skaters!$A1:$V640,15,FALSE)-AVERAGE(Skaters!O3:O640))/STDEV(Skaters!O3:O640)</f>
        <v>-0.77379820822304068</v>
      </c>
      <c r="O534" s="33">
        <f>(VLOOKUP($A534,Skaters!$A1:$V640,16,FALSE)-AVERAGE(Skaters!P3:P640))/STDEV(Skaters!P3:P640)</f>
        <v>0.59246216139328212</v>
      </c>
      <c r="P534" s="33">
        <f>(VLOOKUP($A534,Skaters!$A1:$V640,17,FALSE)-AVERAGE(Skaters!Q3:Q640))/STDEV(Skaters!Q3:Q640)</f>
        <v>-0.56007871504953244</v>
      </c>
      <c r="Q534" s="33">
        <f>(VLOOKUP($A534,Skaters!$A1:$V640,18,FALSE)-AVERAGE(Skaters!R3:R640))/STDEV(Skaters!R3:R640)</f>
        <v>0.93245430554227993</v>
      </c>
      <c r="R534" s="33">
        <f>(VLOOKUP($A534,Skaters!$A1:$V640,19,FALSE)-AVERAGE(Skaters!S3:S640))/STDEV(Skaters!S3:S640)</f>
        <v>-0.86560915137952688</v>
      </c>
      <c r="S534" s="33">
        <f>(VLOOKUP($A534,Skaters!$A1:$V640,20,FALSE)-AVERAGE(Skaters!T3:T640))/STDEV(Skaters!T3:T640)</f>
        <v>-0.59598363404164245</v>
      </c>
      <c r="T534" s="33">
        <f>(VLOOKUP($A534,Skaters!$A1:$V640,21,FALSE)-AVERAGE(Skaters!U3:U640))/STDEV(Skaters!U3:U640)</f>
        <v>-0.65095784258714562</v>
      </c>
      <c r="U534" s="33">
        <f>(VLOOKUP($A534,Skaters!$A1:$V640,22,FALSE)-AVERAGE(Skaters!V3:V640))/STDEV(Skaters!V3:V640)</f>
        <v>-1.1927436227759016</v>
      </c>
      <c r="V534" s="33">
        <f>IFERROR((VLOOKUP($A534,Skaters!A1:X640,23,FALSE)-AVERAGE(Skaters!W3:W640))/STDEV(Skaters!W3:W640),0)</f>
        <v>0</v>
      </c>
      <c r="W534" s="33">
        <f>IFERROR((VLOOKUP($A534,Skaters!A1:X640,24,FALSE)-AVERAGE(Skaters!X3:X640))/STDEV(Skaters!X3:X640),0)</f>
        <v>0</v>
      </c>
    </row>
    <row r="535" spans="1:23" ht="21.25" customHeight="1" x14ac:dyDescent="0.2">
      <c r="A535" s="47" t="s">
        <v>655</v>
      </c>
      <c r="B535" s="38" t="s">
        <v>58</v>
      </c>
      <c r="C535" s="39">
        <v>35</v>
      </c>
      <c r="D535" s="38" t="s">
        <v>59</v>
      </c>
      <c r="E535" s="40">
        <f t="shared" si="16"/>
        <v>-4.2942642265038904</v>
      </c>
      <c r="F535" s="41">
        <f t="shared" si="17"/>
        <v>-8.9463838052164388E-2</v>
      </c>
      <c r="G535" s="42">
        <f>VLOOKUP(A535,Skaters!A1:G640,7,FALSE)</f>
        <v>48</v>
      </c>
      <c r="H535" s="43">
        <f>(VLOOKUP($A535,Skaters!$A1:$V640,8,FALSE)-AVERAGE(Skaters!H3:H640))/STDEV(Skaters!H3:H640)</f>
        <v>-1.4902783143139482</v>
      </c>
      <c r="I535" s="33">
        <f>(VLOOKUP($A535,Skaters!$A1:$V640,10,FALSE)-AVERAGE(Skaters!J3:J640))/STDEV(Skaters!J3:J640)</f>
        <v>-0.79331488213043111</v>
      </c>
      <c r="J535" s="33">
        <f>(VLOOKUP($A535,Skaters!$A1:$V640,11,FALSE)-AVERAGE(Skaters!K3:K640))/STDEV(Skaters!K3:K640)</f>
        <v>-0.92298881808963906</v>
      </c>
      <c r="K535" s="33">
        <f>(VLOOKUP($A535,Skaters!$A1:$V640,12,FALSE)-AVERAGE(Skaters!L3:L640))/STDEV(Skaters!L3:L640)</f>
        <v>-0.95230212559200977</v>
      </c>
      <c r="L535" s="33">
        <f>(VLOOKUP($A535,Skaters!$A1:$V640,13,FALSE)-AVERAGE(Skaters!M3:M640))/STDEV(Skaters!M3:M640)</f>
        <v>-1.1731842842646507</v>
      </c>
      <c r="M535" s="33">
        <f>(VLOOKUP($A535,Skaters!$A1:$V640,14,FALSE)-AVERAGE(Skaters!N3:N640))/STDEV(Skaters!N3:N640)</f>
        <v>-0.77992965594765751</v>
      </c>
      <c r="N535" s="33">
        <f>(VLOOKUP($A535,Skaters!$A1:$V640,15,FALSE)-AVERAGE(Skaters!O3:O640))/STDEV(Skaters!O3:O640)</f>
        <v>-0.87891179951783949</v>
      </c>
      <c r="O535" s="33">
        <f>(VLOOKUP($A535,Skaters!$A1:$V640,16,FALSE)-AVERAGE(Skaters!P3:P640))/STDEV(Skaters!P3:P640)</f>
        <v>-0.6873492683600021</v>
      </c>
      <c r="P535" s="33">
        <f>(VLOOKUP($A535,Skaters!$A1:$V640,17,FALSE)-AVERAGE(Skaters!Q3:Q640))/STDEV(Skaters!Q3:Q640)</f>
        <v>-1.2473388602503057</v>
      </c>
      <c r="Q535" s="33">
        <f>(VLOOKUP($A535,Skaters!$A1:$V640,18,FALSE)-AVERAGE(Skaters!R3:R640))/STDEV(Skaters!R3:R640)</f>
        <v>0.1614848258586731</v>
      </c>
      <c r="R535" s="33">
        <f>(VLOOKUP($A535,Skaters!$A1:$V640,19,FALSE)-AVERAGE(Skaters!S3:S640))/STDEV(Skaters!S3:S640)</f>
        <v>-0.73370132958596235</v>
      </c>
      <c r="S535" s="33">
        <f>(VLOOKUP($A535,Skaters!$A1:$V640,20,FALSE)-AVERAGE(Skaters!T3:T640))/STDEV(Skaters!T3:T640)</f>
        <v>1.0094631425374552</v>
      </c>
      <c r="T535" s="33">
        <f>(VLOOKUP($A535,Skaters!$A1:$V640,21,FALSE)-AVERAGE(Skaters!U3:U640))/STDEV(Skaters!U3:U640)</f>
        <v>0.88850956590497043</v>
      </c>
      <c r="U535" s="33">
        <f>(VLOOKUP($A535,Skaters!$A1:$V640,22,FALSE)-AVERAGE(Skaters!V3:V640))/STDEV(Skaters!V3:V640)</f>
        <v>1.1043622499264945</v>
      </c>
      <c r="V535" s="33">
        <f>IFERROR((VLOOKUP($A535,Skaters!A1:X640,23,FALSE)-AVERAGE(Skaters!W3:W640))/STDEV(Skaters!W3:W640),0)</f>
        <v>0</v>
      </c>
      <c r="W535" s="33">
        <f>IFERROR((VLOOKUP($A535,Skaters!A1:X640,24,FALSE)-AVERAGE(Skaters!X3:X640))/STDEV(Skaters!X3:X640),0)</f>
        <v>0</v>
      </c>
    </row>
    <row r="536" spans="1:23" ht="21.25" customHeight="1" x14ac:dyDescent="0.15">
      <c r="A536" s="44" t="s">
        <v>653</v>
      </c>
      <c r="B536" s="48" t="s">
        <v>60</v>
      </c>
      <c r="C536" s="49">
        <v>28</v>
      </c>
      <c r="D536" s="48" t="s">
        <v>74</v>
      </c>
      <c r="E536" s="40">
        <f t="shared" si="16"/>
        <v>-1.9777283791873166</v>
      </c>
      <c r="F536" s="41">
        <f t="shared" si="17"/>
        <v>-3.8778987827202287E-2</v>
      </c>
      <c r="G536" s="42">
        <f>VLOOKUP(A536,Skaters!A1:G640,7,FALSE)</f>
        <v>51</v>
      </c>
      <c r="H536" s="43">
        <f>(VLOOKUP($A536,Skaters!$A1:$V640,8,FALSE)-AVERAGE(Skaters!H3:H640))/STDEV(Skaters!H3:H640)</f>
        <v>-0.74013475583412569</v>
      </c>
      <c r="I536" s="33">
        <f>(VLOOKUP($A536,Skaters!$A1:$V640,10,FALSE)-AVERAGE(Skaters!J3:J640))/STDEV(Skaters!J3:J640)</f>
        <v>-1.2831153223471694</v>
      </c>
      <c r="J536" s="33">
        <f>(VLOOKUP($A536,Skaters!$A1:$V640,11,FALSE)-AVERAGE(Skaters!K3:K640))/STDEV(Skaters!K3:K640)</f>
        <v>-0.56743967149041219</v>
      </c>
      <c r="K536" s="33">
        <f>(VLOOKUP($A536,Skaters!$A1:$V640,12,FALSE)-AVERAGE(Skaters!L3:L640))/STDEV(Skaters!L3:L640)</f>
        <v>-0.95576297208676231</v>
      </c>
      <c r="L536" s="33">
        <f>(VLOOKUP($A536,Skaters!$A1:$V640,13,FALSE)-AVERAGE(Skaters!M3:M640))/STDEV(Skaters!M3:M640)</f>
        <v>-1.5930974974260776</v>
      </c>
      <c r="M536" s="33">
        <f>(VLOOKUP($A536,Skaters!$A1:$V640,14,FALSE)-AVERAGE(Skaters!N3:N640))/STDEV(Skaters!N3:N640)</f>
        <v>-0.78223553806467039</v>
      </c>
      <c r="N536" s="33">
        <f>(VLOOKUP($A536,Skaters!$A1:$V640,15,FALSE)-AVERAGE(Skaters!O3:O640))/STDEV(Skaters!O3:O640)</f>
        <v>-0.86661619824599656</v>
      </c>
      <c r="O536" s="33">
        <f>(VLOOKUP($A536,Skaters!$A1:$V640,16,FALSE)-AVERAGE(Skaters!P3:P640))/STDEV(Skaters!P3:P640)</f>
        <v>0.94666487461052051</v>
      </c>
      <c r="P536" s="33">
        <f>(VLOOKUP($A536,Skaters!$A1:$V640,17,FALSE)-AVERAGE(Skaters!Q3:Q640))/STDEV(Skaters!Q3:Q640)</f>
        <v>-0.62499271395255862</v>
      </c>
      <c r="Q536" s="33">
        <f>(VLOOKUP($A536,Skaters!$A1:$V640,18,FALSE)-AVERAGE(Skaters!R3:R640))/STDEV(Skaters!R3:R640)</f>
        <v>1.3858754357118181</v>
      </c>
      <c r="R536" s="33">
        <f>(VLOOKUP($A536,Skaters!$A1:$V640,19,FALSE)-AVERAGE(Skaters!S3:S640))/STDEV(Skaters!S3:S640)</f>
        <v>-1.1901272279765567</v>
      </c>
      <c r="S536" s="33">
        <f>(VLOOKUP($A536,Skaters!$A1:$V640,20,FALSE)-AVERAGE(Skaters!T3:T640))/STDEV(Skaters!T3:T640)</f>
        <v>-0.59598363404164245</v>
      </c>
      <c r="T536" s="33">
        <f>(VLOOKUP($A536,Skaters!$A1:$V640,21,FALSE)-AVERAGE(Skaters!U3:U640))/STDEV(Skaters!U3:U640)</f>
        <v>-0.65095784258714562</v>
      </c>
      <c r="U536" s="33">
        <f>(VLOOKUP($A536,Skaters!$A1:$V640,22,FALSE)-AVERAGE(Skaters!V3:V640))/STDEV(Skaters!V3:V640)</f>
        <v>-1.1927436227759016</v>
      </c>
      <c r="V536" s="33">
        <f>IFERROR((VLOOKUP($A536,Skaters!A1:X640,23,FALSE)-AVERAGE(Skaters!W3:W640))/STDEV(Skaters!W3:W640),0)</f>
        <v>0</v>
      </c>
      <c r="W536" s="33">
        <f>IFERROR((VLOOKUP($A536,Skaters!A1:X640,24,FALSE)-AVERAGE(Skaters!X3:X640))/STDEV(Skaters!X3:X640),0)</f>
        <v>0</v>
      </c>
    </row>
    <row r="537" spans="1:23" ht="21.25" customHeight="1" x14ac:dyDescent="0.15">
      <c r="A537" s="44" t="s">
        <v>616</v>
      </c>
      <c r="B537" s="48" t="s">
        <v>78</v>
      </c>
      <c r="C537" s="49">
        <v>31</v>
      </c>
      <c r="D537" s="48" t="s">
        <v>74</v>
      </c>
      <c r="E537" s="40">
        <f t="shared" si="16"/>
        <v>-1.9806959471831531</v>
      </c>
      <c r="F537" s="41">
        <f t="shared" si="17"/>
        <v>-4.4015465492958955E-2</v>
      </c>
      <c r="G537" s="42">
        <f>VLOOKUP(A537,Skaters!A1:G640,7,FALSE)</f>
        <v>45</v>
      </c>
      <c r="H537" s="43">
        <f>(VLOOKUP($A537,Skaters!$A1:$V640,8,FALSE)-AVERAGE(Skaters!H3:H640))/STDEV(Skaters!H3:H640)</f>
        <v>3.3761945588411425E-2</v>
      </c>
      <c r="I537" s="33">
        <f>(VLOOKUP($A537,Skaters!$A1:$V640,10,FALSE)-AVERAGE(Skaters!J3:J640))/STDEV(Skaters!J3:J640)</f>
        <v>-1.1491235259136445</v>
      </c>
      <c r="J537" s="33">
        <f>(VLOOKUP($A537,Skaters!$A1:$V640,11,FALSE)-AVERAGE(Skaters!K3:K640))/STDEV(Skaters!K3:K640)</f>
        <v>-0.66764102512596857</v>
      </c>
      <c r="K537" s="33">
        <f>(VLOOKUP($A537,Skaters!$A1:$V640,12,FALSE)-AVERAGE(Skaters!L3:L640))/STDEV(Skaters!L3:L640)</f>
        <v>-0.95667054602489465</v>
      </c>
      <c r="L537" s="33">
        <f>(VLOOKUP($A537,Skaters!$A1:$V640,13,FALSE)-AVERAGE(Skaters!M3:M640))/STDEV(Skaters!M3:M640)</f>
        <v>-0.89922056915856297</v>
      </c>
      <c r="M537" s="33">
        <f>(VLOOKUP($A537,Skaters!$A1:$V640,14,FALSE)-AVERAGE(Skaters!N3:N640))/STDEV(Skaters!N3:N640)</f>
        <v>-0.77424856313529544</v>
      </c>
      <c r="N537" s="33">
        <f>(VLOOKUP($A537,Skaters!$A1:$V640,15,FALSE)-AVERAGE(Skaters!O3:O640))/STDEV(Skaters!O3:O640)</f>
        <v>-0.85996915637740978</v>
      </c>
      <c r="O537" s="33">
        <f>(VLOOKUP($A537,Skaters!$A1:$V640,16,FALSE)-AVERAGE(Skaters!P3:P640))/STDEV(Skaters!P3:P640)</f>
        <v>0.45054146659129513</v>
      </c>
      <c r="P537" s="33">
        <f>(VLOOKUP($A537,Skaters!$A1:$V640,17,FALSE)-AVERAGE(Skaters!Q3:Q640))/STDEV(Skaters!Q3:Q640)</f>
        <v>-0.34741021698721847</v>
      </c>
      <c r="Q537" s="33">
        <f>(VLOOKUP($A537,Skaters!$A1:$V640,18,FALSE)-AVERAGE(Skaters!R3:R640))/STDEV(Skaters!R3:R640)</f>
        <v>1.1447168628011375</v>
      </c>
      <c r="R537" s="33">
        <f>(VLOOKUP($A537,Skaters!$A1:$V640,19,FALSE)-AVERAGE(Skaters!S3:S640))/STDEV(Skaters!S3:S640)</f>
        <v>-1.0462536612676017</v>
      </c>
      <c r="S537" s="33">
        <f>(VLOOKUP($A537,Skaters!$A1:$V640,20,FALSE)-AVERAGE(Skaters!T3:T640))/STDEV(Skaters!T3:T640)</f>
        <v>-0.59598363404164245</v>
      </c>
      <c r="T537" s="33">
        <f>(VLOOKUP($A537,Skaters!$A1:$V640,21,FALSE)-AVERAGE(Skaters!U3:U640))/STDEV(Skaters!U3:U640)</f>
        <v>-0.65095784258714562</v>
      </c>
      <c r="U537" s="33">
        <f>(VLOOKUP($A537,Skaters!$A1:$V640,22,FALSE)-AVERAGE(Skaters!V3:V640))/STDEV(Skaters!V3:V640)</f>
        <v>-1.1927436227759016</v>
      </c>
      <c r="V537" s="33">
        <f>IFERROR((VLOOKUP($A537,Skaters!A1:X640,23,FALSE)-AVERAGE(Skaters!W3:W640))/STDEV(Skaters!W3:W640),0)</f>
        <v>0</v>
      </c>
      <c r="W537" s="33">
        <f>IFERROR((VLOOKUP($A537,Skaters!A1:X640,24,FALSE)-AVERAGE(Skaters!X3:X640))/STDEV(Skaters!X3:X640),0)</f>
        <v>0</v>
      </c>
    </row>
    <row r="538" spans="1:23" ht="21.25" customHeight="1" x14ac:dyDescent="0.2">
      <c r="A538" s="47" t="s">
        <v>599</v>
      </c>
      <c r="B538" s="38" t="s">
        <v>204</v>
      </c>
      <c r="C538" s="39">
        <v>26</v>
      </c>
      <c r="D538" s="38" t="s">
        <v>74</v>
      </c>
      <c r="E538" s="40">
        <f t="shared" si="16"/>
        <v>-3.7811724366771382</v>
      </c>
      <c r="F538" s="41">
        <f t="shared" si="17"/>
        <v>-7.8774425764107051E-2</v>
      </c>
      <c r="G538" s="42">
        <f>VLOOKUP(A538,Skaters!A1:G640,7,FALSE)</f>
        <v>48</v>
      </c>
      <c r="H538" s="43">
        <f>(VLOOKUP($A538,Skaters!$A1:$V640,8,FALSE)-AVERAGE(Skaters!H3:H640))/STDEV(Skaters!H3:H640)</f>
        <v>0.20418844138941949</v>
      </c>
      <c r="I538" s="33">
        <f>(VLOOKUP($A538,Skaters!$A1:$V640,10,FALSE)-AVERAGE(Skaters!J3:J640))/STDEV(Skaters!J3:J640)</f>
        <v>-1.0336921015614688</v>
      </c>
      <c r="J538" s="33">
        <f>(VLOOKUP($A538,Skaters!$A1:$V640,11,FALSE)-AVERAGE(Skaters!K3:K640))/STDEV(Skaters!K3:K640)</f>
        <v>-0.75718305083676307</v>
      </c>
      <c r="K538" s="33">
        <f>(VLOOKUP($A538,Skaters!$A1:$V640,12,FALSE)-AVERAGE(Skaters!L3:L640))/STDEV(Skaters!L3:L640)</f>
        <v>-0.95948646553248274</v>
      </c>
      <c r="L538" s="33">
        <f>(VLOOKUP($A538,Skaters!$A1:$V640,13,FALSE)-AVERAGE(Skaters!M3:M640))/STDEV(Skaters!M3:M640)</f>
        <v>-1.1332632729585674</v>
      </c>
      <c r="M538" s="33">
        <f>(VLOOKUP($A538,Skaters!$A1:$V640,14,FALSE)-AVERAGE(Skaters!N3:N640))/STDEV(Skaters!N3:N640)</f>
        <v>-0.76752938857037167</v>
      </c>
      <c r="N538" s="33">
        <f>(VLOOKUP($A538,Skaters!$A1:$V640,15,FALSE)-AVERAGE(Skaters!O3:O640))/STDEV(Skaters!O3:O640)</f>
        <v>-0.86937531370581977</v>
      </c>
      <c r="O538" s="33">
        <f>(VLOOKUP($A538,Skaters!$A1:$V640,16,FALSE)-AVERAGE(Skaters!P3:P640))/STDEV(Skaters!P3:P640)</f>
        <v>1.8774441904657273</v>
      </c>
      <c r="P538" s="33">
        <f>(VLOOKUP($A538,Skaters!$A1:$V640,17,FALSE)-AVERAGE(Skaters!Q3:Q640))/STDEV(Skaters!Q3:Q640)</f>
        <v>1.4055218226253052</v>
      </c>
      <c r="Q538" s="33">
        <f>(VLOOKUP($A538,Skaters!$A1:$V640,18,FALSE)-AVERAGE(Skaters!R3:R640))/STDEV(Skaters!R3:R640)</f>
        <v>-1.865102888080246</v>
      </c>
      <c r="R538" s="33">
        <f>(VLOOKUP($A538,Skaters!$A1:$V640,19,FALSE)-AVERAGE(Skaters!S3:S640))/STDEV(Skaters!S3:S640)</f>
        <v>-1.098358532960686</v>
      </c>
      <c r="S538" s="33">
        <f>(VLOOKUP($A538,Skaters!$A1:$V640,20,FALSE)-AVERAGE(Skaters!T3:T640))/STDEV(Skaters!T3:T640)</f>
        <v>-0.59598363404164245</v>
      </c>
      <c r="T538" s="33">
        <f>(VLOOKUP($A538,Skaters!$A1:$V640,21,FALSE)-AVERAGE(Skaters!U3:U640))/STDEV(Skaters!U3:U640)</f>
        <v>-0.65095784258714562</v>
      </c>
      <c r="U538" s="33">
        <f>(VLOOKUP($A538,Skaters!$A1:$V640,22,FALSE)-AVERAGE(Skaters!V3:V640))/STDEV(Skaters!V3:V640)</f>
        <v>-1.1927436227759016</v>
      </c>
      <c r="V538" s="33">
        <f>IFERROR((VLOOKUP($A538,Skaters!A1:X640,23,FALSE)-AVERAGE(Skaters!W3:W640))/STDEV(Skaters!W3:W640),0)</f>
        <v>0</v>
      </c>
      <c r="W538" s="33">
        <f>IFERROR((VLOOKUP($A538,Skaters!A1:X640,24,FALSE)-AVERAGE(Skaters!X3:X640))/STDEV(Skaters!X3:X640),0)</f>
        <v>0</v>
      </c>
    </row>
    <row r="539" spans="1:23" ht="21.25" customHeight="1" x14ac:dyDescent="0.15">
      <c r="A539" s="44" t="s">
        <v>610</v>
      </c>
      <c r="B539" s="45" t="s">
        <v>58</v>
      </c>
      <c r="C539" s="46">
        <v>32</v>
      </c>
      <c r="D539" s="45" t="s">
        <v>59</v>
      </c>
      <c r="E539" s="40">
        <f t="shared" si="16"/>
        <v>-3.2145650001826476</v>
      </c>
      <c r="F539" s="41">
        <f t="shared" si="17"/>
        <v>-6.697010417047182E-2</v>
      </c>
      <c r="G539" s="42">
        <f>VLOOKUP(A539,Skaters!A1:G640,7,FALSE)</f>
        <v>48</v>
      </c>
      <c r="H539" s="43">
        <f>(VLOOKUP($A539,Skaters!$A1:$V640,8,FALSE)-AVERAGE(Skaters!H3:H640))/STDEV(Skaters!H3:H640)</f>
        <v>-1.491129850121242</v>
      </c>
      <c r="I539" s="33">
        <f>(VLOOKUP($A539,Skaters!$A1:$V640,10,FALSE)-AVERAGE(Skaters!J3:J640))/STDEV(Skaters!J3:J640)</f>
        <v>-0.63229899537379397</v>
      </c>
      <c r="J539" s="33">
        <f>(VLOOKUP($A539,Skaters!$A1:$V640,11,FALSE)-AVERAGE(Skaters!K3:K640))/STDEV(Skaters!K3:K640)</f>
        <v>-1.0589472805755855</v>
      </c>
      <c r="K539" s="33">
        <f>(VLOOKUP($A539,Skaters!$A1:$V640,12,FALSE)-AVERAGE(Skaters!L3:L640))/STDEV(Skaters!L3:L640)</f>
        <v>-0.96321304782315675</v>
      </c>
      <c r="L539" s="33">
        <f>(VLOOKUP($A539,Skaters!$A1:$V640,13,FALSE)-AVERAGE(Skaters!M3:M640))/STDEV(Skaters!M3:M640)</f>
        <v>-0.66206508034464695</v>
      </c>
      <c r="M539" s="33">
        <f>(VLOOKUP($A539,Skaters!$A1:$V640,14,FALSE)-AVERAGE(Skaters!N3:N640))/STDEV(Skaters!N3:N640)</f>
        <v>-0.78718119807573217</v>
      </c>
      <c r="N539" s="33">
        <f>(VLOOKUP($A539,Skaters!$A1:$V640,15,FALSE)-AVERAGE(Skaters!O3:O640))/STDEV(Skaters!O3:O640)</f>
        <v>-0.88816485975364157</v>
      </c>
      <c r="O539" s="33">
        <f>(VLOOKUP($A539,Skaters!$A1:$V640,16,FALSE)-AVERAGE(Skaters!P3:P640))/STDEV(Skaters!P3:P640)</f>
        <v>-6.972916729884765E-2</v>
      </c>
      <c r="P539" s="33">
        <f>(VLOOKUP($A539,Skaters!$A1:$V640,17,FALSE)-AVERAGE(Skaters!Q3:Q640))/STDEV(Skaters!Q3:Q640)</f>
        <v>0.24739438857551313</v>
      </c>
      <c r="Q539" s="33">
        <f>(VLOOKUP($A539,Skaters!$A1:$V640,18,FALSE)-AVERAGE(Skaters!R3:R640))/STDEV(Skaters!R3:R640)</f>
        <v>9.6640383163868526E-2</v>
      </c>
      <c r="R539" s="33">
        <f>(VLOOKUP($A539,Skaters!$A1:$V640,19,FALSE)-AVERAGE(Skaters!S3:S640))/STDEV(Skaters!S3:S640)</f>
        <v>-0.57946545516178183</v>
      </c>
      <c r="S539" s="33">
        <f>(VLOOKUP($A539,Skaters!$A1:$V640,20,FALSE)-AVERAGE(Skaters!T3:T640))/STDEV(Skaters!T3:T640)</f>
        <v>-0.35645146924510168</v>
      </c>
      <c r="T539" s="33">
        <f>(VLOOKUP($A539,Skaters!$A1:$V640,21,FALSE)-AVERAGE(Skaters!U3:U640))/STDEV(Skaters!U3:U640)</f>
        <v>-0.24809428081349966</v>
      </c>
      <c r="U539" s="33">
        <f>(VLOOKUP($A539,Skaters!$A1:$V640,22,FALSE)-AVERAGE(Skaters!V3:V640))/STDEV(Skaters!V3:V640)</f>
        <v>0.50032312694342429</v>
      </c>
      <c r="V539" s="33">
        <f>IFERROR((VLOOKUP($A539,Skaters!A1:X640,23,FALSE)-AVERAGE(Skaters!W3:W640))/STDEV(Skaters!W3:W640),0)</f>
        <v>0</v>
      </c>
      <c r="W539" s="33">
        <f>IFERROR((VLOOKUP($A539,Skaters!A1:X640,24,FALSE)-AVERAGE(Skaters!X3:X640))/STDEV(Skaters!X3:X640),0)</f>
        <v>0</v>
      </c>
    </row>
    <row r="540" spans="1:23" ht="21.25" customHeight="1" x14ac:dyDescent="0.2">
      <c r="A540" s="47" t="s">
        <v>621</v>
      </c>
      <c r="B540" s="38" t="s">
        <v>92</v>
      </c>
      <c r="C540" s="39">
        <v>21</v>
      </c>
      <c r="D540" s="38" t="s">
        <v>74</v>
      </c>
      <c r="E540" s="40">
        <f t="shared" si="16"/>
        <v>-2.6128835155029297</v>
      </c>
      <c r="F540" s="41">
        <f t="shared" si="17"/>
        <v>-5.6801815554411515E-2</v>
      </c>
      <c r="G540" s="42">
        <f>VLOOKUP(A540,Skaters!A1:G640,7,FALSE)</f>
        <v>46</v>
      </c>
      <c r="H540" s="43">
        <f>(VLOOKUP($A540,Skaters!$A1:$V640,8,FALSE)-AVERAGE(Skaters!H3:H640))/STDEV(Skaters!H3:H640)</f>
        <v>0.85477870384160748</v>
      </c>
      <c r="I540" s="33">
        <f>(VLOOKUP($A540,Skaters!$A1:$V640,10,FALSE)-AVERAGE(Skaters!J3:J640))/STDEV(Skaters!J3:J640)</f>
        <v>-0.84099597832103878</v>
      </c>
      <c r="J540" s="33">
        <f>(VLOOKUP($A540,Skaters!$A1:$V640,11,FALSE)-AVERAGE(Skaters!K3:K640))/STDEV(Skaters!K3:K640)</f>
        <v>-0.90682383536634636</v>
      </c>
      <c r="K540" s="33">
        <f>(VLOOKUP($A540,Skaters!$A1:$V640,12,FALSE)-AVERAGE(Skaters!L3:L640))/STDEV(Skaters!L3:L640)</f>
        <v>-0.96429036682326741</v>
      </c>
      <c r="L540" s="33">
        <f>(VLOOKUP($A540,Skaters!$A1:$V640,13,FALSE)-AVERAGE(Skaters!M3:M640))/STDEV(Skaters!M3:M640)</f>
        <v>-1.1925320065530771</v>
      </c>
      <c r="M540" s="33">
        <f>(VLOOKUP($A540,Skaters!$A1:$V640,14,FALSE)-AVERAGE(Skaters!N3:N640))/STDEV(Skaters!N3:N640)</f>
        <v>-0.7650228939525977</v>
      </c>
      <c r="N540" s="33">
        <f>(VLOOKUP($A540,Skaters!$A1:$V640,15,FALSE)-AVERAGE(Skaters!O3:O640))/STDEV(Skaters!O3:O640)</f>
        <v>-0.81749235099957984</v>
      </c>
      <c r="O540" s="33">
        <f>(VLOOKUP($A540,Skaters!$A1:$V640,16,FALSE)-AVERAGE(Skaters!P3:P640))/STDEV(Skaters!P3:P640)</f>
        <v>1.2230920874581896</v>
      </c>
      <c r="P540" s="33">
        <f>(VLOOKUP($A540,Skaters!$A1:$V640,17,FALSE)-AVERAGE(Skaters!Q3:Q640))/STDEV(Skaters!Q3:Q640)</f>
        <v>0.30628556153222058</v>
      </c>
      <c r="Q540" s="33">
        <f>(VLOOKUP($A540,Skaters!$A1:$V640,18,FALSE)-AVERAGE(Skaters!R3:R640))/STDEV(Skaters!R3:R640)</f>
        <v>-7.8131431721076852E-2</v>
      </c>
      <c r="R540" s="33">
        <f>(VLOOKUP($A540,Skaters!$A1:$V640,19,FALSE)-AVERAGE(Skaters!S3:S640))/STDEV(Skaters!S3:S640)</f>
        <v>-0.73285320928248288</v>
      </c>
      <c r="S540" s="33">
        <f>(VLOOKUP($A540,Skaters!$A1:$V640,20,FALSE)-AVERAGE(Skaters!T3:T640))/STDEV(Skaters!T3:T640)</f>
        <v>-0.59598363404164245</v>
      </c>
      <c r="T540" s="33">
        <f>(VLOOKUP($A540,Skaters!$A1:$V640,21,FALSE)-AVERAGE(Skaters!U3:U640))/STDEV(Skaters!U3:U640)</f>
        <v>-0.65095784258714562</v>
      </c>
      <c r="U540" s="33">
        <f>(VLOOKUP($A540,Skaters!$A1:$V640,22,FALSE)-AVERAGE(Skaters!V3:V640))/STDEV(Skaters!V3:V640)</f>
        <v>-1.1927436227759016</v>
      </c>
      <c r="V540" s="33">
        <f>IFERROR((VLOOKUP($A540,Skaters!A1:X640,23,FALSE)-AVERAGE(Skaters!W3:W640))/STDEV(Skaters!W3:W640),0)</f>
        <v>0</v>
      </c>
      <c r="W540" s="33">
        <f>IFERROR((VLOOKUP($A540,Skaters!A1:X640,24,FALSE)-AVERAGE(Skaters!X3:X640))/STDEV(Skaters!X3:X640),0)</f>
        <v>0</v>
      </c>
    </row>
    <row r="541" spans="1:23" ht="21.25" customHeight="1" x14ac:dyDescent="0.2">
      <c r="A541" s="47" t="s">
        <v>657</v>
      </c>
      <c r="B541" s="38" t="s">
        <v>130</v>
      </c>
      <c r="C541" s="39">
        <v>21</v>
      </c>
      <c r="D541" s="38" t="s">
        <v>59</v>
      </c>
      <c r="E541" s="40">
        <f t="shared" si="16"/>
        <v>-4.7606553143331425</v>
      </c>
      <c r="F541" s="41">
        <f t="shared" si="17"/>
        <v>-0.10129053860283282</v>
      </c>
      <c r="G541" s="42">
        <f>VLOOKUP(A541,Skaters!A1:G640,7,FALSE)</f>
        <v>47</v>
      </c>
      <c r="H541" s="43">
        <f>(VLOOKUP($A541,Skaters!$A1:$V640,8,FALSE)-AVERAGE(Skaters!H3:H640))/STDEV(Skaters!H3:H640)</f>
        <v>-1.3428769546429136</v>
      </c>
      <c r="I541" s="33">
        <f>(VLOOKUP($A541,Skaters!$A1:$V640,10,FALSE)-AVERAGE(Skaters!J3:J640))/STDEV(Skaters!J3:J640)</f>
        <v>-0.6338335866819278</v>
      </c>
      <c r="J541" s="33">
        <f>(VLOOKUP($A541,Skaters!$A1:$V640,11,FALSE)-AVERAGE(Skaters!K3:K640))/STDEV(Skaters!K3:K640)</f>
        <v>-1.0599750884638919</v>
      </c>
      <c r="K541" s="33">
        <f>(VLOOKUP($A541,Skaters!$A1:$V640,12,FALSE)-AVERAGE(Skaters!L3:L640))/STDEV(Skaters!L3:L640)</f>
        <v>-0.96457666045234514</v>
      </c>
      <c r="L541" s="33">
        <f>(VLOOKUP($A541,Skaters!$A1:$V640,13,FALSE)-AVERAGE(Skaters!M3:M640))/STDEV(Skaters!M3:M640)</f>
        <v>-1.2698569912010149</v>
      </c>
      <c r="M541" s="33">
        <f>(VLOOKUP($A541,Skaters!$A1:$V640,14,FALSE)-AVERAGE(Skaters!N3:N640))/STDEV(Skaters!N3:N640)</f>
        <v>-0.50720108258179686</v>
      </c>
      <c r="N541" s="33">
        <f>(VLOOKUP($A541,Skaters!$A1:$V640,15,FALSE)-AVERAGE(Skaters!O3:O640))/STDEV(Skaters!O3:O640)</f>
        <v>-0.64868343027135345</v>
      </c>
      <c r="O541" s="33">
        <f>(VLOOKUP($A541,Skaters!$A1:$V640,16,FALSE)-AVERAGE(Skaters!P3:P640))/STDEV(Skaters!P3:P640)</f>
        <v>-0.83998237601499937</v>
      </c>
      <c r="P541" s="33">
        <f>(VLOOKUP($A541,Skaters!$A1:$V640,17,FALSE)-AVERAGE(Skaters!Q3:Q640))/STDEV(Skaters!Q3:Q640)</f>
        <v>-0.49957045198160288</v>
      </c>
      <c r="Q541" s="33">
        <f>(VLOOKUP($A541,Skaters!$A1:$V640,18,FALSE)-AVERAGE(Skaters!R3:R640))/STDEV(Skaters!R3:R640)</f>
        <v>-0.3083238416999558</v>
      </c>
      <c r="R541" s="33">
        <f>(VLOOKUP($A541,Skaters!$A1:$V640,19,FALSE)-AVERAGE(Skaters!S3:S640))/STDEV(Skaters!S3:S640)</f>
        <v>-0.64118690635118625</v>
      </c>
      <c r="S541" s="33">
        <f>(VLOOKUP($A541,Skaters!$A1:$V640,20,FALSE)-AVERAGE(Skaters!T3:T640))/STDEV(Skaters!T3:T640)</f>
        <v>0.51990253313465007</v>
      </c>
      <c r="T541" s="33">
        <f>(VLOOKUP($A541,Skaters!$A1:$V640,21,FALSE)-AVERAGE(Skaters!U3:U640))/STDEV(Skaters!U3:U640)</f>
        <v>0.70769864056856324</v>
      </c>
      <c r="U541" s="33">
        <f>(VLOOKUP($A541,Skaters!$A1:$V640,22,FALSE)-AVERAGE(Skaters!V3:V640))/STDEV(Skaters!V3:V640)</f>
        <v>0.84434612039572443</v>
      </c>
      <c r="V541" s="33">
        <f>IFERROR((VLOOKUP($A541,Skaters!A1:X640,23,FALSE)-AVERAGE(Skaters!W3:W640))/STDEV(Skaters!W3:W640),0)</f>
        <v>0</v>
      </c>
      <c r="W541" s="33">
        <f>IFERROR((VLOOKUP($A541,Skaters!A1:X640,24,FALSE)-AVERAGE(Skaters!X3:X640))/STDEV(Skaters!X3:X640),0)</f>
        <v>0</v>
      </c>
    </row>
    <row r="542" spans="1:23" ht="21.25" customHeight="1" x14ac:dyDescent="0.2">
      <c r="A542" s="47" t="s">
        <v>598</v>
      </c>
      <c r="B542" s="38" t="s">
        <v>239</v>
      </c>
      <c r="C542" s="39">
        <v>30</v>
      </c>
      <c r="D542" s="38" t="s">
        <v>74</v>
      </c>
      <c r="E542" s="40">
        <f t="shared" si="16"/>
        <v>-3.0719827096569032</v>
      </c>
      <c r="F542" s="41">
        <f t="shared" si="17"/>
        <v>-6.9817788855838711E-2</v>
      </c>
      <c r="G542" s="42">
        <f>VLOOKUP(A542,Skaters!A1:G640,7,FALSE)</f>
        <v>44</v>
      </c>
      <c r="H542" s="43">
        <f>(VLOOKUP($A542,Skaters!$A1:$V640,8,FALSE)-AVERAGE(Skaters!H3:H640))/STDEV(Skaters!H3:H640)</f>
        <v>1.0189556775332287</v>
      </c>
      <c r="I542" s="33">
        <f>(VLOOKUP($A542,Skaters!$A1:$V640,10,FALSE)-AVERAGE(Skaters!J3:J640))/STDEV(Skaters!J3:J640)</f>
        <v>-0.96068583281699338</v>
      </c>
      <c r="J542" s="33">
        <f>(VLOOKUP($A542,Skaters!$A1:$V640,11,FALSE)-AVERAGE(Skaters!K3:K640))/STDEV(Skaters!K3:K640)</f>
        <v>-0.82354450832016357</v>
      </c>
      <c r="K542" s="33">
        <f>(VLOOKUP($A542,Skaters!$A1:$V640,12,FALSE)-AVERAGE(Skaters!L3:L640))/STDEV(Skaters!L3:L640)</f>
        <v>-0.96741257262152114</v>
      </c>
      <c r="L542" s="33">
        <f>(VLOOKUP($A542,Skaters!$A1:$V640,13,FALSE)-AVERAGE(Skaters!M3:M640))/STDEV(Skaters!M3:M640)</f>
        <v>-0.82373350613588914</v>
      </c>
      <c r="M542" s="33">
        <f>(VLOOKUP($A542,Skaters!$A1:$V640,14,FALSE)-AVERAGE(Skaters!N3:N640))/STDEV(Skaters!N3:N640)</f>
        <v>-0.78234026837441251</v>
      </c>
      <c r="N542" s="33">
        <f>(VLOOKUP($A542,Skaters!$A1:$V640,15,FALSE)-AVERAGE(Skaters!O3:O640))/STDEV(Skaters!O3:O640)</f>
        <v>-0.87653640788344567</v>
      </c>
      <c r="O542" s="33">
        <f>(VLOOKUP($A542,Skaters!$A1:$V640,16,FALSE)-AVERAGE(Skaters!P3:P640))/STDEV(Skaters!P3:P640)</f>
        <v>0.86566496041932595</v>
      </c>
      <c r="P542" s="33">
        <f>(VLOOKUP($A542,Skaters!$A1:$V640,17,FALSE)-AVERAGE(Skaters!Q3:Q640))/STDEV(Skaters!Q3:Q640)</f>
        <v>1.6415611481929444</v>
      </c>
      <c r="Q542" s="33">
        <f>(VLOOKUP($A542,Skaters!$A1:$V640,18,FALSE)-AVERAGE(Skaters!R3:R640))/STDEV(Skaters!R3:R640)</f>
        <v>-0.45314741491973726</v>
      </c>
      <c r="R542" s="33">
        <f>(VLOOKUP($A542,Skaters!$A1:$V640,19,FALSE)-AVERAGE(Skaters!S3:S640))/STDEV(Skaters!S3:S640)</f>
        <v>-0.88823484965519839</v>
      </c>
      <c r="S542" s="33">
        <f>(VLOOKUP($A542,Skaters!$A1:$V640,20,FALSE)-AVERAGE(Skaters!T3:T640))/STDEV(Skaters!T3:T640)</f>
        <v>-0.59598363404164245</v>
      </c>
      <c r="T542" s="33">
        <f>(VLOOKUP($A542,Skaters!$A1:$V640,21,FALSE)-AVERAGE(Skaters!U3:U640))/STDEV(Skaters!U3:U640)</f>
        <v>-0.65095784258714562</v>
      </c>
      <c r="U542" s="33">
        <f>(VLOOKUP($A542,Skaters!$A1:$V640,22,FALSE)-AVERAGE(Skaters!V3:V640))/STDEV(Skaters!V3:V640)</f>
        <v>-1.1927436227759016</v>
      </c>
      <c r="V542" s="33">
        <f>IFERROR((VLOOKUP($A542,Skaters!A1:X640,23,FALSE)-AVERAGE(Skaters!W3:W640))/STDEV(Skaters!W3:W640),0)</f>
        <v>0</v>
      </c>
      <c r="W542" s="33">
        <f>IFERROR((VLOOKUP($A542,Skaters!A1:X640,24,FALSE)-AVERAGE(Skaters!X3:X640))/STDEV(Skaters!X3:X640),0)</f>
        <v>0</v>
      </c>
    </row>
    <row r="543" spans="1:23" ht="21.25" customHeight="1" x14ac:dyDescent="0.15">
      <c r="A543" s="44" t="s">
        <v>676</v>
      </c>
      <c r="B543" s="45" t="s">
        <v>87</v>
      </c>
      <c r="C543" s="46">
        <v>23</v>
      </c>
      <c r="D543" s="45" t="s">
        <v>61</v>
      </c>
      <c r="E543" s="40">
        <f t="shared" si="16"/>
        <v>-3.9544968230473487</v>
      </c>
      <c r="F543" s="41">
        <f t="shared" si="17"/>
        <v>-8.9874927796530654E-2</v>
      </c>
      <c r="G543" s="42">
        <f>VLOOKUP(A543,Skaters!A1:G640,7,FALSE)</f>
        <v>44</v>
      </c>
      <c r="H543" s="43">
        <f>(VLOOKUP($A543,Skaters!$A1:$V640,8,FALSE)-AVERAGE(Skaters!H3:H640))/STDEV(Skaters!H3:H640)</f>
        <v>-1.6819202787510987</v>
      </c>
      <c r="I543" s="33">
        <f>(VLOOKUP($A543,Skaters!$A1:$V640,10,FALSE)-AVERAGE(Skaters!J3:J640))/STDEV(Skaters!J3:J640)</f>
        <v>-0.77595266163070054</v>
      </c>
      <c r="J543" s="33">
        <f>(VLOOKUP($A543,Skaters!$A1:$V640,11,FALSE)-AVERAGE(Skaters!K3:K640))/STDEV(Skaters!K3:K640)</f>
        <v>-0.96375865368168412</v>
      </c>
      <c r="K543" s="33">
        <f>(VLOOKUP($A543,Skaters!$A1:$V640,12,FALSE)-AVERAGE(Skaters!L3:L640))/STDEV(Skaters!L3:L640)</f>
        <v>-0.96996970698778173</v>
      </c>
      <c r="L543" s="33">
        <f>(VLOOKUP($A543,Skaters!$A1:$V640,13,FALSE)-AVERAGE(Skaters!M3:M640))/STDEV(Skaters!M3:M640)</f>
        <v>-1.4905490928106211</v>
      </c>
      <c r="M543" s="33">
        <f>(VLOOKUP($A543,Skaters!$A1:$V640,14,FALSE)-AVERAGE(Skaters!N3:N640))/STDEV(Skaters!N3:N640)</f>
        <v>-0.77392024366033085</v>
      </c>
      <c r="N543" s="33">
        <f>(VLOOKUP($A543,Skaters!$A1:$V640,15,FALSE)-AVERAGE(Skaters!O3:O640))/STDEV(Skaters!O3:O640)</f>
        <v>-0.87615529838789086</v>
      </c>
      <c r="O543" s="33">
        <f>(VLOOKUP($A543,Skaters!$A1:$V640,16,FALSE)-AVERAGE(Skaters!P3:P640))/STDEV(Skaters!P3:P640)</f>
        <v>-0.27587374030369666</v>
      </c>
      <c r="P543" s="33">
        <f>(VLOOKUP($A543,Skaters!$A1:$V640,17,FALSE)-AVERAGE(Skaters!Q3:Q640))/STDEV(Skaters!Q3:Q640)</f>
        <v>-0.41236755684798249</v>
      </c>
      <c r="Q543" s="33">
        <f>(VLOOKUP($A543,Skaters!$A1:$V640,18,FALSE)-AVERAGE(Skaters!R3:R640))/STDEV(Skaters!R3:R640)</f>
        <v>0.42779262376724475</v>
      </c>
      <c r="R543" s="33">
        <f>(VLOOKUP($A543,Skaters!$A1:$V640,19,FALSE)-AVERAGE(Skaters!S3:S640))/STDEV(Skaters!S3:S640)</f>
        <v>-0.66968729977287755</v>
      </c>
      <c r="S543" s="33">
        <f>(VLOOKUP($A543,Skaters!$A1:$V640,20,FALSE)-AVERAGE(Skaters!T3:T640))/STDEV(Skaters!T3:T640)</f>
        <v>0.30435712049223967</v>
      </c>
      <c r="T543" s="33">
        <f>(VLOOKUP($A543,Skaters!$A1:$V640,21,FALSE)-AVERAGE(Skaters!U3:U640))/STDEV(Skaters!U3:U640)</f>
        <v>0.3889381385936313</v>
      </c>
      <c r="U543" s="33">
        <f>(VLOOKUP($A543,Skaters!$A1:$V640,22,FALSE)-AVERAGE(Skaters!V3:V640))/STDEV(Skaters!V3:V640)</f>
        <v>0.82659168231987934</v>
      </c>
      <c r="V543" s="33">
        <f>IFERROR((VLOOKUP($A543,Skaters!A1:X640,23,FALSE)-AVERAGE(Skaters!W3:W640))/STDEV(Skaters!W3:W640),0)</f>
        <v>0</v>
      </c>
      <c r="W543" s="33">
        <f>IFERROR((VLOOKUP($A543,Skaters!A1:X640,24,FALSE)-AVERAGE(Skaters!X3:X640))/STDEV(Skaters!X3:X640),0)</f>
        <v>0</v>
      </c>
    </row>
    <row r="544" spans="1:23" ht="21.25" customHeight="1" x14ac:dyDescent="0.15">
      <c r="A544" s="44" t="s">
        <v>603</v>
      </c>
      <c r="B544" s="45" t="s">
        <v>83</v>
      </c>
      <c r="C544" s="46">
        <v>23</v>
      </c>
      <c r="D544" s="45" t="s">
        <v>66</v>
      </c>
      <c r="E544" s="40">
        <f t="shared" si="16"/>
        <v>-2.8082620526391295</v>
      </c>
      <c r="F544" s="41">
        <f t="shared" si="17"/>
        <v>-5.8505459429981865E-2</v>
      </c>
      <c r="G544" s="42">
        <f>VLOOKUP(A544,Skaters!A1:G640,7,FALSE)</f>
        <v>48</v>
      </c>
      <c r="H544" s="43">
        <f>(VLOOKUP($A544,Skaters!$A1:$V640,8,FALSE)-AVERAGE(Skaters!H3:H640))/STDEV(Skaters!H3:H640)</f>
        <v>-1.7133142095390197</v>
      </c>
      <c r="I544" s="33">
        <f>(VLOOKUP($A544,Skaters!$A1:$V640,10,FALSE)-AVERAGE(Skaters!J3:J640))/STDEV(Skaters!J3:J640)</f>
        <v>-0.60844408838724973</v>
      </c>
      <c r="J544" s="33">
        <f>(VLOOKUP($A544,Skaters!$A1:$V640,11,FALSE)-AVERAGE(Skaters!K3:K640))/STDEV(Skaters!K3:K640)</f>
        <v>-1.0889418283683596</v>
      </c>
      <c r="K544" s="33">
        <f>(VLOOKUP($A544,Skaters!$A1:$V640,12,FALSE)-AVERAGE(Skaters!L3:L640))/STDEV(Skaters!L3:L640)</f>
        <v>-0.97105213276211988</v>
      </c>
      <c r="L544" s="33">
        <f>(VLOOKUP($A544,Skaters!$A1:$V640,13,FALSE)-AVERAGE(Skaters!M3:M640))/STDEV(Skaters!M3:M640)</f>
        <v>-0.46135356521887766</v>
      </c>
      <c r="M544" s="33">
        <f>(VLOOKUP($A544,Skaters!$A1:$V640,14,FALSE)-AVERAGE(Skaters!N3:N640))/STDEV(Skaters!N3:N640)</f>
        <v>-0.6090761719810921</v>
      </c>
      <c r="N544" s="33">
        <f>(VLOOKUP($A544,Skaters!$A1:$V640,15,FALSE)-AVERAGE(Skaters!O3:O640))/STDEV(Skaters!O3:O640)</f>
        <v>-0.70786022229679391</v>
      </c>
      <c r="O544" s="33">
        <f>(VLOOKUP($A544,Skaters!$A1:$V640,16,FALSE)-AVERAGE(Skaters!P3:P640))/STDEV(Skaters!P3:P640)</f>
        <v>-0.92297075585286537</v>
      </c>
      <c r="P544" s="33">
        <f>(VLOOKUP($A544,Skaters!$A1:$V640,17,FALSE)-AVERAGE(Skaters!Q3:Q640))/STDEV(Skaters!Q3:Q640)</f>
        <v>-0.62298300987547461</v>
      </c>
      <c r="Q544" s="33">
        <f>(VLOOKUP($A544,Skaters!$A1:$V640,18,FALSE)-AVERAGE(Skaters!R3:R640))/STDEV(Skaters!R3:R640)</f>
        <v>0.98130840748501691</v>
      </c>
      <c r="R544" s="33">
        <f>(VLOOKUP($A544,Skaters!$A1:$V640,19,FALSE)-AVERAGE(Skaters!S3:S640))/STDEV(Skaters!S3:S640)</f>
        <v>-0.56501377322624102</v>
      </c>
      <c r="S544" s="33">
        <f>(VLOOKUP($A544,Skaters!$A1:$V640,20,FALSE)-AVERAGE(Skaters!T3:T640))/STDEV(Skaters!T3:T640)</f>
        <v>-0.256577378954219</v>
      </c>
      <c r="T544" s="33">
        <f>(VLOOKUP($A544,Skaters!$A1:$V640,21,FALSE)-AVERAGE(Skaters!U3:U640))/STDEV(Skaters!U3:U640)</f>
        <v>-0.11565960967420097</v>
      </c>
      <c r="U544" s="33">
        <f>(VLOOKUP($A544,Skaters!$A1:$V640,22,FALSE)-AVERAGE(Skaters!V3:V640))/STDEV(Skaters!V3:V640)</f>
        <v>0.56735977145611971</v>
      </c>
      <c r="V544" s="33">
        <f>IFERROR((VLOOKUP($A544,Skaters!A1:X640,23,FALSE)-AVERAGE(Skaters!W3:W640))/STDEV(Skaters!W3:W640),0)</f>
        <v>0</v>
      </c>
      <c r="W544" s="33">
        <f>IFERROR((VLOOKUP($A544,Skaters!A1:X640,24,FALSE)-AVERAGE(Skaters!X3:X640))/STDEV(Skaters!X3:X640),0)</f>
        <v>0</v>
      </c>
    </row>
    <row r="545" spans="1:23" ht="21.25" customHeight="1" x14ac:dyDescent="0.15">
      <c r="A545" s="44" t="s">
        <v>644</v>
      </c>
      <c r="B545" s="45" t="s">
        <v>94</v>
      </c>
      <c r="C545" s="46">
        <v>30</v>
      </c>
      <c r="D545" s="45" t="s">
        <v>81</v>
      </c>
      <c r="E545" s="40">
        <f t="shared" si="16"/>
        <v>-3.6473654604280998</v>
      </c>
      <c r="F545" s="41">
        <f t="shared" si="17"/>
        <v>-7.4436029804655093E-2</v>
      </c>
      <c r="G545" s="42">
        <f>VLOOKUP(A545,Skaters!A1:G640,7,FALSE)</f>
        <v>49</v>
      </c>
      <c r="H545" s="43">
        <f>(VLOOKUP($A545,Skaters!$A1:$V640,8,FALSE)-AVERAGE(Skaters!H3:H640))/STDEV(Skaters!H3:H640)</f>
        <v>-1.3776437381653837</v>
      </c>
      <c r="I545" s="33">
        <f>(VLOOKUP($A545,Skaters!$A1:$V640,10,FALSE)-AVERAGE(Skaters!J3:J640))/STDEV(Skaters!J3:J640)</f>
        <v>-0.68649620067450901</v>
      </c>
      <c r="J545" s="33">
        <f>(VLOOKUP($A545,Skaters!$A1:$V640,11,FALSE)-AVERAGE(Skaters!K3:K640))/STDEV(Skaters!K3:K640)</f>
        <v>-1.0396327705797521</v>
      </c>
      <c r="K545" s="33">
        <f>(VLOOKUP($A545,Skaters!$A1:$V640,12,FALSE)-AVERAGE(Skaters!L3:L640))/STDEV(Skaters!L3:L640)</f>
        <v>-0.97624562714566077</v>
      </c>
      <c r="L545" s="33">
        <f>(VLOOKUP($A545,Skaters!$A1:$V640,13,FALSE)-AVERAGE(Skaters!M3:M640))/STDEV(Skaters!M3:M640)</f>
        <v>-1.1030221617879334</v>
      </c>
      <c r="M545" s="33">
        <f>(VLOOKUP($A545,Skaters!$A1:$V640,14,FALSE)-AVERAGE(Skaters!N3:N640))/STDEV(Skaters!N3:N640)</f>
        <v>-0.77631909897501383</v>
      </c>
      <c r="N545" s="33">
        <f>(VLOOKUP($A545,Skaters!$A1:$V640,15,FALSE)-AVERAGE(Skaters!O3:O640))/STDEV(Skaters!O3:O640)</f>
        <v>-0.87185663820045256</v>
      </c>
      <c r="O545" s="33">
        <f>(VLOOKUP($A545,Skaters!$A1:$V640,16,FALSE)-AVERAGE(Skaters!P3:P640))/STDEV(Skaters!P3:P640)</f>
        <v>-0.19433595588717947</v>
      </c>
      <c r="P545" s="33">
        <f>(VLOOKUP($A545,Skaters!$A1:$V640,17,FALSE)-AVERAGE(Skaters!Q3:Q640))/STDEV(Skaters!Q3:Q640)</f>
        <v>0.9705041955061775</v>
      </c>
      <c r="Q545" s="33">
        <f>(VLOOKUP($A545,Skaters!$A1:$V640,18,FALSE)-AVERAGE(Skaters!R3:R640))/STDEV(Skaters!R3:R640)</f>
        <v>0.24797826670172685</v>
      </c>
      <c r="R545" s="33">
        <f>(VLOOKUP($A545,Skaters!$A1:$V640,19,FALSE)-AVERAGE(Skaters!S3:S640))/STDEV(Skaters!S3:S640)</f>
        <v>-0.48611066612833481</v>
      </c>
      <c r="S545" s="33">
        <f>(VLOOKUP($A545,Skaters!$A1:$V640,20,FALSE)-AVERAGE(Skaters!T3:T640))/STDEV(Skaters!T3:T640)</f>
        <v>-0.57331170891266403</v>
      </c>
      <c r="T545" s="33">
        <f>(VLOOKUP($A545,Skaters!$A1:$V640,21,FALSE)-AVERAGE(Skaters!U3:U640))/STDEV(Skaters!U3:U640)</f>
        <v>-0.58673088130594409</v>
      </c>
      <c r="U545" s="33">
        <f>(VLOOKUP($A545,Skaters!$A1:$V640,22,FALSE)-AVERAGE(Skaters!V3:V640))/STDEV(Skaters!V3:V640)</f>
        <v>7.0051451127594265E-4</v>
      </c>
      <c r="V545" s="33">
        <f>IFERROR((VLOOKUP($A545,Skaters!A1:X640,23,FALSE)-AVERAGE(Skaters!W3:W640))/STDEV(Skaters!W3:W640),0)</f>
        <v>0</v>
      </c>
      <c r="W545" s="33">
        <f>IFERROR((VLOOKUP($A545,Skaters!A1:X640,24,FALSE)-AVERAGE(Skaters!X3:X640))/STDEV(Skaters!X3:X640),0)</f>
        <v>0</v>
      </c>
    </row>
    <row r="546" spans="1:23" ht="21.25" customHeight="1" x14ac:dyDescent="0.15">
      <c r="A546" s="44" t="s">
        <v>530</v>
      </c>
      <c r="B546" s="45" t="s">
        <v>144</v>
      </c>
      <c r="C546" s="46">
        <v>31</v>
      </c>
      <c r="D546" s="45" t="s">
        <v>74</v>
      </c>
      <c r="E546" s="40">
        <f t="shared" si="16"/>
        <v>-2.580313454832238</v>
      </c>
      <c r="F546" s="41">
        <f t="shared" si="17"/>
        <v>-5.3756530309004957E-2</v>
      </c>
      <c r="G546" s="42">
        <f>VLOOKUP(A546,Skaters!A1:G640,7,FALSE)</f>
        <v>48</v>
      </c>
      <c r="H546" s="43">
        <f>(VLOOKUP($A546,Skaters!$A1:$V640,8,FALSE)-AVERAGE(Skaters!H3:H640))/STDEV(Skaters!H3:H640)</f>
        <v>1.1810012459595058</v>
      </c>
      <c r="I546" s="33">
        <f>(VLOOKUP($A546,Skaters!$A1:$V640,10,FALSE)-AVERAGE(Skaters!J3:J640))/STDEV(Skaters!J3:J640)</f>
        <v>-1.212880310080974</v>
      </c>
      <c r="J546" s="33">
        <f>(VLOOKUP($A546,Skaters!$A1:$V640,11,FALSE)-AVERAGE(Skaters!K3:K640))/STDEV(Skaters!K3:K640)</f>
        <v>-0.65204865095546971</v>
      </c>
      <c r="K546" s="33">
        <f>(VLOOKUP($A546,Skaters!$A1:$V640,12,FALSE)-AVERAGE(Skaters!L3:L640))/STDEV(Skaters!L3:L640)</f>
        <v>-0.97650458518833283</v>
      </c>
      <c r="L546" s="33">
        <f>(VLOOKUP($A546,Skaters!$A1:$V640,13,FALSE)-AVERAGE(Skaters!M3:M640))/STDEV(Skaters!M3:M640)</f>
        <v>-0.68597076963912351</v>
      </c>
      <c r="M546" s="33">
        <f>(VLOOKUP($A546,Skaters!$A1:$V640,14,FALSE)-AVERAGE(Skaters!N3:N640))/STDEV(Skaters!N3:N640)</f>
        <v>-0.78242947976386701</v>
      </c>
      <c r="N546" s="33">
        <f>(VLOOKUP($A546,Skaters!$A1:$V640,15,FALSE)-AVERAGE(Skaters!O3:O640))/STDEV(Skaters!O3:O640)</f>
        <v>-0.86729829627615729</v>
      </c>
      <c r="O546" s="33">
        <f>(VLOOKUP($A546,Skaters!$A1:$V640,16,FALSE)-AVERAGE(Skaters!P3:P640))/STDEV(Skaters!P3:P640)</f>
        <v>2.8284657638476989</v>
      </c>
      <c r="P546" s="33">
        <f>(VLOOKUP($A546,Skaters!$A1:$V640,17,FALSE)-AVERAGE(Skaters!Q3:Q640))/STDEV(Skaters!Q3:Q640)</f>
        <v>1.4241579904484032</v>
      </c>
      <c r="Q546" s="33">
        <f>(VLOOKUP($A546,Skaters!$A1:$V640,18,FALSE)-AVERAGE(Skaters!R3:R640))/STDEV(Skaters!R3:R640)</f>
        <v>-1.9905811917282124</v>
      </c>
      <c r="R546" s="33">
        <f>(VLOOKUP($A546,Skaters!$A1:$V640,19,FALSE)-AVERAGE(Skaters!S3:S640))/STDEV(Skaters!S3:S640)</f>
        <v>-1.1932061682391644</v>
      </c>
      <c r="S546" s="33">
        <f>(VLOOKUP($A546,Skaters!$A1:$V640,20,FALSE)-AVERAGE(Skaters!T3:T640))/STDEV(Skaters!T3:T640)</f>
        <v>-0.59598363404164245</v>
      </c>
      <c r="T546" s="33">
        <f>(VLOOKUP($A546,Skaters!$A1:$V640,21,FALSE)-AVERAGE(Skaters!U3:U640))/STDEV(Skaters!U3:U640)</f>
        <v>-0.65095784258714562</v>
      </c>
      <c r="U546" s="33">
        <f>(VLOOKUP($A546,Skaters!$A1:$V640,22,FALSE)-AVERAGE(Skaters!V3:V640))/STDEV(Skaters!V3:V640)</f>
        <v>-1.1927436227759016</v>
      </c>
      <c r="V546" s="33">
        <f>IFERROR((VLOOKUP($A546,Skaters!A1:X640,23,FALSE)-AVERAGE(Skaters!W3:W640))/STDEV(Skaters!W3:W640),0)</f>
        <v>0</v>
      </c>
      <c r="W546" s="33">
        <f>IFERROR((VLOOKUP($A546,Skaters!A1:X640,24,FALSE)-AVERAGE(Skaters!X3:X640))/STDEV(Skaters!X3:X640),0)</f>
        <v>0</v>
      </c>
    </row>
    <row r="547" spans="1:23" ht="21.25" customHeight="1" x14ac:dyDescent="0.2">
      <c r="A547" s="47" t="s">
        <v>625</v>
      </c>
      <c r="B547" s="38" t="s">
        <v>121</v>
      </c>
      <c r="C547" s="39">
        <v>27</v>
      </c>
      <c r="D547" s="38" t="s">
        <v>74</v>
      </c>
      <c r="E547" s="40">
        <f t="shared" si="16"/>
        <v>-4.5869596033487126</v>
      </c>
      <c r="F547" s="41">
        <f t="shared" si="17"/>
        <v>-9.3611420476504337E-2</v>
      </c>
      <c r="G547" s="42">
        <f>VLOOKUP(A547,Skaters!A1:G640,7,FALSE)</f>
        <v>49</v>
      </c>
      <c r="H547" s="43">
        <f>(VLOOKUP($A547,Skaters!$A1:$V640,8,FALSE)-AVERAGE(Skaters!H3:H640))/STDEV(Skaters!H3:H640)</f>
        <v>-0.82281548715364372</v>
      </c>
      <c r="I547" s="33">
        <f>(VLOOKUP($A547,Skaters!$A1:$V640,10,FALSE)-AVERAGE(Skaters!J3:J640))/STDEV(Skaters!J3:J640)</f>
        <v>-1.1743476984566448</v>
      </c>
      <c r="J547" s="33">
        <f>(VLOOKUP($A547,Skaters!$A1:$V640,11,FALSE)-AVERAGE(Skaters!K3:K640))/STDEV(Skaters!K3:K640)</f>
        <v>-0.6922086256782245</v>
      </c>
      <c r="K547" s="33">
        <f>(VLOOKUP($A547,Skaters!$A1:$V640,12,FALSE)-AVERAGE(Skaters!L3:L640))/STDEV(Skaters!L3:L640)</f>
        <v>-0.98393097031605159</v>
      </c>
      <c r="L547" s="33">
        <f>(VLOOKUP($A547,Skaters!$A1:$V640,13,FALSE)-AVERAGE(Skaters!M3:M640))/STDEV(Skaters!M3:M640)</f>
        <v>-0.93763316841359212</v>
      </c>
      <c r="M547" s="33">
        <f>(VLOOKUP($A547,Skaters!$A1:$V640,14,FALSE)-AVERAGE(Skaters!N3:N640))/STDEV(Skaters!N3:N640)</f>
        <v>-0.75720582278747772</v>
      </c>
      <c r="N547" s="33">
        <f>(VLOOKUP($A547,Skaters!$A1:$V640,15,FALSE)-AVERAGE(Skaters!O3:O640))/STDEV(Skaters!O3:O640)</f>
        <v>-0.82507522932833643</v>
      </c>
      <c r="O547" s="33">
        <f>(VLOOKUP($A547,Skaters!$A1:$V640,16,FALSE)-AVERAGE(Skaters!P3:P640))/STDEV(Skaters!P3:P640)</f>
        <v>0.26231833521893583</v>
      </c>
      <c r="P547" s="33">
        <f>(VLOOKUP($A547,Skaters!$A1:$V640,17,FALSE)-AVERAGE(Skaters!Q3:Q640))/STDEV(Skaters!Q3:Q640)</f>
        <v>0.10169521026952748</v>
      </c>
      <c r="Q547" s="33">
        <f>(VLOOKUP($A547,Skaters!$A1:$V640,18,FALSE)-AVERAGE(Skaters!R3:R640))/STDEV(Skaters!R3:R640)</f>
        <v>-1.2200132166908504</v>
      </c>
      <c r="R547" s="33">
        <f>(VLOOKUP($A547,Skaters!$A1:$V640,19,FALSE)-AVERAGE(Skaters!S3:S640))/STDEV(Skaters!S3:S640)</f>
        <v>-1.1508306274251234</v>
      </c>
      <c r="S547" s="33">
        <f>(VLOOKUP($A547,Skaters!$A1:$V640,20,FALSE)-AVERAGE(Skaters!T3:T640))/STDEV(Skaters!T3:T640)</f>
        <v>-0.59598363404164245</v>
      </c>
      <c r="T547" s="33">
        <f>(VLOOKUP($A547,Skaters!$A1:$V640,21,FALSE)-AVERAGE(Skaters!U3:U640))/STDEV(Skaters!U3:U640)</f>
        <v>-0.65095784258714562</v>
      </c>
      <c r="U547" s="33">
        <f>(VLOOKUP($A547,Skaters!$A1:$V640,22,FALSE)-AVERAGE(Skaters!V3:V640))/STDEV(Skaters!V3:V640)</f>
        <v>-1.1927436227759016</v>
      </c>
      <c r="V547" s="33">
        <f>IFERROR((VLOOKUP($A547,Skaters!A1:X640,23,FALSE)-AVERAGE(Skaters!W3:W640))/STDEV(Skaters!W3:W640),0)</f>
        <v>0</v>
      </c>
      <c r="W547" s="33">
        <f>IFERROR((VLOOKUP($A547,Skaters!A1:X640,24,FALSE)-AVERAGE(Skaters!X3:X640))/STDEV(Skaters!X3:X640),0)</f>
        <v>0</v>
      </c>
    </row>
    <row r="548" spans="1:23" ht="21.25" customHeight="1" x14ac:dyDescent="0.2">
      <c r="A548" s="47" t="s">
        <v>601</v>
      </c>
      <c r="B548" s="38" t="s">
        <v>63</v>
      </c>
      <c r="C548" s="39">
        <v>22</v>
      </c>
      <c r="D548" s="38" t="s">
        <v>74</v>
      </c>
      <c r="E548" s="40">
        <f t="shared" si="16"/>
        <v>-1.2410885588100005</v>
      </c>
      <c r="F548" s="41">
        <f t="shared" si="17"/>
        <v>-2.5328337934897967E-2</v>
      </c>
      <c r="G548" s="42">
        <f>VLOOKUP(A548,Skaters!A1:G640,7,FALSE)</f>
        <v>49</v>
      </c>
      <c r="H548" s="43">
        <f>(VLOOKUP($A548,Skaters!$A1:$V640,8,FALSE)-AVERAGE(Skaters!H3:H640))/STDEV(Skaters!H3:H640)</f>
        <v>-9.1590711061864602E-2</v>
      </c>
      <c r="I548" s="33">
        <f>(VLOOKUP($A548,Skaters!$A1:$V640,10,FALSE)-AVERAGE(Skaters!J3:J640))/STDEV(Skaters!J3:J640)</f>
        <v>-1.2660220028265299</v>
      </c>
      <c r="J548" s="33">
        <f>(VLOOKUP($A548,Skaters!$A1:$V640,11,FALSE)-AVERAGE(Skaters!K3:K640))/STDEV(Skaters!K3:K640)</f>
        <v>-0.63409580969699764</v>
      </c>
      <c r="K548" s="33">
        <f>(VLOOKUP($A548,Skaters!$A1:$V640,12,FALSE)-AVERAGE(Skaters!L3:L640))/STDEV(Skaters!L3:L640)</f>
        <v>-0.98990580897279945</v>
      </c>
      <c r="L548" s="33">
        <f>(VLOOKUP($A548,Skaters!$A1:$V640,13,FALSE)-AVERAGE(Skaters!M3:M640))/STDEV(Skaters!M3:M640)</f>
        <v>-0.79746384301164386</v>
      </c>
      <c r="M548" s="33">
        <f>(VLOOKUP($A548,Skaters!$A1:$V640,14,FALSE)-AVERAGE(Skaters!N3:N640))/STDEV(Skaters!N3:N640)</f>
        <v>-0.78133916767882683</v>
      </c>
      <c r="N548" s="33">
        <f>(VLOOKUP($A548,Skaters!$A1:$V640,15,FALSE)-AVERAGE(Skaters!O3:O640))/STDEV(Skaters!O3:O640)</f>
        <v>-0.8744867179211302</v>
      </c>
      <c r="O548" s="33">
        <f>(VLOOKUP($A548,Skaters!$A1:$V640,16,FALSE)-AVERAGE(Skaters!P3:P640))/STDEV(Skaters!P3:P640)</f>
        <v>0.88414669959793479</v>
      </c>
      <c r="P548" s="33">
        <f>(VLOOKUP($A548,Skaters!$A1:$V640,17,FALSE)-AVERAGE(Skaters!Q3:Q640))/STDEV(Skaters!Q3:Q640)</f>
        <v>-0.11945827957239</v>
      </c>
      <c r="Q548" s="33">
        <f>(VLOOKUP($A548,Skaters!$A1:$V640,18,FALSE)-AVERAGE(Skaters!R3:R640))/STDEV(Skaters!R3:R640)</f>
        <v>1.4468331150483662</v>
      </c>
      <c r="R548" s="33">
        <f>(VLOOKUP($A548,Skaters!$A1:$V640,19,FALSE)-AVERAGE(Skaters!S3:S640))/STDEV(Skaters!S3:S640)</f>
        <v>-1.1611805754573992</v>
      </c>
      <c r="S548" s="33">
        <f>(VLOOKUP($A548,Skaters!$A1:$V640,20,FALSE)-AVERAGE(Skaters!T3:T640))/STDEV(Skaters!T3:T640)</f>
        <v>-0.59598363404164245</v>
      </c>
      <c r="T548" s="33">
        <f>(VLOOKUP($A548,Skaters!$A1:$V640,21,FALSE)-AVERAGE(Skaters!U3:U640))/STDEV(Skaters!U3:U640)</f>
        <v>-0.65095784258714562</v>
      </c>
      <c r="U548" s="33">
        <f>(VLOOKUP($A548,Skaters!$A1:$V640,22,FALSE)-AVERAGE(Skaters!V3:V640))/STDEV(Skaters!V3:V640)</f>
        <v>-1.1927436227759016</v>
      </c>
      <c r="V548" s="33">
        <f>IFERROR((VLOOKUP($A548,Skaters!A1:X640,23,FALSE)-AVERAGE(Skaters!W3:W640))/STDEV(Skaters!W3:W640),0)</f>
        <v>0</v>
      </c>
      <c r="W548" s="33">
        <f>IFERROR((VLOOKUP($A548,Skaters!A1:X640,24,FALSE)-AVERAGE(Skaters!X3:X640))/STDEV(Skaters!X3:X640),0)</f>
        <v>0</v>
      </c>
    </row>
    <row r="549" spans="1:23" ht="21.25" customHeight="1" x14ac:dyDescent="0.15">
      <c r="A549" s="44" t="s">
        <v>567</v>
      </c>
      <c r="B549" s="45" t="s">
        <v>212</v>
      </c>
      <c r="C549" s="46">
        <v>25</v>
      </c>
      <c r="D549" s="45" t="s">
        <v>74</v>
      </c>
      <c r="E549" s="40">
        <f t="shared" si="16"/>
        <v>-2.704372662829214</v>
      </c>
      <c r="F549" s="41">
        <f t="shared" si="17"/>
        <v>-5.5191278833249265E-2</v>
      </c>
      <c r="G549" s="42">
        <f>VLOOKUP(A549,Skaters!A1:G640,7,FALSE)</f>
        <v>49</v>
      </c>
      <c r="H549" s="43">
        <f>(VLOOKUP($A549,Skaters!$A1:$V640,8,FALSE)-AVERAGE(Skaters!H3:H640))/STDEV(Skaters!H3:H640)</f>
        <v>-1.2863688703473451E-2</v>
      </c>
      <c r="I549" s="33">
        <f>(VLOOKUP($A549,Skaters!$A1:$V640,10,FALSE)-AVERAGE(Skaters!J3:J640))/STDEV(Skaters!J3:J640)</f>
        <v>-0.76042678350238091</v>
      </c>
      <c r="J549" s="33">
        <f>(VLOOKUP($A549,Skaters!$A1:$V640,11,FALSE)-AVERAGE(Skaters!K3:K640))/STDEV(Skaters!K3:K640)</f>
        <v>-1.017853766650394</v>
      </c>
      <c r="K549" s="33">
        <f>(VLOOKUP($A549,Skaters!$A1:$V640,12,FALSE)-AVERAGE(Skaters!L3:L640))/STDEV(Skaters!L3:L640)</f>
        <v>-0.99690859695703382</v>
      </c>
      <c r="L549" s="33">
        <f>(VLOOKUP($A549,Skaters!$A1:$V640,13,FALSE)-AVERAGE(Skaters!M3:M640))/STDEV(Skaters!M3:M640)</f>
        <v>-0.52643827209581806</v>
      </c>
      <c r="M549" s="33">
        <f>(VLOOKUP($A549,Skaters!$A1:$V640,14,FALSE)-AVERAGE(Skaters!N3:N640))/STDEV(Skaters!N3:N640)</f>
        <v>-0.73919466760628127</v>
      </c>
      <c r="N549" s="33">
        <f>(VLOOKUP($A549,Skaters!$A1:$V640,15,FALSE)-AVERAGE(Skaters!O3:O640))/STDEV(Skaters!O3:O640)</f>
        <v>-0.78819853617636459</v>
      </c>
      <c r="O549" s="33">
        <f>(VLOOKUP($A549,Skaters!$A1:$V640,16,FALSE)-AVERAGE(Skaters!P3:P640))/STDEV(Skaters!P3:P640)</f>
        <v>1.1341315616347931</v>
      </c>
      <c r="P549" s="33">
        <f>(VLOOKUP($A549,Skaters!$A1:$V640,17,FALSE)-AVERAGE(Skaters!Q3:Q640))/STDEV(Skaters!Q3:Q640)</f>
        <v>0.492629538841245</v>
      </c>
      <c r="Q549" s="33">
        <f>(VLOOKUP($A549,Skaters!$A1:$V640,18,FALSE)-AVERAGE(Skaters!R3:R640))/STDEV(Skaters!R3:R640)</f>
        <v>-0.74558686603904945</v>
      </c>
      <c r="R549" s="33">
        <f>(VLOOKUP($A549,Skaters!$A1:$V640,19,FALSE)-AVERAGE(Skaters!S3:S640))/STDEV(Skaters!S3:S640)</f>
        <v>-0.71315207749915344</v>
      </c>
      <c r="S549" s="33">
        <f>(VLOOKUP($A549,Skaters!$A1:$V640,20,FALSE)-AVERAGE(Skaters!T3:T640))/STDEV(Skaters!T3:T640)</f>
        <v>-0.59598363404164245</v>
      </c>
      <c r="T549" s="33">
        <f>(VLOOKUP($A549,Skaters!$A1:$V640,21,FALSE)-AVERAGE(Skaters!U3:U640))/STDEV(Skaters!U3:U640)</f>
        <v>-0.65095784258714562</v>
      </c>
      <c r="U549" s="33">
        <f>(VLOOKUP($A549,Skaters!$A1:$V640,22,FALSE)-AVERAGE(Skaters!V3:V640))/STDEV(Skaters!V3:V640)</f>
        <v>-1.1927436227759016</v>
      </c>
      <c r="V549" s="33">
        <f>IFERROR((VLOOKUP($A549,Skaters!A1:X640,23,FALSE)-AVERAGE(Skaters!W3:W640))/STDEV(Skaters!W3:W640),0)</f>
        <v>0</v>
      </c>
      <c r="W549" s="33">
        <f>IFERROR((VLOOKUP($A549,Skaters!A1:X640,24,FALSE)-AVERAGE(Skaters!X3:X640))/STDEV(Skaters!X3:X640),0)</f>
        <v>0</v>
      </c>
    </row>
    <row r="550" spans="1:23" ht="21.25" customHeight="1" x14ac:dyDescent="0.15">
      <c r="A550" s="44" t="s">
        <v>659</v>
      </c>
      <c r="B550" s="48" t="s">
        <v>78</v>
      </c>
      <c r="C550" s="49">
        <v>23</v>
      </c>
      <c r="D550" s="48" t="s">
        <v>66</v>
      </c>
      <c r="E550" s="40">
        <f t="shared" si="16"/>
        <v>-3.7145692304637574</v>
      </c>
      <c r="F550" s="41">
        <f t="shared" si="17"/>
        <v>-8.2545982899194612E-2</v>
      </c>
      <c r="G550" s="42">
        <f>VLOOKUP(A550,Skaters!A1:G640,7,FALSE)</f>
        <v>45</v>
      </c>
      <c r="H550" s="43">
        <f>(VLOOKUP($A550,Skaters!$A1:$V640,8,FALSE)-AVERAGE(Skaters!H3:H640))/STDEV(Skaters!H3:H640)</f>
        <v>-1.4970420146449788</v>
      </c>
      <c r="I550" s="33">
        <f>(VLOOKUP($A550,Skaters!$A1:$V640,10,FALSE)-AVERAGE(Skaters!J3:J640))/STDEV(Skaters!J3:J640)</f>
        <v>-0.90203870862572033</v>
      </c>
      <c r="J550" s="33">
        <f>(VLOOKUP($A550,Skaters!$A1:$V640,11,FALSE)-AVERAGE(Skaters!K3:K640))/STDEV(Skaters!K3:K640)</f>
        <v>-0.9178547716862574</v>
      </c>
      <c r="K550" s="33">
        <f>(VLOOKUP($A550,Skaters!$A1:$V640,12,FALSE)-AVERAGE(Skaters!L3:L640))/STDEV(Skaters!L3:L640)</f>
        <v>-0.99967643119505833</v>
      </c>
      <c r="L550" s="33">
        <f>(VLOOKUP($A550,Skaters!$A1:$V640,13,FALSE)-AVERAGE(Skaters!M3:M640))/STDEV(Skaters!M3:M640)</f>
        <v>-1.0960657371255988</v>
      </c>
      <c r="M550" s="33">
        <f>(VLOOKUP($A550,Skaters!$A1:$V640,14,FALSE)-AVERAGE(Skaters!N3:N640))/STDEV(Skaters!N3:N640)</f>
        <v>-0.77669019599956957</v>
      </c>
      <c r="N550" s="33">
        <f>(VLOOKUP($A550,Skaters!$A1:$V640,15,FALSE)-AVERAGE(Skaters!O3:O640))/STDEV(Skaters!O3:O640)</f>
        <v>-0.87754429310375881</v>
      </c>
      <c r="O550" s="33">
        <f>(VLOOKUP($A550,Skaters!$A1:$V640,16,FALSE)-AVERAGE(Skaters!P3:P640))/STDEV(Skaters!P3:P640)</f>
        <v>-0.79081897147425284</v>
      </c>
      <c r="P550" s="33">
        <f>(VLOOKUP($A550,Skaters!$A1:$V640,17,FALSE)-AVERAGE(Skaters!Q3:Q640))/STDEV(Skaters!Q3:Q640)</f>
        <v>1.6245525647424597</v>
      </c>
      <c r="Q550" s="33">
        <f>(VLOOKUP($A550,Skaters!$A1:$V640,18,FALSE)-AVERAGE(Skaters!R3:R640))/STDEV(Skaters!R3:R640)</f>
        <v>0.86975325155183125</v>
      </c>
      <c r="R550" s="33">
        <f>(VLOOKUP($A550,Skaters!$A1:$V640,19,FALSE)-AVERAGE(Skaters!S3:S640))/STDEV(Skaters!S3:S640)</f>
        <v>-0.78629470838373461</v>
      </c>
      <c r="S550" s="33">
        <f>(VLOOKUP($A550,Skaters!$A1:$V640,20,FALSE)-AVERAGE(Skaters!T3:T640))/STDEV(Skaters!T3:T640)</f>
        <v>-0.54186941067205163</v>
      </c>
      <c r="T550" s="33">
        <f>(VLOOKUP($A550,Skaters!$A1:$V640,21,FALSE)-AVERAGE(Skaters!U3:U640))/STDEV(Skaters!U3:U640)</f>
        <v>-0.55467716159860181</v>
      </c>
      <c r="U550" s="33">
        <f>(VLOOKUP($A550,Skaters!$A1:$V640,22,FALSE)-AVERAGE(Skaters!V3:V640))/STDEV(Skaters!V3:V640)</f>
        <v>0.44243396178665034</v>
      </c>
      <c r="V550" s="33">
        <f>IFERROR((VLOOKUP($A550,Skaters!A1:X640,23,FALSE)-AVERAGE(Skaters!W3:W640))/STDEV(Skaters!W3:W640),0)</f>
        <v>0</v>
      </c>
      <c r="W550" s="33">
        <f>IFERROR((VLOOKUP($A550,Skaters!A1:X640,24,FALSE)-AVERAGE(Skaters!X3:X640))/STDEV(Skaters!X3:X640),0)</f>
        <v>0</v>
      </c>
    </row>
    <row r="551" spans="1:23" ht="21.25" customHeight="1" x14ac:dyDescent="0.15">
      <c r="A551" s="44" t="s">
        <v>667</v>
      </c>
      <c r="B551" s="45" t="s">
        <v>125</v>
      </c>
      <c r="C551" s="46">
        <v>22</v>
      </c>
      <c r="D551" s="45" t="s">
        <v>59</v>
      </c>
      <c r="E551" s="40">
        <f t="shared" si="16"/>
        <v>-4.7918035445675686</v>
      </c>
      <c r="F551" s="41">
        <f t="shared" si="17"/>
        <v>-0.10416964227320802</v>
      </c>
      <c r="G551" s="42">
        <f>VLOOKUP(A551,Skaters!A1:G640,7,FALSE)</f>
        <v>46</v>
      </c>
      <c r="H551" s="43">
        <f>(VLOOKUP($A551,Skaters!$A1:$V640,8,FALSE)-AVERAGE(Skaters!H3:H640))/STDEV(Skaters!H3:H640)</f>
        <v>-1.8196283272182401</v>
      </c>
      <c r="I551" s="33">
        <f>(VLOOKUP($A551,Skaters!$A1:$V640,10,FALSE)-AVERAGE(Skaters!J3:J640))/STDEV(Skaters!J3:J640)</f>
        <v>-0.77228647544438223</v>
      </c>
      <c r="J551" s="33">
        <f>(VLOOKUP($A551,Skaters!$A1:$V640,11,FALSE)-AVERAGE(Skaters!K3:K640))/STDEV(Skaters!K3:K640)</f>
        <v>-1.0136213749262883</v>
      </c>
      <c r="K551" s="33">
        <f>(VLOOKUP($A551,Skaters!$A1:$V640,12,FALSE)-AVERAGE(Skaters!L3:L640))/STDEV(Skaters!L3:L640)</f>
        <v>-0.99975672300901552</v>
      </c>
      <c r="L551" s="33">
        <f>(VLOOKUP($A551,Skaters!$A1:$V640,13,FALSE)-AVERAGE(Skaters!M3:M640))/STDEV(Skaters!M3:M640)</f>
        <v>-1.105102592454414</v>
      </c>
      <c r="M551" s="33">
        <f>(VLOOKUP($A551,Skaters!$A1:$V640,14,FALSE)-AVERAGE(Skaters!N3:N640))/STDEV(Skaters!N3:N640)</f>
        <v>-0.78392525763749721</v>
      </c>
      <c r="N551" s="33">
        <f>(VLOOKUP($A551,Skaters!$A1:$V640,15,FALSE)-AVERAGE(Skaters!O3:O640))/STDEV(Skaters!O3:O640)</f>
        <v>-0.8848687083396074</v>
      </c>
      <c r="O551" s="33">
        <f>(VLOOKUP($A551,Skaters!$A1:$V640,16,FALSE)-AVERAGE(Skaters!P3:P640))/STDEV(Skaters!P3:P640)</f>
        <v>-1.1268838975326108</v>
      </c>
      <c r="P551" s="33">
        <f>(VLOOKUP($A551,Skaters!$A1:$V640,17,FALSE)-AVERAGE(Skaters!Q3:Q640))/STDEV(Skaters!Q3:Q640)</f>
        <v>1.3182090101070567</v>
      </c>
      <c r="Q551" s="33">
        <f>(VLOOKUP($A551,Skaters!$A1:$V640,18,FALSE)-AVERAGE(Skaters!R3:R640))/STDEV(Skaters!R3:R640)</f>
        <v>0.11095950412973388</v>
      </c>
      <c r="R551" s="33">
        <f>(VLOOKUP($A551,Skaters!$A1:$V640,19,FALSE)-AVERAGE(Skaters!S3:S640))/STDEV(Skaters!S3:S640)</f>
        <v>-0.77725861403985441</v>
      </c>
      <c r="S551" s="33">
        <f>(VLOOKUP($A551,Skaters!$A1:$V640,20,FALSE)-AVERAGE(Skaters!T3:T640))/STDEV(Skaters!T3:T640)</f>
        <v>-0.56947599142976935</v>
      </c>
      <c r="T551" s="33">
        <f>(VLOOKUP($A551,Skaters!$A1:$V640,21,FALSE)-AVERAGE(Skaters!U3:U640))/STDEV(Skaters!U3:U640)</f>
        <v>-0.62613263771556749</v>
      </c>
      <c r="U551" s="33">
        <f>(VLOOKUP($A551,Skaters!$A1:$V640,22,FALSE)-AVERAGE(Skaters!V3:V640))/STDEV(Skaters!V3:V640)</f>
        <v>1.1300064694834688</v>
      </c>
      <c r="V551" s="33">
        <f>IFERROR((VLOOKUP($A551,Skaters!A1:X640,23,FALSE)-AVERAGE(Skaters!W3:W640))/STDEV(Skaters!W3:W640),0)</f>
        <v>0</v>
      </c>
      <c r="W551" s="33">
        <f>IFERROR((VLOOKUP($A551,Skaters!A1:X640,24,FALSE)-AVERAGE(Skaters!X3:X640))/STDEV(Skaters!X3:X640),0)</f>
        <v>0</v>
      </c>
    </row>
    <row r="552" spans="1:23" ht="21.25" customHeight="1" x14ac:dyDescent="0.15">
      <c r="A552" s="44" t="s">
        <v>593</v>
      </c>
      <c r="B552" s="48" t="s">
        <v>102</v>
      </c>
      <c r="C552" s="49">
        <v>39</v>
      </c>
      <c r="D552" s="48" t="s">
        <v>74</v>
      </c>
      <c r="E552" s="40">
        <f t="shared" si="16"/>
        <v>-1.5505537993710052</v>
      </c>
      <c r="F552" s="41">
        <f t="shared" si="17"/>
        <v>-2.8713959247611207E-2</v>
      </c>
      <c r="G552" s="42">
        <f>VLOOKUP(A552,Skaters!A1:G640,7,FALSE)</f>
        <v>54</v>
      </c>
      <c r="H552" s="43">
        <f>(VLOOKUP($A552,Skaters!$A1:$V640,8,FALSE)-AVERAGE(Skaters!H3:H640))/STDEV(Skaters!H3:H640)</f>
        <v>0.37392876469311276</v>
      </c>
      <c r="I552" s="33">
        <f>(VLOOKUP($A552,Skaters!$A1:$V640,10,FALSE)-AVERAGE(Skaters!J3:J640))/STDEV(Skaters!J3:J640)</f>
        <v>-1.1202635371161864</v>
      </c>
      <c r="J552" s="33">
        <f>(VLOOKUP($A552,Skaters!$A1:$V640,11,FALSE)-AVERAGE(Skaters!K3:K640))/STDEV(Skaters!K3:K640)</f>
        <v>-0.75735566409076471</v>
      </c>
      <c r="K552" s="33">
        <f>(VLOOKUP($A552,Skaters!$A1:$V640,12,FALSE)-AVERAGE(Skaters!L3:L640))/STDEV(Skaters!L3:L640)</f>
        <v>-0.99989933698275024</v>
      </c>
      <c r="L552" s="33">
        <f>(VLOOKUP($A552,Skaters!$A1:$V640,13,FALSE)-AVERAGE(Skaters!M3:M640))/STDEV(Skaters!M3:M640)</f>
        <v>-1.0946347448456333</v>
      </c>
      <c r="M552" s="33">
        <f>(VLOOKUP($A552,Skaters!$A1:$V640,14,FALSE)-AVERAGE(Skaters!N3:N640))/STDEV(Skaters!N3:N640)</f>
        <v>-0.77614477870013598</v>
      </c>
      <c r="N552" s="33">
        <f>(VLOOKUP($A552,Skaters!$A1:$V640,15,FALSE)-AVERAGE(Skaters!O3:O640))/STDEV(Skaters!O3:O640)</f>
        <v>-0.85452318885817413</v>
      </c>
      <c r="O552" s="33">
        <f>(VLOOKUP($A552,Skaters!$A1:$V640,16,FALSE)-AVERAGE(Skaters!P3:P640))/STDEV(Skaters!P3:P640)</f>
        <v>2.3823956535549784</v>
      </c>
      <c r="P552" s="33">
        <f>(VLOOKUP($A552,Skaters!$A1:$V640,17,FALSE)-AVERAGE(Skaters!Q3:Q640))/STDEV(Skaters!Q3:Q640)</f>
        <v>-0.56956541514774528</v>
      </c>
      <c r="Q552" s="33">
        <f>(VLOOKUP($A552,Skaters!$A1:$V640,18,FALSE)-AVERAGE(Skaters!R3:R640))/STDEV(Skaters!R3:R640)</f>
        <v>-0.10617231801522477</v>
      </c>
      <c r="R552" s="33">
        <f>(VLOOKUP($A552,Skaters!$A1:$V640,19,FALSE)-AVERAGE(Skaters!S3:S640))/STDEV(Skaters!S3:S640)</f>
        <v>-1.0662137580688089</v>
      </c>
      <c r="S552" s="33">
        <f>(VLOOKUP($A552,Skaters!$A1:$V640,20,FALSE)-AVERAGE(Skaters!T3:T640))/STDEV(Skaters!T3:T640)</f>
        <v>-0.59598363404164245</v>
      </c>
      <c r="T552" s="33">
        <f>(VLOOKUP($A552,Skaters!$A1:$V640,21,FALSE)-AVERAGE(Skaters!U3:U640))/STDEV(Skaters!U3:U640)</f>
        <v>-0.65095784258714562</v>
      </c>
      <c r="U552" s="33">
        <f>(VLOOKUP($A552,Skaters!$A1:$V640,22,FALSE)-AVERAGE(Skaters!V3:V640))/STDEV(Skaters!V3:V640)</f>
        <v>-1.1927436227759016</v>
      </c>
      <c r="V552" s="33">
        <f>IFERROR((VLOOKUP($A552,Skaters!A1:X640,23,FALSE)-AVERAGE(Skaters!W3:W640))/STDEV(Skaters!W3:W640),0)</f>
        <v>0</v>
      </c>
      <c r="W552" s="33">
        <f>IFERROR((VLOOKUP($A552,Skaters!A1:X640,24,FALSE)-AVERAGE(Skaters!X3:X640))/STDEV(Skaters!X3:X640),0)</f>
        <v>0</v>
      </c>
    </row>
    <row r="553" spans="1:23" ht="21.25" customHeight="1" x14ac:dyDescent="0.2">
      <c r="A553" s="47" t="s">
        <v>627</v>
      </c>
      <c r="B553" s="38" t="s">
        <v>78</v>
      </c>
      <c r="C553" s="39">
        <v>31</v>
      </c>
      <c r="D553" s="38" t="s">
        <v>74</v>
      </c>
      <c r="E553" s="40">
        <f t="shared" si="16"/>
        <v>-2.6358017560116256</v>
      </c>
      <c r="F553" s="41">
        <f t="shared" si="17"/>
        <v>-5.8573372355813905E-2</v>
      </c>
      <c r="G553" s="42">
        <f>VLOOKUP(A553,Skaters!A1:G640,7,FALSE)</f>
        <v>45</v>
      </c>
      <c r="H553" s="43">
        <f>(VLOOKUP($A553,Skaters!$A1:$V640,8,FALSE)-AVERAGE(Skaters!H3:H640))/STDEV(Skaters!H3:H640)</f>
        <v>0.18313658393195298</v>
      </c>
      <c r="I553" s="33">
        <f>(VLOOKUP($A553,Skaters!$A1:$V640,10,FALSE)-AVERAGE(Skaters!J3:J640))/STDEV(Skaters!J3:J640)</f>
        <v>-1.0859469247048275</v>
      </c>
      <c r="J553" s="33">
        <f>(VLOOKUP($A553,Skaters!$A1:$V640,11,FALSE)-AVERAGE(Skaters!K3:K640))/STDEV(Skaters!K3:K640)</f>
        <v>-0.78701813687658451</v>
      </c>
      <c r="K553" s="33">
        <f>(VLOOKUP($A553,Skaters!$A1:$V640,12,FALSE)-AVERAGE(Skaters!L3:L640))/STDEV(Skaters!L3:L640)</f>
        <v>-1.0026581705524531</v>
      </c>
      <c r="L553" s="33">
        <f>(VLOOKUP($A553,Skaters!$A1:$V640,13,FALSE)-AVERAGE(Skaters!M3:M640))/STDEV(Skaters!M3:M640)</f>
        <v>-0.87534457673651533</v>
      </c>
      <c r="M553" s="33">
        <f>(VLOOKUP($A553,Skaters!$A1:$V640,14,FALSE)-AVERAGE(Skaters!N3:N640))/STDEV(Skaters!N3:N640)</f>
        <v>-0.77954985297983237</v>
      </c>
      <c r="N553" s="33">
        <f>(VLOOKUP($A553,Skaters!$A1:$V640,15,FALSE)-AVERAGE(Skaters!O3:O640))/STDEV(Skaters!O3:O640)</f>
        <v>-0.87082320983006267</v>
      </c>
      <c r="O553" s="33">
        <f>(VLOOKUP($A553,Skaters!$A1:$V640,16,FALSE)-AVERAGE(Skaters!P3:P640))/STDEV(Skaters!P3:P640)</f>
        <v>0.23436356911865558</v>
      </c>
      <c r="P553" s="33">
        <f>(VLOOKUP($A553,Skaters!$A1:$V640,17,FALSE)-AVERAGE(Skaters!Q3:Q640))/STDEV(Skaters!Q3:Q640)</f>
        <v>0.84350839886402451</v>
      </c>
      <c r="Q553" s="33">
        <f>(VLOOKUP($A553,Skaters!$A1:$V640,18,FALSE)-AVERAGE(Skaters!R3:R640))/STDEV(Skaters!R3:R640)</f>
        <v>0.74896752301770886</v>
      </c>
      <c r="R553" s="33">
        <f>(VLOOKUP($A553,Skaters!$A1:$V640,19,FALSE)-AVERAGE(Skaters!S3:S640))/STDEV(Skaters!S3:S640)</f>
        <v>-0.97978529919957646</v>
      </c>
      <c r="S553" s="33">
        <f>(VLOOKUP($A553,Skaters!$A1:$V640,20,FALSE)-AVERAGE(Skaters!T3:T640))/STDEV(Skaters!T3:T640)</f>
        <v>-0.59598363404164245</v>
      </c>
      <c r="T553" s="33">
        <f>(VLOOKUP($A553,Skaters!$A1:$V640,21,FALSE)-AVERAGE(Skaters!U3:U640))/STDEV(Skaters!U3:U640)</f>
        <v>-0.65095784258714562</v>
      </c>
      <c r="U553" s="33">
        <f>(VLOOKUP($A553,Skaters!$A1:$V640,22,FALSE)-AVERAGE(Skaters!V3:V640))/STDEV(Skaters!V3:V640)</f>
        <v>-1.1927436227759016</v>
      </c>
      <c r="V553" s="33">
        <f>IFERROR((VLOOKUP($A553,Skaters!A1:X640,23,FALSE)-AVERAGE(Skaters!W3:W640))/STDEV(Skaters!W3:W640),0)</f>
        <v>0</v>
      </c>
      <c r="W553" s="33">
        <f>IFERROR((VLOOKUP($A553,Skaters!A1:X640,24,FALSE)-AVERAGE(Skaters!X3:X640))/STDEV(Skaters!X3:X640),0)</f>
        <v>0</v>
      </c>
    </row>
    <row r="554" spans="1:23" ht="21.25" customHeight="1" x14ac:dyDescent="0.15">
      <c r="A554" s="44" t="s">
        <v>590</v>
      </c>
      <c r="B554" s="45" t="s">
        <v>157</v>
      </c>
      <c r="C554" s="46">
        <v>31</v>
      </c>
      <c r="D554" s="45" t="s">
        <v>74</v>
      </c>
      <c r="E554" s="40">
        <f t="shared" si="16"/>
        <v>-2.8455287704300223</v>
      </c>
      <c r="F554" s="41">
        <f t="shared" si="17"/>
        <v>-6.1859321096304834E-2</v>
      </c>
      <c r="G554" s="42">
        <f>VLOOKUP(A554,Skaters!A1:G640,7,FALSE)</f>
        <v>46</v>
      </c>
      <c r="H554" s="43">
        <f>(VLOOKUP($A554,Skaters!$A1:$V640,8,FALSE)-AVERAGE(Skaters!H3:H640))/STDEV(Skaters!H3:H640)</f>
        <v>0.43362606588935904</v>
      </c>
      <c r="I554" s="33">
        <f>(VLOOKUP($A554,Skaters!$A1:$V640,10,FALSE)-AVERAGE(Skaters!J3:J640))/STDEV(Skaters!J3:J640)</f>
        <v>-1.0915081115482326</v>
      </c>
      <c r="J554" s="33">
        <f>(VLOOKUP($A554,Skaters!$A1:$V640,11,FALSE)-AVERAGE(Skaters!K3:K640))/STDEV(Skaters!K3:K640)</f>
        <v>-0.78461880908481885</v>
      </c>
      <c r="K554" s="33">
        <f>(VLOOKUP($A554,Skaters!$A1:$V640,12,FALSE)-AVERAGE(Skaters!L3:L640))/STDEV(Skaters!L3:L640)</f>
        <v>-1.0037317729566737</v>
      </c>
      <c r="L554" s="33">
        <f>(VLOOKUP($A554,Skaters!$A1:$V640,13,FALSE)-AVERAGE(Skaters!M3:M640))/STDEV(Skaters!M3:M640)</f>
        <v>-0.92063529728205762</v>
      </c>
      <c r="M554" s="33">
        <f>(VLOOKUP($A554,Skaters!$A1:$V640,14,FALSE)-AVERAGE(Skaters!N3:N640))/STDEV(Skaters!N3:N640)</f>
        <v>-0.77866005417016726</v>
      </c>
      <c r="N554" s="33">
        <f>(VLOOKUP($A554,Skaters!$A1:$V640,15,FALSE)-AVERAGE(Skaters!O3:O640))/STDEV(Skaters!O3:O640)</f>
        <v>-0.86900140351587818</v>
      </c>
      <c r="O554" s="33">
        <f>(VLOOKUP($A554,Skaters!$A1:$V640,16,FALSE)-AVERAGE(Skaters!P3:P640))/STDEV(Skaters!P3:P640)</f>
        <v>1.8720368843719473</v>
      </c>
      <c r="P554" s="33">
        <f>(VLOOKUP($A554,Skaters!$A1:$V640,17,FALSE)-AVERAGE(Skaters!Q3:Q640))/STDEV(Skaters!Q3:Q640)</f>
        <v>-0.56688045822745792</v>
      </c>
      <c r="Q554" s="33">
        <f>(VLOOKUP($A554,Skaters!$A1:$V640,18,FALSE)-AVERAGE(Skaters!R3:R640))/STDEV(Skaters!R3:R640)</f>
        <v>-1.0518020333709828</v>
      </c>
      <c r="R554" s="33">
        <f>(VLOOKUP($A554,Skaters!$A1:$V640,19,FALSE)-AVERAGE(Skaters!S3:S640))/STDEV(Skaters!S3:S640)</f>
        <v>-1.0221083056082541</v>
      </c>
      <c r="S554" s="33">
        <f>(VLOOKUP($A554,Skaters!$A1:$V640,20,FALSE)-AVERAGE(Skaters!T3:T640))/STDEV(Skaters!T3:T640)</f>
        <v>-0.59598363404164245</v>
      </c>
      <c r="T554" s="33">
        <f>(VLOOKUP($A554,Skaters!$A1:$V640,21,FALSE)-AVERAGE(Skaters!U3:U640))/STDEV(Skaters!U3:U640)</f>
        <v>-0.65095784258714562</v>
      </c>
      <c r="U554" s="33">
        <f>(VLOOKUP($A554,Skaters!$A1:$V640,22,FALSE)-AVERAGE(Skaters!V3:V640))/STDEV(Skaters!V3:V640)</f>
        <v>-1.1927436227759016</v>
      </c>
      <c r="V554" s="33">
        <f>IFERROR((VLOOKUP($A554,Skaters!A1:X640,23,FALSE)-AVERAGE(Skaters!W3:W640))/STDEV(Skaters!W3:W640),0)</f>
        <v>0</v>
      </c>
      <c r="W554" s="33">
        <f>IFERROR((VLOOKUP($A554,Skaters!A1:X640,24,FALSE)-AVERAGE(Skaters!X3:X640))/STDEV(Skaters!X3:X640),0)</f>
        <v>0</v>
      </c>
    </row>
    <row r="555" spans="1:23" ht="21.25" customHeight="1" x14ac:dyDescent="0.15">
      <c r="A555" s="44" t="s">
        <v>620</v>
      </c>
      <c r="B555" s="48" t="s">
        <v>212</v>
      </c>
      <c r="C555" s="49">
        <v>24</v>
      </c>
      <c r="D555" s="48" t="s">
        <v>74</v>
      </c>
      <c r="E555" s="40">
        <f t="shared" si="16"/>
        <v>-3.9138740532267589</v>
      </c>
      <c r="F555" s="41">
        <f t="shared" si="17"/>
        <v>-7.9874980678097118E-2</v>
      </c>
      <c r="G555" s="42">
        <f>VLOOKUP(A555,Skaters!A1:G640,7,FALSE)</f>
        <v>49</v>
      </c>
      <c r="H555" s="43">
        <f>(VLOOKUP($A555,Skaters!$A1:$V640,8,FALSE)-AVERAGE(Skaters!H3:H640))/STDEV(Skaters!H3:H640)</f>
        <v>0.24359150637172725</v>
      </c>
      <c r="I555" s="33">
        <f>(VLOOKUP($A555,Skaters!$A1:$V640,10,FALSE)-AVERAGE(Skaters!J3:J640))/STDEV(Skaters!J3:J640)</f>
        <v>-1.1123486311453776</v>
      </c>
      <c r="J555" s="33">
        <f>(VLOOKUP($A555,Skaters!$A1:$V640,11,FALSE)-AVERAGE(Skaters!K3:K640))/STDEV(Skaters!K3:K640)</f>
        <v>-0.7757916918774348</v>
      </c>
      <c r="K555" s="33">
        <f>(VLOOKUP($A555,Skaters!$A1:$V640,12,FALSE)-AVERAGE(Skaters!L3:L640))/STDEV(Skaters!L3:L640)</f>
        <v>-1.0078588987601755</v>
      </c>
      <c r="L555" s="33">
        <f>(VLOOKUP($A555,Skaters!$A1:$V640,13,FALSE)-AVERAGE(Skaters!M3:M640))/STDEV(Skaters!M3:M640)</f>
        <v>-0.88923565840356522</v>
      </c>
      <c r="M555" s="33">
        <f>(VLOOKUP($A555,Skaters!$A1:$V640,14,FALSE)-AVERAGE(Skaters!N3:N640))/STDEV(Skaters!N3:N640)</f>
        <v>-0.78045050919057246</v>
      </c>
      <c r="N555" s="33">
        <f>(VLOOKUP($A555,Skaters!$A1:$V640,15,FALSE)-AVERAGE(Skaters!O3:O640))/STDEV(Skaters!O3:O640)</f>
        <v>-0.87266724622229574</v>
      </c>
      <c r="O555" s="33">
        <f>(VLOOKUP($A555,Skaters!$A1:$V640,16,FALSE)-AVERAGE(Skaters!P3:P640))/STDEV(Skaters!P3:P640)</f>
        <v>0.63019769957408189</v>
      </c>
      <c r="P555" s="33">
        <f>(VLOOKUP($A555,Skaters!$A1:$V640,17,FALSE)-AVERAGE(Skaters!Q3:Q640))/STDEV(Skaters!Q3:Q640)</f>
        <v>1.9355597871832988</v>
      </c>
      <c r="Q555" s="33">
        <f>(VLOOKUP($A555,Skaters!$A1:$V640,18,FALSE)-AVERAGE(Skaters!R3:R640))/STDEV(Skaters!R3:R640)</f>
        <v>-0.89402852515216769</v>
      </c>
      <c r="R555" s="33">
        <f>(VLOOKUP($A555,Skaters!$A1:$V640,19,FALSE)-AVERAGE(Skaters!S3:S640))/STDEV(Skaters!S3:S640)</f>
        <v>-1.0446587395017366</v>
      </c>
      <c r="S555" s="33">
        <f>(VLOOKUP($A555,Skaters!$A1:$V640,20,FALSE)-AVERAGE(Skaters!T3:T640))/STDEV(Skaters!T3:T640)</f>
        <v>-0.59598363404164245</v>
      </c>
      <c r="T555" s="33">
        <f>(VLOOKUP($A555,Skaters!$A1:$V640,21,FALSE)-AVERAGE(Skaters!U3:U640))/STDEV(Skaters!U3:U640)</f>
        <v>-0.65095784258714562</v>
      </c>
      <c r="U555" s="33">
        <f>(VLOOKUP($A555,Skaters!$A1:$V640,22,FALSE)-AVERAGE(Skaters!V3:V640))/STDEV(Skaters!V3:V640)</f>
        <v>-1.1927436227759016</v>
      </c>
      <c r="V555" s="33">
        <f>IFERROR((VLOOKUP($A555,Skaters!A1:X640,23,FALSE)-AVERAGE(Skaters!W3:W640))/STDEV(Skaters!W3:W640),0)</f>
        <v>0</v>
      </c>
      <c r="W555" s="33">
        <f>IFERROR((VLOOKUP($A555,Skaters!A1:X640,24,FALSE)-AVERAGE(Skaters!X3:X640))/STDEV(Skaters!X3:X640),0)</f>
        <v>0</v>
      </c>
    </row>
    <row r="556" spans="1:23" ht="21.25" customHeight="1" x14ac:dyDescent="0.15">
      <c r="A556" s="37" t="s">
        <v>535</v>
      </c>
      <c r="B556" s="38" t="s">
        <v>135</v>
      </c>
      <c r="C556" s="39">
        <v>25</v>
      </c>
      <c r="D556" s="38" t="s">
        <v>74</v>
      </c>
      <c r="E556" s="40">
        <f t="shared" si="16"/>
        <v>-3.0785835777276023</v>
      </c>
      <c r="F556" s="41">
        <f t="shared" si="17"/>
        <v>-6.2828236280155145E-2</v>
      </c>
      <c r="G556" s="42">
        <f>VLOOKUP(A556,Skaters!A1:G640,7,FALSE)</f>
        <v>49</v>
      </c>
      <c r="H556" s="43">
        <f>(VLOOKUP($A556,Skaters!$A1:$V640,8,FALSE)-AVERAGE(Skaters!H3:H640))/STDEV(Skaters!H3:H640)</f>
        <v>1.0162215354363662</v>
      </c>
      <c r="I556" s="33">
        <f>(VLOOKUP($A556,Skaters!$A1:$V640,10,FALSE)-AVERAGE(Skaters!J3:J640))/STDEV(Skaters!J3:J640)</f>
        <v>-0.80627512643549781</v>
      </c>
      <c r="J556" s="33">
        <f>(VLOOKUP($A556,Skaters!$A1:$V640,11,FALSE)-AVERAGE(Skaters!K3:K640))/STDEV(Skaters!K3:K640)</f>
        <v>-1.0097091087292489</v>
      </c>
      <c r="K556" s="33">
        <f>(VLOOKUP($A556,Skaters!$A1:$V640,12,FALSE)-AVERAGE(Skaters!L3:L640))/STDEV(Skaters!L3:L640)</f>
        <v>-1.0131093123742083</v>
      </c>
      <c r="L556" s="33">
        <f>(VLOOKUP($A556,Skaters!$A1:$V640,13,FALSE)-AVERAGE(Skaters!M3:M640))/STDEV(Skaters!M3:M640)</f>
        <v>-0.44555779123938777</v>
      </c>
      <c r="M556" s="33">
        <f>(VLOOKUP($A556,Skaters!$A1:$V640,14,FALSE)-AVERAGE(Skaters!N3:N640))/STDEV(Skaters!N3:N640)</f>
        <v>-0.76656574735738814</v>
      </c>
      <c r="N556" s="33">
        <f>(VLOOKUP($A556,Skaters!$A1:$V640,15,FALSE)-AVERAGE(Skaters!O3:O640))/STDEV(Skaters!O3:O640)</f>
        <v>-0.84423908002072112</v>
      </c>
      <c r="O556" s="33">
        <f>(VLOOKUP($A556,Skaters!$A1:$V640,16,FALSE)-AVERAGE(Skaters!P3:P640))/STDEV(Skaters!P3:P640)</f>
        <v>2.0400085623561641</v>
      </c>
      <c r="P556" s="33">
        <f>(VLOOKUP($A556,Skaters!$A1:$V640,17,FALSE)-AVERAGE(Skaters!Q3:Q640))/STDEV(Skaters!Q3:Q640)</f>
        <v>-7.4628996564056107E-3</v>
      </c>
      <c r="Q556" s="33">
        <f>(VLOOKUP($A556,Skaters!$A1:$V640,18,FALSE)-AVERAGE(Skaters!R3:R640))/STDEV(Skaters!R3:R640)</f>
        <v>-2.0128110336589109</v>
      </c>
      <c r="R556" s="33">
        <f>(VLOOKUP($A556,Skaters!$A1:$V640,19,FALSE)-AVERAGE(Skaters!S3:S640))/STDEV(Skaters!S3:S640)</f>
        <v>-0.95097869790058442</v>
      </c>
      <c r="S556" s="33">
        <f>(VLOOKUP($A556,Skaters!$A1:$V640,20,FALSE)-AVERAGE(Skaters!T3:T640))/STDEV(Skaters!T3:T640)</f>
        <v>-0.59598363404164245</v>
      </c>
      <c r="T556" s="33">
        <f>(VLOOKUP($A556,Skaters!$A1:$V640,21,FALSE)-AVERAGE(Skaters!U3:U640))/STDEV(Skaters!U3:U640)</f>
        <v>-0.65095784258714562</v>
      </c>
      <c r="U556" s="33">
        <f>(VLOOKUP($A556,Skaters!$A1:$V640,22,FALSE)-AVERAGE(Skaters!V3:V640))/STDEV(Skaters!V3:V640)</f>
        <v>-1.1927436227759016</v>
      </c>
      <c r="V556" s="33">
        <f>IFERROR((VLOOKUP($A556,Skaters!A1:X640,23,FALSE)-AVERAGE(Skaters!W3:W640))/STDEV(Skaters!W3:W640),0)</f>
        <v>0</v>
      </c>
      <c r="W556" s="33">
        <f>IFERROR((VLOOKUP($A556,Skaters!A1:X640,24,FALSE)-AVERAGE(Skaters!X3:X640))/STDEV(Skaters!X3:X640),0)</f>
        <v>0</v>
      </c>
    </row>
    <row r="557" spans="1:23" ht="21.25" customHeight="1" x14ac:dyDescent="0.15">
      <c r="A557" s="44" t="s">
        <v>639</v>
      </c>
      <c r="B557" s="45" t="s">
        <v>135</v>
      </c>
      <c r="C557" s="46">
        <v>32</v>
      </c>
      <c r="D557" s="45" t="s">
        <v>66</v>
      </c>
      <c r="E557" s="40">
        <f t="shared" si="16"/>
        <v>-5.8394970055162227</v>
      </c>
      <c r="F557" s="41">
        <f t="shared" si="17"/>
        <v>-0.11917340827584127</v>
      </c>
      <c r="G557" s="42">
        <f>VLOOKUP(A557,Skaters!A1:G640,7,FALSE)</f>
        <v>49</v>
      </c>
      <c r="H557" s="43">
        <f>(VLOOKUP($A557,Skaters!$A1:$V640,8,FALSE)-AVERAGE(Skaters!H3:H640))/STDEV(Skaters!H3:H640)</f>
        <v>-1.1904423896411198</v>
      </c>
      <c r="I557" s="33">
        <f>(VLOOKUP($A557,Skaters!$A1:$V640,10,FALSE)-AVERAGE(Skaters!J3:J640))/STDEV(Skaters!J3:J640)</f>
        <v>-0.57056625368966951</v>
      </c>
      <c r="J557" s="33">
        <f>(VLOOKUP($A557,Skaters!$A1:$V640,11,FALSE)-AVERAGE(Skaters!K3:K640))/STDEV(Skaters!K3:K640)</f>
        <v>-1.1846425578426365</v>
      </c>
      <c r="K557" s="33">
        <f>(VLOOKUP($A557,Skaters!$A1:$V640,12,FALSE)-AVERAGE(Skaters!L3:L640))/STDEV(Skaters!L3:L640)</f>
        <v>-1.0138634910135182</v>
      </c>
      <c r="L557" s="33">
        <f>(VLOOKUP($A557,Skaters!$A1:$V640,13,FALSE)-AVERAGE(Skaters!M3:M640))/STDEV(Skaters!M3:M640)</f>
        <v>-0.87915670023082493</v>
      </c>
      <c r="M557" s="33">
        <f>(VLOOKUP($A557,Skaters!$A1:$V640,14,FALSE)-AVERAGE(Skaters!N3:N640))/STDEV(Skaters!N3:N640)</f>
        <v>-0.77229727609889787</v>
      </c>
      <c r="N557" s="33">
        <f>(VLOOKUP($A557,Skaters!$A1:$V640,15,FALSE)-AVERAGE(Skaters!O3:O640))/STDEV(Skaters!O3:O640)</f>
        <v>-0.86883604599680775</v>
      </c>
      <c r="O557" s="33">
        <f>(VLOOKUP($A557,Skaters!$A1:$V640,16,FALSE)-AVERAGE(Skaters!P3:P640))/STDEV(Skaters!P3:P640)</f>
        <v>-0.3009008066819161</v>
      </c>
      <c r="P557" s="33">
        <f>(VLOOKUP($A557,Skaters!$A1:$V640,17,FALSE)-AVERAGE(Skaters!Q3:Q640))/STDEV(Skaters!Q3:Q640)</f>
        <v>0.19786690051398043</v>
      </c>
      <c r="Q557" s="33">
        <f>(VLOOKUP($A557,Skaters!$A1:$V640,18,FALSE)-AVERAGE(Skaters!R3:R640))/STDEV(Skaters!R3:R640)</f>
        <v>-2.035394641074368</v>
      </c>
      <c r="R557" s="33">
        <f>(VLOOKUP($A557,Skaters!$A1:$V640,19,FALSE)-AVERAGE(Skaters!S3:S640))/STDEV(Skaters!S3:S640)</f>
        <v>-0.80029768181585081</v>
      </c>
      <c r="S557" s="33">
        <f>(VLOOKUP($A557,Skaters!$A1:$V640,20,FALSE)-AVERAGE(Skaters!T3:T640))/STDEV(Skaters!T3:T640)</f>
        <v>-0.47774996221666988</v>
      </c>
      <c r="T557" s="33">
        <f>(VLOOKUP($A557,Skaters!$A1:$V640,21,FALSE)-AVERAGE(Skaters!U3:U640))/STDEV(Skaters!U3:U640)</f>
        <v>-0.50383871810838676</v>
      </c>
      <c r="U557" s="33">
        <f>(VLOOKUP($A557,Skaters!$A1:$V640,22,FALSE)-AVERAGE(Skaters!V3:V640))/STDEV(Skaters!V3:V640)</f>
        <v>0.82077529756932377</v>
      </c>
      <c r="V557" s="33">
        <f>IFERROR((VLOOKUP($A557,Skaters!A1:X640,23,FALSE)-AVERAGE(Skaters!W3:W640))/STDEV(Skaters!W3:W640),0)</f>
        <v>0</v>
      </c>
      <c r="W557" s="33">
        <f>IFERROR((VLOOKUP($A557,Skaters!A1:X640,24,FALSE)-AVERAGE(Skaters!X3:X640))/STDEV(Skaters!X3:X640),0)</f>
        <v>0</v>
      </c>
    </row>
    <row r="558" spans="1:23" ht="21.25" customHeight="1" x14ac:dyDescent="0.15">
      <c r="A558" s="44" t="s">
        <v>669</v>
      </c>
      <c r="B558" s="45" t="s">
        <v>239</v>
      </c>
      <c r="C558" s="46">
        <v>21</v>
      </c>
      <c r="D558" s="45" t="s">
        <v>59</v>
      </c>
      <c r="E558" s="40">
        <f t="shared" si="16"/>
        <v>-5.1293152028059641</v>
      </c>
      <c r="F558" s="41">
        <f t="shared" si="17"/>
        <v>-0.11657534551831737</v>
      </c>
      <c r="G558" s="42">
        <f>VLOOKUP(A558,Skaters!A1:G640,7,FALSE)</f>
        <v>44</v>
      </c>
      <c r="H558" s="43">
        <f>(VLOOKUP($A558,Skaters!$A1:$V640,8,FALSE)-AVERAGE(Skaters!H3:H640))/STDEV(Skaters!H3:H640)</f>
        <v>-1.4229552739892588</v>
      </c>
      <c r="I558" s="33">
        <f>(VLOOKUP($A558,Skaters!$A1:$V640,10,FALSE)-AVERAGE(Skaters!J3:J640))/STDEV(Skaters!J3:J640)</f>
        <v>-0.77870528759826807</v>
      </c>
      <c r="J558" s="33">
        <f>(VLOOKUP($A558,Skaters!$A1:$V640,11,FALSE)-AVERAGE(Skaters!K3:K640))/STDEV(Skaters!K3:K640)</f>
        <v>-1.039688707706639</v>
      </c>
      <c r="K558" s="33">
        <f>(VLOOKUP($A558,Skaters!$A1:$V640,12,FALSE)-AVERAGE(Skaters!L3:L640))/STDEV(Skaters!L3:L640)</f>
        <v>-1.0192094468476889</v>
      </c>
      <c r="L558" s="33">
        <f>(VLOOKUP($A558,Skaters!$A1:$V640,13,FALSE)-AVERAGE(Skaters!M3:M640))/STDEV(Skaters!M3:M640)</f>
        <v>-1.1616475230956578</v>
      </c>
      <c r="M558" s="33">
        <f>(VLOOKUP($A558,Skaters!$A1:$V640,14,FALSE)-AVERAGE(Skaters!N3:N640))/STDEV(Skaters!N3:N640)</f>
        <v>-0.75976982124395787</v>
      </c>
      <c r="N558" s="33">
        <f>(VLOOKUP($A558,Skaters!$A1:$V640,15,FALSE)-AVERAGE(Skaters!O3:O640))/STDEV(Skaters!O3:O640)</f>
        <v>-0.86041495034783833</v>
      </c>
      <c r="O558" s="33">
        <f>(VLOOKUP($A558,Skaters!$A1:$V640,16,FALSE)-AVERAGE(Skaters!P3:P640))/STDEV(Skaters!P3:P640)</f>
        <v>-0.85459963382205129</v>
      </c>
      <c r="P558" s="33">
        <f>(VLOOKUP($A558,Skaters!$A1:$V640,17,FALSE)-AVERAGE(Skaters!Q3:Q640))/STDEV(Skaters!Q3:Q640)</f>
        <v>-0.25233833416903362</v>
      </c>
      <c r="Q558" s="33">
        <f>(VLOOKUP($A558,Skaters!$A1:$V640,18,FALSE)-AVERAGE(Skaters!R3:R640))/STDEV(Skaters!R3:R640)</f>
        <v>-0.43425910023550968</v>
      </c>
      <c r="R558" s="33">
        <f>(VLOOKUP($A558,Skaters!$A1:$V640,19,FALSE)-AVERAGE(Skaters!S3:S640))/STDEV(Skaters!S3:S640)</f>
        <v>-0.71176042855798016</v>
      </c>
      <c r="S558" s="33">
        <f>(VLOOKUP($A558,Skaters!$A1:$V640,20,FALSE)-AVERAGE(Skaters!T3:T640))/STDEV(Skaters!T3:T640)</f>
        <v>9.4691746890724071E-2</v>
      </c>
      <c r="T558" s="33">
        <f>(VLOOKUP($A558,Skaters!$A1:$V640,21,FALSE)-AVERAGE(Skaters!U3:U640))/STDEV(Skaters!U3:U640)</f>
        <v>0.19478560086838259</v>
      </c>
      <c r="U558" s="33">
        <f>(VLOOKUP($A558,Skaters!$A1:$V640,22,FALSE)-AVERAGE(Skaters!V3:V640))/STDEV(Skaters!V3:V640)</f>
        <v>0.83816187037941303</v>
      </c>
      <c r="V558" s="33">
        <f>IFERROR((VLOOKUP($A558,Skaters!A1:X640,23,FALSE)-AVERAGE(Skaters!W3:W640))/STDEV(Skaters!W3:W640),0)</f>
        <v>0</v>
      </c>
      <c r="W558" s="33">
        <f>IFERROR((VLOOKUP($A558,Skaters!A1:X640,24,FALSE)-AVERAGE(Skaters!X3:X640))/STDEV(Skaters!X3:X640),0)</f>
        <v>0</v>
      </c>
    </row>
    <row r="559" spans="1:23" ht="21.25" customHeight="1" x14ac:dyDescent="0.2">
      <c r="A559" s="47" t="s">
        <v>647</v>
      </c>
      <c r="B559" s="38" t="s">
        <v>65</v>
      </c>
      <c r="C559" s="39">
        <v>22</v>
      </c>
      <c r="D559" s="38" t="s">
        <v>104</v>
      </c>
      <c r="E559" s="40">
        <f t="shared" si="16"/>
        <v>-3.9309648099586187</v>
      </c>
      <c r="F559" s="41">
        <f t="shared" si="17"/>
        <v>-8.5455756738230845E-2</v>
      </c>
      <c r="G559" s="42">
        <f>VLOOKUP(A559,Skaters!A1:G640,7,FALSE)</f>
        <v>46</v>
      </c>
      <c r="H559" s="43">
        <f>(VLOOKUP($A559,Skaters!$A1:$V640,8,FALSE)-AVERAGE(Skaters!H3:H640))/STDEV(Skaters!H3:H640)</f>
        <v>-1.9391041710236165</v>
      </c>
      <c r="I559" s="33">
        <f>(VLOOKUP($A559,Skaters!$A1:$V640,10,FALSE)-AVERAGE(Skaters!J3:J640))/STDEV(Skaters!J3:J640)</f>
        <v>-0.67657399362650827</v>
      </c>
      <c r="J559" s="33">
        <f>(VLOOKUP($A559,Skaters!$A1:$V640,11,FALSE)-AVERAGE(Skaters!K3:K640))/STDEV(Skaters!K3:K640)</f>
        <v>-1.1190665618858193</v>
      </c>
      <c r="K559" s="33">
        <f>(VLOOKUP($A559,Skaters!$A1:$V640,12,FALSE)-AVERAGE(Skaters!L3:L640))/STDEV(Skaters!L3:L640)</f>
        <v>-1.0217975211952994</v>
      </c>
      <c r="L559" s="33">
        <f>(VLOOKUP($A559,Skaters!$A1:$V640,13,FALSE)-AVERAGE(Skaters!M3:M640))/STDEV(Skaters!M3:M640)</f>
        <v>-0.84882585826567092</v>
      </c>
      <c r="M559" s="33">
        <f>(VLOOKUP($A559,Skaters!$A1:$V640,14,FALSE)-AVERAGE(Skaters!N3:N640))/STDEV(Skaters!N3:N640)</f>
        <v>-0.78649466291288395</v>
      </c>
      <c r="N559" s="33">
        <f>(VLOOKUP($A559,Skaters!$A1:$V640,15,FALSE)-AVERAGE(Skaters!O3:O640))/STDEV(Skaters!O3:O640)</f>
        <v>-0.88746984597849887</v>
      </c>
      <c r="O559" s="33">
        <f>(VLOOKUP($A559,Skaters!$A1:$V640,16,FALSE)-AVERAGE(Skaters!P3:P640))/STDEV(Skaters!P3:P640)</f>
        <v>-0.83245697461916934</v>
      </c>
      <c r="P559" s="33">
        <f>(VLOOKUP($A559,Skaters!$A1:$V640,17,FALSE)-AVERAGE(Skaters!Q3:Q640))/STDEV(Skaters!Q3:Q640)</f>
        <v>-0.9120040435870671</v>
      </c>
      <c r="Q559" s="33">
        <f>(VLOOKUP($A559,Skaters!$A1:$V640,18,FALSE)-AVERAGE(Skaters!R3:R640))/STDEV(Skaters!R3:R640)</f>
        <v>0.43342842441704743</v>
      </c>
      <c r="R559" s="33">
        <f>(VLOOKUP($A559,Skaters!$A1:$V640,19,FALSE)-AVERAGE(Skaters!S3:S640))/STDEV(Skaters!S3:S640)</f>
        <v>-0.69757803274700125</v>
      </c>
      <c r="S559" s="33">
        <f>(VLOOKUP($A559,Skaters!$A1:$V640,20,FALSE)-AVERAGE(Skaters!T3:T640))/STDEV(Skaters!T3:T640)</f>
        <v>-0.55019027820468569</v>
      </c>
      <c r="T559" s="33">
        <f>(VLOOKUP($A559,Skaters!$A1:$V640,21,FALSE)-AVERAGE(Skaters!U3:U640))/STDEV(Skaters!U3:U640)</f>
        <v>-0.58577696835199156</v>
      </c>
      <c r="U559" s="33">
        <f>(VLOOKUP($A559,Skaters!$A1:$V640,22,FALSE)-AVERAGE(Skaters!V3:V640))/STDEV(Skaters!V3:V640)</f>
        <v>0.67603075958130243</v>
      </c>
      <c r="V559" s="33">
        <f>IFERROR((VLOOKUP($A559,Skaters!A1:X640,23,FALSE)-AVERAGE(Skaters!W3:W640))/STDEV(Skaters!W3:W640),0)</f>
        <v>0</v>
      </c>
      <c r="W559" s="33">
        <f>IFERROR((VLOOKUP($A559,Skaters!A1:X640,24,FALSE)-AVERAGE(Skaters!X3:X640))/STDEV(Skaters!X3:X640),0)</f>
        <v>0</v>
      </c>
    </row>
    <row r="560" spans="1:23" ht="21.25" customHeight="1" x14ac:dyDescent="0.2">
      <c r="A560" s="47" t="s">
        <v>612</v>
      </c>
      <c r="B560" s="38" t="s">
        <v>144</v>
      </c>
      <c r="C560" s="39">
        <v>28</v>
      </c>
      <c r="D560" s="38" t="s">
        <v>74</v>
      </c>
      <c r="E560" s="40">
        <f t="shared" si="16"/>
        <v>-4.3257817780867809</v>
      </c>
      <c r="F560" s="41">
        <f t="shared" si="17"/>
        <v>-9.0120453710141268E-2</v>
      </c>
      <c r="G560" s="42">
        <f>VLOOKUP(A560,Skaters!A1:G640,7,FALSE)</f>
        <v>48</v>
      </c>
      <c r="H560" s="43">
        <f>(VLOOKUP($A560,Skaters!$A1:$V640,8,FALSE)-AVERAGE(Skaters!H3:H640))/STDEV(Skaters!H3:H640)</f>
        <v>0.20129458346583659</v>
      </c>
      <c r="I560" s="33">
        <f>(VLOOKUP($A560,Skaters!$A1:$V640,10,FALSE)-AVERAGE(Skaters!J3:J640))/STDEV(Skaters!J3:J640)</f>
        <v>-1.1736974621800402</v>
      </c>
      <c r="J560" s="33">
        <f>(VLOOKUP($A560,Skaters!$A1:$V640,11,FALSE)-AVERAGE(Skaters!K3:K640))/STDEV(Skaters!K3:K640)</f>
        <v>-0.75280380245097767</v>
      </c>
      <c r="K560" s="33">
        <f>(VLOOKUP($A560,Skaters!$A1:$V640,12,FALSE)-AVERAGE(Skaters!L3:L640))/STDEV(Skaters!L3:L640)</f>
        <v>-1.0219008140654604</v>
      </c>
      <c r="L560" s="33">
        <f>(VLOOKUP($A560,Skaters!$A1:$V640,13,FALSE)-AVERAGE(Skaters!M3:M640))/STDEV(Skaters!M3:M640)</f>
        <v>-0.72542224373007058</v>
      </c>
      <c r="M560" s="33">
        <f>(VLOOKUP($A560,Skaters!$A1:$V640,14,FALSE)-AVERAGE(Skaters!N3:N640))/STDEV(Skaters!N3:N640)</f>
        <v>-0.78367304504128932</v>
      </c>
      <c r="N560" s="33">
        <f>(VLOOKUP($A560,Skaters!$A1:$V640,15,FALSE)-AVERAGE(Skaters!O3:O640))/STDEV(Skaters!O3:O640)</f>
        <v>-0.87926518328850911</v>
      </c>
      <c r="O560" s="33">
        <f>(VLOOKUP($A560,Skaters!$A1:$V640,16,FALSE)-AVERAGE(Skaters!P3:P640))/STDEV(Skaters!P3:P640)</f>
        <v>0.54473824957595629</v>
      </c>
      <c r="P560" s="33">
        <f>(VLOOKUP($A560,Skaters!$A1:$V640,17,FALSE)-AVERAGE(Skaters!Q3:Q640))/STDEV(Skaters!Q3:Q640)</f>
        <v>-0.14306438076795649</v>
      </c>
      <c r="Q560" s="33">
        <f>(VLOOKUP($A560,Skaters!$A1:$V640,18,FALSE)-AVERAGE(Skaters!R3:R640))/STDEV(Skaters!R3:R640)</f>
        <v>-1.3393313360131396</v>
      </c>
      <c r="R560" s="33">
        <f>(VLOOKUP($A560,Skaters!$A1:$V640,19,FALSE)-AVERAGE(Skaters!S3:S640))/STDEV(Skaters!S3:S640)</f>
        <v>-1.1652232086615479</v>
      </c>
      <c r="S560" s="33">
        <f>(VLOOKUP($A560,Skaters!$A1:$V640,20,FALSE)-AVERAGE(Skaters!T3:T640))/STDEV(Skaters!T3:T640)</f>
        <v>-0.59598363404164245</v>
      </c>
      <c r="T560" s="33">
        <f>(VLOOKUP($A560,Skaters!$A1:$V640,21,FALSE)-AVERAGE(Skaters!U3:U640))/STDEV(Skaters!U3:U640)</f>
        <v>-0.65095784258714562</v>
      </c>
      <c r="U560" s="33">
        <f>(VLOOKUP($A560,Skaters!$A1:$V640,22,FALSE)-AVERAGE(Skaters!V3:V640))/STDEV(Skaters!V3:V640)</f>
        <v>-1.1927436227759016</v>
      </c>
      <c r="V560" s="33">
        <f>IFERROR((VLOOKUP($A560,Skaters!A1:X640,23,FALSE)-AVERAGE(Skaters!W3:W640))/STDEV(Skaters!W3:W640),0)</f>
        <v>0</v>
      </c>
      <c r="W560" s="33">
        <f>IFERROR((VLOOKUP($A560,Skaters!A1:X640,24,FALSE)-AVERAGE(Skaters!X3:X640))/STDEV(Skaters!X3:X640),0)</f>
        <v>0</v>
      </c>
    </row>
    <row r="561" spans="1:23" ht="21.25" customHeight="1" x14ac:dyDescent="0.2">
      <c r="A561" s="47" t="s">
        <v>678</v>
      </c>
      <c r="B561" s="38" t="s">
        <v>58</v>
      </c>
      <c r="C561" s="39">
        <v>32</v>
      </c>
      <c r="D561" s="38" t="s">
        <v>59</v>
      </c>
      <c r="E561" s="40">
        <f t="shared" si="16"/>
        <v>-5.1052709815631276</v>
      </c>
      <c r="F561" s="41">
        <f t="shared" si="17"/>
        <v>-0.1063598121158985</v>
      </c>
      <c r="G561" s="42">
        <f>VLOOKUP(A561,Skaters!A1:G640,7,FALSE)</f>
        <v>48</v>
      </c>
      <c r="H561" s="43">
        <f>(VLOOKUP($A561,Skaters!$A1:$V640,8,FALSE)-AVERAGE(Skaters!H3:H640))/STDEV(Skaters!H3:H640)</f>
        <v>-1.9901364087465441</v>
      </c>
      <c r="I561" s="33">
        <f>(VLOOKUP($A561,Skaters!$A1:$V640,10,FALSE)-AVERAGE(Skaters!J3:J640))/STDEV(Skaters!J3:J640)</f>
        <v>-0.89799182338919237</v>
      </c>
      <c r="J561" s="33">
        <f>(VLOOKUP($A561,Skaters!$A1:$V640,11,FALSE)-AVERAGE(Skaters!K3:K640))/STDEV(Skaters!K3:K640)</f>
        <v>-0.95654317740726336</v>
      </c>
      <c r="K561" s="33">
        <f>(VLOOKUP($A561,Skaters!$A1:$V640,12,FALSE)-AVERAGE(Skaters!L3:L640))/STDEV(Skaters!L3:L640)</f>
        <v>-1.0222283926861575</v>
      </c>
      <c r="L561" s="33">
        <f>(VLOOKUP($A561,Skaters!$A1:$V640,13,FALSE)-AVERAGE(Skaters!M3:M640))/STDEV(Skaters!M3:M640)</f>
        <v>-1.3279601390035143</v>
      </c>
      <c r="M561" s="33">
        <f>(VLOOKUP($A561,Skaters!$A1:$V640,14,FALSE)-AVERAGE(Skaters!N3:N640))/STDEV(Skaters!N3:N640)</f>
        <v>-0.65805830137484667</v>
      </c>
      <c r="N561" s="33">
        <f>(VLOOKUP($A561,Skaters!$A1:$V640,15,FALSE)-AVERAGE(Skaters!O3:O640))/STDEV(Skaters!O3:O640)</f>
        <v>-0.68841975969031444</v>
      </c>
      <c r="O561" s="33">
        <f>(VLOOKUP($A561,Skaters!$A1:$V640,16,FALSE)-AVERAGE(Skaters!P3:P640))/STDEV(Skaters!P3:P640)</f>
        <v>-1.0154008362474878</v>
      </c>
      <c r="P561" s="33">
        <f>(VLOOKUP($A561,Skaters!$A1:$V640,17,FALSE)-AVERAGE(Skaters!Q3:Q640))/STDEV(Skaters!Q3:Q640)</f>
        <v>-0.96663429883417562</v>
      </c>
      <c r="Q561" s="33">
        <f>(VLOOKUP($A561,Skaters!$A1:$V640,18,FALSE)-AVERAGE(Skaters!R3:R640))/STDEV(Skaters!R3:R640)</f>
        <v>-0.21895524582535503</v>
      </c>
      <c r="R561" s="33">
        <f>(VLOOKUP($A561,Skaters!$A1:$V640,19,FALSE)-AVERAGE(Skaters!S3:S640))/STDEV(Skaters!S3:S640)</f>
        <v>-0.83397056321441954</v>
      </c>
      <c r="S561" s="33">
        <f>(VLOOKUP($A561,Skaters!$A1:$V640,20,FALSE)-AVERAGE(Skaters!T3:T640))/STDEV(Skaters!T3:T640)</f>
        <v>0.12085480185337089</v>
      </c>
      <c r="T561" s="33">
        <f>(VLOOKUP($A561,Skaters!$A1:$V640,21,FALSE)-AVERAGE(Skaters!U3:U640))/STDEV(Skaters!U3:U640)</f>
        <v>0.14510347680948643</v>
      </c>
      <c r="U561" s="33">
        <f>(VLOOKUP($A561,Skaters!$A1:$V640,22,FALSE)-AVERAGE(Skaters!V3:V640))/STDEV(Skaters!V3:V640)</f>
        <v>0.94446007249455577</v>
      </c>
      <c r="V561" s="33">
        <f>IFERROR((VLOOKUP($A561,Skaters!A1:X640,23,FALSE)-AVERAGE(Skaters!W3:W640))/STDEV(Skaters!W3:W640),0)</f>
        <v>0</v>
      </c>
      <c r="W561" s="33">
        <f>IFERROR((VLOOKUP($A561,Skaters!A1:X640,24,FALSE)-AVERAGE(Skaters!X3:X640))/STDEV(Skaters!X3:X640),0)</f>
        <v>0</v>
      </c>
    </row>
    <row r="562" spans="1:23" ht="21.25" customHeight="1" x14ac:dyDescent="0.15">
      <c r="A562" s="37" t="s">
        <v>645</v>
      </c>
      <c r="B562" s="38" t="s">
        <v>67</v>
      </c>
      <c r="C562" s="39">
        <v>23</v>
      </c>
      <c r="D562" s="38" t="s">
        <v>61</v>
      </c>
      <c r="E562" s="40">
        <f t="shared" si="16"/>
        <v>-3.5881978576604165</v>
      </c>
      <c r="F562" s="41">
        <f t="shared" si="17"/>
        <v>-7.0356820738439546E-2</v>
      </c>
      <c r="G562" s="42">
        <f>VLOOKUP(A562,Skaters!A1:G640,7,FALSE)</f>
        <v>51</v>
      </c>
      <c r="H562" s="43">
        <f>(VLOOKUP($A562,Skaters!$A1:$V640,8,FALSE)-AVERAGE(Skaters!H3:H640))/STDEV(Skaters!H3:H640)</f>
        <v>-1.5825180204718532</v>
      </c>
      <c r="I562" s="33">
        <f>(VLOOKUP($A562,Skaters!$A1:$V640,10,FALSE)-AVERAGE(Skaters!J3:J640))/STDEV(Skaters!J3:J640)</f>
        <v>-0.60108473904100301</v>
      </c>
      <c r="J562" s="33">
        <f>(VLOOKUP($A562,Skaters!$A1:$V640,11,FALSE)-AVERAGE(Skaters!K3:K640))/STDEV(Skaters!K3:K640)</f>
        <v>-1.1814210609200493</v>
      </c>
      <c r="K562" s="33">
        <f>(VLOOKUP($A562,Skaters!$A1:$V640,12,FALSE)-AVERAGE(Skaters!L3:L640))/STDEV(Skaters!L3:L640)</f>
        <v>-1.0260368214122966</v>
      </c>
      <c r="L562" s="33">
        <f>(VLOOKUP($A562,Skaters!$A1:$V640,13,FALSE)-AVERAGE(Skaters!M3:M640))/STDEV(Skaters!M3:M640)</f>
        <v>-0.79375543947843152</v>
      </c>
      <c r="M562" s="33">
        <f>(VLOOKUP($A562,Skaters!$A1:$V640,14,FALSE)-AVERAGE(Skaters!N3:N640))/STDEV(Skaters!N3:N640)</f>
        <v>-0.77550283650550433</v>
      </c>
      <c r="N562" s="33">
        <f>(VLOOKUP($A562,Skaters!$A1:$V640,15,FALSE)-AVERAGE(Skaters!O3:O640))/STDEV(Skaters!O3:O640)</f>
        <v>-0.87634226962365835</v>
      </c>
      <c r="O562" s="33">
        <f>(VLOOKUP($A562,Skaters!$A1:$V640,16,FALSE)-AVERAGE(Skaters!P3:P640))/STDEV(Skaters!P3:P640)</f>
        <v>-0.92847255228802139</v>
      </c>
      <c r="P562" s="33">
        <f>(VLOOKUP($A562,Skaters!$A1:$V640,17,FALSE)-AVERAGE(Skaters!Q3:Q640))/STDEV(Skaters!Q3:Q640)</f>
        <v>0.83594554030470969</v>
      </c>
      <c r="Q562" s="33">
        <f>(VLOOKUP($A562,Skaters!$A1:$V640,18,FALSE)-AVERAGE(Skaters!R3:R640))/STDEV(Skaters!R3:R640)</f>
        <v>0.79287820369074669</v>
      </c>
      <c r="R562" s="33">
        <f>(VLOOKUP($A562,Skaters!$A1:$V640,19,FALSE)-AVERAGE(Skaters!S3:S640))/STDEV(Skaters!S3:S640)</f>
        <v>-0.40591490583539669</v>
      </c>
      <c r="S562" s="33">
        <f>(VLOOKUP($A562,Skaters!$A1:$V640,20,FALSE)-AVERAGE(Skaters!T3:T640))/STDEV(Skaters!T3:T640)</f>
        <v>-8.5937974895384781E-2</v>
      </c>
      <c r="T562" s="33">
        <f>(VLOOKUP($A562,Skaters!$A1:$V640,21,FALSE)-AVERAGE(Skaters!U3:U640))/STDEV(Skaters!U3:U640)</f>
        <v>-8.1639114455090839E-2</v>
      </c>
      <c r="U562" s="33">
        <f>(VLOOKUP($A562,Skaters!$A1:$V640,22,FALSE)-AVERAGE(Skaters!V3:V640))/STDEV(Skaters!V3:V640)</f>
        <v>0.93888718506359281</v>
      </c>
      <c r="V562" s="33">
        <f>IFERROR((VLOOKUP($A562,Skaters!A1:X640,23,FALSE)-AVERAGE(Skaters!W3:W640))/STDEV(Skaters!W3:W640),0)</f>
        <v>0</v>
      </c>
      <c r="W562" s="33">
        <f>IFERROR((VLOOKUP($A562,Skaters!A1:X640,24,FALSE)-AVERAGE(Skaters!X3:X640))/STDEV(Skaters!X3:X640),0)</f>
        <v>0</v>
      </c>
    </row>
    <row r="563" spans="1:23" ht="21.25" customHeight="1" x14ac:dyDescent="0.15">
      <c r="A563" s="44" t="s">
        <v>597</v>
      </c>
      <c r="B563" s="45" t="s">
        <v>87</v>
      </c>
      <c r="C563" s="46">
        <v>30</v>
      </c>
      <c r="D563" s="45" t="s">
        <v>74</v>
      </c>
      <c r="E563" s="40">
        <f t="shared" si="16"/>
        <v>-0.77093945412216858</v>
      </c>
      <c r="F563" s="41">
        <f t="shared" si="17"/>
        <v>-1.7521351230049286E-2</v>
      </c>
      <c r="G563" s="42">
        <f>VLOOKUP(A563,Skaters!A1:G640,7,FALSE)</f>
        <v>44</v>
      </c>
      <c r="H563" s="43">
        <f>(VLOOKUP($A563,Skaters!$A1:$V640,8,FALSE)-AVERAGE(Skaters!H3:H640))/STDEV(Skaters!H3:H640)</f>
        <v>0.73562511511375483</v>
      </c>
      <c r="I563" s="33">
        <f>(VLOOKUP($A563,Skaters!$A1:$V640,10,FALSE)-AVERAGE(Skaters!J3:J640))/STDEV(Skaters!J3:J640)</f>
        <v>-1.0666892427598269</v>
      </c>
      <c r="J563" s="33">
        <f>(VLOOKUP($A563,Skaters!$A1:$V640,11,FALSE)-AVERAGE(Skaters!K3:K640))/STDEV(Skaters!K3:K640)</f>
        <v>-0.83917835018705245</v>
      </c>
      <c r="K563" s="33">
        <f>(VLOOKUP($A563,Skaters!$A1:$V640,12,FALSE)-AVERAGE(Skaters!L3:L640))/STDEV(Skaters!L3:L640)</f>
        <v>-1.0266375936180023</v>
      </c>
      <c r="L563" s="33">
        <f>(VLOOKUP($A563,Skaters!$A1:$V640,13,FALSE)-AVERAGE(Skaters!M3:M640))/STDEV(Skaters!M3:M640)</f>
        <v>-1.1279300658087996</v>
      </c>
      <c r="M563" s="33">
        <f>(VLOOKUP($A563,Skaters!$A1:$V640,14,FALSE)-AVERAGE(Skaters!N3:N640))/STDEV(Skaters!N3:N640)</f>
        <v>-0.77982236941944316</v>
      </c>
      <c r="N563" s="33">
        <f>(VLOOKUP($A563,Skaters!$A1:$V640,15,FALSE)-AVERAGE(Skaters!O3:O640))/STDEV(Skaters!O3:O640)</f>
        <v>-0.87138117001688287</v>
      </c>
      <c r="O563" s="33">
        <f>(VLOOKUP($A563,Skaters!$A1:$V640,16,FALSE)-AVERAGE(Skaters!P3:P640))/STDEV(Skaters!P3:P640)</f>
        <v>2.4704681126488355</v>
      </c>
      <c r="P563" s="33">
        <f>(VLOOKUP($A563,Skaters!$A1:$V640,17,FALSE)-AVERAGE(Skaters!Q3:Q640))/STDEV(Skaters!Q3:Q640)</f>
        <v>1.0313138807121938</v>
      </c>
      <c r="Q563" s="33">
        <f>(VLOOKUP($A563,Skaters!$A1:$V640,18,FALSE)-AVERAGE(Skaters!R3:R640))/STDEV(Skaters!R3:R640)</f>
        <v>0.66377126200155789</v>
      </c>
      <c r="R563" s="33">
        <f>(VLOOKUP($A563,Skaters!$A1:$V640,19,FALSE)-AVERAGE(Skaters!S3:S640))/STDEV(Skaters!S3:S640)</f>
        <v>-0.96864250302855881</v>
      </c>
      <c r="S563" s="33">
        <f>(VLOOKUP($A563,Skaters!$A1:$V640,20,FALSE)-AVERAGE(Skaters!T3:T640))/STDEV(Skaters!T3:T640)</f>
        <v>-0.59598363404164245</v>
      </c>
      <c r="T563" s="33">
        <f>(VLOOKUP($A563,Skaters!$A1:$V640,21,FALSE)-AVERAGE(Skaters!U3:U640))/STDEV(Skaters!U3:U640)</f>
        <v>-0.65095784258714562</v>
      </c>
      <c r="U563" s="33">
        <f>(VLOOKUP($A563,Skaters!$A1:$V640,22,FALSE)-AVERAGE(Skaters!V3:V640))/STDEV(Skaters!V3:V640)</f>
        <v>-1.1927436227759016</v>
      </c>
      <c r="V563" s="33">
        <f>IFERROR((VLOOKUP($A563,Skaters!A1:X640,23,FALSE)-AVERAGE(Skaters!W3:W640))/STDEV(Skaters!W3:W640),0)</f>
        <v>0</v>
      </c>
      <c r="W563" s="33">
        <f>IFERROR((VLOOKUP($A563,Skaters!A1:X640,24,FALSE)-AVERAGE(Skaters!X3:X640))/STDEV(Skaters!X3:X640),0)</f>
        <v>0</v>
      </c>
    </row>
    <row r="564" spans="1:23" ht="21.25" customHeight="1" x14ac:dyDescent="0.15">
      <c r="A564" s="44" t="s">
        <v>619</v>
      </c>
      <c r="B564" s="48" t="s">
        <v>60</v>
      </c>
      <c r="C564" s="49">
        <v>34</v>
      </c>
      <c r="D564" s="48" t="s">
        <v>81</v>
      </c>
      <c r="E564" s="40">
        <f t="shared" si="16"/>
        <v>-2.6023054833918291</v>
      </c>
      <c r="F564" s="41">
        <f t="shared" si="17"/>
        <v>-5.1025597713565275E-2</v>
      </c>
      <c r="G564" s="42">
        <f>VLOOKUP(A564,Skaters!A1:G640,7,FALSE)</f>
        <v>51</v>
      </c>
      <c r="H564" s="43">
        <f>(VLOOKUP($A564,Skaters!$A1:$V640,8,FALSE)-AVERAGE(Skaters!H3:H640))/STDEV(Skaters!H3:H640)</f>
        <v>-1.4002368372140355</v>
      </c>
      <c r="I564" s="33">
        <f>(VLOOKUP($A564,Skaters!$A1:$V640,10,FALSE)-AVERAGE(Skaters!J3:J640))/STDEV(Skaters!J3:J640)</f>
        <v>-0.59182989505604</v>
      </c>
      <c r="J564" s="33">
        <f>(VLOOKUP($A564,Skaters!$A1:$V640,11,FALSE)-AVERAGE(Skaters!K3:K640))/STDEV(Skaters!K3:K640)</f>
        <v>-1.1940102205344929</v>
      </c>
      <c r="K564" s="33">
        <f>(VLOOKUP($A564,Skaters!$A1:$V640,12,FALSE)-AVERAGE(Skaters!L3:L640))/STDEV(Skaters!L3:L640)</f>
        <v>-1.0296796222742532</v>
      </c>
      <c r="L564" s="33">
        <f>(VLOOKUP($A564,Skaters!$A1:$V640,13,FALSE)-AVERAGE(Skaters!M3:M640))/STDEV(Skaters!M3:M640)</f>
        <v>-0.44519580363977146</v>
      </c>
      <c r="M564" s="33">
        <f>(VLOOKUP($A564,Skaters!$A1:$V640,14,FALSE)-AVERAGE(Skaters!N3:N640))/STDEV(Skaters!N3:N640)</f>
        <v>-0.77129313734170757</v>
      </c>
      <c r="N564" s="33">
        <f>(VLOOKUP($A564,Skaters!$A1:$V640,15,FALSE)-AVERAGE(Skaters!O3:O640))/STDEV(Skaters!O3:O640)</f>
        <v>-0.87208058033382341</v>
      </c>
      <c r="O564" s="33">
        <f>(VLOOKUP($A564,Skaters!$A1:$V640,16,FALSE)-AVERAGE(Skaters!P3:P640))/STDEV(Skaters!P3:P640)</f>
        <v>-0.76861089659023984</v>
      </c>
      <c r="P564" s="33">
        <f>(VLOOKUP($A564,Skaters!$A1:$V640,17,FALSE)-AVERAGE(Skaters!Q3:Q640))/STDEV(Skaters!Q3:Q640)</f>
        <v>-5.8598350881481874E-2</v>
      </c>
      <c r="Q564" s="33">
        <f>(VLOOKUP($A564,Skaters!$A1:$V640,18,FALSE)-AVERAGE(Skaters!R3:R640))/STDEV(Skaters!R3:R640)</f>
        <v>1.2694219127625386</v>
      </c>
      <c r="R564" s="33">
        <f>(VLOOKUP($A564,Skaters!$A1:$V640,19,FALSE)-AVERAGE(Skaters!S3:S640))/STDEV(Skaters!S3:S640)</f>
        <v>-0.47489200913915575</v>
      </c>
      <c r="S564" s="33">
        <f>(VLOOKUP($A564,Skaters!$A1:$V640,20,FALSE)-AVERAGE(Skaters!T3:T640))/STDEV(Skaters!T3:T640)</f>
        <v>-0.42439411603656335</v>
      </c>
      <c r="T564" s="33">
        <f>(VLOOKUP($A564,Skaters!$A1:$V640,21,FALSE)-AVERAGE(Skaters!U3:U640))/STDEV(Skaters!U3:U640)</f>
        <v>-0.50892832392946008</v>
      </c>
      <c r="U564" s="33">
        <f>(VLOOKUP($A564,Skaters!$A1:$V640,22,FALSE)-AVERAGE(Skaters!V3:V640))/STDEV(Skaters!V3:V640)</f>
        <v>1.2633494878285827</v>
      </c>
      <c r="V564" s="33">
        <f>IFERROR((VLOOKUP($A564,Skaters!A1:X640,23,FALSE)-AVERAGE(Skaters!W3:W640))/STDEV(Skaters!W3:W640),0)</f>
        <v>0</v>
      </c>
      <c r="W564" s="33">
        <f>IFERROR((VLOOKUP($A564,Skaters!A1:X640,24,FALSE)-AVERAGE(Skaters!X3:X640))/STDEV(Skaters!X3:X640),0)</f>
        <v>0</v>
      </c>
    </row>
    <row r="565" spans="1:23" ht="21.25" customHeight="1" x14ac:dyDescent="0.2">
      <c r="A565" s="47" t="s">
        <v>586</v>
      </c>
      <c r="B565" s="38" t="s">
        <v>102</v>
      </c>
      <c r="C565" s="39">
        <v>44</v>
      </c>
      <c r="D565" s="38" t="s">
        <v>74</v>
      </c>
      <c r="E565" s="40">
        <f t="shared" si="16"/>
        <v>-2.211577057403761</v>
      </c>
      <c r="F565" s="41">
        <f t="shared" si="17"/>
        <v>-4.0955130692662239E-2</v>
      </c>
      <c r="G565" s="42">
        <f>VLOOKUP(A565,Skaters!A1:G640,7,FALSE)</f>
        <v>54</v>
      </c>
      <c r="H565" s="43">
        <f>(VLOOKUP($A565,Skaters!$A1:$V640,8,FALSE)-AVERAGE(Skaters!H3:H640))/STDEV(Skaters!H3:H640)</f>
        <v>0.43075322374368769</v>
      </c>
      <c r="I565" s="33">
        <f>(VLOOKUP($A565,Skaters!$A1:$V640,10,FALSE)-AVERAGE(Skaters!J3:J640))/STDEV(Skaters!J3:J640)</f>
        <v>-1.0694863760512663</v>
      </c>
      <c r="J565" s="33">
        <f>(VLOOKUP($A565,Skaters!$A1:$V640,11,FALSE)-AVERAGE(Skaters!K3:K640))/STDEV(Skaters!K3:K640)</f>
        <v>-0.84268590933731469</v>
      </c>
      <c r="K565" s="33">
        <f>(VLOOKUP($A565,Skaters!$A1:$V640,12,FALSE)-AVERAGE(Skaters!L3:L640))/STDEV(Skaters!L3:L640)</f>
        <v>-1.0301552277389463</v>
      </c>
      <c r="L565" s="33">
        <f>(VLOOKUP($A565,Skaters!$A1:$V640,13,FALSE)-AVERAGE(Skaters!M3:M640))/STDEV(Skaters!M3:M640)</f>
        <v>-0.66581036288497786</v>
      </c>
      <c r="M565" s="33">
        <f>(VLOOKUP($A565,Skaters!$A1:$V640,14,FALSE)-AVERAGE(Skaters!N3:N640))/STDEV(Skaters!N3:N640)</f>
        <v>-0.77586457993244418</v>
      </c>
      <c r="N565" s="33">
        <f>(VLOOKUP($A565,Skaters!$A1:$V640,15,FALSE)-AVERAGE(Skaters!O3:O640))/STDEV(Skaters!O3:O640)</f>
        <v>-0.8632778475876105</v>
      </c>
      <c r="O565" s="33">
        <f>(VLOOKUP($A565,Skaters!$A1:$V640,16,FALSE)-AVERAGE(Skaters!P3:P640))/STDEV(Skaters!P3:P640)</f>
        <v>1.2973944213844495</v>
      </c>
      <c r="P565" s="33">
        <f>(VLOOKUP($A565,Skaters!$A1:$V640,17,FALSE)-AVERAGE(Skaters!Q3:Q640))/STDEV(Skaters!Q3:Q640)</f>
        <v>1.0468289902454753</v>
      </c>
      <c r="Q565" s="33">
        <f>(VLOOKUP($A565,Skaters!$A1:$V640,18,FALSE)-AVERAGE(Skaters!R3:R640))/STDEV(Skaters!R3:R640)</f>
        <v>-6.7710982927040878E-2</v>
      </c>
      <c r="R565" s="33">
        <f>(VLOOKUP($A565,Skaters!$A1:$V640,19,FALSE)-AVERAGE(Skaters!S3:S640))/STDEV(Skaters!S3:S640)</f>
        <v>-1.0205584499053335</v>
      </c>
      <c r="S565" s="33">
        <f>(VLOOKUP($A565,Skaters!$A1:$V640,20,FALSE)-AVERAGE(Skaters!T3:T640))/STDEV(Skaters!T3:T640)</f>
        <v>-0.59598363404164245</v>
      </c>
      <c r="T565" s="33">
        <f>(VLOOKUP($A565,Skaters!$A1:$V640,21,FALSE)-AVERAGE(Skaters!U3:U640))/STDEV(Skaters!U3:U640)</f>
        <v>-0.65095784258714562</v>
      </c>
      <c r="U565" s="33">
        <f>(VLOOKUP($A565,Skaters!$A1:$V640,22,FALSE)-AVERAGE(Skaters!V3:V640))/STDEV(Skaters!V3:V640)</f>
        <v>-1.1927436227759016</v>
      </c>
      <c r="V565" s="33">
        <f>IFERROR((VLOOKUP($A565,Skaters!A1:X640,23,FALSE)-AVERAGE(Skaters!W3:W640))/STDEV(Skaters!W3:W640),0)</f>
        <v>0</v>
      </c>
      <c r="W565" s="33">
        <f>IFERROR((VLOOKUP($A565,Skaters!A1:X640,24,FALSE)-AVERAGE(Skaters!X3:X640))/STDEV(Skaters!X3:X640),0)</f>
        <v>0</v>
      </c>
    </row>
    <row r="566" spans="1:23" ht="21.25" customHeight="1" x14ac:dyDescent="0.15">
      <c r="A566" s="44" t="s">
        <v>594</v>
      </c>
      <c r="B566" s="48" t="s">
        <v>92</v>
      </c>
      <c r="C566" s="49">
        <v>21</v>
      </c>
      <c r="D566" s="48" t="s">
        <v>74</v>
      </c>
      <c r="E566" s="40">
        <f t="shared" si="16"/>
        <v>-2.8696531903476452</v>
      </c>
      <c r="F566" s="41">
        <f t="shared" si="17"/>
        <v>-6.2383765007557504E-2</v>
      </c>
      <c r="G566" s="42">
        <f>VLOOKUP(A566,Skaters!A1:G640,7,FALSE)</f>
        <v>46</v>
      </c>
      <c r="H566" s="43">
        <f>(VLOOKUP($A566,Skaters!$A1:$V640,8,FALSE)-AVERAGE(Skaters!H3:H640))/STDEV(Skaters!H3:H640)</f>
        <v>-0.76562134232865076</v>
      </c>
      <c r="I566" s="33">
        <f>(VLOOKUP($A566,Skaters!$A1:$V640,10,FALSE)-AVERAGE(Skaters!J3:J640))/STDEV(Skaters!J3:J640)</f>
        <v>-1.0749059805365095</v>
      </c>
      <c r="J566" s="33">
        <f>(VLOOKUP($A566,Skaters!$A1:$V640,11,FALSE)-AVERAGE(Skaters!K3:K640))/STDEV(Skaters!K3:K640)</f>
        <v>-0.84079325703210206</v>
      </c>
      <c r="K566" s="33">
        <f>(VLOOKUP($A566,Skaters!$A1:$V640,12,FALSE)-AVERAGE(Skaters!L3:L640))/STDEV(Skaters!L3:L640)</f>
        <v>-1.0314829373183252</v>
      </c>
      <c r="L566" s="33">
        <f>(VLOOKUP($A566,Skaters!$A1:$V640,13,FALSE)-AVERAGE(Skaters!M3:M640))/STDEV(Skaters!M3:M640)</f>
        <v>-0.81452301901016688</v>
      </c>
      <c r="M566" s="33">
        <f>(VLOOKUP($A566,Skaters!$A1:$V640,14,FALSE)-AVERAGE(Skaters!N3:N640))/STDEV(Skaters!N3:N640)</f>
        <v>-0.13497990383693731</v>
      </c>
      <c r="N566" s="33">
        <f>(VLOOKUP($A566,Skaters!$A1:$V640,15,FALSE)-AVERAGE(Skaters!O3:O640))/STDEV(Skaters!O3:O640)</f>
        <v>-0.12903253346019775</v>
      </c>
      <c r="O566" s="33">
        <f>(VLOOKUP($A566,Skaters!$A1:$V640,16,FALSE)-AVERAGE(Skaters!P3:P640))/STDEV(Skaters!P3:P640)</f>
        <v>-0.11308727213524127</v>
      </c>
      <c r="P566" s="33">
        <f>(VLOOKUP($A566,Skaters!$A1:$V640,17,FALSE)-AVERAGE(Skaters!Q3:Q640))/STDEV(Skaters!Q3:Q640)</f>
        <v>-0.6571374230886311</v>
      </c>
      <c r="Q566" s="33">
        <f>(VLOOKUP($A566,Skaters!$A1:$V640,18,FALSE)-AVERAGE(Skaters!R3:R640))/STDEV(Skaters!R3:R640)</f>
        <v>0.10268887182657196</v>
      </c>
      <c r="R566" s="33">
        <f>(VLOOKUP($A566,Skaters!$A1:$V640,19,FALSE)-AVERAGE(Skaters!S3:S640))/STDEV(Skaters!S3:S640)</f>
        <v>-0.97480453097528219</v>
      </c>
      <c r="S566" s="33">
        <f>(VLOOKUP($A566,Skaters!$A1:$V640,20,FALSE)-AVERAGE(Skaters!T3:T640))/STDEV(Skaters!T3:T640)</f>
        <v>-0.59598363404164245</v>
      </c>
      <c r="T566" s="33">
        <f>(VLOOKUP($A566,Skaters!$A1:$V640,21,FALSE)-AVERAGE(Skaters!U3:U640))/STDEV(Skaters!U3:U640)</f>
        <v>-0.65095784258714562</v>
      </c>
      <c r="U566" s="33">
        <f>(VLOOKUP($A566,Skaters!$A1:$V640,22,FALSE)-AVERAGE(Skaters!V3:V640))/STDEV(Skaters!V3:V640)</f>
        <v>-1.1927436227759016</v>
      </c>
      <c r="V566" s="33">
        <f>IFERROR((VLOOKUP($A566,Skaters!A1:X640,23,FALSE)-AVERAGE(Skaters!W3:W640))/STDEV(Skaters!W3:W640),0)</f>
        <v>0</v>
      </c>
      <c r="W566" s="33">
        <f>IFERROR((VLOOKUP($A566,Skaters!A1:X640,24,FALSE)-AVERAGE(Skaters!X3:X640))/STDEV(Skaters!X3:X640),0)</f>
        <v>0</v>
      </c>
    </row>
    <row r="567" spans="1:23" ht="21.25" customHeight="1" x14ac:dyDescent="0.15">
      <c r="A567" s="44" t="s">
        <v>573</v>
      </c>
      <c r="B567" s="45" t="s">
        <v>144</v>
      </c>
      <c r="C567" s="46">
        <v>22</v>
      </c>
      <c r="D567" s="45" t="s">
        <v>74</v>
      </c>
      <c r="E567" s="40">
        <f t="shared" si="16"/>
        <v>-3.0529017116240613</v>
      </c>
      <c r="F567" s="41">
        <f t="shared" si="17"/>
        <v>-6.3602118992167944E-2</v>
      </c>
      <c r="G567" s="42">
        <f>VLOOKUP(A567,Skaters!A1:G640,7,FALSE)</f>
        <v>48</v>
      </c>
      <c r="H567" s="43">
        <f>(VLOOKUP($A567,Skaters!$A1:$V640,8,FALSE)-AVERAGE(Skaters!H3:H640))/STDEV(Skaters!H3:H640)</f>
        <v>0.69938256443015967</v>
      </c>
      <c r="I567" s="33">
        <f>(VLOOKUP($A567,Skaters!$A1:$V640,10,FALSE)-AVERAGE(Skaters!J3:J640))/STDEV(Skaters!J3:J640)</f>
        <v>-1.0154676748080846</v>
      </c>
      <c r="J567" s="33">
        <f>(VLOOKUP($A567,Skaters!$A1:$V640,11,FALSE)-AVERAGE(Skaters!K3:K640))/STDEV(Skaters!K3:K640)</f>
        <v>-0.89088606401561621</v>
      </c>
      <c r="K567" s="33">
        <f>(VLOOKUP($A567,Skaters!$A1:$V640,12,FALSE)-AVERAGE(Skaters!L3:L640))/STDEV(Skaters!L3:L640)</f>
        <v>-1.0354502357783617</v>
      </c>
      <c r="L567" s="33">
        <f>(VLOOKUP($A567,Skaters!$A1:$V640,13,FALSE)-AVERAGE(Skaters!M3:M640))/STDEV(Skaters!M3:M640)</f>
        <v>-0.58582630550858517</v>
      </c>
      <c r="M567" s="33">
        <f>(VLOOKUP($A567,Skaters!$A1:$V640,14,FALSE)-AVERAGE(Skaters!N3:N640))/STDEV(Skaters!N3:N640)</f>
        <v>-0.77461182366952874</v>
      </c>
      <c r="N567" s="33">
        <f>(VLOOKUP($A567,Skaters!$A1:$V640,15,FALSE)-AVERAGE(Skaters!O3:O640))/STDEV(Skaters!O3:O640)</f>
        <v>-0.84662171584613155</v>
      </c>
      <c r="O567" s="33">
        <f>(VLOOKUP($A567,Skaters!$A1:$V640,16,FALSE)-AVERAGE(Skaters!P3:P640))/STDEV(Skaters!P3:P640)</f>
        <v>1.5930064815212115</v>
      </c>
      <c r="P567" s="33">
        <f>(VLOOKUP($A567,Skaters!$A1:$V640,17,FALSE)-AVERAGE(Skaters!Q3:Q640))/STDEV(Skaters!Q3:Q640)</f>
        <v>2.4396763931690506</v>
      </c>
      <c r="Q567" s="33">
        <f>(VLOOKUP($A567,Skaters!$A1:$V640,18,FALSE)-AVERAGE(Skaters!R3:R640))/STDEV(Skaters!R3:R640)</f>
        <v>-1.3071064329668549</v>
      </c>
      <c r="R567" s="33">
        <f>(VLOOKUP($A567,Skaters!$A1:$V640,19,FALSE)-AVERAGE(Skaters!S3:S640))/STDEV(Skaters!S3:S640)</f>
        <v>-1.0522212707932526</v>
      </c>
      <c r="S567" s="33">
        <f>(VLOOKUP($A567,Skaters!$A1:$V640,20,FALSE)-AVERAGE(Skaters!T3:T640))/STDEV(Skaters!T3:T640)</f>
        <v>-0.59598363404164245</v>
      </c>
      <c r="T567" s="33">
        <f>(VLOOKUP($A567,Skaters!$A1:$V640,21,FALSE)-AVERAGE(Skaters!U3:U640))/STDEV(Skaters!U3:U640)</f>
        <v>-0.65095784258714562</v>
      </c>
      <c r="U567" s="33">
        <f>(VLOOKUP($A567,Skaters!$A1:$V640,22,FALSE)-AVERAGE(Skaters!V3:V640))/STDEV(Skaters!V3:V640)</f>
        <v>-1.1927436227759016</v>
      </c>
      <c r="V567" s="33">
        <f>IFERROR((VLOOKUP($A567,Skaters!A1:X640,23,FALSE)-AVERAGE(Skaters!W3:W640))/STDEV(Skaters!W3:W640),0)</f>
        <v>0</v>
      </c>
      <c r="W567" s="33">
        <f>IFERROR((VLOOKUP($A567,Skaters!A1:X640,24,FALSE)-AVERAGE(Skaters!X3:X640))/STDEV(Skaters!X3:X640),0)</f>
        <v>0</v>
      </c>
    </row>
    <row r="568" spans="1:23" ht="21.25" customHeight="1" x14ac:dyDescent="0.15">
      <c r="A568" s="44" t="s">
        <v>626</v>
      </c>
      <c r="B568" s="48" t="s">
        <v>92</v>
      </c>
      <c r="C568" s="49">
        <v>24</v>
      </c>
      <c r="D568" s="48" t="s">
        <v>62</v>
      </c>
      <c r="E568" s="40">
        <f t="shared" si="16"/>
        <v>-3.9116951075035762</v>
      </c>
      <c r="F568" s="41">
        <f t="shared" si="17"/>
        <v>-8.5036850163121222E-2</v>
      </c>
      <c r="G568" s="42">
        <f>VLOOKUP(A568,Skaters!A1:G640,7,FALSE)</f>
        <v>46</v>
      </c>
      <c r="H568" s="43">
        <f>(VLOOKUP($A568,Skaters!$A1:$V640,8,FALSE)-AVERAGE(Skaters!H3:H640))/STDEV(Skaters!H3:H640)</f>
        <v>-1.4519129773193693</v>
      </c>
      <c r="I568" s="33">
        <f>(VLOOKUP($A568,Skaters!$A1:$V640,10,FALSE)-AVERAGE(Skaters!J3:J640))/STDEV(Skaters!J3:J640)</f>
        <v>-1.0107223406505572</v>
      </c>
      <c r="J568" s="33">
        <f>(VLOOKUP($A568,Skaters!$A1:$V640,11,FALSE)-AVERAGE(Skaters!K3:K640))/STDEV(Skaters!K3:K640)</f>
        <v>-0.89698029970885862</v>
      </c>
      <c r="K568" s="33">
        <f>(VLOOKUP($A568,Skaters!$A1:$V640,12,FALSE)-AVERAGE(Skaters!L3:L640))/STDEV(Skaters!L3:L640)</f>
        <v>-1.0370902020028145</v>
      </c>
      <c r="L568" s="33">
        <f>(VLOOKUP($A568,Skaters!$A1:$V640,13,FALSE)-AVERAGE(Skaters!M3:M640))/STDEV(Skaters!M3:M640)</f>
        <v>-0.60159511389561504</v>
      </c>
      <c r="M568" s="33">
        <f>(VLOOKUP($A568,Skaters!$A1:$V640,14,FALSE)-AVERAGE(Skaters!N3:N640))/STDEV(Skaters!N3:N640)</f>
        <v>-0.76107066076128449</v>
      </c>
      <c r="N568" s="33">
        <f>(VLOOKUP($A568,Skaters!$A1:$V640,15,FALSE)-AVERAGE(Skaters!O3:O640))/STDEV(Skaters!O3:O640)</f>
        <v>-0.83298823993265203</v>
      </c>
      <c r="O568" s="33">
        <f>(VLOOKUP($A568,Skaters!$A1:$V640,16,FALSE)-AVERAGE(Skaters!P3:P640))/STDEV(Skaters!P3:P640)</f>
        <v>-0.55226190412733223</v>
      </c>
      <c r="P568" s="33">
        <f>(VLOOKUP($A568,Skaters!$A1:$V640,17,FALSE)-AVERAGE(Skaters!Q3:Q640))/STDEV(Skaters!Q3:Q640)</f>
        <v>0.49170738743892889</v>
      </c>
      <c r="Q568" s="33">
        <f>(VLOOKUP($A568,Skaters!$A1:$V640,18,FALSE)-AVERAGE(Skaters!R3:R640))/STDEV(Skaters!R3:R640)</f>
        <v>-1.7147209188561271E-2</v>
      </c>
      <c r="R568" s="33">
        <f>(VLOOKUP($A568,Skaters!$A1:$V640,19,FALSE)-AVERAGE(Skaters!S3:S640))/STDEV(Skaters!S3:S640)</f>
        <v>-0.90841439650315481</v>
      </c>
      <c r="S568" s="33">
        <f>(VLOOKUP($A568,Skaters!$A1:$V640,20,FALSE)-AVERAGE(Skaters!T3:T640))/STDEV(Skaters!T3:T640)</f>
        <v>-0.5847463298751393</v>
      </c>
      <c r="T568" s="33">
        <f>(VLOOKUP($A568,Skaters!$A1:$V640,21,FALSE)-AVERAGE(Skaters!U3:U640))/STDEV(Skaters!U3:U640)</f>
        <v>-0.62419280296026303</v>
      </c>
      <c r="U568" s="33">
        <f>(VLOOKUP($A568,Skaters!$A1:$V640,22,FALSE)-AVERAGE(Skaters!V3:V640))/STDEV(Skaters!V3:V640)</f>
        <v>-1.1927436227759016</v>
      </c>
      <c r="V568" s="33">
        <f>IFERROR((VLOOKUP($A568,Skaters!A1:X640,23,FALSE)-AVERAGE(Skaters!W3:W640))/STDEV(Skaters!W3:W640),0)</f>
        <v>0</v>
      </c>
      <c r="W568" s="33">
        <f>IFERROR((VLOOKUP($A568,Skaters!A1:X640,24,FALSE)-AVERAGE(Skaters!X3:X640))/STDEV(Skaters!X3:X640),0)</f>
        <v>0</v>
      </c>
    </row>
    <row r="569" spans="1:23" ht="21.25" customHeight="1" x14ac:dyDescent="0.15">
      <c r="A569" s="44" t="s">
        <v>694</v>
      </c>
      <c r="B569" s="45" t="s">
        <v>92</v>
      </c>
      <c r="C569" s="46">
        <v>34</v>
      </c>
      <c r="D569" s="45" t="s">
        <v>62</v>
      </c>
      <c r="E569" s="40">
        <f t="shared" si="16"/>
        <v>-5.4976294518499671</v>
      </c>
      <c r="F569" s="41">
        <f t="shared" si="17"/>
        <v>-0.11951368373586885</v>
      </c>
      <c r="G569" s="42">
        <f>VLOOKUP(A569,Skaters!A1:G640,7,FALSE)</f>
        <v>46</v>
      </c>
      <c r="H569" s="43">
        <f>(VLOOKUP($A569,Skaters!$A1:$V640,8,FALSE)-AVERAGE(Skaters!H3:H640))/STDEV(Skaters!H3:H640)</f>
        <v>-1.5844434255324154</v>
      </c>
      <c r="I569" s="33">
        <f>(VLOOKUP($A569,Skaters!$A1:$V640,10,FALSE)-AVERAGE(Skaters!J3:J640))/STDEV(Skaters!J3:J640)</f>
        <v>-0.98832129329607632</v>
      </c>
      <c r="J569" s="33">
        <f>(VLOOKUP($A569,Skaters!$A1:$V640,11,FALSE)-AVERAGE(Skaters!K3:K640))/STDEV(Skaters!K3:K640)</f>
        <v>-0.91734597687980446</v>
      </c>
      <c r="K569" s="33">
        <f>(VLOOKUP($A569,Skaters!$A1:$V640,12,FALSE)-AVERAGE(Skaters!L3:L640))/STDEV(Skaters!L3:L640)</f>
        <v>-1.0395244417400658</v>
      </c>
      <c r="L569" s="33">
        <f>(VLOOKUP($A569,Skaters!$A1:$V640,13,FALSE)-AVERAGE(Skaters!M3:M640))/STDEV(Skaters!M3:M640)</f>
        <v>-1.5098157226261846</v>
      </c>
      <c r="M569" s="33">
        <f>(VLOOKUP($A569,Skaters!$A1:$V640,14,FALSE)-AVERAGE(Skaters!N3:N640))/STDEV(Skaters!N3:N640)</f>
        <v>-0.75759782373742612</v>
      </c>
      <c r="N569" s="33">
        <f>(VLOOKUP($A569,Skaters!$A1:$V640,15,FALSE)-AVERAGE(Skaters!O3:O640))/STDEV(Skaters!O3:O640)</f>
        <v>-0.85821613953329667</v>
      </c>
      <c r="O569" s="33">
        <f>(VLOOKUP($A569,Skaters!$A1:$V640,16,FALSE)-AVERAGE(Skaters!P3:P640))/STDEV(Skaters!P3:P640)</f>
        <v>-0.91431472600017505</v>
      </c>
      <c r="P569" s="33">
        <f>(VLOOKUP($A569,Skaters!$A1:$V640,17,FALSE)-AVERAGE(Skaters!Q3:Q640))/STDEV(Skaters!Q3:Q640)</f>
        <v>3.7681782973692135</v>
      </c>
      <c r="Q569" s="33">
        <f>(VLOOKUP($A569,Skaters!$A1:$V640,18,FALSE)-AVERAGE(Skaters!R3:R640))/STDEV(Skaters!R3:R640)</f>
        <v>-0.30961559351443002</v>
      </c>
      <c r="R569" s="33">
        <f>(VLOOKUP($A569,Skaters!$A1:$V640,19,FALSE)-AVERAGE(Skaters!S3:S640))/STDEV(Skaters!S3:S640)</f>
        <v>-0.8852432496373327</v>
      </c>
      <c r="S569" s="33">
        <f>(VLOOKUP($A569,Skaters!$A1:$V640,20,FALSE)-AVERAGE(Skaters!T3:T640))/STDEV(Skaters!T3:T640)</f>
        <v>-0.56628512791691599</v>
      </c>
      <c r="T569" s="33">
        <f>(VLOOKUP($A569,Skaters!$A1:$V640,21,FALSE)-AVERAGE(Skaters!U3:U640))/STDEV(Skaters!U3:U640)</f>
        <v>-0.58162742920816379</v>
      </c>
      <c r="U569" s="33">
        <f>(VLOOKUP($A569,Skaters!$A1:$V640,22,FALSE)-AVERAGE(Skaters!V3:V640))/STDEV(Skaters!V3:V640)</f>
        <v>0.17554609115558412</v>
      </c>
      <c r="V569" s="33">
        <f>IFERROR((VLOOKUP($A569,Skaters!A1:X640,23,FALSE)-AVERAGE(Skaters!W3:W640))/STDEV(Skaters!W3:W640),0)</f>
        <v>0</v>
      </c>
      <c r="W569" s="33">
        <f>IFERROR((VLOOKUP($A569,Skaters!A1:X640,24,FALSE)-AVERAGE(Skaters!X3:X640))/STDEV(Skaters!X3:X640),0)</f>
        <v>0</v>
      </c>
    </row>
    <row r="570" spans="1:23" ht="21.25" customHeight="1" x14ac:dyDescent="0.15">
      <c r="A570" s="37" t="s">
        <v>636</v>
      </c>
      <c r="B570" s="38" t="s">
        <v>76</v>
      </c>
      <c r="C570" s="39">
        <v>32</v>
      </c>
      <c r="D570" s="38" t="s">
        <v>74</v>
      </c>
      <c r="E570" s="40">
        <f t="shared" si="16"/>
        <v>-2.8288233948012231</v>
      </c>
      <c r="F570" s="41">
        <f t="shared" si="17"/>
        <v>-5.773108968982088E-2</v>
      </c>
      <c r="G570" s="42">
        <f>VLOOKUP(A570,Skaters!A1:G640,7,FALSE)</f>
        <v>49</v>
      </c>
      <c r="H570" s="43">
        <f>(VLOOKUP($A570,Skaters!$A1:$V640,8,FALSE)-AVERAGE(Skaters!H3:H640))/STDEV(Skaters!H3:H640)</f>
        <v>-0.41416094789283703</v>
      </c>
      <c r="I570" s="33">
        <f>(VLOOKUP($A570,Skaters!$A1:$V640,10,FALSE)-AVERAGE(Skaters!J3:J640))/STDEV(Skaters!J3:J640)</f>
        <v>-0.75496782762347059</v>
      </c>
      <c r="J570" s="33">
        <f>(VLOOKUP($A570,Skaters!$A1:$V640,11,FALSE)-AVERAGE(Skaters!K3:K640))/STDEV(Skaters!K3:K640)</f>
        <v>-1.1020306546236509</v>
      </c>
      <c r="K570" s="33">
        <f>(VLOOKUP($A570,Skaters!$A1:$V640,12,FALSE)-AVERAGE(Skaters!L3:L640))/STDEV(Skaters!L3:L640)</f>
        <v>-1.0475341750008118</v>
      </c>
      <c r="L570" s="33">
        <f>(VLOOKUP($A570,Skaters!$A1:$V640,13,FALSE)-AVERAGE(Skaters!M3:M640))/STDEV(Skaters!M3:M640)</f>
        <v>-0.92136533148357358</v>
      </c>
      <c r="M570" s="33">
        <f>(VLOOKUP($A570,Skaters!$A1:$V640,14,FALSE)-AVERAGE(Skaters!N3:N640))/STDEV(Skaters!N3:N640)</f>
        <v>-0.78820099053086412</v>
      </c>
      <c r="N570" s="33">
        <f>(VLOOKUP($A570,Skaters!$A1:$V640,15,FALSE)-AVERAGE(Skaters!O3:O640))/STDEV(Skaters!O3:O640)</f>
        <v>-0.88853586351160552</v>
      </c>
      <c r="O570" s="33">
        <f>(VLOOKUP($A570,Skaters!$A1:$V640,16,FALSE)-AVERAGE(Skaters!P3:P640))/STDEV(Skaters!P3:P640)</f>
        <v>0.30075070943586041</v>
      </c>
      <c r="P570" s="33">
        <f>(VLOOKUP($A570,Skaters!$A1:$V640,17,FALSE)-AVERAGE(Skaters!Q3:Q640))/STDEV(Skaters!Q3:Q640)</f>
        <v>0.44813243848413914</v>
      </c>
      <c r="Q570" s="33">
        <f>(VLOOKUP($A570,Skaters!$A1:$V640,18,FALSE)-AVERAGE(Skaters!R3:R640))/STDEV(Skaters!R3:R640)</f>
        <v>0.53732557300521677</v>
      </c>
      <c r="R570" s="33">
        <f>(VLOOKUP($A570,Skaters!$A1:$V640,19,FALSE)-AVERAGE(Skaters!S3:S640))/STDEV(Skaters!S3:S640)</f>
        <v>-0.60170128749980434</v>
      </c>
      <c r="S570" s="33">
        <f>(VLOOKUP($A570,Skaters!$A1:$V640,20,FALSE)-AVERAGE(Skaters!T3:T640))/STDEV(Skaters!T3:T640)</f>
        <v>-0.59530792952139544</v>
      </c>
      <c r="T570" s="33">
        <f>(VLOOKUP($A570,Skaters!$A1:$V640,21,FALSE)-AVERAGE(Skaters!U3:U640))/STDEV(Skaters!U3:U640)</f>
        <v>-0.64949099603500626</v>
      </c>
      <c r="U570" s="33">
        <f>(VLOOKUP($A570,Skaters!$A1:$V640,22,FALSE)-AVERAGE(Skaters!V3:V640))/STDEV(Skaters!V3:V640)</f>
        <v>0.24468570328006628</v>
      </c>
      <c r="V570" s="33">
        <f>IFERROR((VLOOKUP($A570,Skaters!A1:X640,23,FALSE)-AVERAGE(Skaters!W3:W640))/STDEV(Skaters!W3:W640),0)</f>
        <v>0</v>
      </c>
      <c r="W570" s="33">
        <f>IFERROR((VLOOKUP($A570,Skaters!A1:X640,24,FALSE)-AVERAGE(Skaters!X3:X640))/STDEV(Skaters!X3:X640),0)</f>
        <v>0</v>
      </c>
    </row>
    <row r="571" spans="1:23" ht="21.25" customHeight="1" x14ac:dyDescent="0.15">
      <c r="A571" s="37" t="s">
        <v>650</v>
      </c>
      <c r="B571" s="38" t="s">
        <v>83</v>
      </c>
      <c r="C571" s="39">
        <v>27</v>
      </c>
      <c r="D571" s="38" t="s">
        <v>81</v>
      </c>
      <c r="E571" s="40">
        <f t="shared" si="16"/>
        <v>-3.5165193994803632</v>
      </c>
      <c r="F571" s="41">
        <f t="shared" si="17"/>
        <v>-7.3260820822507566E-2</v>
      </c>
      <c r="G571" s="42">
        <f>VLOOKUP(A571,Skaters!A1:G640,7,FALSE)</f>
        <v>48</v>
      </c>
      <c r="H571" s="43">
        <f>(VLOOKUP($A571,Skaters!$A1:$V640,8,FALSE)-AVERAGE(Skaters!H3:H640))/STDEV(Skaters!H3:H640)</f>
        <v>-1.8981972091351125</v>
      </c>
      <c r="I571" s="33">
        <f>(VLOOKUP($A571,Skaters!$A1:$V640,10,FALSE)-AVERAGE(Skaters!J3:J640))/STDEV(Skaters!J3:J640)</f>
        <v>-0.98501510608075482</v>
      </c>
      <c r="J571" s="33">
        <f>(VLOOKUP($A571,Skaters!$A1:$V640,11,FALSE)-AVERAGE(Skaters!K3:K640))/STDEV(Skaters!K3:K640)</f>
        <v>-0.93291342647955833</v>
      </c>
      <c r="K571" s="33">
        <f>(VLOOKUP($A571,Skaters!$A1:$V640,12,FALSE)-AVERAGE(Skaters!L3:L640))/STDEV(Skaters!L3:L640)</f>
        <v>-1.0478177951400816</v>
      </c>
      <c r="L571" s="33">
        <f>(VLOOKUP($A571,Skaters!$A1:$V640,13,FALSE)-AVERAGE(Skaters!M3:M640))/STDEV(Skaters!M3:M640)</f>
        <v>-1.0124614715842044</v>
      </c>
      <c r="M571" s="33">
        <f>(VLOOKUP($A571,Skaters!$A1:$V640,14,FALSE)-AVERAGE(Skaters!N3:N640))/STDEV(Skaters!N3:N640)</f>
        <v>-0.65112576237991548</v>
      </c>
      <c r="N571" s="33">
        <f>(VLOOKUP($A571,Skaters!$A1:$V640,15,FALSE)-AVERAGE(Skaters!O3:O640))/STDEV(Skaters!O3:O640)</f>
        <v>-0.61271235867121443</v>
      </c>
      <c r="O571" s="33">
        <f>(VLOOKUP($A571,Skaters!$A1:$V640,16,FALSE)-AVERAGE(Skaters!P3:P640))/STDEV(Skaters!P3:P640)</f>
        <v>-0.80564411605267672</v>
      </c>
      <c r="P571" s="33">
        <f>(VLOOKUP($A571,Skaters!$A1:$V640,17,FALSE)-AVERAGE(Skaters!Q3:Q640))/STDEV(Skaters!Q3:Q640)</f>
        <v>-0.5791718291222353</v>
      </c>
      <c r="Q571" s="33">
        <f>(VLOOKUP($A571,Skaters!$A1:$V640,18,FALSE)-AVERAGE(Skaters!R3:R640))/STDEV(Skaters!R3:R640)</f>
        <v>0.83222707938804608</v>
      </c>
      <c r="R571" s="33">
        <f>(VLOOKUP($A571,Skaters!$A1:$V640,19,FALSE)-AVERAGE(Skaters!S3:S640))/STDEV(Skaters!S3:S640)</f>
        <v>-0.92196663363148135</v>
      </c>
      <c r="S571" s="33">
        <f>(VLOOKUP($A571,Skaters!$A1:$V640,20,FALSE)-AVERAGE(Skaters!T3:T640))/STDEV(Skaters!T3:T640)</f>
        <v>-0.54598249151392275</v>
      </c>
      <c r="T571" s="33">
        <f>(VLOOKUP($A571,Skaters!$A1:$V640,21,FALSE)-AVERAGE(Skaters!U3:U640))/STDEV(Skaters!U3:U640)</f>
        <v>-0.554334506728827</v>
      </c>
      <c r="U571" s="33">
        <f>(VLOOKUP($A571,Skaters!$A1:$V640,22,FALSE)-AVERAGE(Skaters!V3:V640))/STDEV(Skaters!V3:V640)</f>
        <v>0.35892379471299718</v>
      </c>
      <c r="V571" s="33">
        <f>IFERROR((VLOOKUP($A571,Skaters!A1:X640,23,FALSE)-AVERAGE(Skaters!W3:W640))/STDEV(Skaters!W3:W640),0)</f>
        <v>0</v>
      </c>
      <c r="W571" s="33">
        <f>IFERROR((VLOOKUP($A571,Skaters!A1:X640,24,FALSE)-AVERAGE(Skaters!X3:X640))/STDEV(Skaters!X3:X640),0)</f>
        <v>0</v>
      </c>
    </row>
    <row r="572" spans="1:23" ht="21.25" customHeight="1" x14ac:dyDescent="0.15">
      <c r="A572" s="44" t="s">
        <v>651</v>
      </c>
      <c r="B572" s="45" t="s">
        <v>157</v>
      </c>
      <c r="C572" s="46">
        <v>23</v>
      </c>
      <c r="D572" s="45" t="s">
        <v>74</v>
      </c>
      <c r="E572" s="40">
        <f t="shared" si="16"/>
        <v>-3.8397615880964953</v>
      </c>
      <c r="F572" s="41">
        <f t="shared" si="17"/>
        <v>-8.3473078002097717E-2</v>
      </c>
      <c r="G572" s="42">
        <f>VLOOKUP(A572,Skaters!A1:G640,7,FALSE)</f>
        <v>46</v>
      </c>
      <c r="H572" s="43">
        <f>(VLOOKUP($A572,Skaters!$A1:$V640,8,FALSE)-AVERAGE(Skaters!H3:H640))/STDEV(Skaters!H3:H640)</f>
        <v>-0.26814739641262564</v>
      </c>
      <c r="I572" s="33">
        <f>(VLOOKUP($A572,Skaters!$A1:$V640,10,FALSE)-AVERAGE(Skaters!J3:J640))/STDEV(Skaters!J3:J640)</f>
        <v>-1.3134465458740887</v>
      </c>
      <c r="J572" s="33">
        <f>(VLOOKUP($A572,Skaters!$A1:$V640,11,FALSE)-AVERAGE(Skaters!K3:K640))/STDEV(Skaters!K3:K640)</f>
        <v>-0.69226465307234264</v>
      </c>
      <c r="K572" s="33">
        <f>(VLOOKUP($A572,Skaters!$A1:$V640,12,FALSE)-AVERAGE(Skaters!L3:L640))/STDEV(Skaters!L3:L640)</f>
        <v>-1.0487246540999495</v>
      </c>
      <c r="L572" s="33">
        <f>(VLOOKUP($A572,Skaters!$A1:$V640,13,FALSE)-AVERAGE(Skaters!M3:M640))/STDEV(Skaters!M3:M640)</f>
        <v>-1.359732278909396</v>
      </c>
      <c r="M572" s="33">
        <f>(VLOOKUP($A572,Skaters!$A1:$V640,14,FALSE)-AVERAGE(Skaters!N3:N640))/STDEV(Skaters!N3:N640)</f>
        <v>-0.77647761470785626</v>
      </c>
      <c r="N572" s="33">
        <f>(VLOOKUP($A572,Skaters!$A1:$V640,15,FALSE)-AVERAGE(Skaters!O3:O640))/STDEV(Skaters!O3:O640)</f>
        <v>-0.85544921569439702</v>
      </c>
      <c r="O572" s="33">
        <f>(VLOOKUP($A572,Skaters!$A1:$V640,16,FALSE)-AVERAGE(Skaters!P3:P640))/STDEV(Skaters!P3:P640)</f>
        <v>0.96659937100537541</v>
      </c>
      <c r="P572" s="33">
        <f>(VLOOKUP($A572,Skaters!$A1:$V640,17,FALSE)-AVERAGE(Skaters!Q3:Q640))/STDEV(Skaters!Q3:Q640)</f>
        <v>-0.33701371420342252</v>
      </c>
      <c r="Q572" s="33">
        <f>(VLOOKUP($A572,Skaters!$A1:$V640,18,FALSE)-AVERAGE(Skaters!R3:R640))/STDEV(Skaters!R3:R640)</f>
        <v>-0.58546826555164611</v>
      </c>
      <c r="R572" s="33">
        <f>(VLOOKUP($A572,Skaters!$A1:$V640,19,FALSE)-AVERAGE(Skaters!S3:S640))/STDEV(Skaters!S3:S640)</f>
        <v>-1.2329828816279071</v>
      </c>
      <c r="S572" s="33">
        <f>(VLOOKUP($A572,Skaters!$A1:$V640,20,FALSE)-AVERAGE(Skaters!T3:T640))/STDEV(Skaters!T3:T640)</f>
        <v>-0.59598363404164245</v>
      </c>
      <c r="T572" s="33">
        <f>(VLOOKUP($A572,Skaters!$A1:$V640,21,FALSE)-AVERAGE(Skaters!U3:U640))/STDEV(Skaters!U3:U640)</f>
        <v>-0.65095784258714562</v>
      </c>
      <c r="U572" s="33">
        <f>(VLOOKUP($A572,Skaters!$A1:$V640,22,FALSE)-AVERAGE(Skaters!V3:V640))/STDEV(Skaters!V3:V640)</f>
        <v>-1.1927436227759016</v>
      </c>
      <c r="V572" s="33">
        <f>IFERROR((VLOOKUP($A572,Skaters!A1:X640,23,FALSE)-AVERAGE(Skaters!W3:W640))/STDEV(Skaters!W3:W640),0)</f>
        <v>0</v>
      </c>
      <c r="W572" s="33">
        <f>IFERROR((VLOOKUP($A572,Skaters!A1:X640,24,FALSE)-AVERAGE(Skaters!X3:X640))/STDEV(Skaters!X3:X640),0)</f>
        <v>0</v>
      </c>
    </row>
    <row r="573" spans="1:23" ht="21.25" customHeight="1" x14ac:dyDescent="0.15">
      <c r="A573" s="44" t="s">
        <v>638</v>
      </c>
      <c r="B573" s="45" t="s">
        <v>80</v>
      </c>
      <c r="C573" s="46">
        <v>34</v>
      </c>
      <c r="D573" s="45" t="s">
        <v>74</v>
      </c>
      <c r="E573" s="40">
        <f t="shared" si="16"/>
        <v>-2.9540886612452342</v>
      </c>
      <c r="F573" s="41">
        <f t="shared" si="17"/>
        <v>-6.028752369888233E-2</v>
      </c>
      <c r="G573" s="42">
        <f>VLOOKUP(A573,Skaters!A1:G640,7,FALSE)</f>
        <v>49</v>
      </c>
      <c r="H573" s="43">
        <f>(VLOOKUP($A573,Skaters!$A1:$V640,8,FALSE)-AVERAGE(Skaters!H3:H640))/STDEV(Skaters!H3:H640)</f>
        <v>-0.60567836894363469</v>
      </c>
      <c r="I573" s="33">
        <f>(VLOOKUP($A573,Skaters!$A1:$V640,10,FALSE)-AVERAGE(Skaters!J3:J640))/STDEV(Skaters!J3:J640)</f>
        <v>-1.237624594687271</v>
      </c>
      <c r="J573" s="33">
        <f>(VLOOKUP($A573,Skaters!$A1:$V640,11,FALSE)-AVERAGE(Skaters!K3:K640))/STDEV(Skaters!K3:K640)</f>
        <v>-0.75981471986751647</v>
      </c>
      <c r="K573" s="33">
        <f>(VLOOKUP($A573,Skaters!$A1:$V640,12,FALSE)-AVERAGE(Skaters!L3:L640))/STDEV(Skaters!L3:L640)</f>
        <v>-1.0560906418902947</v>
      </c>
      <c r="L573" s="33">
        <f>(VLOOKUP($A573,Skaters!$A1:$V640,13,FALSE)-AVERAGE(Skaters!M3:M640))/STDEV(Skaters!M3:M640)</f>
        <v>-1.070065905530438</v>
      </c>
      <c r="M573" s="33">
        <f>(VLOOKUP($A573,Skaters!$A1:$V640,14,FALSE)-AVERAGE(Skaters!N3:N640))/STDEV(Skaters!N3:N640)</f>
        <v>-0.77530080647233302</v>
      </c>
      <c r="N573" s="33">
        <f>(VLOOKUP($A573,Skaters!$A1:$V640,15,FALSE)-AVERAGE(Skaters!O3:O640))/STDEV(Skaters!O3:O640)</f>
        <v>-0.86212355764328608</v>
      </c>
      <c r="O573" s="33">
        <f>(VLOOKUP($A573,Skaters!$A1:$V640,16,FALSE)-AVERAGE(Skaters!P3:P640))/STDEV(Skaters!P3:P640)</f>
        <v>0.72554850088818534</v>
      </c>
      <c r="P573" s="33">
        <f>(VLOOKUP($A573,Skaters!$A1:$V640,17,FALSE)-AVERAGE(Skaters!Q3:Q640))/STDEV(Skaters!Q3:Q640)</f>
        <v>-0.39689899810703083</v>
      </c>
      <c r="Q573" s="33">
        <f>(VLOOKUP($A573,Skaters!$A1:$V640,18,FALSE)-AVERAGE(Skaters!R3:R640))/STDEV(Skaters!R3:R640)</f>
        <v>0.24999161559509175</v>
      </c>
      <c r="R573" s="33">
        <f>(VLOOKUP($A573,Skaters!$A1:$V640,19,FALSE)-AVERAGE(Skaters!S3:S640))/STDEV(Skaters!S3:S640)</f>
        <v>-1.128048087192979</v>
      </c>
      <c r="S573" s="33">
        <f>(VLOOKUP($A573,Skaters!$A1:$V640,20,FALSE)-AVERAGE(Skaters!T3:T640))/STDEV(Skaters!T3:T640)</f>
        <v>-0.59598363404164245</v>
      </c>
      <c r="T573" s="33">
        <f>(VLOOKUP($A573,Skaters!$A1:$V640,21,FALSE)-AVERAGE(Skaters!U3:U640))/STDEV(Skaters!U3:U640)</f>
        <v>-0.65095784258714562</v>
      </c>
      <c r="U573" s="33">
        <f>(VLOOKUP($A573,Skaters!$A1:$V640,22,FALSE)-AVERAGE(Skaters!V3:V640))/STDEV(Skaters!V3:V640)</f>
        <v>-1.1927436227759016</v>
      </c>
      <c r="V573" s="33">
        <f>IFERROR((VLOOKUP($A573,Skaters!A1:X640,23,FALSE)-AVERAGE(Skaters!W3:W640))/STDEV(Skaters!W3:W640),0)</f>
        <v>0</v>
      </c>
      <c r="W573" s="33">
        <f>IFERROR((VLOOKUP($A573,Skaters!A1:X640,24,FALSE)-AVERAGE(Skaters!X3:X640))/STDEV(Skaters!X3:X640),0)</f>
        <v>0</v>
      </c>
    </row>
    <row r="574" spans="1:23" ht="21.25" customHeight="1" x14ac:dyDescent="0.15">
      <c r="A574" s="44" t="s">
        <v>617</v>
      </c>
      <c r="B574" s="48" t="s">
        <v>157</v>
      </c>
      <c r="C574" s="49">
        <v>29</v>
      </c>
      <c r="D574" s="48" t="s">
        <v>74</v>
      </c>
      <c r="E574" s="40">
        <f t="shared" si="16"/>
        <v>-3.6195741533765489</v>
      </c>
      <c r="F574" s="41">
        <f t="shared" si="17"/>
        <v>-7.8686394638620621E-2</v>
      </c>
      <c r="G574" s="42">
        <f>VLOOKUP(A574,Skaters!A1:G640,7,FALSE)</f>
        <v>46</v>
      </c>
      <c r="H574" s="43">
        <f>(VLOOKUP($A574,Skaters!$A1:$V640,8,FALSE)-AVERAGE(Skaters!H3:H640))/STDEV(Skaters!H3:H640)</f>
        <v>0.27986772732366916</v>
      </c>
      <c r="I574" s="33">
        <f>(VLOOKUP($A574,Skaters!$A1:$V640,10,FALSE)-AVERAGE(Skaters!J3:J640))/STDEV(Skaters!J3:J640)</f>
        <v>-1.1665673634334166</v>
      </c>
      <c r="J574" s="33">
        <f>(VLOOKUP($A574,Skaters!$A1:$V640,11,FALSE)-AVERAGE(Skaters!K3:K640))/STDEV(Skaters!K3:K640)</f>
        <v>-0.82022313075396203</v>
      </c>
      <c r="K574" s="33">
        <f>(VLOOKUP($A574,Skaters!$A1:$V640,12,FALSE)-AVERAGE(Skaters!L3:L640))/STDEV(Skaters!L3:L640)</f>
        <v>-1.0611641267502521</v>
      </c>
      <c r="L574" s="33">
        <f>(VLOOKUP($A574,Skaters!$A1:$V640,13,FALSE)-AVERAGE(Skaters!M3:M640))/STDEV(Skaters!M3:M640)</f>
        <v>-0.8293267484796607</v>
      </c>
      <c r="M574" s="33">
        <f>(VLOOKUP($A574,Skaters!$A1:$V640,14,FALSE)-AVERAGE(Skaters!N3:N640))/STDEV(Skaters!N3:N640)</f>
        <v>-0.78873987645489219</v>
      </c>
      <c r="N574" s="33">
        <f>(VLOOKUP($A574,Skaters!$A1:$V640,15,FALSE)-AVERAGE(Skaters!O3:O640))/STDEV(Skaters!O3:O640)</f>
        <v>-0.88919477773671474</v>
      </c>
      <c r="O574" s="33">
        <f>(VLOOKUP($A574,Skaters!$A1:$V640,16,FALSE)-AVERAGE(Skaters!P3:P640))/STDEV(Skaters!P3:P640)</f>
        <v>1.0792285685691583</v>
      </c>
      <c r="P574" s="33">
        <f>(VLOOKUP($A574,Skaters!$A1:$V640,17,FALSE)-AVERAGE(Skaters!Q3:Q640))/STDEV(Skaters!Q3:Q640)</f>
        <v>-0.53661078130369599</v>
      </c>
      <c r="Q574" s="33">
        <f>(VLOOKUP($A574,Skaters!$A1:$V640,18,FALSE)-AVERAGE(Skaters!R3:R640))/STDEV(Skaters!R3:R640)</f>
        <v>-0.99349070154195274</v>
      </c>
      <c r="R574" s="33">
        <f>(VLOOKUP($A574,Skaters!$A1:$V640,19,FALSE)-AVERAGE(Skaters!S3:S640))/STDEV(Skaters!S3:S640)</f>
        <v>-1.0934257768958158</v>
      </c>
      <c r="S574" s="33">
        <f>(VLOOKUP($A574,Skaters!$A1:$V640,20,FALSE)-AVERAGE(Skaters!T3:T640))/STDEV(Skaters!T3:T640)</f>
        <v>-0.59512242334293153</v>
      </c>
      <c r="T574" s="33">
        <f>(VLOOKUP($A574,Skaters!$A1:$V640,21,FALSE)-AVERAGE(Skaters!U3:U640))/STDEV(Skaters!U3:U640)</f>
        <v>-0.64985652380454939</v>
      </c>
      <c r="U574" s="33">
        <f>(VLOOKUP($A574,Skaters!$A1:$V640,22,FALSE)-AVERAGE(Skaters!V3:V640))/STDEV(Skaters!V3:V640)</f>
        <v>0.79117337629235029</v>
      </c>
      <c r="V574" s="33">
        <f>IFERROR((VLOOKUP($A574,Skaters!A1:X640,23,FALSE)-AVERAGE(Skaters!W3:W640))/STDEV(Skaters!W3:W640),0)</f>
        <v>0</v>
      </c>
      <c r="W574" s="33">
        <f>IFERROR((VLOOKUP($A574,Skaters!A1:X640,24,FALSE)-AVERAGE(Skaters!X3:X640))/STDEV(Skaters!X3:X640),0)</f>
        <v>0</v>
      </c>
    </row>
    <row r="575" spans="1:23" ht="21.25" customHeight="1" x14ac:dyDescent="0.15">
      <c r="A575" s="37" t="s">
        <v>652</v>
      </c>
      <c r="B575" s="38" t="s">
        <v>60</v>
      </c>
      <c r="C575" s="39">
        <v>34</v>
      </c>
      <c r="D575" s="38" t="s">
        <v>74</v>
      </c>
      <c r="E575" s="40">
        <f t="shared" si="16"/>
        <v>-2.0231380722376864</v>
      </c>
      <c r="F575" s="41">
        <f t="shared" si="17"/>
        <v>-3.9669373965444829E-2</v>
      </c>
      <c r="G575" s="42">
        <f>VLOOKUP(A575,Skaters!A1:G640,7,FALSE)</f>
        <v>51</v>
      </c>
      <c r="H575" s="43">
        <f>(VLOOKUP($A575,Skaters!$A1:$V640,8,FALSE)-AVERAGE(Skaters!H3:H640))/STDEV(Skaters!H3:H640)</f>
        <v>-0.16570162764010504</v>
      </c>
      <c r="I575" s="33">
        <f>(VLOOKUP($A575,Skaters!$A1:$V640,10,FALSE)-AVERAGE(Skaters!J3:J640))/STDEV(Skaters!J3:J640)</f>
        <v>-1.061773854455879</v>
      </c>
      <c r="J575" s="33">
        <f>(VLOOKUP($A575,Skaters!$A1:$V640,11,FALSE)-AVERAGE(Skaters!K3:K640))/STDEV(Skaters!K3:K640)</f>
        <v>-0.90064533037225492</v>
      </c>
      <c r="K575" s="33">
        <f>(VLOOKUP($A575,Skaters!$A1:$V640,12,FALSE)-AVERAGE(Skaters!L3:L640))/STDEV(Skaters!L3:L640)</f>
        <v>-1.0631724108646785</v>
      </c>
      <c r="L575" s="33">
        <f>(VLOOKUP($A575,Skaters!$A1:$V640,13,FALSE)-AVERAGE(Skaters!M3:M640))/STDEV(Skaters!M3:M640)</f>
        <v>-1.3037530277792166</v>
      </c>
      <c r="M575" s="33">
        <f>(VLOOKUP($A575,Skaters!$A1:$V640,14,FALSE)-AVERAGE(Skaters!N3:N640))/STDEV(Skaters!N3:N640)</f>
        <v>-0.78280099695896466</v>
      </c>
      <c r="N575" s="33">
        <f>(VLOOKUP($A575,Skaters!$A1:$V640,15,FALSE)-AVERAGE(Skaters!O3:O640))/STDEV(Skaters!O3:O640)</f>
        <v>-0.877479720595288</v>
      </c>
      <c r="O575" s="33">
        <f>(VLOOKUP($A575,Skaters!$A1:$V640,16,FALSE)-AVERAGE(Skaters!P3:P640))/STDEV(Skaters!P3:P640)</f>
        <v>0.82491862183331777</v>
      </c>
      <c r="P575" s="33">
        <f>(VLOOKUP($A575,Skaters!$A1:$V640,17,FALSE)-AVERAGE(Skaters!Q3:Q640))/STDEV(Skaters!Q3:Q640)</f>
        <v>0.37606880809686211</v>
      </c>
      <c r="Q575" s="33">
        <f>(VLOOKUP($A575,Skaters!$A1:$V640,18,FALSE)-AVERAGE(Skaters!R3:R640))/STDEV(Skaters!R3:R640)</f>
        <v>1.2955952391316352</v>
      </c>
      <c r="R575" s="33">
        <f>(VLOOKUP($A575,Skaters!$A1:$V640,19,FALSE)-AVERAGE(Skaters!S3:S640))/STDEV(Skaters!S3:S640)</f>
        <v>-0.96111731835734704</v>
      </c>
      <c r="S575" s="33">
        <f>(VLOOKUP($A575,Skaters!$A1:$V640,20,FALSE)-AVERAGE(Skaters!T3:T640))/STDEV(Skaters!T3:T640)</f>
        <v>-0.59598363404164245</v>
      </c>
      <c r="T575" s="33">
        <f>(VLOOKUP($A575,Skaters!$A1:$V640,21,FALSE)-AVERAGE(Skaters!U3:U640))/STDEV(Skaters!U3:U640)</f>
        <v>-0.65095784258714562</v>
      </c>
      <c r="U575" s="33">
        <f>(VLOOKUP($A575,Skaters!$A1:$V640,22,FALSE)-AVERAGE(Skaters!V3:V640))/STDEV(Skaters!V3:V640)</f>
        <v>-1.1927436227759016</v>
      </c>
      <c r="V575" s="33">
        <f>IFERROR((VLOOKUP($A575,Skaters!A1:X640,23,FALSE)-AVERAGE(Skaters!W3:W640))/STDEV(Skaters!W3:W640),0)</f>
        <v>0</v>
      </c>
      <c r="W575" s="33">
        <f>IFERROR((VLOOKUP($A575,Skaters!A1:X640,24,FALSE)-AVERAGE(Skaters!X3:X640))/STDEV(Skaters!X3:X640),0)</f>
        <v>0</v>
      </c>
    </row>
    <row r="576" spans="1:23" ht="21.25" customHeight="1" x14ac:dyDescent="0.15">
      <c r="A576" s="37" t="s">
        <v>634</v>
      </c>
      <c r="B576" s="38" t="s">
        <v>125</v>
      </c>
      <c r="C576" s="39">
        <v>31</v>
      </c>
      <c r="D576" s="38" t="s">
        <v>74</v>
      </c>
      <c r="E576" s="40">
        <f t="shared" si="16"/>
        <v>-2.8928571844045652</v>
      </c>
      <c r="F576" s="41">
        <f t="shared" si="17"/>
        <v>-6.2888199660968813E-2</v>
      </c>
      <c r="G576" s="42">
        <f>VLOOKUP(A576,Skaters!A1:G640,7,FALSE)</f>
        <v>46</v>
      </c>
      <c r="H576" s="43">
        <f>(VLOOKUP($A576,Skaters!$A1:$V640,8,FALSE)-AVERAGE(Skaters!H3:H640))/STDEV(Skaters!H3:H640)</f>
        <v>4.3211277583817653E-2</v>
      </c>
      <c r="I576" s="33">
        <f>(VLOOKUP($A576,Skaters!$A1:$V640,10,FALSE)-AVERAGE(Skaters!J3:J640))/STDEV(Skaters!J3:J640)</f>
        <v>-1.0861280977009469</v>
      </c>
      <c r="J576" s="33">
        <f>(VLOOKUP($A576,Skaters!$A1:$V640,11,FALSE)-AVERAGE(Skaters!K3:K640))/STDEV(Skaters!K3:K640)</f>
        <v>-0.88936189801837995</v>
      </c>
      <c r="K576" s="33">
        <f>(VLOOKUP($A576,Skaters!$A1:$V640,12,FALSE)-AVERAGE(Skaters!L3:L640))/STDEV(Skaters!L3:L640)</f>
        <v>-1.0673839365700892</v>
      </c>
      <c r="L576" s="33">
        <f>(VLOOKUP($A576,Skaters!$A1:$V640,13,FALSE)-AVERAGE(Skaters!M3:M640))/STDEV(Skaters!M3:M640)</f>
        <v>-0.97465688843849274</v>
      </c>
      <c r="M576" s="33">
        <f>(VLOOKUP($A576,Skaters!$A1:$V640,14,FALSE)-AVERAGE(Skaters!N3:N640))/STDEV(Skaters!N3:N640)</f>
        <v>-0.78655551978575466</v>
      </c>
      <c r="N576" s="33">
        <f>(VLOOKUP($A576,Skaters!$A1:$V640,15,FALSE)-AVERAGE(Skaters!O3:O640))/STDEV(Skaters!O3:O640)</f>
        <v>-0.88516686688178892</v>
      </c>
      <c r="O576" s="33">
        <f>(VLOOKUP($A576,Skaters!$A1:$V640,16,FALSE)-AVERAGE(Skaters!P3:P640))/STDEV(Skaters!P3:P640)</f>
        <v>0.7197927007517787</v>
      </c>
      <c r="P576" s="33">
        <f>(VLOOKUP($A576,Skaters!$A1:$V640,17,FALSE)-AVERAGE(Skaters!Q3:Q640))/STDEV(Skaters!Q3:Q640)</f>
        <v>-6.450219988930303E-2</v>
      </c>
      <c r="Q576" s="33">
        <f>(VLOOKUP($A576,Skaters!$A1:$V640,18,FALSE)-AVERAGE(Skaters!R3:R640))/STDEV(Skaters!R3:R640)</f>
        <v>0.22266386588326442</v>
      </c>
      <c r="R576" s="33">
        <f>(VLOOKUP($A576,Skaters!$A1:$V640,19,FALSE)-AVERAGE(Skaters!S3:S640))/STDEV(Skaters!S3:S640)</f>
        <v>-1.0483528572960921</v>
      </c>
      <c r="S576" s="33">
        <f>(VLOOKUP($A576,Skaters!$A1:$V640,20,FALSE)-AVERAGE(Skaters!T3:T640))/STDEV(Skaters!T3:T640)</f>
        <v>-0.59598363404164245</v>
      </c>
      <c r="T576" s="33">
        <f>(VLOOKUP($A576,Skaters!$A1:$V640,21,FALSE)-AVERAGE(Skaters!U3:U640))/STDEV(Skaters!U3:U640)</f>
        <v>-0.65095784258714562</v>
      </c>
      <c r="U576" s="33">
        <f>(VLOOKUP($A576,Skaters!$A1:$V640,22,FALSE)-AVERAGE(Skaters!V3:V640))/STDEV(Skaters!V3:V640)</f>
        <v>-1.1927436227759016</v>
      </c>
      <c r="V576" s="33">
        <f>IFERROR((VLOOKUP($A576,Skaters!A1:X640,23,FALSE)-AVERAGE(Skaters!W3:W640))/STDEV(Skaters!W3:W640),0)</f>
        <v>0</v>
      </c>
      <c r="W576" s="33">
        <f>IFERROR((VLOOKUP($A576,Skaters!A1:X640,24,FALSE)-AVERAGE(Skaters!X3:X640))/STDEV(Skaters!X3:X640),0)</f>
        <v>0</v>
      </c>
    </row>
    <row r="577" spans="1:23" ht="21.25" customHeight="1" x14ac:dyDescent="0.2">
      <c r="A577" s="47" t="s">
        <v>614</v>
      </c>
      <c r="B577" s="38" t="s">
        <v>125</v>
      </c>
      <c r="C577" s="39">
        <v>25</v>
      </c>
      <c r="D577" s="38" t="s">
        <v>74</v>
      </c>
      <c r="E577" s="40">
        <f t="shared" si="16"/>
        <v>-2.5920052783397911</v>
      </c>
      <c r="F577" s="41">
        <f t="shared" si="17"/>
        <v>-5.634794083347372E-2</v>
      </c>
      <c r="G577" s="42">
        <f>VLOOKUP(A577,Skaters!A1:G640,7,FALSE)</f>
        <v>46</v>
      </c>
      <c r="H577" s="43">
        <f>(VLOOKUP($A577,Skaters!$A1:$V640,8,FALSE)-AVERAGE(Skaters!H3:H640))/STDEV(Skaters!H3:H640)</f>
        <v>0.23983531572371369</v>
      </c>
      <c r="I577" s="33">
        <f>(VLOOKUP($A577,Skaters!$A1:$V640,10,FALSE)-AVERAGE(Skaters!J3:J640))/STDEV(Skaters!J3:J640)</f>
        <v>-0.93522166611336932</v>
      </c>
      <c r="J577" s="33">
        <f>(VLOOKUP($A577,Skaters!$A1:$V640,11,FALSE)-AVERAGE(Skaters!K3:K640))/STDEV(Skaters!K3:K640)</f>
        <v>-1.0053380470686961</v>
      </c>
      <c r="K577" s="33">
        <f>(VLOOKUP($A577,Skaters!$A1:$V640,12,FALSE)-AVERAGE(Skaters!L3:L640))/STDEV(Skaters!L3:L640)</f>
        <v>-1.070380331823954</v>
      </c>
      <c r="L577" s="33">
        <f>(VLOOKUP($A577,Skaters!$A1:$V640,13,FALSE)-AVERAGE(Skaters!M3:M640))/STDEV(Skaters!M3:M640)</f>
        <v>-0.81167526196727346</v>
      </c>
      <c r="M577" s="33">
        <f>(VLOOKUP($A577,Skaters!$A1:$V640,14,FALSE)-AVERAGE(Skaters!N3:N640))/STDEV(Skaters!N3:N640)</f>
        <v>-0.76592941141466786</v>
      </c>
      <c r="N577" s="33">
        <f>(VLOOKUP($A577,Skaters!$A1:$V640,15,FALSE)-AVERAGE(Skaters!O3:O640))/STDEV(Skaters!O3:O640)</f>
        <v>-0.84293622267559531</v>
      </c>
      <c r="O577" s="33">
        <f>(VLOOKUP($A577,Skaters!$A1:$V640,16,FALSE)-AVERAGE(Skaters!P3:P640))/STDEV(Skaters!P3:P640)</f>
        <v>1.0757770025881017</v>
      </c>
      <c r="P577" s="33">
        <f>(VLOOKUP($A577,Skaters!$A1:$V640,17,FALSE)-AVERAGE(Skaters!Q3:Q640))/STDEV(Skaters!Q3:Q640)</f>
        <v>0.69497824625553628</v>
      </c>
      <c r="Q577" s="33">
        <f>(VLOOKUP($A577,Skaters!$A1:$V640,18,FALSE)-AVERAGE(Skaters!R3:R640))/STDEV(Skaters!R3:R640)</f>
        <v>-7.2611083102958746E-2</v>
      </c>
      <c r="R577" s="33">
        <f>(VLOOKUP($A577,Skaters!$A1:$V640,19,FALSE)-AVERAGE(Skaters!S3:S640))/STDEV(Skaters!S3:S640)</f>
        <v>-0.91800091551225504</v>
      </c>
      <c r="S577" s="33">
        <f>(VLOOKUP($A577,Skaters!$A1:$V640,20,FALSE)-AVERAGE(Skaters!T3:T640))/STDEV(Skaters!T3:T640)</f>
        <v>-0.59598363404164245</v>
      </c>
      <c r="T577" s="33">
        <f>(VLOOKUP($A577,Skaters!$A1:$V640,21,FALSE)-AVERAGE(Skaters!U3:U640))/STDEV(Skaters!U3:U640)</f>
        <v>-0.65095784258714562</v>
      </c>
      <c r="U577" s="33">
        <f>(VLOOKUP($A577,Skaters!$A1:$V640,22,FALSE)-AVERAGE(Skaters!V3:V640))/STDEV(Skaters!V3:V640)</f>
        <v>-1.1927436227759016</v>
      </c>
      <c r="V577" s="33">
        <f>IFERROR((VLOOKUP($A577,Skaters!A1:X640,23,FALSE)-AVERAGE(Skaters!W3:W640))/STDEV(Skaters!W3:W640),0)</f>
        <v>0</v>
      </c>
      <c r="W577" s="33">
        <f>IFERROR((VLOOKUP($A577,Skaters!A1:X640,24,FALSE)-AVERAGE(Skaters!X3:X640))/STDEV(Skaters!X3:X640),0)</f>
        <v>0</v>
      </c>
    </row>
    <row r="578" spans="1:23" ht="21.25" customHeight="1" x14ac:dyDescent="0.2">
      <c r="A578" s="47" t="s">
        <v>674</v>
      </c>
      <c r="B578" s="38" t="s">
        <v>99</v>
      </c>
      <c r="C578" s="39">
        <v>29</v>
      </c>
      <c r="D578" s="38" t="s">
        <v>81</v>
      </c>
      <c r="E578" s="40">
        <f t="shared" si="16"/>
        <v>-5.5169447488796131</v>
      </c>
      <c r="F578" s="41">
        <f t="shared" si="17"/>
        <v>-0.10409329714867195</v>
      </c>
      <c r="G578" s="42">
        <f>VLOOKUP(A578,Skaters!A1:G640,7,FALSE)</f>
        <v>53</v>
      </c>
      <c r="H578" s="43">
        <f>(VLOOKUP($A578,Skaters!$A1:$V640,8,FALSE)-AVERAGE(Skaters!H3:H640))/STDEV(Skaters!H3:H640)</f>
        <v>-1.9152888459662112</v>
      </c>
      <c r="I578" s="33">
        <f>(VLOOKUP($A578,Skaters!$A1:$V640,10,FALSE)-AVERAGE(Skaters!J3:J640))/STDEV(Skaters!J3:J640)</f>
        <v>-0.78019587004717805</v>
      </c>
      <c r="J578" s="33">
        <f>(VLOOKUP($A578,Skaters!$A1:$V640,11,FALSE)-AVERAGE(Skaters!K3:K640))/STDEV(Skaters!K3:K640)</f>
        <v>-1.1229067386327012</v>
      </c>
      <c r="K578" s="33">
        <f>(VLOOKUP($A578,Skaters!$A1:$V640,12,FALSE)-AVERAGE(Skaters!L3:L640))/STDEV(Skaters!L3:L640)</f>
        <v>-1.0724647994011922</v>
      </c>
      <c r="L578" s="33">
        <f>(VLOOKUP($A578,Skaters!$A1:$V640,13,FALSE)-AVERAGE(Skaters!M3:M640))/STDEV(Skaters!M3:M640)</f>
        <v>-1.0751357749477763</v>
      </c>
      <c r="M578" s="33">
        <f>(VLOOKUP($A578,Skaters!$A1:$V640,14,FALSE)-AVERAGE(Skaters!N3:N640))/STDEV(Skaters!N3:N640)</f>
        <v>-0.77218064552746934</v>
      </c>
      <c r="N578" s="33">
        <f>(VLOOKUP($A578,Skaters!$A1:$V640,15,FALSE)-AVERAGE(Skaters!O3:O640))/STDEV(Skaters!O3:O640)</f>
        <v>-0.8686879332478421</v>
      </c>
      <c r="O578" s="33">
        <f>(VLOOKUP($A578,Skaters!$A1:$V640,16,FALSE)-AVERAGE(Skaters!P3:P640))/STDEV(Skaters!P3:P640)</f>
        <v>-0.80565395325118505</v>
      </c>
      <c r="P578" s="33">
        <f>(VLOOKUP($A578,Skaters!$A1:$V640,17,FALSE)-AVERAGE(Skaters!Q3:Q640))/STDEV(Skaters!Q3:Q640)</f>
        <v>-0.35348253559070342</v>
      </c>
      <c r="Q578" s="33">
        <f>(VLOOKUP($A578,Skaters!$A1:$V640,18,FALSE)-AVERAGE(Skaters!R3:R640))/STDEV(Skaters!R3:R640)</f>
        <v>-0.86436447875293121</v>
      </c>
      <c r="R578" s="33">
        <f>(VLOOKUP($A578,Skaters!$A1:$V640,19,FALSE)-AVERAGE(Skaters!S3:S640))/STDEV(Skaters!S3:S640)</f>
        <v>-0.82435605377141763</v>
      </c>
      <c r="S578" s="33">
        <f>(VLOOKUP($A578,Skaters!$A1:$V640,20,FALSE)-AVERAGE(Skaters!T3:T640))/STDEV(Skaters!T3:T640)</f>
        <v>0.53334873450136955</v>
      </c>
      <c r="T578" s="33">
        <f>(VLOOKUP($A578,Skaters!$A1:$V640,21,FALSE)-AVERAGE(Skaters!U3:U640))/STDEV(Skaters!U3:U640)</f>
        <v>0.413459876428938</v>
      </c>
      <c r="U578" s="33">
        <f>(VLOOKUP($A578,Skaters!$A1:$V640,22,FALSE)-AVERAGE(Skaters!V3:V640))/STDEV(Skaters!V3:V640)</f>
        <v>1.1230853452835998</v>
      </c>
      <c r="V578" s="33">
        <f>IFERROR((VLOOKUP($A578,Skaters!A1:X640,23,FALSE)-AVERAGE(Skaters!W3:W640))/STDEV(Skaters!W3:W640),0)</f>
        <v>0</v>
      </c>
      <c r="W578" s="33">
        <f>IFERROR((VLOOKUP($A578,Skaters!A1:X640,24,FALSE)-AVERAGE(Skaters!X3:X640))/STDEV(Skaters!X3:X640),0)</f>
        <v>0</v>
      </c>
    </row>
    <row r="579" spans="1:23" ht="21.25" customHeight="1" x14ac:dyDescent="0.15">
      <c r="A579" s="37" t="s">
        <v>674</v>
      </c>
      <c r="B579" s="38" t="s">
        <v>99</v>
      </c>
      <c r="C579" s="39">
        <v>29</v>
      </c>
      <c r="D579" s="38" t="s">
        <v>81</v>
      </c>
      <c r="E579" s="40">
        <f t="shared" ref="E579:E640" si="18">(H579*G579*H$2)+(I579*I$2)+(J579*J$2)+(K579*K$2)+(L579*L$2)+(M579*M$2)+(N579*N$2)+(O579*O$2)+(P579*P$2)+(Q579*Q$2)+(R579*R$2)+(S579*S$2)+(T579*T$2)+(U579*U$2)+(V579*V$2)+(W579*W$2)</f>
        <v>-5.5169447488796131</v>
      </c>
      <c r="F579" s="41">
        <f t="shared" ref="F579:F642" si="19">E579/G579</f>
        <v>-0.10409329714867195</v>
      </c>
      <c r="G579" s="42">
        <f>VLOOKUP(A579,Skaters!A1:G640,7,FALSE)</f>
        <v>53</v>
      </c>
      <c r="H579" s="43">
        <f>(VLOOKUP($A579,Skaters!$A1:$V640,8,FALSE)-AVERAGE(Skaters!H3:H640))/STDEV(Skaters!H3:H640)</f>
        <v>-1.9152888459662112</v>
      </c>
      <c r="I579" s="33">
        <f>(VLOOKUP($A579,Skaters!$A1:$V640,10,FALSE)-AVERAGE(Skaters!J3:J640))/STDEV(Skaters!J3:J640)</f>
        <v>-0.78019587004717805</v>
      </c>
      <c r="J579" s="33">
        <f>(VLOOKUP($A579,Skaters!$A1:$V640,11,FALSE)-AVERAGE(Skaters!K3:K640))/STDEV(Skaters!K3:K640)</f>
        <v>-1.1229067386327012</v>
      </c>
      <c r="K579" s="33">
        <f>(VLOOKUP($A579,Skaters!$A1:$V640,12,FALSE)-AVERAGE(Skaters!L3:L640))/STDEV(Skaters!L3:L640)</f>
        <v>-1.0724647994011922</v>
      </c>
      <c r="L579" s="33">
        <f>(VLOOKUP($A579,Skaters!$A1:$V640,13,FALSE)-AVERAGE(Skaters!M3:M640))/STDEV(Skaters!M3:M640)</f>
        <v>-1.0751357749477763</v>
      </c>
      <c r="M579" s="33">
        <f>(VLOOKUP($A579,Skaters!$A1:$V640,14,FALSE)-AVERAGE(Skaters!N3:N640))/STDEV(Skaters!N3:N640)</f>
        <v>-0.77218064552746934</v>
      </c>
      <c r="N579" s="33">
        <f>(VLOOKUP($A579,Skaters!$A1:$V640,15,FALSE)-AVERAGE(Skaters!O3:O640))/STDEV(Skaters!O3:O640)</f>
        <v>-0.8686879332478421</v>
      </c>
      <c r="O579" s="33">
        <f>(VLOOKUP($A579,Skaters!$A1:$V640,16,FALSE)-AVERAGE(Skaters!P3:P640))/STDEV(Skaters!P3:P640)</f>
        <v>-0.80565395325118505</v>
      </c>
      <c r="P579" s="33">
        <f>(VLOOKUP($A579,Skaters!$A1:$V640,17,FALSE)-AVERAGE(Skaters!Q3:Q640))/STDEV(Skaters!Q3:Q640)</f>
        <v>-0.35348253559070342</v>
      </c>
      <c r="Q579" s="33">
        <f>(VLOOKUP($A579,Skaters!$A1:$V640,18,FALSE)-AVERAGE(Skaters!R3:R640))/STDEV(Skaters!R3:R640)</f>
        <v>-0.86436447875293121</v>
      </c>
      <c r="R579" s="33">
        <f>(VLOOKUP($A579,Skaters!$A1:$V640,19,FALSE)-AVERAGE(Skaters!S3:S640))/STDEV(Skaters!S3:S640)</f>
        <v>-0.82435605377141763</v>
      </c>
      <c r="S579" s="33">
        <f>(VLOOKUP($A579,Skaters!$A1:$V640,20,FALSE)-AVERAGE(Skaters!T3:T640))/STDEV(Skaters!T3:T640)</f>
        <v>0.53334873450136955</v>
      </c>
      <c r="T579" s="33">
        <f>(VLOOKUP($A579,Skaters!$A1:$V640,21,FALSE)-AVERAGE(Skaters!U3:U640))/STDEV(Skaters!U3:U640)</f>
        <v>0.413459876428938</v>
      </c>
      <c r="U579" s="33">
        <f>(VLOOKUP($A579,Skaters!$A1:$V640,22,FALSE)-AVERAGE(Skaters!V3:V640))/STDEV(Skaters!V3:V640)</f>
        <v>1.1230853452835998</v>
      </c>
      <c r="V579" s="33">
        <f>IFERROR((VLOOKUP($A579,Skaters!A1:X640,23,FALSE)-AVERAGE(Skaters!W3:W640))/STDEV(Skaters!W3:W640),0)</f>
        <v>0</v>
      </c>
      <c r="W579" s="33">
        <f>IFERROR((VLOOKUP($A579,Skaters!A1:X640,24,FALSE)-AVERAGE(Skaters!X3:X640))/STDEV(Skaters!X3:X640),0)</f>
        <v>0</v>
      </c>
    </row>
    <row r="580" spans="1:23" ht="21.25" customHeight="1" x14ac:dyDescent="0.2">
      <c r="A580" s="47" t="s">
        <v>663</v>
      </c>
      <c r="B580" s="38" t="s">
        <v>239</v>
      </c>
      <c r="C580" s="39">
        <v>30</v>
      </c>
      <c r="D580" s="38" t="s">
        <v>81</v>
      </c>
      <c r="E580" s="40">
        <f t="shared" si="18"/>
        <v>-4.9890988478422162</v>
      </c>
      <c r="F580" s="41">
        <f t="shared" si="19"/>
        <v>-0.11338861017823219</v>
      </c>
      <c r="G580" s="42">
        <f>VLOOKUP(A580,Skaters!A1:G640,7,FALSE)</f>
        <v>44</v>
      </c>
      <c r="H580" s="43">
        <f>(VLOOKUP($A580,Skaters!$A1:$V640,8,FALSE)-AVERAGE(Skaters!H3:H640))/STDEV(Skaters!H3:H640)</f>
        <v>-1.2699231799636503</v>
      </c>
      <c r="I580" s="33">
        <f>(VLOOKUP($A580,Skaters!$A1:$V640,10,FALSE)-AVERAGE(Skaters!J3:J640))/STDEV(Skaters!J3:J640)</f>
        <v>-0.80441348608053154</v>
      </c>
      <c r="J580" s="33">
        <f>(VLOOKUP($A580,Skaters!$A1:$V640,11,FALSE)-AVERAGE(Skaters!K3:K640))/STDEV(Skaters!K3:K640)</f>
        <v>-1.1083859428937228</v>
      </c>
      <c r="K580" s="33">
        <f>(VLOOKUP($A580,Skaters!$A1:$V640,12,FALSE)-AVERAGE(Skaters!L3:L640))/STDEV(Skaters!L3:L640)</f>
        <v>-1.0745679639756038</v>
      </c>
      <c r="L580" s="33">
        <f>(VLOOKUP($A580,Skaters!$A1:$V640,13,FALSE)-AVERAGE(Skaters!M3:M640))/STDEV(Skaters!M3:M640)</f>
        <v>-1.0522768402536193</v>
      </c>
      <c r="M580" s="33">
        <f>(VLOOKUP($A580,Skaters!$A1:$V640,14,FALSE)-AVERAGE(Skaters!N3:N640))/STDEV(Skaters!N3:N640)</f>
        <v>-0.78395954519775723</v>
      </c>
      <c r="N580" s="33">
        <f>(VLOOKUP($A580,Skaters!$A1:$V640,15,FALSE)-AVERAGE(Skaters!O3:O640))/STDEV(Skaters!O3:O640)</f>
        <v>-0.88490341935401717</v>
      </c>
      <c r="O580" s="33">
        <f>(VLOOKUP($A580,Skaters!$A1:$V640,16,FALSE)-AVERAGE(Skaters!P3:P640))/STDEV(Skaters!P3:P640)</f>
        <v>-0.50605707987764093</v>
      </c>
      <c r="P580" s="33">
        <f>(VLOOKUP($A580,Skaters!$A1:$V640,17,FALSE)-AVERAGE(Skaters!Q3:Q640))/STDEV(Skaters!Q3:Q640)</f>
        <v>2.7039928371307034</v>
      </c>
      <c r="Q580" s="33">
        <f>(VLOOKUP($A580,Skaters!$A1:$V640,18,FALSE)-AVERAGE(Skaters!R3:R640))/STDEV(Skaters!R3:R640)</f>
        <v>-0.63306207938268455</v>
      </c>
      <c r="R580" s="33">
        <f>(VLOOKUP($A580,Skaters!$A1:$V640,19,FALSE)-AVERAGE(Skaters!S3:S640))/STDEV(Skaters!S3:S640)</f>
        <v>-0.73669078272939359</v>
      </c>
      <c r="S580" s="33">
        <f>(VLOOKUP($A580,Skaters!$A1:$V640,20,FALSE)-AVERAGE(Skaters!T3:T640))/STDEV(Skaters!T3:T640)</f>
        <v>-0.59096384735769869</v>
      </c>
      <c r="T580" s="33">
        <f>(VLOOKUP($A580,Skaters!$A1:$V640,21,FALSE)-AVERAGE(Skaters!U3:U640))/STDEV(Skaters!U3:U640)</f>
        <v>-0.62547330777205923</v>
      </c>
      <c r="U580" s="33">
        <f>(VLOOKUP($A580,Skaters!$A1:$V640,22,FALSE)-AVERAGE(Skaters!V3:V640))/STDEV(Skaters!V3:V640)</f>
        <v>-0.43514855158352339</v>
      </c>
      <c r="V580" s="33">
        <f>IFERROR((VLOOKUP($A580,Skaters!A1:X640,23,FALSE)-AVERAGE(Skaters!W3:W640))/STDEV(Skaters!W3:W640),0)</f>
        <v>0</v>
      </c>
      <c r="W580" s="33">
        <f>IFERROR((VLOOKUP($A580,Skaters!A1:X640,24,FALSE)-AVERAGE(Skaters!X3:X640))/STDEV(Skaters!X3:X640),0)</f>
        <v>0</v>
      </c>
    </row>
    <row r="581" spans="1:23" ht="21.25" customHeight="1" x14ac:dyDescent="0.2">
      <c r="A581" s="47" t="s">
        <v>640</v>
      </c>
      <c r="B581" s="38" t="s">
        <v>96</v>
      </c>
      <c r="C581" s="39">
        <v>24</v>
      </c>
      <c r="D581" s="38" t="s">
        <v>74</v>
      </c>
      <c r="E581" s="40">
        <f t="shared" si="18"/>
        <v>-3.434990335893477</v>
      </c>
      <c r="F581" s="41">
        <f t="shared" si="19"/>
        <v>-7.4673702954206028E-2</v>
      </c>
      <c r="G581" s="42">
        <f>VLOOKUP(A581,Skaters!A1:G640,7,FALSE)</f>
        <v>46</v>
      </c>
      <c r="H581" s="43">
        <f>(VLOOKUP($A581,Skaters!$A1:$V640,8,FALSE)-AVERAGE(Skaters!H3:H640))/STDEV(Skaters!H3:H640)</f>
        <v>-0.53964811738202534</v>
      </c>
      <c r="I581" s="33">
        <f>(VLOOKUP($A581,Skaters!$A1:$V640,10,FALSE)-AVERAGE(Skaters!J3:J640))/STDEV(Skaters!J3:J640)</f>
        <v>-1.1810630703798444</v>
      </c>
      <c r="J581" s="33">
        <f>(VLOOKUP($A581,Skaters!$A1:$V640,11,FALSE)-AVERAGE(Skaters!K3:K640))/STDEV(Skaters!K3:K640)</f>
        <v>-0.8334764664382367</v>
      </c>
      <c r="K581" s="33">
        <f>(VLOOKUP($A581,Skaters!$A1:$V640,12,FALSE)-AVERAGE(Skaters!L3:L640))/STDEV(Skaters!L3:L640)</f>
        <v>-1.0762836386990604</v>
      </c>
      <c r="L581" s="33">
        <f>(VLOOKUP($A581,Skaters!$A1:$V640,13,FALSE)-AVERAGE(Skaters!M3:M640))/STDEV(Skaters!M3:M640)</f>
        <v>-0.88406011003855745</v>
      </c>
      <c r="M581" s="33">
        <f>(VLOOKUP($A581,Skaters!$A1:$V640,14,FALSE)-AVERAGE(Skaters!N3:N640))/STDEV(Skaters!N3:N640)</f>
        <v>-0.78643920925840449</v>
      </c>
      <c r="N581" s="33">
        <f>(VLOOKUP($A581,Skaters!$A1:$V640,15,FALSE)-AVERAGE(Skaters!O3:O640))/STDEV(Skaters!O3:O640)</f>
        <v>-0.88492872847925619</v>
      </c>
      <c r="O581" s="33">
        <f>(VLOOKUP($A581,Skaters!$A1:$V640,16,FALSE)-AVERAGE(Skaters!P3:P640))/STDEV(Skaters!P3:P640)</f>
        <v>3.4887745859227923E-2</v>
      </c>
      <c r="P581" s="33">
        <f>(VLOOKUP($A581,Skaters!$A1:$V640,17,FALSE)-AVERAGE(Skaters!Q3:Q640))/STDEV(Skaters!Q3:Q640)</f>
        <v>0.1072116433924411</v>
      </c>
      <c r="Q581" s="33">
        <f>(VLOOKUP($A581,Skaters!$A1:$V640,18,FALSE)-AVERAGE(Skaters!R3:R640))/STDEV(Skaters!R3:R640)</f>
        <v>0.31365029358318947</v>
      </c>
      <c r="R581" s="33">
        <f>(VLOOKUP($A581,Skaters!$A1:$V640,19,FALSE)-AVERAGE(Skaters!S3:S640))/STDEV(Skaters!S3:S640)</f>
        <v>-1.0870569212084678</v>
      </c>
      <c r="S581" s="33">
        <f>(VLOOKUP($A581,Skaters!$A1:$V640,20,FALSE)-AVERAGE(Skaters!T3:T640))/STDEV(Skaters!T3:T640)</f>
        <v>-0.59598363404164245</v>
      </c>
      <c r="T581" s="33">
        <f>(VLOOKUP($A581,Skaters!$A1:$V640,21,FALSE)-AVERAGE(Skaters!U3:U640))/STDEV(Skaters!U3:U640)</f>
        <v>-0.65095784258714562</v>
      </c>
      <c r="U581" s="33">
        <f>(VLOOKUP($A581,Skaters!$A1:$V640,22,FALSE)-AVERAGE(Skaters!V3:V640))/STDEV(Skaters!V3:V640)</f>
        <v>-1.1927436227759016</v>
      </c>
      <c r="V581" s="33">
        <f>IFERROR((VLOOKUP($A581,Skaters!A1:X640,23,FALSE)-AVERAGE(Skaters!W3:W640))/STDEV(Skaters!W3:W640),0)</f>
        <v>0</v>
      </c>
      <c r="W581" s="33">
        <f>IFERROR((VLOOKUP($A581,Skaters!A1:X640,24,FALSE)-AVERAGE(Skaters!X3:X640))/STDEV(Skaters!X3:X640),0)</f>
        <v>0</v>
      </c>
    </row>
    <row r="582" spans="1:23" ht="21.25" customHeight="1" x14ac:dyDescent="0.15">
      <c r="A582" s="44" t="s">
        <v>635</v>
      </c>
      <c r="B582" s="45" t="s">
        <v>94</v>
      </c>
      <c r="C582" s="46">
        <v>26</v>
      </c>
      <c r="D582" s="45" t="s">
        <v>74</v>
      </c>
      <c r="E582" s="40">
        <f t="shared" si="18"/>
        <v>-2.8838449219603257</v>
      </c>
      <c r="F582" s="41">
        <f t="shared" si="19"/>
        <v>-5.8853977999190323E-2</v>
      </c>
      <c r="G582" s="42">
        <f>VLOOKUP(A582,Skaters!A1:G640,7,FALSE)</f>
        <v>49</v>
      </c>
      <c r="H582" s="43">
        <f>(VLOOKUP($A582,Skaters!$A1:$V640,8,FALSE)-AVERAGE(Skaters!H3:H640))/STDEV(Skaters!H3:H640)</f>
        <v>-0.12048097679692155</v>
      </c>
      <c r="I582" s="33">
        <f>(VLOOKUP($A582,Skaters!$A1:$V640,10,FALSE)-AVERAGE(Skaters!J3:J640))/STDEV(Skaters!J3:J640)</f>
        <v>-1.0628539337381577</v>
      </c>
      <c r="J582" s="33">
        <f>(VLOOKUP($A582,Skaters!$A1:$V640,11,FALSE)-AVERAGE(Skaters!K3:K640))/STDEV(Skaters!K3:K640)</f>
        <v>-0.92244548847102303</v>
      </c>
      <c r="K582" s="33">
        <f>(VLOOKUP($A582,Skaters!$A1:$V640,12,FALSE)-AVERAGE(Skaters!L3:L640))/STDEV(Skaters!L3:L640)</f>
        <v>-1.077444462434886</v>
      </c>
      <c r="L582" s="33">
        <f>(VLOOKUP($A582,Skaters!$A1:$V640,13,FALSE)-AVERAGE(Skaters!M3:M640))/STDEV(Skaters!M3:M640)</f>
        <v>-0.97319633112134052</v>
      </c>
      <c r="M582" s="33">
        <f>(VLOOKUP($A582,Skaters!$A1:$V640,14,FALSE)-AVERAGE(Skaters!N3:N640))/STDEV(Skaters!N3:N640)</f>
        <v>-0.77660546058870117</v>
      </c>
      <c r="N582" s="33">
        <f>(VLOOKUP($A582,Skaters!$A1:$V640,15,FALSE)-AVERAGE(Skaters!O3:O640))/STDEV(Skaters!O3:O640)</f>
        <v>-0.86479475391595395</v>
      </c>
      <c r="O582" s="33">
        <f>(VLOOKUP($A582,Skaters!$A1:$V640,16,FALSE)-AVERAGE(Skaters!P3:P640))/STDEV(Skaters!P3:P640)</f>
        <v>0.6816445984558418</v>
      </c>
      <c r="P582" s="33">
        <f>(VLOOKUP($A582,Skaters!$A1:$V640,17,FALSE)-AVERAGE(Skaters!Q3:Q640))/STDEV(Skaters!Q3:Q640)</f>
        <v>1.626399057113159</v>
      </c>
      <c r="Q582" s="33">
        <f>(VLOOKUP($A582,Skaters!$A1:$V640,18,FALSE)-AVERAGE(Skaters!R3:R640))/STDEV(Skaters!R3:R640)</f>
        <v>0.25780098683030794</v>
      </c>
      <c r="R582" s="33">
        <f>(VLOOKUP($A582,Skaters!$A1:$V640,19,FALSE)-AVERAGE(Skaters!S3:S640))/STDEV(Skaters!S3:S640)</f>
        <v>-0.91830128863605409</v>
      </c>
      <c r="S582" s="33">
        <f>(VLOOKUP($A582,Skaters!$A1:$V640,20,FALSE)-AVERAGE(Skaters!T3:T640))/STDEV(Skaters!T3:T640)</f>
        <v>-0.59598363404164245</v>
      </c>
      <c r="T582" s="33">
        <f>(VLOOKUP($A582,Skaters!$A1:$V640,21,FALSE)-AVERAGE(Skaters!U3:U640))/STDEV(Skaters!U3:U640)</f>
        <v>-0.65095784258714562</v>
      </c>
      <c r="U582" s="33">
        <f>(VLOOKUP($A582,Skaters!$A1:$V640,22,FALSE)-AVERAGE(Skaters!V3:V640))/STDEV(Skaters!V3:V640)</f>
        <v>-1.1927436227759016</v>
      </c>
      <c r="V582" s="33">
        <f>IFERROR((VLOOKUP($A582,Skaters!A1:X640,23,FALSE)-AVERAGE(Skaters!W3:W640))/STDEV(Skaters!W3:W640),0)</f>
        <v>0</v>
      </c>
      <c r="W582" s="33">
        <f>IFERROR((VLOOKUP($A582,Skaters!A1:X640,24,FALSE)-AVERAGE(Skaters!X3:X640))/STDEV(Skaters!X3:X640),0)</f>
        <v>0</v>
      </c>
    </row>
    <row r="583" spans="1:23" ht="21.25" customHeight="1" x14ac:dyDescent="0.15">
      <c r="A583" s="44" t="s">
        <v>685</v>
      </c>
      <c r="B583" s="48" t="s">
        <v>58</v>
      </c>
      <c r="C583" s="49">
        <v>27</v>
      </c>
      <c r="D583" s="48" t="s">
        <v>61</v>
      </c>
      <c r="E583" s="40">
        <f t="shared" si="18"/>
        <v>-4.8846204228882923</v>
      </c>
      <c r="F583" s="41">
        <f t="shared" si="19"/>
        <v>-0.10176292547683942</v>
      </c>
      <c r="G583" s="42">
        <f>VLOOKUP(A583,Skaters!A1:G640,7,FALSE)</f>
        <v>48</v>
      </c>
      <c r="H583" s="43">
        <f>(VLOOKUP($A583,Skaters!$A1:$V640,8,FALSE)-AVERAGE(Skaters!H3:H640))/STDEV(Skaters!H3:H640)</f>
        <v>-1.902901639866841</v>
      </c>
      <c r="I583" s="33">
        <f>(VLOOKUP($A583,Skaters!$A1:$V640,10,FALSE)-AVERAGE(Skaters!J3:J640))/STDEV(Skaters!J3:J640)</f>
        <v>-0.63682788065875162</v>
      </c>
      <c r="J583" s="33">
        <f>(VLOOKUP($A583,Skaters!$A1:$V640,11,FALSE)-AVERAGE(Skaters!K3:K640))/STDEV(Skaters!K3:K640)</f>
        <v>-1.2453992016008897</v>
      </c>
      <c r="K583" s="33">
        <f>(VLOOKUP($A583,Skaters!$A1:$V640,12,FALSE)-AVERAGE(Skaters!L3:L640))/STDEV(Skaters!L3:L640)</f>
        <v>-1.0830865352152943</v>
      </c>
      <c r="L583" s="33">
        <f>(VLOOKUP($A583,Skaters!$A1:$V640,13,FALSE)-AVERAGE(Skaters!M3:M640))/STDEV(Skaters!M3:M640)</f>
        <v>-1.4429758979549376</v>
      </c>
      <c r="M583" s="33">
        <f>(VLOOKUP($A583,Skaters!$A1:$V640,14,FALSE)-AVERAGE(Skaters!N3:N640))/STDEV(Skaters!N3:N640)</f>
        <v>-0.7851319823248456</v>
      </c>
      <c r="N583" s="33">
        <f>(VLOOKUP($A583,Skaters!$A1:$V640,15,FALSE)-AVERAGE(Skaters!O3:O640))/STDEV(Skaters!O3:O640)</f>
        <v>-0.88418013299267639</v>
      </c>
      <c r="O583" s="33">
        <f>(VLOOKUP($A583,Skaters!$A1:$V640,16,FALSE)-AVERAGE(Skaters!P3:P640))/STDEV(Skaters!P3:P640)</f>
        <v>-0.48967597731196882</v>
      </c>
      <c r="P583" s="33">
        <f>(VLOOKUP($A583,Skaters!$A1:$V640,17,FALSE)-AVERAGE(Skaters!Q3:Q640))/STDEV(Skaters!Q3:Q640)</f>
        <v>0.14453746932023481</v>
      </c>
      <c r="Q583" s="33">
        <f>(VLOOKUP($A583,Skaters!$A1:$V640,18,FALSE)-AVERAGE(Skaters!R3:R640))/STDEV(Skaters!R3:R640)</f>
        <v>-0.18556133236906772</v>
      </c>
      <c r="R583" s="33">
        <f>(VLOOKUP($A583,Skaters!$A1:$V640,19,FALSE)-AVERAGE(Skaters!S3:S640))/STDEV(Skaters!S3:S640)</f>
        <v>-0.58380363940038105</v>
      </c>
      <c r="S583" s="33">
        <f>(VLOOKUP($A583,Skaters!$A1:$V640,20,FALSE)-AVERAGE(Skaters!T3:T640))/STDEV(Skaters!T3:T640)</f>
        <v>-6.811176749654424E-2</v>
      </c>
      <c r="T583" s="33">
        <f>(VLOOKUP($A583,Skaters!$A1:$V640,21,FALSE)-AVERAGE(Skaters!U3:U640))/STDEV(Skaters!U3:U640)</f>
        <v>-9.6235269909803425E-2</v>
      </c>
      <c r="U583" s="33">
        <f>(VLOOKUP($A583,Skaters!$A1:$V640,22,FALSE)-AVERAGE(Skaters!V3:V640))/STDEV(Skaters!V3:V640)</f>
        <v>1.0046408662246451</v>
      </c>
      <c r="V583" s="33">
        <f>IFERROR((VLOOKUP($A583,Skaters!A1:X640,23,FALSE)-AVERAGE(Skaters!W3:W640))/STDEV(Skaters!W3:W640),0)</f>
        <v>0</v>
      </c>
      <c r="W583" s="33">
        <f>IFERROR((VLOOKUP($A583,Skaters!A1:X640,24,FALSE)-AVERAGE(Skaters!X3:X640))/STDEV(Skaters!X3:X640),0)</f>
        <v>0</v>
      </c>
    </row>
    <row r="584" spans="1:23" ht="21.25" customHeight="1" x14ac:dyDescent="0.15">
      <c r="A584" s="37" t="s">
        <v>622</v>
      </c>
      <c r="B584" s="38" t="s">
        <v>130</v>
      </c>
      <c r="C584" s="39">
        <v>27</v>
      </c>
      <c r="D584" s="38" t="s">
        <v>74</v>
      </c>
      <c r="E584" s="40">
        <f t="shared" si="18"/>
        <v>-2.8117121095905948</v>
      </c>
      <c r="F584" s="41">
        <f t="shared" si="19"/>
        <v>-5.9823661906182865E-2</v>
      </c>
      <c r="G584" s="42">
        <f>VLOOKUP(A584,Skaters!A1:G640,7,FALSE)</f>
        <v>47</v>
      </c>
      <c r="H584" s="43">
        <f>(VLOOKUP($A584,Skaters!$A1:$V640,8,FALSE)-AVERAGE(Skaters!H3:H640))/STDEV(Skaters!H3:H640)</f>
        <v>0.17029961770826862</v>
      </c>
      <c r="I584" s="33">
        <f>(VLOOKUP($A584,Skaters!$A1:$V640,10,FALSE)-AVERAGE(Skaters!J3:J640))/STDEV(Skaters!J3:J640)</f>
        <v>-1.1250448410650833</v>
      </c>
      <c r="J584" s="33">
        <f>(VLOOKUP($A584,Skaters!$A1:$V640,11,FALSE)-AVERAGE(Skaters!K3:K640))/STDEV(Skaters!K3:K640)</f>
        <v>-0.88684683461967539</v>
      </c>
      <c r="K584" s="33">
        <f>(VLOOKUP($A584,Skaters!$A1:$V640,12,FALSE)-AVERAGE(Skaters!L3:L640))/STDEV(Skaters!L3:L640)</f>
        <v>-1.0839133169786748</v>
      </c>
      <c r="L584" s="33">
        <f>(VLOOKUP($A584,Skaters!$A1:$V640,13,FALSE)-AVERAGE(Skaters!M3:M640))/STDEV(Skaters!M3:M640)</f>
        <v>-1.0127148220361213</v>
      </c>
      <c r="M584" s="33">
        <f>(VLOOKUP($A584,Skaters!$A1:$V640,14,FALSE)-AVERAGE(Skaters!N3:N640))/STDEV(Skaters!N3:N640)</f>
        <v>-0.77622865815488995</v>
      </c>
      <c r="N584" s="33">
        <f>(VLOOKUP($A584,Skaters!$A1:$V640,15,FALSE)-AVERAGE(Skaters!O3:O640))/STDEV(Skaters!O3:O640)</f>
        <v>-0.86402327512271782</v>
      </c>
      <c r="O584" s="33">
        <f>(VLOOKUP($A584,Skaters!$A1:$V640,16,FALSE)-AVERAGE(Skaters!P3:P640))/STDEV(Skaters!P3:P640)</f>
        <v>1.570522675479757</v>
      </c>
      <c r="P584" s="33">
        <f>(VLOOKUP($A584,Skaters!$A1:$V640,17,FALSE)-AVERAGE(Skaters!Q3:Q640))/STDEV(Skaters!Q3:Q640)</f>
        <v>-0.11918979570253953</v>
      </c>
      <c r="Q584" s="33">
        <f>(VLOOKUP($A584,Skaters!$A1:$V640,18,FALSE)-AVERAGE(Skaters!R3:R640))/STDEV(Skaters!R3:R640)</f>
        <v>-0.49360501222675379</v>
      </c>
      <c r="R584" s="33">
        <f>(VLOOKUP($A584,Skaters!$A1:$V640,19,FALSE)-AVERAGE(Skaters!S3:S640))/STDEV(Skaters!S3:S640)</f>
        <v>-1.0754178740877636</v>
      </c>
      <c r="S584" s="33">
        <f>(VLOOKUP($A584,Skaters!$A1:$V640,20,FALSE)-AVERAGE(Skaters!T3:T640))/STDEV(Skaters!T3:T640)</f>
        <v>-0.59598363404164245</v>
      </c>
      <c r="T584" s="33">
        <f>(VLOOKUP($A584,Skaters!$A1:$V640,21,FALSE)-AVERAGE(Skaters!U3:U640))/STDEV(Skaters!U3:U640)</f>
        <v>-0.65095784258714562</v>
      </c>
      <c r="U584" s="33">
        <f>(VLOOKUP($A584,Skaters!$A1:$V640,22,FALSE)-AVERAGE(Skaters!V3:V640))/STDEV(Skaters!V3:V640)</f>
        <v>-1.1927436227759016</v>
      </c>
      <c r="V584" s="33">
        <f>IFERROR((VLOOKUP($A584,Skaters!A1:X640,23,FALSE)-AVERAGE(Skaters!W3:W640))/STDEV(Skaters!W3:W640),0)</f>
        <v>0</v>
      </c>
      <c r="W584" s="33">
        <f>IFERROR((VLOOKUP($A584,Skaters!A1:X640,24,FALSE)-AVERAGE(Skaters!X3:X640))/STDEV(Skaters!X3:X640),0)</f>
        <v>0</v>
      </c>
    </row>
    <row r="585" spans="1:23" ht="21.25" customHeight="1" x14ac:dyDescent="0.15">
      <c r="A585" s="44" t="s">
        <v>642</v>
      </c>
      <c r="B585" s="45" t="s">
        <v>87</v>
      </c>
      <c r="C585" s="46">
        <v>28</v>
      </c>
      <c r="D585" s="45" t="s">
        <v>74</v>
      </c>
      <c r="E585" s="40">
        <f t="shared" si="18"/>
        <v>-2.9909230012433081</v>
      </c>
      <c r="F585" s="41">
        <f t="shared" si="19"/>
        <v>-6.7975522755529733E-2</v>
      </c>
      <c r="G585" s="42">
        <f>VLOOKUP(A585,Skaters!A1:G640,7,FALSE)</f>
        <v>44</v>
      </c>
      <c r="H585" s="43">
        <f>(VLOOKUP($A585,Skaters!$A1:$V640,8,FALSE)-AVERAGE(Skaters!H3:H640))/STDEV(Skaters!H3:H640)</f>
        <v>-0.63096401613670894</v>
      </c>
      <c r="I585" s="33">
        <f>(VLOOKUP($A585,Skaters!$A1:$V640,10,FALSE)-AVERAGE(Skaters!J3:J640))/STDEV(Skaters!J3:J640)</f>
        <v>-1.141685593257024</v>
      </c>
      <c r="J585" s="33">
        <f>(VLOOKUP($A585,Skaters!$A1:$V640,11,FALSE)-AVERAGE(Skaters!K3:K640))/STDEV(Skaters!K3:K640)</f>
        <v>-0.87859771410578125</v>
      </c>
      <c r="K585" s="33">
        <f>(VLOOKUP($A585,Skaters!$A1:$V640,12,FALSE)-AVERAGE(Skaters!L3:L640))/STDEV(Skaters!L3:L640)</f>
        <v>-1.0864502849969906</v>
      </c>
      <c r="L585" s="33">
        <f>(VLOOKUP($A585,Skaters!$A1:$V640,13,FALSE)-AVERAGE(Skaters!M3:M640))/STDEV(Skaters!M3:M640)</f>
        <v>-0.94111882274136727</v>
      </c>
      <c r="M585" s="33">
        <f>(VLOOKUP($A585,Skaters!$A1:$V640,14,FALSE)-AVERAGE(Skaters!N3:N640))/STDEV(Skaters!N3:N640)</f>
        <v>-0.78448876574002024</v>
      </c>
      <c r="N585" s="33">
        <f>(VLOOKUP($A585,Skaters!$A1:$V640,15,FALSE)-AVERAGE(Skaters!O3:O640))/STDEV(Skaters!O3:O640)</f>
        <v>-0.88093531935237479</v>
      </c>
      <c r="O585" s="33">
        <f>(VLOOKUP($A585,Skaters!$A1:$V640,16,FALSE)-AVERAGE(Skaters!P3:P640))/STDEV(Skaters!P3:P640)</f>
        <v>0.24090341243318666</v>
      </c>
      <c r="P585" s="33">
        <f>(VLOOKUP($A585,Skaters!$A1:$V640,17,FALSE)-AVERAGE(Skaters!Q3:Q640))/STDEV(Skaters!Q3:Q640)</f>
        <v>-0.64460478286569955</v>
      </c>
      <c r="Q585" s="33">
        <f>(VLOOKUP($A585,Skaters!$A1:$V640,18,FALSE)-AVERAGE(Skaters!R3:R640))/STDEV(Skaters!R3:R640)</f>
        <v>0.61051103578005306</v>
      </c>
      <c r="R585" s="33">
        <f>(VLOOKUP($A585,Skaters!$A1:$V640,19,FALSE)-AVERAGE(Skaters!S3:S640))/STDEV(Skaters!S3:S640)</f>
        <v>-1.0457588711142314</v>
      </c>
      <c r="S585" s="33">
        <f>(VLOOKUP($A585,Skaters!$A1:$V640,20,FALSE)-AVERAGE(Skaters!T3:T640))/STDEV(Skaters!T3:T640)</f>
        <v>-0.59598363404164245</v>
      </c>
      <c r="T585" s="33">
        <f>(VLOOKUP($A585,Skaters!$A1:$V640,21,FALSE)-AVERAGE(Skaters!U3:U640))/STDEV(Skaters!U3:U640)</f>
        <v>-0.65095784258714562</v>
      </c>
      <c r="U585" s="33">
        <f>(VLOOKUP($A585,Skaters!$A1:$V640,22,FALSE)-AVERAGE(Skaters!V3:V640))/STDEV(Skaters!V3:V640)</f>
        <v>-1.1927436227759016</v>
      </c>
      <c r="V585" s="33">
        <f>IFERROR((VLOOKUP($A585,Skaters!A1:X640,23,FALSE)-AVERAGE(Skaters!W3:W640))/STDEV(Skaters!W3:W640),0)</f>
        <v>0</v>
      </c>
      <c r="W585" s="33">
        <f>IFERROR((VLOOKUP($A585,Skaters!A1:X640,24,FALSE)-AVERAGE(Skaters!X3:X640))/STDEV(Skaters!X3:X640),0)</f>
        <v>0</v>
      </c>
    </row>
    <row r="586" spans="1:23" ht="21.25" customHeight="1" x14ac:dyDescent="0.15">
      <c r="A586" s="37" t="s">
        <v>697</v>
      </c>
      <c r="B586" s="38" t="s">
        <v>72</v>
      </c>
      <c r="C586" s="39">
        <v>27</v>
      </c>
      <c r="D586" s="38" t="s">
        <v>61</v>
      </c>
      <c r="E586" s="40">
        <f t="shared" si="18"/>
        <v>-5.096736371701593</v>
      </c>
      <c r="F586" s="41">
        <f t="shared" si="19"/>
        <v>-0.10401502799391006</v>
      </c>
      <c r="G586" s="42">
        <f>VLOOKUP(A586,Skaters!A1:G640,7,FALSE)</f>
        <v>49</v>
      </c>
      <c r="H586" s="43">
        <f>(VLOOKUP($A586,Skaters!$A1:$V640,8,FALSE)-AVERAGE(Skaters!H3:H640))/STDEV(Skaters!H3:H640)</f>
        <v>-2.0635860907009471</v>
      </c>
      <c r="I586" s="33">
        <f>(VLOOKUP($A586,Skaters!$A1:$V640,10,FALSE)-AVERAGE(Skaters!J3:J640))/STDEV(Skaters!J3:J640)</f>
        <v>-0.76616199194250656</v>
      </c>
      <c r="J586" s="33">
        <f>(VLOOKUP($A586,Skaters!$A1:$V640,11,FALSE)-AVERAGE(Skaters!K3:K640))/STDEV(Skaters!K3:K640)</f>
        <v>-1.1626396087212045</v>
      </c>
      <c r="K586" s="33">
        <f>(VLOOKUP($A586,Skaters!$A1:$V640,12,FALSE)-AVERAGE(Skaters!L3:L640))/STDEV(Skaters!L3:L640)</f>
        <v>-1.0910269518474112</v>
      </c>
      <c r="L586" s="33">
        <f>(VLOOKUP($A586,Skaters!$A1:$V640,13,FALSE)-AVERAGE(Skaters!M3:M640))/STDEV(Skaters!M3:M640)</f>
        <v>-1.4737825501728283</v>
      </c>
      <c r="M586" s="33">
        <f>(VLOOKUP($A586,Skaters!$A1:$V640,14,FALSE)-AVERAGE(Skaters!N3:N640))/STDEV(Skaters!N3:N640)</f>
        <v>-0.7622542211110731</v>
      </c>
      <c r="N586" s="33">
        <f>(VLOOKUP($A586,Skaters!$A1:$V640,15,FALSE)-AVERAGE(Skaters!O3:O640))/STDEV(Skaters!O3:O640)</f>
        <v>-0.86293003275477276</v>
      </c>
      <c r="O586" s="33">
        <f>(VLOOKUP($A586,Skaters!$A1:$V640,16,FALSE)-AVERAGE(Skaters!P3:P640))/STDEV(Skaters!P3:P640)</f>
        <v>-0.75047549208358433</v>
      </c>
      <c r="P586" s="33">
        <f>(VLOOKUP($A586,Skaters!$A1:$V640,17,FALSE)-AVERAGE(Skaters!Q3:Q640))/STDEV(Skaters!Q3:Q640)</f>
        <v>0.26094252019849362</v>
      </c>
      <c r="Q586" s="33">
        <f>(VLOOKUP($A586,Skaters!$A1:$V640,18,FALSE)-AVERAGE(Skaters!R3:R640))/STDEV(Skaters!R3:R640)</f>
        <v>-8.0746696026696152E-2</v>
      </c>
      <c r="R586" s="33">
        <f>(VLOOKUP($A586,Skaters!$A1:$V640,19,FALSE)-AVERAGE(Skaters!S3:S640))/STDEV(Skaters!S3:S640)</f>
        <v>-0.61513672458981228</v>
      </c>
      <c r="S586" s="33">
        <f>(VLOOKUP($A586,Skaters!$A1:$V640,20,FALSE)-AVERAGE(Skaters!T3:T640))/STDEV(Skaters!T3:T640)</f>
        <v>-0.14543697931531005</v>
      </c>
      <c r="T586" s="33">
        <f>(VLOOKUP($A586,Skaters!$A1:$V640,21,FALSE)-AVERAGE(Skaters!U3:U640))/STDEV(Skaters!U3:U640)</f>
        <v>-0.14435990303571619</v>
      </c>
      <c r="U586" s="33">
        <f>(VLOOKUP($A586,Skaters!$A1:$V640,22,FALSE)-AVERAGE(Skaters!V3:V640))/STDEV(Skaters!V3:V640)</f>
        <v>0.93091668760289836</v>
      </c>
      <c r="V586" s="33">
        <f>IFERROR((VLOOKUP($A586,Skaters!A1:X640,23,FALSE)-AVERAGE(Skaters!W3:W640))/STDEV(Skaters!W3:W640),0)</f>
        <v>0</v>
      </c>
      <c r="W586" s="33">
        <f>IFERROR((VLOOKUP($A586,Skaters!A1:X640,24,FALSE)-AVERAGE(Skaters!X3:X640))/STDEV(Skaters!X3:X640),0)</f>
        <v>0</v>
      </c>
    </row>
    <row r="587" spans="1:23" ht="21.25" customHeight="1" x14ac:dyDescent="0.2">
      <c r="A587" s="47" t="s">
        <v>571</v>
      </c>
      <c r="B587" s="38" t="s">
        <v>68</v>
      </c>
      <c r="C587" s="39">
        <v>30</v>
      </c>
      <c r="D587" s="38" t="s">
        <v>74</v>
      </c>
      <c r="E587" s="40">
        <f t="shared" si="18"/>
        <v>-2.3225159708388134</v>
      </c>
      <c r="F587" s="41">
        <f t="shared" si="19"/>
        <v>-4.9415233422102411E-2</v>
      </c>
      <c r="G587" s="42">
        <f>VLOOKUP(A587,Skaters!A1:G640,7,FALSE)</f>
        <v>47</v>
      </c>
      <c r="H587" s="43">
        <f>(VLOOKUP($A587,Skaters!$A1:$V640,8,FALSE)-AVERAGE(Skaters!H3:H640))/STDEV(Skaters!H3:H640)</f>
        <v>0.64351096711507216</v>
      </c>
      <c r="I587" s="33">
        <f>(VLOOKUP($A587,Skaters!$A1:$V640,10,FALSE)-AVERAGE(Skaters!J3:J640))/STDEV(Skaters!J3:J640)</f>
        <v>-1.2243523638585017</v>
      </c>
      <c r="J587" s="33">
        <f>(VLOOKUP($A587,Skaters!$A1:$V640,11,FALSE)-AVERAGE(Skaters!K3:K640))/STDEV(Skaters!K3:K640)</f>
        <v>-0.83788524039567158</v>
      </c>
      <c r="K587" s="33">
        <f>(VLOOKUP($A587,Skaters!$A1:$V640,12,FALSE)-AVERAGE(Skaters!L3:L640))/STDEV(Skaters!L3:L640)</f>
        <v>-1.0992218559506424</v>
      </c>
      <c r="L587" s="33">
        <f>(VLOOKUP($A587,Skaters!$A1:$V640,13,FALSE)-AVERAGE(Skaters!M3:M640))/STDEV(Skaters!M3:M640)</f>
        <v>-0.58393011018662688</v>
      </c>
      <c r="M587" s="33">
        <f>(VLOOKUP($A587,Skaters!$A1:$V640,14,FALSE)-AVERAGE(Skaters!N3:N640))/STDEV(Skaters!N3:N640)</f>
        <v>-0.78157029974896741</v>
      </c>
      <c r="N587" s="33">
        <f>(VLOOKUP($A587,Skaters!$A1:$V640,15,FALSE)-AVERAGE(Skaters!O3:O640))/STDEV(Skaters!O3:O640)</f>
        <v>-0.86776025731818696</v>
      </c>
      <c r="O587" s="33">
        <f>(VLOOKUP($A587,Skaters!$A1:$V640,16,FALSE)-AVERAGE(Skaters!P3:P640))/STDEV(Skaters!P3:P640)</f>
        <v>2.1908035962410408</v>
      </c>
      <c r="P587" s="33">
        <f>(VLOOKUP($A587,Skaters!$A1:$V640,17,FALSE)-AVERAGE(Skaters!Q3:Q640))/STDEV(Skaters!Q3:Q640)</f>
        <v>1.0517762105483497</v>
      </c>
      <c r="Q587" s="33">
        <f>(VLOOKUP($A587,Skaters!$A1:$V640,18,FALSE)-AVERAGE(Skaters!R3:R640))/STDEV(Skaters!R3:R640)</f>
        <v>-0.99939159532086685</v>
      </c>
      <c r="R587" s="33">
        <f>(VLOOKUP($A587,Skaters!$A1:$V640,19,FALSE)-AVERAGE(Skaters!S3:S640))/STDEV(Skaters!S3:S640)</f>
        <v>-1.162111909786653</v>
      </c>
      <c r="S587" s="33">
        <f>(VLOOKUP($A587,Skaters!$A1:$V640,20,FALSE)-AVERAGE(Skaters!T3:T640))/STDEV(Skaters!T3:T640)</f>
        <v>-0.59598363404164245</v>
      </c>
      <c r="T587" s="33">
        <f>(VLOOKUP($A587,Skaters!$A1:$V640,21,FALSE)-AVERAGE(Skaters!U3:U640))/STDEV(Skaters!U3:U640)</f>
        <v>-0.65095749488426768</v>
      </c>
      <c r="U587" s="33">
        <f>(VLOOKUP($A587,Skaters!$A1:$V640,22,FALSE)-AVERAGE(Skaters!V3:V640))/STDEV(Skaters!V3:V640)</f>
        <v>-1.1927436227759016</v>
      </c>
      <c r="V587" s="33">
        <f>IFERROR((VLOOKUP($A587,Skaters!A1:X640,23,FALSE)-AVERAGE(Skaters!W3:W640))/STDEV(Skaters!W3:W640),0)</f>
        <v>0</v>
      </c>
      <c r="W587" s="33">
        <f>IFERROR((VLOOKUP($A587,Skaters!A1:X640,24,FALSE)-AVERAGE(Skaters!X3:X640))/STDEV(Skaters!X3:X640),0)</f>
        <v>0</v>
      </c>
    </row>
    <row r="588" spans="1:23" ht="21.25" customHeight="1" x14ac:dyDescent="0.15">
      <c r="A588" s="44" t="s">
        <v>670</v>
      </c>
      <c r="B588" s="45" t="s">
        <v>60</v>
      </c>
      <c r="C588" s="46">
        <v>31</v>
      </c>
      <c r="D588" s="45" t="s">
        <v>59</v>
      </c>
      <c r="E588" s="40">
        <f t="shared" si="18"/>
        <v>-3.2117481352188593</v>
      </c>
      <c r="F588" s="41">
        <f t="shared" si="19"/>
        <v>-6.297545363174234E-2</v>
      </c>
      <c r="G588" s="42">
        <f>VLOOKUP(A588,Skaters!A1:G640,7,FALSE)</f>
        <v>51</v>
      </c>
      <c r="H588" s="43">
        <f>(VLOOKUP($A588,Skaters!$A1:$V640,8,FALSE)-AVERAGE(Skaters!H3:H640))/STDEV(Skaters!H3:H640)</f>
        <v>-1.7413790908746667</v>
      </c>
      <c r="I588" s="33">
        <f>(VLOOKUP($A588,Skaters!$A1:$V640,10,FALSE)-AVERAGE(Skaters!J3:J640))/STDEV(Skaters!J3:J640)</f>
        <v>-1.1674730900377277</v>
      </c>
      <c r="J588" s="33">
        <f>(VLOOKUP($A588,Skaters!$A1:$V640,11,FALSE)-AVERAGE(Skaters!K3:K640))/STDEV(Skaters!K3:K640)</f>
        <v>-0.88518508326056033</v>
      </c>
      <c r="K588" s="33">
        <f>(VLOOKUP($A588,Skaters!$A1:$V640,12,FALSE)-AVERAGE(Skaters!L3:L640))/STDEV(Skaters!L3:L640)</f>
        <v>-1.1026164607807616</v>
      </c>
      <c r="L588" s="33">
        <f>(VLOOKUP($A588,Skaters!$A1:$V640,13,FALSE)-AVERAGE(Skaters!M3:M640))/STDEV(Skaters!M3:M640)</f>
        <v>-1.0382759806283162</v>
      </c>
      <c r="M588" s="33">
        <f>(VLOOKUP($A588,Skaters!$A1:$V640,14,FALSE)-AVERAGE(Skaters!N3:N640))/STDEV(Skaters!N3:N640)</f>
        <v>-0.77108192992484259</v>
      </c>
      <c r="N588" s="33">
        <f>(VLOOKUP($A588,Skaters!$A1:$V640,15,FALSE)-AVERAGE(Skaters!O3:O640))/STDEV(Skaters!O3:O640)</f>
        <v>-0.8718667644882333</v>
      </c>
      <c r="O588" s="33">
        <f>(VLOOKUP($A588,Skaters!$A1:$V640,16,FALSE)-AVERAGE(Skaters!P3:P640))/STDEV(Skaters!P3:P640)</f>
        <v>-0.63062191409428758</v>
      </c>
      <c r="P588" s="33">
        <f>(VLOOKUP($A588,Skaters!$A1:$V640,17,FALSE)-AVERAGE(Skaters!Q3:Q640))/STDEV(Skaters!Q3:Q640)</f>
        <v>0.3809376952217754</v>
      </c>
      <c r="Q588" s="33">
        <f>(VLOOKUP($A588,Skaters!$A1:$V640,18,FALSE)-AVERAGE(Skaters!R3:R640))/STDEV(Skaters!R3:R640)</f>
        <v>1.3816746972902658</v>
      </c>
      <c r="R588" s="33">
        <f>(VLOOKUP($A588,Skaters!$A1:$V640,19,FALSE)-AVERAGE(Skaters!S3:S640))/STDEV(Skaters!S3:S640)</f>
        <v>-1.0704785357470654</v>
      </c>
      <c r="S588" s="33">
        <f>(VLOOKUP($A588,Skaters!$A1:$V640,20,FALSE)-AVERAGE(Skaters!T3:T640))/STDEV(Skaters!T3:T640)</f>
        <v>0.30301155047606559</v>
      </c>
      <c r="T588" s="33">
        <f>(VLOOKUP($A588,Skaters!$A1:$V640,21,FALSE)-AVERAGE(Skaters!U3:U640))/STDEV(Skaters!U3:U640)</f>
        <v>0.52839661961262718</v>
      </c>
      <c r="U588" s="33">
        <f>(VLOOKUP($A588,Skaters!$A1:$V640,22,FALSE)-AVERAGE(Skaters!V3:V640))/STDEV(Skaters!V3:V640)</f>
        <v>0.76361187650564921</v>
      </c>
      <c r="V588" s="33">
        <f>IFERROR((VLOOKUP($A588,Skaters!A1:X640,23,FALSE)-AVERAGE(Skaters!W3:W640))/STDEV(Skaters!W3:W640),0)</f>
        <v>0</v>
      </c>
      <c r="W588" s="33">
        <f>IFERROR((VLOOKUP($A588,Skaters!A1:X640,24,FALSE)-AVERAGE(Skaters!X3:X640))/STDEV(Skaters!X3:X640),0)</f>
        <v>0</v>
      </c>
    </row>
    <row r="589" spans="1:23" ht="21.25" customHeight="1" x14ac:dyDescent="0.15">
      <c r="A589" s="37" t="s">
        <v>688</v>
      </c>
      <c r="B589" s="38" t="s">
        <v>121</v>
      </c>
      <c r="C589" s="39">
        <v>25</v>
      </c>
      <c r="D589" s="38" t="s">
        <v>74</v>
      </c>
      <c r="E589" s="40">
        <f t="shared" si="18"/>
        <v>-5.6774716872308648</v>
      </c>
      <c r="F589" s="41">
        <f t="shared" si="19"/>
        <v>-0.11586676912716051</v>
      </c>
      <c r="G589" s="42">
        <f>VLOOKUP(A589,Skaters!A1:G640,7,FALSE)</f>
        <v>49</v>
      </c>
      <c r="H589" s="43">
        <f>(VLOOKUP($A589,Skaters!$A1:$V640,8,FALSE)-AVERAGE(Skaters!H3:H640))/STDEV(Skaters!H3:H640)</f>
        <v>-1.2577073916374191</v>
      </c>
      <c r="I589" s="33">
        <f>(VLOOKUP($A589,Skaters!$A1:$V640,10,FALSE)-AVERAGE(Skaters!J3:J640))/STDEV(Skaters!J3:J640)</f>
        <v>-1.0747557017929839</v>
      </c>
      <c r="J589" s="33">
        <f>(VLOOKUP($A589,Skaters!$A1:$V640,11,FALSE)-AVERAGE(Skaters!K3:K640))/STDEV(Skaters!K3:K640)</f>
        <v>-0.95562211286748222</v>
      </c>
      <c r="K589" s="33">
        <f>(VLOOKUP($A589,Skaters!$A1:$V640,12,FALSE)-AVERAGE(Skaters!L3:L640))/STDEV(Skaters!L3:L640)</f>
        <v>-1.1039401140435747</v>
      </c>
      <c r="L589" s="33">
        <f>(VLOOKUP($A589,Skaters!$A1:$V640,13,FALSE)-AVERAGE(Skaters!M3:M640))/STDEV(Skaters!M3:M640)</f>
        <v>-1.5313551838692778</v>
      </c>
      <c r="M589" s="33">
        <f>(VLOOKUP($A589,Skaters!$A1:$V640,14,FALSE)-AVERAGE(Skaters!N3:N640))/STDEV(Skaters!N3:N640)</f>
        <v>-0.78697926785136985</v>
      </c>
      <c r="N589" s="33">
        <f>(VLOOKUP($A589,Skaters!$A1:$V640,15,FALSE)-AVERAGE(Skaters!O3:O640))/STDEV(Skaters!O3:O640)</f>
        <v>-0.88419168501131495</v>
      </c>
      <c r="O589" s="33">
        <f>(VLOOKUP($A589,Skaters!$A1:$V640,16,FALSE)-AVERAGE(Skaters!P3:P640))/STDEV(Skaters!P3:P640)</f>
        <v>-6.9835033040486244E-2</v>
      </c>
      <c r="P589" s="33">
        <f>(VLOOKUP($A589,Skaters!$A1:$V640,17,FALSE)-AVERAGE(Skaters!Q3:Q640))/STDEV(Skaters!Q3:Q640)</f>
        <v>-0.47559374401393145</v>
      </c>
      <c r="Q589" s="33">
        <f>(VLOOKUP($A589,Skaters!$A1:$V640,18,FALSE)-AVERAGE(Skaters!R3:R640))/STDEV(Skaters!R3:R640)</f>
        <v>-1.1617119706493206</v>
      </c>
      <c r="R589" s="33">
        <f>(VLOOKUP($A589,Skaters!$A1:$V640,19,FALSE)-AVERAGE(Skaters!S3:S640))/STDEV(Skaters!S3:S640)</f>
        <v>-1.0743229592715764</v>
      </c>
      <c r="S589" s="33">
        <f>(VLOOKUP($A589,Skaters!$A1:$V640,20,FALSE)-AVERAGE(Skaters!T3:T640))/STDEV(Skaters!T3:T640)</f>
        <v>-0.59598363404164245</v>
      </c>
      <c r="T589" s="33">
        <f>(VLOOKUP($A589,Skaters!$A1:$V640,21,FALSE)-AVERAGE(Skaters!U3:U640))/STDEV(Skaters!U3:U640)</f>
        <v>-0.65095784258714562</v>
      </c>
      <c r="U589" s="33">
        <f>(VLOOKUP($A589,Skaters!$A1:$V640,22,FALSE)-AVERAGE(Skaters!V3:V640))/STDEV(Skaters!V3:V640)</f>
        <v>0.77949856788447769</v>
      </c>
      <c r="V589" s="33">
        <f>IFERROR((VLOOKUP($A589,Skaters!A1:X640,23,FALSE)-AVERAGE(Skaters!W3:W640))/STDEV(Skaters!W3:W640),0)</f>
        <v>0</v>
      </c>
      <c r="W589" s="33">
        <f>IFERROR((VLOOKUP($A589,Skaters!A1:X640,24,FALSE)-AVERAGE(Skaters!X3:X640))/STDEV(Skaters!X3:X640),0)</f>
        <v>0</v>
      </c>
    </row>
    <row r="590" spans="1:23" ht="21.25" customHeight="1" x14ac:dyDescent="0.15">
      <c r="A590" s="44" t="s">
        <v>656</v>
      </c>
      <c r="B590" s="45" t="s">
        <v>102</v>
      </c>
      <c r="C590" s="46">
        <v>32</v>
      </c>
      <c r="D590" s="45" t="s">
        <v>66</v>
      </c>
      <c r="E590" s="40">
        <f t="shared" si="18"/>
        <v>-4.5249144004415935</v>
      </c>
      <c r="F590" s="41">
        <f t="shared" si="19"/>
        <v>-8.3794711119288767E-2</v>
      </c>
      <c r="G590" s="42">
        <f>VLOOKUP(A590,Skaters!A1:G640,7,FALSE)</f>
        <v>54</v>
      </c>
      <c r="H590" s="43">
        <f>(VLOOKUP($A590,Skaters!$A1:$V640,8,FALSE)-AVERAGE(Skaters!H3:H640))/STDEV(Skaters!H3:H640)</f>
        <v>-1.5046221810975067</v>
      </c>
      <c r="I590" s="33">
        <f>(VLOOKUP($A590,Skaters!$A1:$V640,10,FALSE)-AVERAGE(Skaters!J3:J640))/STDEV(Skaters!J3:J640)</f>
        <v>-0.72460267180630122</v>
      </c>
      <c r="J590" s="33">
        <f>(VLOOKUP($A590,Skaters!$A1:$V640,11,FALSE)-AVERAGE(Skaters!K3:K640))/STDEV(Skaters!K3:K640)</f>
        <v>-1.2181840266174297</v>
      </c>
      <c r="K590" s="33">
        <f>(VLOOKUP($A590,Skaters!$A1:$V640,12,FALSE)-AVERAGE(Skaters!L3:L640))/STDEV(Skaters!L3:L640)</f>
        <v>-1.1067612145225212</v>
      </c>
      <c r="L590" s="33">
        <f>(VLOOKUP($A590,Skaters!$A1:$V640,13,FALSE)-AVERAGE(Skaters!M3:M640))/STDEV(Skaters!M3:M640)</f>
        <v>-0.89600075414071056</v>
      </c>
      <c r="M590" s="33">
        <f>(VLOOKUP($A590,Skaters!$A1:$V640,14,FALSE)-AVERAGE(Skaters!N3:N640))/STDEV(Skaters!N3:N640)</f>
        <v>-0.74773206977679463</v>
      </c>
      <c r="N590" s="33">
        <f>(VLOOKUP($A590,Skaters!$A1:$V640,15,FALSE)-AVERAGE(Skaters!O3:O640))/STDEV(Skaters!O3:O640)</f>
        <v>-0.8533319583500153</v>
      </c>
      <c r="O590" s="33">
        <f>(VLOOKUP($A590,Skaters!$A1:$V640,16,FALSE)-AVERAGE(Skaters!P3:P640))/STDEV(Skaters!P3:P640)</f>
        <v>-0.5543226718791342</v>
      </c>
      <c r="P590" s="33">
        <f>(VLOOKUP($A590,Skaters!$A1:$V640,17,FALSE)-AVERAGE(Skaters!Q3:Q640))/STDEV(Skaters!Q3:Q640)</f>
        <v>3.7335137010001147</v>
      </c>
      <c r="Q590" s="33">
        <f>(VLOOKUP($A590,Skaters!$A1:$V640,18,FALSE)-AVERAGE(Skaters!R3:R640))/STDEV(Skaters!R3:R640)</f>
        <v>-0.27847231764800295</v>
      </c>
      <c r="R590" s="33">
        <f>(VLOOKUP($A590,Skaters!$A1:$V640,19,FALSE)-AVERAGE(Skaters!S3:S640))/STDEV(Skaters!S3:S640)</f>
        <v>-0.71046289773901006</v>
      </c>
      <c r="S590" s="33">
        <f>(VLOOKUP($A590,Skaters!$A1:$V640,20,FALSE)-AVERAGE(Skaters!T3:T640))/STDEV(Skaters!T3:T640)</f>
        <v>-0.54638832936649939</v>
      </c>
      <c r="T590" s="33">
        <f>(VLOOKUP($A590,Skaters!$A1:$V640,21,FALSE)-AVERAGE(Skaters!U3:U640))/STDEV(Skaters!U3:U640)</f>
        <v>-0.55436331753784174</v>
      </c>
      <c r="U590" s="33">
        <f>(VLOOKUP($A590,Skaters!$A1:$V640,22,FALSE)-AVERAGE(Skaters!V3:V640))/STDEV(Skaters!V3:V640)</f>
        <v>0.3510850918770998</v>
      </c>
      <c r="V590" s="33">
        <f>IFERROR((VLOOKUP($A590,Skaters!A1:X640,23,FALSE)-AVERAGE(Skaters!W3:W640))/STDEV(Skaters!W3:W640),0)</f>
        <v>0</v>
      </c>
      <c r="W590" s="33">
        <f>IFERROR((VLOOKUP($A590,Skaters!A1:X640,24,FALSE)-AVERAGE(Skaters!X3:X640))/STDEV(Skaters!X3:X640),0)</f>
        <v>0</v>
      </c>
    </row>
    <row r="591" spans="1:23" ht="21.25" customHeight="1" x14ac:dyDescent="0.15">
      <c r="A591" s="37" t="s">
        <v>686</v>
      </c>
      <c r="B591" s="38" t="s">
        <v>115</v>
      </c>
      <c r="C591" s="39">
        <v>25</v>
      </c>
      <c r="D591" s="38" t="s">
        <v>62</v>
      </c>
      <c r="E591" s="40">
        <f t="shared" si="18"/>
        <v>-5.0405897843358209</v>
      </c>
      <c r="F591" s="41">
        <f t="shared" si="19"/>
        <v>-0.10081179568671642</v>
      </c>
      <c r="G591" s="42">
        <f>VLOOKUP(A591,Skaters!A1:G640,7,FALSE)</f>
        <v>50</v>
      </c>
      <c r="H591" s="43">
        <f>(VLOOKUP($A591,Skaters!$A1:$V640,8,FALSE)-AVERAGE(Skaters!H3:H640))/STDEV(Skaters!H3:H640)</f>
        <v>-1.9972873368577753</v>
      </c>
      <c r="I591" s="33">
        <f>(VLOOKUP($A591,Skaters!$A1:$V640,10,FALSE)-AVERAGE(Skaters!J3:J640))/STDEV(Skaters!J3:J640)</f>
        <v>-0.8550069818781626</v>
      </c>
      <c r="J591" s="33">
        <f>(VLOOKUP($A591,Skaters!$A1:$V640,11,FALSE)-AVERAGE(Skaters!K3:K640))/STDEV(Skaters!K3:K640)</f>
        <v>-1.1256593485527713</v>
      </c>
      <c r="K591" s="33">
        <f>(VLOOKUP($A591,Skaters!$A1:$V640,12,FALSE)-AVERAGE(Skaters!L3:L640))/STDEV(Skaters!L3:L640)</f>
        <v>-1.1090321357810711</v>
      </c>
      <c r="L591" s="33">
        <f>(VLOOKUP($A591,Skaters!$A1:$V640,13,FALSE)-AVERAGE(Skaters!M3:M640))/STDEV(Skaters!M3:M640)</f>
        <v>-1.2954262255190225</v>
      </c>
      <c r="M591" s="33">
        <f>(VLOOKUP($A591,Skaters!$A1:$V640,14,FALSE)-AVERAGE(Skaters!N3:N640))/STDEV(Skaters!N3:N640)</f>
        <v>-0.78193155483772636</v>
      </c>
      <c r="N591" s="33">
        <f>(VLOOKUP($A591,Skaters!$A1:$V640,15,FALSE)-AVERAGE(Skaters!O3:O640))/STDEV(Skaters!O3:O640)</f>
        <v>-0.88510698543929345</v>
      </c>
      <c r="O591" s="33">
        <f>(VLOOKUP($A591,Skaters!$A1:$V640,16,FALSE)-AVERAGE(Skaters!P3:P640))/STDEV(Skaters!P3:P640)</f>
        <v>-0.83750125552369414</v>
      </c>
      <c r="P591" s="33">
        <f>(VLOOKUP($A591,Skaters!$A1:$V640,17,FALSE)-AVERAGE(Skaters!Q3:Q640))/STDEV(Skaters!Q3:Q640)</f>
        <v>0.55641029509109552</v>
      </c>
      <c r="Q591" s="33">
        <f>(VLOOKUP($A591,Skaters!$A1:$V640,18,FALSE)-AVERAGE(Skaters!R3:R640))/STDEV(Skaters!R3:R640)</f>
        <v>-4.1888987422876729E-2</v>
      </c>
      <c r="R591" s="33">
        <f>(VLOOKUP($A591,Skaters!$A1:$V640,19,FALSE)-AVERAGE(Skaters!S3:S640))/STDEV(Skaters!S3:S640)</f>
        <v>-0.73605845998652886</v>
      </c>
      <c r="S591" s="33">
        <f>(VLOOKUP($A591,Skaters!$A1:$V640,20,FALSE)-AVERAGE(Skaters!T3:T640))/STDEV(Skaters!T3:T640)</f>
        <v>-0.59302161057160374</v>
      </c>
      <c r="T591" s="33">
        <f>(VLOOKUP($A591,Skaters!$A1:$V640,21,FALSE)-AVERAGE(Skaters!U3:U640))/STDEV(Skaters!U3:U640)</f>
        <v>-0.61115575666737654</v>
      </c>
      <c r="U591" s="33">
        <f>(VLOOKUP($A591,Skaters!$A1:$V640,22,FALSE)-AVERAGE(Skaters!V3:V640))/STDEV(Skaters!V3:V640)</f>
        <v>-0.87182483895746976</v>
      </c>
      <c r="V591" s="33">
        <f>IFERROR((VLOOKUP($A591,Skaters!A1:X640,23,FALSE)-AVERAGE(Skaters!W3:W640))/STDEV(Skaters!W3:W640),0)</f>
        <v>0</v>
      </c>
      <c r="W591" s="33">
        <f>IFERROR((VLOOKUP($A591,Skaters!A1:X640,24,FALSE)-AVERAGE(Skaters!X3:X640))/STDEV(Skaters!X3:X640),0)</f>
        <v>0</v>
      </c>
    </row>
    <row r="592" spans="1:23" ht="21.25" customHeight="1" x14ac:dyDescent="0.15">
      <c r="A592" s="37" t="s">
        <v>682</v>
      </c>
      <c r="B592" s="38" t="s">
        <v>135</v>
      </c>
      <c r="C592" s="39">
        <v>36</v>
      </c>
      <c r="D592" s="38" t="s">
        <v>59</v>
      </c>
      <c r="E592" s="40">
        <f t="shared" si="18"/>
        <v>-6.961665622975481</v>
      </c>
      <c r="F592" s="41">
        <f t="shared" si="19"/>
        <v>-0.14207480863215266</v>
      </c>
      <c r="G592" s="42">
        <f>VLOOKUP(A592,Skaters!A1:G640,7,FALSE)</f>
        <v>49</v>
      </c>
      <c r="H592" s="43">
        <f>(VLOOKUP($A592,Skaters!$A1:$V640,8,FALSE)-AVERAGE(Skaters!H3:H640))/STDEV(Skaters!H3:H640)</f>
        <v>-0.87238759106069219</v>
      </c>
      <c r="I592" s="33">
        <f>(VLOOKUP($A592,Skaters!$A1:$V640,10,FALSE)-AVERAGE(Skaters!J3:J640))/STDEV(Skaters!J3:J640)</f>
        <v>-0.88509542769613447</v>
      </c>
      <c r="J592" s="33">
        <f>(VLOOKUP($A592,Skaters!$A1:$V640,11,FALSE)-AVERAGE(Skaters!K3:K640))/STDEV(Skaters!K3:K640)</f>
        <v>-1.1064662730179504</v>
      </c>
      <c r="K592" s="33">
        <f>(VLOOKUP($A592,Skaters!$A1:$V640,12,FALSE)-AVERAGE(Skaters!L3:L640))/STDEV(Skaters!L3:L640)</f>
        <v>-1.1109174379512239</v>
      </c>
      <c r="L592" s="33">
        <f>(VLOOKUP($A592,Skaters!$A1:$V640,13,FALSE)-AVERAGE(Skaters!M3:M640))/STDEV(Skaters!M3:M640)</f>
        <v>-1.2895737792250372</v>
      </c>
      <c r="M592" s="33">
        <f>(VLOOKUP($A592,Skaters!$A1:$V640,14,FALSE)-AVERAGE(Skaters!N3:N640))/STDEV(Skaters!N3:N640)</f>
        <v>-0.72076148646507754</v>
      </c>
      <c r="N592" s="33">
        <f>(VLOOKUP($A592,Skaters!$A1:$V640,15,FALSE)-AVERAGE(Skaters!O3:O640))/STDEV(Skaters!O3:O640)</f>
        <v>-0.82092485947124405</v>
      </c>
      <c r="O592" s="33">
        <f>(VLOOKUP($A592,Skaters!$A1:$V640,16,FALSE)-AVERAGE(Skaters!P3:P640))/STDEV(Skaters!P3:P640)</f>
        <v>-0.64048009912432802</v>
      </c>
      <c r="P592" s="33">
        <f>(VLOOKUP($A592,Skaters!$A1:$V640,17,FALSE)-AVERAGE(Skaters!Q3:Q640))/STDEV(Skaters!Q3:Q640)</f>
        <v>0.17760280096035577</v>
      </c>
      <c r="Q592" s="33">
        <f>(VLOOKUP($A592,Skaters!$A1:$V640,18,FALSE)-AVERAGE(Skaters!R3:R640))/STDEV(Skaters!R3:R640)</f>
        <v>-2.2191251844407867</v>
      </c>
      <c r="R592" s="33">
        <f>(VLOOKUP($A592,Skaters!$A1:$V640,19,FALSE)-AVERAGE(Skaters!S3:S640))/STDEV(Skaters!S3:S640)</f>
        <v>-1.001365952922862</v>
      </c>
      <c r="S592" s="33">
        <f>(VLOOKUP($A592,Skaters!$A1:$V640,20,FALSE)-AVERAGE(Skaters!T3:T640))/STDEV(Skaters!T3:T640)</f>
        <v>2.287361510342564</v>
      </c>
      <c r="T592" s="33">
        <f>(VLOOKUP($A592,Skaters!$A1:$V640,21,FALSE)-AVERAGE(Skaters!U3:U640))/STDEV(Skaters!U3:U640)</f>
        <v>1.5502209953468855</v>
      </c>
      <c r="U592" s="33">
        <f>(VLOOKUP($A592,Skaters!$A1:$V640,22,FALSE)-AVERAGE(Skaters!V3:V640))/STDEV(Skaters!V3:V640)</f>
        <v>1.3496267149523002</v>
      </c>
      <c r="V592" s="33">
        <f>IFERROR((VLOOKUP($A592,Skaters!A1:X640,23,FALSE)-AVERAGE(Skaters!W3:W640))/STDEV(Skaters!W3:W640),0)</f>
        <v>0</v>
      </c>
      <c r="W592" s="33">
        <f>IFERROR((VLOOKUP($A592,Skaters!A1:X640,24,FALSE)-AVERAGE(Skaters!X3:X640))/STDEV(Skaters!X3:X640),0)</f>
        <v>0</v>
      </c>
    </row>
    <row r="593" spans="1:23" ht="21.25" customHeight="1" x14ac:dyDescent="0.2">
      <c r="A593" s="47" t="s">
        <v>681</v>
      </c>
      <c r="B593" s="38" t="s">
        <v>117</v>
      </c>
      <c r="C593" s="39">
        <v>31</v>
      </c>
      <c r="D593" s="38" t="s">
        <v>59</v>
      </c>
      <c r="E593" s="40">
        <f t="shared" si="18"/>
        <v>-5.3991385702830463</v>
      </c>
      <c r="F593" s="41">
        <f t="shared" si="19"/>
        <v>-0.11248205354756347</v>
      </c>
      <c r="G593" s="42">
        <f>VLOOKUP(A593,Skaters!A1:G640,7,FALSE)</f>
        <v>48</v>
      </c>
      <c r="H593" s="43">
        <f>(VLOOKUP($A593,Skaters!$A1:$V640,8,FALSE)-AVERAGE(Skaters!H3:H640))/STDEV(Skaters!H3:H640)</f>
        <v>-1.7663966844115271</v>
      </c>
      <c r="I593" s="33">
        <f>(VLOOKUP($A593,Skaters!$A1:$V640,10,FALSE)-AVERAGE(Skaters!J3:J640))/STDEV(Skaters!J3:J640)</f>
        <v>-0.78964975815915528</v>
      </c>
      <c r="J593" s="33">
        <f>(VLOOKUP($A593,Skaters!$A1:$V640,11,FALSE)-AVERAGE(Skaters!K3:K640))/STDEV(Skaters!K3:K640)</f>
        <v>-1.1771048389831413</v>
      </c>
      <c r="K593" s="33">
        <f>(VLOOKUP($A593,Skaters!$A1:$V640,12,FALSE)-AVERAGE(Skaters!L3:L640))/STDEV(Skaters!L3:L640)</f>
        <v>-1.1110982161513605</v>
      </c>
      <c r="L593" s="33">
        <f>(VLOOKUP($A593,Skaters!$A1:$V640,13,FALSE)-AVERAGE(Skaters!M3:M640))/STDEV(Skaters!M3:M640)</f>
        <v>-1.2292845105854155</v>
      </c>
      <c r="M593" s="33">
        <f>(VLOOKUP($A593,Skaters!$A1:$V640,14,FALSE)-AVERAGE(Skaters!N3:N640))/STDEV(Skaters!N3:N640)</f>
        <v>-0.72742480831969258</v>
      </c>
      <c r="N593" s="33">
        <f>(VLOOKUP($A593,Skaters!$A1:$V640,15,FALSE)-AVERAGE(Skaters!O3:O640))/STDEV(Skaters!O3:O640)</f>
        <v>-0.80161507462839432</v>
      </c>
      <c r="O593" s="33">
        <f>(VLOOKUP($A593,Skaters!$A1:$V640,16,FALSE)-AVERAGE(Skaters!P3:P640))/STDEV(Skaters!P3:P640)</f>
        <v>-0.81042346150281364</v>
      </c>
      <c r="P593" s="33">
        <f>(VLOOKUP($A593,Skaters!$A1:$V640,17,FALSE)-AVERAGE(Skaters!Q3:Q640))/STDEV(Skaters!Q3:Q640)</f>
        <v>-0.71125958493605257</v>
      </c>
      <c r="Q593" s="33">
        <f>(VLOOKUP($A593,Skaters!$A1:$V640,18,FALSE)-AVERAGE(Skaters!R3:R640))/STDEV(Skaters!R3:R640)</f>
        <v>-0.59106092642412611</v>
      </c>
      <c r="R593" s="33">
        <f>(VLOOKUP($A593,Skaters!$A1:$V640,19,FALSE)-AVERAGE(Skaters!S3:S640))/STDEV(Skaters!S3:S640)</f>
        <v>-0.78365824981012955</v>
      </c>
      <c r="S593" s="33">
        <f>(VLOOKUP($A593,Skaters!$A1:$V640,20,FALSE)-AVERAGE(Skaters!T3:T640))/STDEV(Skaters!T3:T640)</f>
        <v>-0.21301185932098915</v>
      </c>
      <c r="T593" s="33">
        <f>(VLOOKUP($A593,Skaters!$A1:$V640,21,FALSE)-AVERAGE(Skaters!U3:U640))/STDEV(Skaters!U3:U640)</f>
        <v>-0.23399466973619118</v>
      </c>
      <c r="U593" s="33">
        <f>(VLOOKUP($A593,Skaters!$A1:$V640,22,FALSE)-AVERAGE(Skaters!V3:V640))/STDEV(Skaters!V3:V640)</f>
        <v>0.96602766384207661</v>
      </c>
      <c r="V593" s="33">
        <f>IFERROR((VLOOKUP($A593,Skaters!A1:X640,23,FALSE)-AVERAGE(Skaters!W3:W640))/STDEV(Skaters!W3:W640),0)</f>
        <v>0</v>
      </c>
      <c r="W593" s="33">
        <f>IFERROR((VLOOKUP($A593,Skaters!A1:X640,24,FALSE)-AVERAGE(Skaters!X3:X640))/STDEV(Skaters!X3:X640),0)</f>
        <v>0</v>
      </c>
    </row>
    <row r="594" spans="1:23" ht="21.25" customHeight="1" x14ac:dyDescent="0.15">
      <c r="A594" s="44" t="s">
        <v>689</v>
      </c>
      <c r="B594" s="45" t="s">
        <v>92</v>
      </c>
      <c r="C594" s="46">
        <v>29</v>
      </c>
      <c r="D594" s="45" t="s">
        <v>59</v>
      </c>
      <c r="E594" s="40">
        <f t="shared" si="18"/>
        <v>-4.9776275817614799</v>
      </c>
      <c r="F594" s="41">
        <f t="shared" si="19"/>
        <v>-0.10820929525568435</v>
      </c>
      <c r="G594" s="42">
        <f>VLOOKUP(A594,Skaters!A1:G640,7,FALSE)</f>
        <v>46</v>
      </c>
      <c r="H594" s="43">
        <f>(VLOOKUP($A594,Skaters!$A1:$V640,8,FALSE)-AVERAGE(Skaters!H3:H640))/STDEV(Skaters!H3:H640)</f>
        <v>-1.3933489906668119</v>
      </c>
      <c r="I594" s="33">
        <f>(VLOOKUP($A594,Skaters!$A1:$V640,10,FALSE)-AVERAGE(Skaters!J3:J640))/STDEV(Skaters!J3:J640)</f>
        <v>-0.76807563378099275</v>
      </c>
      <c r="J594" s="33">
        <f>(VLOOKUP($A594,Skaters!$A1:$V640,11,FALSE)-AVERAGE(Skaters!K3:K640))/STDEV(Skaters!K3:K640)</f>
        <v>-1.2026131053426181</v>
      </c>
      <c r="K594" s="33">
        <f>(VLOOKUP($A594,Skaters!$A1:$V640,12,FALSE)-AVERAGE(Skaters!L3:L640))/STDEV(Skaters!L3:L640)</f>
        <v>-1.1171655494220236</v>
      </c>
      <c r="L594" s="33">
        <f>(VLOOKUP($A594,Skaters!$A1:$V640,13,FALSE)-AVERAGE(Skaters!M3:M640))/STDEV(Skaters!M3:M640)</f>
        <v>-1.4682700752625479</v>
      </c>
      <c r="M594" s="33">
        <f>(VLOOKUP($A594,Skaters!$A1:$V640,14,FALSE)-AVERAGE(Skaters!N3:N640))/STDEV(Skaters!N3:N640)</f>
        <v>-0.76899516501206844</v>
      </c>
      <c r="N594" s="33">
        <f>(VLOOKUP($A594,Skaters!$A1:$V640,15,FALSE)-AVERAGE(Skaters!O3:O640))/STDEV(Skaters!O3:O640)</f>
        <v>-0.86975422785957013</v>
      </c>
      <c r="O594" s="33">
        <f>(VLOOKUP($A594,Skaters!$A1:$V640,16,FALSE)-AVERAGE(Skaters!P3:P640))/STDEV(Skaters!P3:P640)</f>
        <v>-0.26579548581295104</v>
      </c>
      <c r="P594" s="33">
        <f>(VLOOKUP($A594,Skaters!$A1:$V640,17,FALSE)-AVERAGE(Skaters!Q3:Q640))/STDEV(Skaters!Q3:Q640)</f>
        <v>-0.10842838988922521</v>
      </c>
      <c r="Q594" s="33">
        <f>(VLOOKUP($A594,Skaters!$A1:$V640,18,FALSE)-AVERAGE(Skaters!R3:R640))/STDEV(Skaters!R3:R640)</f>
        <v>-0.40311905370280016</v>
      </c>
      <c r="R594" s="33">
        <f>(VLOOKUP($A594,Skaters!$A1:$V640,19,FALSE)-AVERAGE(Skaters!S3:S640))/STDEV(Skaters!S3:S640)</f>
        <v>-0.65742602116460835</v>
      </c>
      <c r="S594" s="33">
        <f>(VLOOKUP($A594,Skaters!$A1:$V640,20,FALSE)-AVERAGE(Skaters!T3:T640))/STDEV(Skaters!T3:T640)</f>
        <v>0.39701383239064508</v>
      </c>
      <c r="T594" s="33">
        <f>(VLOOKUP($A594,Skaters!$A1:$V640,21,FALSE)-AVERAGE(Skaters!U3:U640))/STDEV(Skaters!U3:U640)</f>
        <v>0.41406710749233921</v>
      </c>
      <c r="U594" s="33">
        <f>(VLOOKUP($A594,Skaters!$A1:$V640,22,FALSE)-AVERAGE(Skaters!V3:V640))/STDEV(Skaters!V3:V640)</f>
        <v>0.98239098609353148</v>
      </c>
      <c r="V594" s="33">
        <f>IFERROR((VLOOKUP($A594,Skaters!A1:X640,23,FALSE)-AVERAGE(Skaters!W3:W640))/STDEV(Skaters!W3:W640),0)</f>
        <v>0</v>
      </c>
      <c r="W594" s="33">
        <f>IFERROR((VLOOKUP($A594,Skaters!A1:X640,24,FALSE)-AVERAGE(Skaters!X3:X640))/STDEV(Skaters!X3:X640),0)</f>
        <v>0</v>
      </c>
    </row>
    <row r="595" spans="1:23" ht="21.25" customHeight="1" x14ac:dyDescent="0.15">
      <c r="A595" s="44" t="s">
        <v>687</v>
      </c>
      <c r="B595" s="45" t="s">
        <v>94</v>
      </c>
      <c r="C595" s="46">
        <v>36</v>
      </c>
      <c r="D595" s="45" t="s">
        <v>59</v>
      </c>
      <c r="E595" s="40">
        <f t="shared" si="18"/>
        <v>-4.8781656421766106</v>
      </c>
      <c r="F595" s="41">
        <f t="shared" si="19"/>
        <v>-9.9554400860747155E-2</v>
      </c>
      <c r="G595" s="42">
        <f>VLOOKUP(A595,Skaters!A1:G640,7,FALSE)</f>
        <v>49</v>
      </c>
      <c r="H595" s="43">
        <f>(VLOOKUP($A595,Skaters!$A1:$V640,8,FALSE)-AVERAGE(Skaters!H3:H640))/STDEV(Skaters!H3:H640)</f>
        <v>-1.7190968885468851</v>
      </c>
      <c r="I595" s="33">
        <f>(VLOOKUP($A595,Skaters!$A1:$V640,10,FALSE)-AVERAGE(Skaters!J3:J640))/STDEV(Skaters!J3:J640)</f>
        <v>-0.81124292188688396</v>
      </c>
      <c r="J595" s="33">
        <f>(VLOOKUP($A595,Skaters!$A1:$V640,11,FALSE)-AVERAGE(Skaters!K3:K640))/STDEV(Skaters!K3:K640)</f>
        <v>-1.1776092215477258</v>
      </c>
      <c r="K595" s="33">
        <f>(VLOOKUP($A595,Skaters!$A1:$V640,12,FALSE)-AVERAGE(Skaters!L3:L640))/STDEV(Skaters!L3:L640)</f>
        <v>-1.1214696154897092</v>
      </c>
      <c r="L595" s="33">
        <f>(VLOOKUP($A595,Skaters!$A1:$V640,13,FALSE)-AVERAGE(Skaters!M3:M640))/STDEV(Skaters!M3:M640)</f>
        <v>-1.3176713435631715</v>
      </c>
      <c r="M595" s="33">
        <f>(VLOOKUP($A595,Skaters!$A1:$V640,14,FALSE)-AVERAGE(Skaters!N3:N640))/STDEV(Skaters!N3:N640)</f>
        <v>-0.76903558651683845</v>
      </c>
      <c r="N595" s="33">
        <f>(VLOOKUP($A595,Skaters!$A1:$V640,15,FALSE)-AVERAGE(Skaters!O3:O640))/STDEV(Skaters!O3:O640)</f>
        <v>-0.86979514857320173</v>
      </c>
      <c r="O595" s="33">
        <f>(VLOOKUP($A595,Skaters!$A1:$V640,16,FALSE)-AVERAGE(Skaters!P3:P640))/STDEV(Skaters!P3:P640)</f>
        <v>-0.69249226213885384</v>
      </c>
      <c r="P595" s="33">
        <f>(VLOOKUP($A595,Skaters!$A1:$V640,17,FALSE)-AVERAGE(Skaters!Q3:Q640))/STDEV(Skaters!Q3:Q640)</f>
        <v>0.11601299037276985</v>
      </c>
      <c r="Q595" s="33">
        <f>(VLOOKUP($A595,Skaters!$A1:$V640,18,FALSE)-AVERAGE(Skaters!R3:R640))/STDEV(Skaters!R3:R640)</f>
        <v>-9.354744466773297E-3</v>
      </c>
      <c r="R595" s="33">
        <f>(VLOOKUP($A595,Skaters!$A1:$V640,19,FALSE)-AVERAGE(Skaters!S3:S640))/STDEV(Skaters!S3:S640)</f>
        <v>-0.6293636362684677</v>
      </c>
      <c r="S595" s="33">
        <f>(VLOOKUP($A595,Skaters!$A1:$V640,20,FALSE)-AVERAGE(Skaters!T3:T640))/STDEV(Skaters!T3:T640)</f>
        <v>0.70683218598731612</v>
      </c>
      <c r="T595" s="33">
        <f>(VLOOKUP($A595,Skaters!$A1:$V640,21,FALSE)-AVERAGE(Skaters!U3:U640))/STDEV(Skaters!U3:U640)</f>
        <v>0.50060150637376777</v>
      </c>
      <c r="U595" s="33">
        <f>(VLOOKUP($A595,Skaters!$A1:$V640,22,FALSE)-AVERAGE(Skaters!V3:V640))/STDEV(Skaters!V3:V640)</f>
        <v>1.1926507343492327</v>
      </c>
      <c r="V595" s="33">
        <f>IFERROR((VLOOKUP($A595,Skaters!A1:X640,23,FALSE)-AVERAGE(Skaters!W3:W640))/STDEV(Skaters!W3:W640),0)</f>
        <v>0</v>
      </c>
      <c r="W595" s="33">
        <f>IFERROR((VLOOKUP($A595,Skaters!A1:X640,24,FALSE)-AVERAGE(Skaters!X3:X640))/STDEV(Skaters!X3:X640),0)</f>
        <v>0</v>
      </c>
    </row>
    <row r="596" spans="1:23" ht="21.25" customHeight="1" x14ac:dyDescent="0.15">
      <c r="A596" s="44" t="s">
        <v>662</v>
      </c>
      <c r="B596" s="45" t="s">
        <v>130</v>
      </c>
      <c r="C596" s="46">
        <v>20</v>
      </c>
      <c r="D596" s="45" t="s">
        <v>74</v>
      </c>
      <c r="E596" s="40">
        <f t="shared" si="18"/>
        <v>-3.9749813619326151</v>
      </c>
      <c r="F596" s="41">
        <f t="shared" si="19"/>
        <v>-8.4574071530481174E-2</v>
      </c>
      <c r="G596" s="42">
        <f>VLOOKUP(A596,Skaters!A1:G640,7,FALSE)</f>
        <v>47</v>
      </c>
      <c r="H596" s="43">
        <f>(VLOOKUP($A596,Skaters!$A1:$V640,8,FALSE)-AVERAGE(Skaters!H3:H640))/STDEV(Skaters!H3:H640)</f>
        <v>0.14230505839875002</v>
      </c>
      <c r="I596" s="33">
        <f>(VLOOKUP($A596,Skaters!$A1:$V640,10,FALSE)-AVERAGE(Skaters!J3:J640))/STDEV(Skaters!J3:J640)</f>
        <v>-1.2818640834362833</v>
      </c>
      <c r="J596" s="33">
        <f>(VLOOKUP($A596,Skaters!$A1:$V640,11,FALSE)-AVERAGE(Skaters!K3:K640))/STDEV(Skaters!K3:K640)</f>
        <v>-0.85654139243911787</v>
      </c>
      <c r="K596" s="33">
        <f>(VLOOKUP($A596,Skaters!$A1:$V640,12,FALSE)-AVERAGE(Skaters!L3:L640))/STDEV(Skaters!L3:L640)</f>
        <v>-1.1377802054941448</v>
      </c>
      <c r="L596" s="33">
        <f>(VLOOKUP($A596,Skaters!$A1:$V640,13,FALSE)-AVERAGE(Skaters!M3:M640))/STDEV(Skaters!M3:M640)</f>
        <v>-1.2294491318586129</v>
      </c>
      <c r="M596" s="33">
        <f>(VLOOKUP($A596,Skaters!$A1:$V640,14,FALSE)-AVERAGE(Skaters!N3:N640))/STDEV(Skaters!N3:N640)</f>
        <v>-0.78114935791567042</v>
      </c>
      <c r="N596" s="33">
        <f>(VLOOKUP($A596,Skaters!$A1:$V640,15,FALSE)-AVERAGE(Skaters!O3:O640))/STDEV(Skaters!O3:O640)</f>
        <v>-0.87409809451091103</v>
      </c>
      <c r="O596" s="33">
        <f>(VLOOKUP($A596,Skaters!$A1:$V640,16,FALSE)-AVERAGE(Skaters!P3:P640))/STDEV(Skaters!P3:P640)</f>
        <v>0.66862804100352224</v>
      </c>
      <c r="P596" s="33">
        <f>(VLOOKUP($A596,Skaters!$A1:$V640,17,FALSE)-AVERAGE(Skaters!Q3:Q640))/STDEV(Skaters!Q3:Q640)</f>
        <v>-0.80294898079948707</v>
      </c>
      <c r="Q596" s="33">
        <f>(VLOOKUP($A596,Skaters!$A1:$V640,18,FALSE)-AVERAGE(Skaters!R3:R640))/STDEV(Skaters!R3:R640)</f>
        <v>-0.40165670069121262</v>
      </c>
      <c r="R596" s="33">
        <f>(VLOOKUP($A596,Skaters!$A1:$V640,19,FALSE)-AVERAGE(Skaters!S3:S640))/STDEV(Skaters!S3:S640)</f>
        <v>-1.2140461542155778</v>
      </c>
      <c r="S596" s="33">
        <f>(VLOOKUP($A596,Skaters!$A1:$V640,20,FALSE)-AVERAGE(Skaters!T3:T640))/STDEV(Skaters!T3:T640)</f>
        <v>-0.59598363404164245</v>
      </c>
      <c r="T596" s="33">
        <f>(VLOOKUP($A596,Skaters!$A1:$V640,21,FALSE)-AVERAGE(Skaters!U3:U640))/STDEV(Skaters!U3:U640)</f>
        <v>-0.65095784258714562</v>
      </c>
      <c r="U596" s="33">
        <f>(VLOOKUP($A596,Skaters!$A1:$V640,22,FALSE)-AVERAGE(Skaters!V3:V640))/STDEV(Skaters!V3:V640)</f>
        <v>-1.1927436227759016</v>
      </c>
      <c r="V596" s="33">
        <f>IFERROR((VLOOKUP($A596,Skaters!A1:X640,23,FALSE)-AVERAGE(Skaters!W3:W640))/STDEV(Skaters!W3:W640),0)</f>
        <v>0</v>
      </c>
      <c r="W596" s="33">
        <f>IFERROR((VLOOKUP($A596,Skaters!A1:X640,24,FALSE)-AVERAGE(Skaters!X3:X640))/STDEV(Skaters!X3:X640),0)</f>
        <v>0</v>
      </c>
    </row>
    <row r="597" spans="1:23" ht="21.25" customHeight="1" x14ac:dyDescent="0.2">
      <c r="A597" s="47" t="s">
        <v>692</v>
      </c>
      <c r="B597" s="38" t="s">
        <v>72</v>
      </c>
      <c r="C597" s="39">
        <v>24</v>
      </c>
      <c r="D597" s="38" t="s">
        <v>66</v>
      </c>
      <c r="E597" s="40">
        <f t="shared" si="18"/>
        <v>-5.4052044778589554</v>
      </c>
      <c r="F597" s="41">
        <f t="shared" si="19"/>
        <v>-0.11031029546650929</v>
      </c>
      <c r="G597" s="42">
        <f>VLOOKUP(A597,Skaters!A1:G640,7,FALSE)</f>
        <v>49</v>
      </c>
      <c r="H597" s="43">
        <f>(VLOOKUP($A597,Skaters!$A1:$V640,8,FALSE)-AVERAGE(Skaters!H3:H640))/STDEV(Skaters!H3:H640)</f>
        <v>-1.7807234653780937</v>
      </c>
      <c r="I597" s="33">
        <f>(VLOOKUP($A597,Skaters!$A1:$V640,10,FALSE)-AVERAGE(Skaters!J3:J640))/STDEV(Skaters!J3:J640)</f>
        <v>-0.83037924943674268</v>
      </c>
      <c r="J597" s="33">
        <f>(VLOOKUP($A597,Skaters!$A1:$V640,11,FALSE)-AVERAGE(Skaters!K3:K640))/STDEV(Skaters!K3:K640)</f>
        <v>-1.1896695884412885</v>
      </c>
      <c r="K597" s="33">
        <f>(VLOOKUP($A597,Skaters!$A1:$V640,12,FALSE)-AVERAGE(Skaters!L3:L640))/STDEV(Skaters!L3:L640)</f>
        <v>-1.1379961040656681</v>
      </c>
      <c r="L597" s="33">
        <f>(VLOOKUP($A597,Skaters!$A1:$V640,13,FALSE)-AVERAGE(Skaters!M3:M640))/STDEV(Skaters!M3:M640)</f>
        <v>-1.2634330672139922</v>
      </c>
      <c r="M597" s="33">
        <f>(VLOOKUP($A597,Skaters!$A1:$V640,14,FALSE)-AVERAGE(Skaters!N3:N640))/STDEV(Skaters!N3:N640)</f>
        <v>-0.75855841337486007</v>
      </c>
      <c r="N597" s="33">
        <f>(VLOOKUP($A597,Skaters!$A1:$V640,15,FALSE)-AVERAGE(Skaters!O3:O640))/STDEV(Skaters!O3:O640)</f>
        <v>-0.85918858149332367</v>
      </c>
      <c r="O597" s="33">
        <f>(VLOOKUP($A597,Skaters!$A1:$V640,16,FALSE)-AVERAGE(Skaters!P3:P640))/STDEV(Skaters!P3:P640)</f>
        <v>-0.9932084522216027</v>
      </c>
      <c r="P597" s="33">
        <f>(VLOOKUP($A597,Skaters!$A1:$V640,17,FALSE)-AVERAGE(Skaters!Q3:Q640))/STDEV(Skaters!Q3:Q640)</f>
        <v>-0.8022610340764802</v>
      </c>
      <c r="Q597" s="33">
        <f>(VLOOKUP($A597,Skaters!$A1:$V640,18,FALSE)-AVERAGE(Skaters!R3:R640))/STDEV(Skaters!R3:R640)</f>
        <v>-0.26932553905200585</v>
      </c>
      <c r="R597" s="33">
        <f>(VLOOKUP($A597,Skaters!$A1:$V640,19,FALSE)-AVERAGE(Skaters!S3:S640))/STDEV(Skaters!S3:S640)</f>
        <v>-0.68535125728983393</v>
      </c>
      <c r="S597" s="33">
        <f>(VLOOKUP($A597,Skaters!$A1:$V640,20,FALSE)-AVERAGE(Skaters!T3:T640))/STDEV(Skaters!T3:T640)</f>
        <v>-0.55580414760995245</v>
      </c>
      <c r="T597" s="33">
        <f>(VLOOKUP($A597,Skaters!$A1:$V640,21,FALSE)-AVERAGE(Skaters!U3:U640))/STDEV(Skaters!U3:U640)</f>
        <v>-0.57376233370094631</v>
      </c>
      <c r="U597" s="33">
        <f>(VLOOKUP($A597,Skaters!$A1:$V640,22,FALSE)-AVERAGE(Skaters!V3:V640))/STDEV(Skaters!V3:V640)</f>
        <v>-1.1927436227759016</v>
      </c>
      <c r="V597" s="33">
        <f>IFERROR((VLOOKUP($A597,Skaters!A1:X640,23,FALSE)-AVERAGE(Skaters!W3:W640))/STDEV(Skaters!W3:W640),0)</f>
        <v>0</v>
      </c>
      <c r="W597" s="33">
        <f>IFERROR((VLOOKUP($A597,Skaters!A1:X640,24,FALSE)-AVERAGE(Skaters!X3:X640))/STDEV(Skaters!X3:X640),0)</f>
        <v>0</v>
      </c>
    </row>
    <row r="598" spans="1:23" ht="21.25" customHeight="1" x14ac:dyDescent="0.15">
      <c r="A598" s="44" t="s">
        <v>701</v>
      </c>
      <c r="B598" s="48" t="s">
        <v>125</v>
      </c>
      <c r="C598" s="49">
        <v>25</v>
      </c>
      <c r="D598" s="48" t="s">
        <v>59</v>
      </c>
      <c r="E598" s="40">
        <f t="shared" si="18"/>
        <v>-5.026922018302459</v>
      </c>
      <c r="F598" s="41">
        <f t="shared" si="19"/>
        <v>-0.1092809134413578</v>
      </c>
      <c r="G598" s="42">
        <f>VLOOKUP(A598,Skaters!A1:G640,7,FALSE)</f>
        <v>46</v>
      </c>
      <c r="H598" s="43">
        <f>(VLOOKUP($A598,Skaters!$A1:$V640,8,FALSE)-AVERAGE(Skaters!H3:H640))/STDEV(Skaters!H3:H640)</f>
        <v>-2.0142059890256778</v>
      </c>
      <c r="I598" s="33">
        <f>(VLOOKUP($A598,Skaters!$A1:$V640,10,FALSE)-AVERAGE(Skaters!J3:J640))/STDEV(Skaters!J3:J640)</f>
        <v>-0.9201585583443086</v>
      </c>
      <c r="J598" s="33">
        <f>(VLOOKUP($A598,Skaters!$A1:$V640,11,FALSE)-AVERAGE(Skaters!K3:K640))/STDEV(Skaters!K3:K640)</f>
        <v>-1.1245814251593014</v>
      </c>
      <c r="K598" s="33">
        <f>(VLOOKUP($A598,Skaters!$A1:$V640,12,FALSE)-AVERAGE(Skaters!L3:L640))/STDEV(Skaters!L3:L640)</f>
        <v>-1.1386830119584199</v>
      </c>
      <c r="L598" s="33">
        <f>(VLOOKUP($A598,Skaters!$A1:$V640,13,FALSE)-AVERAGE(Skaters!M3:M640))/STDEV(Skaters!M3:M640)</f>
        <v>-1.3652330734067213</v>
      </c>
      <c r="M598" s="33">
        <f>(VLOOKUP($A598,Skaters!$A1:$V640,14,FALSE)-AVERAGE(Skaters!N3:N640))/STDEV(Skaters!N3:N640)</f>
        <v>-0.7784975061649777</v>
      </c>
      <c r="N598" s="33">
        <f>(VLOOKUP($A598,Skaters!$A1:$V640,15,FALSE)-AVERAGE(Skaters!O3:O640))/STDEV(Skaters!O3:O640)</f>
        <v>-0.87937392369626477</v>
      </c>
      <c r="O598" s="33">
        <f>(VLOOKUP($A598,Skaters!$A1:$V640,16,FALSE)-AVERAGE(Skaters!P3:P640))/STDEV(Skaters!P3:P640)</f>
        <v>-1.0827954762856036</v>
      </c>
      <c r="P598" s="33">
        <f>(VLOOKUP($A598,Skaters!$A1:$V640,17,FALSE)-AVERAGE(Skaters!Q3:Q640))/STDEV(Skaters!Q3:Q640)</f>
        <v>1.1738727398173325</v>
      </c>
      <c r="Q598" s="33">
        <f>(VLOOKUP($A598,Skaters!$A1:$V640,18,FALSE)-AVERAGE(Skaters!R3:R640))/STDEV(Skaters!R3:R640)</f>
        <v>0.34522043858974072</v>
      </c>
      <c r="R598" s="33">
        <f>(VLOOKUP($A598,Skaters!$A1:$V640,19,FALSE)-AVERAGE(Skaters!S3:S640))/STDEV(Skaters!S3:S640)</f>
        <v>-0.90498950621485208</v>
      </c>
      <c r="S598" s="33">
        <f>(VLOOKUP($A598,Skaters!$A1:$V640,20,FALSE)-AVERAGE(Skaters!T3:T640))/STDEV(Skaters!T3:T640)</f>
        <v>-2.1909728340307445E-2</v>
      </c>
      <c r="T598" s="33">
        <f>(VLOOKUP($A598,Skaters!$A1:$V640,21,FALSE)-AVERAGE(Skaters!U3:U640))/STDEV(Skaters!U3:U640)</f>
        <v>-0.23799664932599093</v>
      </c>
      <c r="U598" s="33">
        <f>(VLOOKUP($A598,Skaters!$A1:$V640,22,FALSE)-AVERAGE(Skaters!V3:V640))/STDEV(Skaters!V3:V640)</f>
        <v>1.4123145815044778</v>
      </c>
      <c r="V598" s="33">
        <f>IFERROR((VLOOKUP($A598,Skaters!A1:X640,23,FALSE)-AVERAGE(Skaters!W3:W640))/STDEV(Skaters!W3:W640),0)</f>
        <v>0</v>
      </c>
      <c r="W598" s="33">
        <f>IFERROR((VLOOKUP($A598,Skaters!A1:X640,24,FALSE)-AVERAGE(Skaters!X3:X640))/STDEV(Skaters!X3:X640),0)</f>
        <v>0</v>
      </c>
    </row>
    <row r="599" spans="1:23" ht="21.25" customHeight="1" x14ac:dyDescent="0.15">
      <c r="A599" s="44" t="s">
        <v>658</v>
      </c>
      <c r="B599" s="45" t="s">
        <v>68</v>
      </c>
      <c r="C599" s="46">
        <v>30</v>
      </c>
      <c r="D599" s="45" t="s">
        <v>104</v>
      </c>
      <c r="E599" s="40">
        <f t="shared" si="18"/>
        <v>-5.2948477843763397</v>
      </c>
      <c r="F599" s="41">
        <f t="shared" si="19"/>
        <v>-0.11265633583779447</v>
      </c>
      <c r="G599" s="42">
        <f>VLOOKUP(A599,Skaters!A1:G640,7,FALSE)</f>
        <v>47</v>
      </c>
      <c r="H599" s="43">
        <f>(VLOOKUP($A599,Skaters!$A1:$V640,8,FALSE)-AVERAGE(Skaters!H3:H640))/STDEV(Skaters!H3:H640)</f>
        <v>-1.0331971054276226</v>
      </c>
      <c r="I599" s="33">
        <f>(VLOOKUP($A599,Skaters!$A1:$V640,10,FALSE)-AVERAGE(Skaters!J3:J640))/STDEV(Skaters!J3:J640)</f>
        <v>-0.98441809019330062</v>
      </c>
      <c r="J599" s="33">
        <f>(VLOOKUP($A599,Skaters!$A1:$V640,11,FALSE)-AVERAGE(Skaters!K3:K640))/STDEV(Skaters!K3:K640)</f>
        <v>-1.0774394424432832</v>
      </c>
      <c r="K599" s="33">
        <f>(VLOOKUP($A599,Skaters!$A1:$V640,12,FALSE)-AVERAGE(Skaters!L3:L640))/STDEV(Skaters!L3:L640)</f>
        <v>-1.1388240363450672</v>
      </c>
      <c r="L599" s="33">
        <f>(VLOOKUP($A599,Skaters!$A1:$V640,13,FALSE)-AVERAGE(Skaters!M3:M640))/STDEV(Skaters!M3:M640)</f>
        <v>-0.91649941645833688</v>
      </c>
      <c r="M599" s="33">
        <f>(VLOOKUP($A599,Skaters!$A1:$V640,14,FALSE)-AVERAGE(Skaters!N3:N640))/STDEV(Skaters!N3:N640)</f>
        <v>-0.62918546666999298</v>
      </c>
      <c r="N599" s="33">
        <f>(VLOOKUP($A599,Skaters!$A1:$V640,15,FALSE)-AVERAGE(Skaters!O3:O640))/STDEV(Skaters!O3:O640)</f>
        <v>-0.72379110568772465</v>
      </c>
      <c r="O599" s="33">
        <f>(VLOOKUP($A599,Skaters!$A1:$V640,16,FALSE)-AVERAGE(Skaters!P3:P640))/STDEV(Skaters!P3:P640)</f>
        <v>-0.6267052010243428</v>
      </c>
      <c r="P599" s="33">
        <f>(VLOOKUP($A599,Skaters!$A1:$V640,17,FALSE)-AVERAGE(Skaters!Q3:Q640))/STDEV(Skaters!Q3:Q640)</f>
        <v>1.141258906255803</v>
      </c>
      <c r="Q599" s="33">
        <f>(VLOOKUP($A599,Skaters!$A1:$V640,18,FALSE)-AVERAGE(Skaters!R3:R640))/STDEV(Skaters!R3:R640)</f>
        <v>-0.96599452856935142</v>
      </c>
      <c r="R599" s="33">
        <f>(VLOOKUP($A599,Skaters!$A1:$V640,19,FALSE)-AVERAGE(Skaters!S3:S640))/STDEV(Skaters!S3:S640)</f>
        <v>-0.94884283130322866</v>
      </c>
      <c r="S599" s="33">
        <f>(VLOOKUP($A599,Skaters!$A1:$V640,20,FALSE)-AVERAGE(Skaters!T3:T640))/STDEV(Skaters!T3:T640)</f>
        <v>0.178270699938718</v>
      </c>
      <c r="T599" s="33">
        <f>(VLOOKUP($A599,Skaters!$A1:$V640,21,FALSE)-AVERAGE(Skaters!U3:U640))/STDEV(Skaters!U3:U640)</f>
        <v>0.3081945648690822</v>
      </c>
      <c r="U599" s="33">
        <f>(VLOOKUP($A599,Skaters!$A1:$V640,22,FALSE)-AVERAGE(Skaters!V3:V640))/STDEV(Skaters!V3:V640)</f>
        <v>0.82557722401414879</v>
      </c>
      <c r="V599" s="33">
        <f>IFERROR((VLOOKUP($A599,Skaters!A1:X640,23,FALSE)-AVERAGE(Skaters!W3:W640))/STDEV(Skaters!W3:W640),0)</f>
        <v>0</v>
      </c>
      <c r="W599" s="33">
        <f>IFERROR((VLOOKUP($A599,Skaters!A1:X640,24,FALSE)-AVERAGE(Skaters!X3:X640))/STDEV(Skaters!X3:X640),0)</f>
        <v>0</v>
      </c>
    </row>
    <row r="600" spans="1:23" ht="21.25" customHeight="1" x14ac:dyDescent="0.2">
      <c r="A600" s="47" t="s">
        <v>668</v>
      </c>
      <c r="B600" s="38" t="s">
        <v>157</v>
      </c>
      <c r="C600" s="39">
        <v>34</v>
      </c>
      <c r="D600" s="38" t="s">
        <v>74</v>
      </c>
      <c r="E600" s="40">
        <f t="shared" si="18"/>
        <v>-4.5172901500285683</v>
      </c>
      <c r="F600" s="41">
        <f t="shared" si="19"/>
        <v>-9.820195978322975E-2</v>
      </c>
      <c r="G600" s="42">
        <f>VLOOKUP(A600,Skaters!A1:G640,7,FALSE)</f>
        <v>46</v>
      </c>
      <c r="H600" s="43">
        <f>(VLOOKUP($A600,Skaters!$A1:$V640,8,FALSE)-AVERAGE(Skaters!H3:H640))/STDEV(Skaters!H3:H640)</f>
        <v>-8.676574525018213E-2</v>
      </c>
      <c r="I600" s="33">
        <f>(VLOOKUP($A600,Skaters!$A1:$V640,10,FALSE)-AVERAGE(Skaters!J3:J640))/STDEV(Skaters!J3:J640)</f>
        <v>-1.1116428186804417</v>
      </c>
      <c r="J600" s="33">
        <f>(VLOOKUP($A600,Skaters!$A1:$V640,11,FALSE)-AVERAGE(Skaters!K3:K640))/STDEV(Skaters!K3:K640)</f>
        <v>-0.99272016790636419</v>
      </c>
      <c r="K600" s="33">
        <f>(VLOOKUP($A600,Skaters!$A1:$V640,12,FALSE)-AVERAGE(Skaters!L3:L640))/STDEV(Skaters!L3:L640)</f>
        <v>-1.1445446612584151</v>
      </c>
      <c r="L600" s="33">
        <f>(VLOOKUP($A600,Skaters!$A1:$V640,13,FALSE)-AVERAGE(Skaters!M3:M640))/STDEV(Skaters!M3:M640)</f>
        <v>-1.2597444146202645</v>
      </c>
      <c r="M600" s="33">
        <f>(VLOOKUP($A600,Skaters!$A1:$V640,14,FALSE)-AVERAGE(Skaters!N3:N640))/STDEV(Skaters!N3:N640)</f>
        <v>-0.77899566767458073</v>
      </c>
      <c r="N600" s="33">
        <f>(VLOOKUP($A600,Skaters!$A1:$V640,15,FALSE)-AVERAGE(Skaters!O3:O640))/STDEV(Skaters!O3:O640)</f>
        <v>-0.86968855080710183</v>
      </c>
      <c r="O600" s="33">
        <f>(VLOOKUP($A600,Skaters!$A1:$V640,16,FALSE)-AVERAGE(Skaters!P3:P640))/STDEV(Skaters!P3:P640)</f>
        <v>0.53316206704657465</v>
      </c>
      <c r="P600" s="33">
        <f>(VLOOKUP($A600,Skaters!$A1:$V640,17,FALSE)-AVERAGE(Skaters!Q3:Q640))/STDEV(Skaters!Q3:Q640)</f>
        <v>-0.33981031720797722</v>
      </c>
      <c r="Q600" s="33">
        <f>(VLOOKUP($A600,Skaters!$A1:$V640,18,FALSE)-AVERAGE(Skaters!R3:R640))/STDEV(Skaters!R3:R640)</f>
        <v>-0.81665626506097011</v>
      </c>
      <c r="R600" s="33">
        <f>(VLOOKUP($A600,Skaters!$A1:$V640,19,FALSE)-AVERAGE(Skaters!S3:S640))/STDEV(Skaters!S3:S640)</f>
        <v>-1.0412392769638088</v>
      </c>
      <c r="S600" s="33">
        <f>(VLOOKUP($A600,Skaters!$A1:$V640,20,FALSE)-AVERAGE(Skaters!T3:T640))/STDEV(Skaters!T3:T640)</f>
        <v>-0.59598363404164245</v>
      </c>
      <c r="T600" s="33">
        <f>(VLOOKUP($A600,Skaters!$A1:$V640,21,FALSE)-AVERAGE(Skaters!U3:U640))/STDEV(Skaters!U3:U640)</f>
        <v>-0.65095784258714562</v>
      </c>
      <c r="U600" s="33">
        <f>(VLOOKUP($A600,Skaters!$A1:$V640,22,FALSE)-AVERAGE(Skaters!V3:V640))/STDEV(Skaters!V3:V640)</f>
        <v>-1.1927436227759016</v>
      </c>
      <c r="V600" s="33">
        <f>IFERROR((VLOOKUP($A600,Skaters!A1:X640,23,FALSE)-AVERAGE(Skaters!W3:W640))/STDEV(Skaters!W3:W640),0)</f>
        <v>0</v>
      </c>
      <c r="W600" s="33">
        <f>IFERROR((VLOOKUP($A600,Skaters!A1:X640,24,FALSE)-AVERAGE(Skaters!X3:X640))/STDEV(Skaters!X3:X640),0)</f>
        <v>0</v>
      </c>
    </row>
    <row r="601" spans="1:23" ht="21.25" customHeight="1" x14ac:dyDescent="0.2">
      <c r="A601" s="47" t="s">
        <v>592</v>
      </c>
      <c r="B601" s="38" t="s">
        <v>94</v>
      </c>
      <c r="C601" s="39">
        <v>30</v>
      </c>
      <c r="D601" s="38" t="s">
        <v>74</v>
      </c>
      <c r="E601" s="40">
        <f t="shared" si="18"/>
        <v>-2.2329985991841959</v>
      </c>
      <c r="F601" s="41">
        <f t="shared" si="19"/>
        <v>-4.5571399983350934E-2</v>
      </c>
      <c r="G601" s="42">
        <f>VLOOKUP(A601,Skaters!A1:G640,7,FALSE)</f>
        <v>49</v>
      </c>
      <c r="H601" s="43">
        <f>(VLOOKUP($A601,Skaters!$A1:$V640,8,FALSE)-AVERAGE(Skaters!H3:H640))/STDEV(Skaters!H3:H640)</f>
        <v>0.2208882759352831</v>
      </c>
      <c r="I601" s="33">
        <f>(VLOOKUP($A601,Skaters!$A1:$V640,10,FALSE)-AVERAGE(Skaters!J3:J640))/STDEV(Skaters!J3:J640)</f>
        <v>-1.1868173185727438</v>
      </c>
      <c r="J601" s="33">
        <f>(VLOOKUP($A601,Skaters!$A1:$V640,11,FALSE)-AVERAGE(Skaters!K3:K640))/STDEV(Skaters!K3:K640)</f>
        <v>-0.95113466326433804</v>
      </c>
      <c r="K601" s="33">
        <f>(VLOOKUP($A601,Skaters!$A1:$V640,12,FALSE)-AVERAGE(Skaters!L3:L640))/STDEV(Skaters!L3:L640)</f>
        <v>-1.1532767452695263</v>
      </c>
      <c r="L601" s="33">
        <f>(VLOOKUP($A601,Skaters!$A1:$V640,13,FALSE)-AVERAGE(Skaters!M3:M640))/STDEV(Skaters!M3:M640)</f>
        <v>-0.42481070009974475</v>
      </c>
      <c r="M601" s="33">
        <f>(VLOOKUP($A601,Skaters!$A1:$V640,14,FALSE)-AVERAGE(Skaters!N3:N640))/STDEV(Skaters!N3:N640)</f>
        <v>-0.77747368980049358</v>
      </c>
      <c r="N601" s="33">
        <f>(VLOOKUP($A601,Skaters!$A1:$V640,15,FALSE)-AVERAGE(Skaters!O3:O640))/STDEV(Skaters!O3:O640)</f>
        <v>-0.86657239797138919</v>
      </c>
      <c r="O601" s="33">
        <f>(VLOOKUP($A601,Skaters!$A1:$V640,16,FALSE)-AVERAGE(Skaters!P3:P640))/STDEV(Skaters!P3:P640)</f>
        <v>1.1902487233859531</v>
      </c>
      <c r="P601" s="33">
        <f>(VLOOKUP($A601,Skaters!$A1:$V640,17,FALSE)-AVERAGE(Skaters!Q3:Q640))/STDEV(Skaters!Q3:Q640)</f>
        <v>0.86069553755286921</v>
      </c>
      <c r="Q601" s="33">
        <f>(VLOOKUP($A601,Skaters!$A1:$V640,18,FALSE)-AVERAGE(Skaters!R3:R640))/STDEV(Skaters!R3:R640)</f>
        <v>6.0877573380670484E-3</v>
      </c>
      <c r="R601" s="33">
        <f>(VLOOKUP($A601,Skaters!$A1:$V640,19,FALSE)-AVERAGE(Skaters!S3:S640))/STDEV(Skaters!S3:S640)</f>
        <v>-1.0606547139893807</v>
      </c>
      <c r="S601" s="33">
        <f>(VLOOKUP($A601,Skaters!$A1:$V640,20,FALSE)-AVERAGE(Skaters!T3:T640))/STDEV(Skaters!T3:T640)</f>
        <v>-0.59598363404164245</v>
      </c>
      <c r="T601" s="33">
        <f>(VLOOKUP($A601,Skaters!$A1:$V640,21,FALSE)-AVERAGE(Skaters!U3:U640))/STDEV(Skaters!U3:U640)</f>
        <v>-0.65095784258714562</v>
      </c>
      <c r="U601" s="33">
        <f>(VLOOKUP($A601,Skaters!$A1:$V640,22,FALSE)-AVERAGE(Skaters!V3:V640))/STDEV(Skaters!V3:V640)</f>
        <v>-1.1927436227759016</v>
      </c>
      <c r="V601" s="33">
        <f>IFERROR((VLOOKUP($A601,Skaters!A1:X640,23,FALSE)-AVERAGE(Skaters!W3:W640))/STDEV(Skaters!W3:W640),0)</f>
        <v>0</v>
      </c>
      <c r="W601" s="33">
        <f>IFERROR((VLOOKUP($A601,Skaters!A1:X640,24,FALSE)-AVERAGE(Skaters!X3:X640))/STDEV(Skaters!X3:X640),0)</f>
        <v>0</v>
      </c>
    </row>
    <row r="602" spans="1:23" ht="21.25" customHeight="1" x14ac:dyDescent="0.2">
      <c r="A602" s="47" t="s">
        <v>677</v>
      </c>
      <c r="B602" s="38" t="s">
        <v>63</v>
      </c>
      <c r="C602" s="39">
        <v>25</v>
      </c>
      <c r="D602" s="38" t="s">
        <v>74</v>
      </c>
      <c r="E602" s="40">
        <f t="shared" si="18"/>
        <v>-2.4842175809067606</v>
      </c>
      <c r="F602" s="41">
        <f t="shared" si="19"/>
        <v>-5.0698317977688992E-2</v>
      </c>
      <c r="G602" s="42">
        <f>VLOOKUP(A602,Skaters!A1:G640,7,FALSE)</f>
        <v>49</v>
      </c>
      <c r="H602" s="43">
        <f>(VLOOKUP($A602,Skaters!$A1:$V640,8,FALSE)-AVERAGE(Skaters!H3:H640))/STDEV(Skaters!H3:H640)</f>
        <v>-0.49196009743928609</v>
      </c>
      <c r="I602" s="33">
        <f>(VLOOKUP($A602,Skaters!$A1:$V640,10,FALSE)-AVERAGE(Skaters!J3:J640))/STDEV(Skaters!J3:J640)</f>
        <v>-1.0276081678436335</v>
      </c>
      <c r="J602" s="33">
        <f>(VLOOKUP($A602,Skaters!$A1:$V640,11,FALSE)-AVERAGE(Skaters!K3:K640))/STDEV(Skaters!K3:K640)</f>
        <v>-1.0820832314069566</v>
      </c>
      <c r="K602" s="33">
        <f>(VLOOKUP($A602,Skaters!$A1:$V640,12,FALSE)-AVERAGE(Skaters!L3:L640))/STDEV(Skaters!L3:L640)</f>
        <v>-1.1618645010819015</v>
      </c>
      <c r="L602" s="33">
        <f>(VLOOKUP($A602,Skaters!$A1:$V640,13,FALSE)-AVERAGE(Skaters!M3:M640))/STDEV(Skaters!M3:M640)</f>
        <v>-1.2378536857880309</v>
      </c>
      <c r="M602" s="33">
        <f>(VLOOKUP($A602,Skaters!$A1:$V640,14,FALSE)-AVERAGE(Skaters!N3:N640))/STDEV(Skaters!N3:N640)</f>
        <v>-0.78329318282667271</v>
      </c>
      <c r="N602" s="33">
        <f>(VLOOKUP($A602,Skaters!$A1:$V640,15,FALSE)-AVERAGE(Skaters!O3:O640))/STDEV(Skaters!O3:O640)</f>
        <v>-0.87848743957921405</v>
      </c>
      <c r="O602" s="33">
        <f>(VLOOKUP($A602,Skaters!$A1:$V640,16,FALSE)-AVERAGE(Skaters!P3:P640))/STDEV(Skaters!P3:P640)</f>
        <v>0.32025257160508735</v>
      </c>
      <c r="P602" s="33">
        <f>(VLOOKUP($A602,Skaters!$A1:$V640,17,FALSE)-AVERAGE(Skaters!Q3:Q640))/STDEV(Skaters!Q3:Q640)</f>
        <v>-9.2746071203088296E-2</v>
      </c>
      <c r="Q602" s="33">
        <f>(VLOOKUP($A602,Skaters!$A1:$V640,18,FALSE)-AVERAGE(Skaters!R3:R640))/STDEV(Skaters!R3:R640)</f>
        <v>1.4215623721059867</v>
      </c>
      <c r="R602" s="33">
        <f>(VLOOKUP($A602,Skaters!$A1:$V640,19,FALSE)-AVERAGE(Skaters!S3:S640))/STDEV(Skaters!S3:S640)</f>
        <v>-0.89985276131888026</v>
      </c>
      <c r="S602" s="33">
        <f>(VLOOKUP($A602,Skaters!$A1:$V640,20,FALSE)-AVERAGE(Skaters!T3:T640))/STDEV(Skaters!T3:T640)</f>
        <v>-0.59598363404164245</v>
      </c>
      <c r="T602" s="33">
        <f>(VLOOKUP($A602,Skaters!$A1:$V640,21,FALSE)-AVERAGE(Skaters!U3:U640))/STDEV(Skaters!U3:U640)</f>
        <v>-0.65095784258714562</v>
      </c>
      <c r="U602" s="33">
        <f>(VLOOKUP($A602,Skaters!$A1:$V640,22,FALSE)-AVERAGE(Skaters!V3:V640))/STDEV(Skaters!V3:V640)</f>
        <v>-1.1927436227759016</v>
      </c>
      <c r="V602" s="33">
        <f>IFERROR((VLOOKUP($A602,Skaters!A1:X640,23,FALSE)-AVERAGE(Skaters!W3:W640))/STDEV(Skaters!W3:W640),0)</f>
        <v>0</v>
      </c>
      <c r="W602" s="33">
        <f>IFERROR((VLOOKUP($A602,Skaters!A1:X640,24,FALSE)-AVERAGE(Skaters!X3:X640))/STDEV(Skaters!X3:X640),0)</f>
        <v>0</v>
      </c>
    </row>
    <row r="603" spans="1:23" ht="21.25" customHeight="1" x14ac:dyDescent="0.2">
      <c r="A603" s="47" t="s">
        <v>702</v>
      </c>
      <c r="B603" s="38" t="s">
        <v>151</v>
      </c>
      <c r="C603" s="39">
        <v>37</v>
      </c>
      <c r="D603" s="38" t="s">
        <v>59</v>
      </c>
      <c r="E603" s="40">
        <f t="shared" si="18"/>
        <v>-5.8632489812290496</v>
      </c>
      <c r="F603" s="41">
        <f t="shared" si="19"/>
        <v>-0.12474997832402233</v>
      </c>
      <c r="G603" s="42">
        <f>VLOOKUP(A603,Skaters!A1:G640,7,FALSE)</f>
        <v>47</v>
      </c>
      <c r="H603" s="43">
        <f>(VLOOKUP($A603,Skaters!$A1:$V640,8,FALSE)-AVERAGE(Skaters!H3:H640))/STDEV(Skaters!H3:H640)</f>
        <v>-1.2635392410050188</v>
      </c>
      <c r="I603" s="33">
        <f>(VLOOKUP($A603,Skaters!$A1:$V640,10,FALSE)-AVERAGE(Skaters!J3:J640))/STDEV(Skaters!J3:J640)</f>
        <v>-0.89297882577855392</v>
      </c>
      <c r="J603" s="33">
        <f>(VLOOKUP($A603,Skaters!$A1:$V640,11,FALSE)-AVERAGE(Skaters!K3:K640))/STDEV(Skaters!K3:K640)</f>
        <v>-1.1833754075505476</v>
      </c>
      <c r="K603" s="33">
        <f>(VLOOKUP($A603,Skaters!$A1:$V640,12,FALSE)-AVERAGE(Skaters!L3:L640))/STDEV(Skaters!L3:L640)</f>
        <v>-1.1631642370805055</v>
      </c>
      <c r="L603" s="33">
        <f>(VLOOKUP($A603,Skaters!$A1:$V640,13,FALSE)-AVERAGE(Skaters!M3:M640))/STDEV(Skaters!M3:M640)</f>
        <v>-1.5148565558104339</v>
      </c>
      <c r="M603" s="33">
        <f>(VLOOKUP($A603,Skaters!$A1:$V640,14,FALSE)-AVERAGE(Skaters!N3:N640))/STDEV(Skaters!N3:N640)</f>
        <v>-0.75835414200061058</v>
      </c>
      <c r="N603" s="33">
        <f>(VLOOKUP($A603,Skaters!$A1:$V640,15,FALSE)-AVERAGE(Skaters!O3:O640))/STDEV(Skaters!O3:O640)</f>
        <v>-0.8589817873510377</v>
      </c>
      <c r="O603" s="33">
        <f>(VLOOKUP($A603,Skaters!$A1:$V640,16,FALSE)-AVERAGE(Skaters!P3:P640))/STDEV(Skaters!P3:P640)</f>
        <v>-0.53920851055961494</v>
      </c>
      <c r="P603" s="33">
        <f>(VLOOKUP($A603,Skaters!$A1:$V640,17,FALSE)-AVERAGE(Skaters!Q3:Q640))/STDEV(Skaters!Q3:Q640)</f>
        <v>0.40732534098457857</v>
      </c>
      <c r="Q603" s="33">
        <f>(VLOOKUP($A603,Skaters!$A1:$V640,18,FALSE)-AVERAGE(Skaters!R3:R640))/STDEV(Skaters!R3:R640)</f>
        <v>-0.87384789417886111</v>
      </c>
      <c r="R603" s="33">
        <f>(VLOOKUP($A603,Skaters!$A1:$V640,19,FALSE)-AVERAGE(Skaters!S3:S640))/STDEV(Skaters!S3:S640)</f>
        <v>-0.86633727521612103</v>
      </c>
      <c r="S603" s="33">
        <f>(VLOOKUP($A603,Skaters!$A1:$V640,20,FALSE)-AVERAGE(Skaters!T3:T640))/STDEV(Skaters!T3:T640)</f>
        <v>0.9995752919570513</v>
      </c>
      <c r="T603" s="33">
        <f>(VLOOKUP($A603,Skaters!$A1:$V640,21,FALSE)-AVERAGE(Skaters!U3:U640))/STDEV(Skaters!U3:U640)</f>
        <v>0.8917478970220527</v>
      </c>
      <c r="U603" s="33">
        <f>(VLOOKUP($A603,Skaters!$A1:$V640,22,FALSE)-AVERAGE(Skaters!V3:V640))/STDEV(Skaters!V3:V640)</f>
        <v>1.0953608035993683</v>
      </c>
      <c r="V603" s="33">
        <f>IFERROR((VLOOKUP($A603,Skaters!A1:X640,23,FALSE)-AVERAGE(Skaters!W3:W640))/STDEV(Skaters!W3:W640),0)</f>
        <v>0</v>
      </c>
      <c r="W603" s="33">
        <f>IFERROR((VLOOKUP($A603,Skaters!A1:X640,24,FALSE)-AVERAGE(Skaters!X3:X640))/STDEV(Skaters!X3:X640),0)</f>
        <v>0</v>
      </c>
    </row>
    <row r="604" spans="1:23" ht="21.25" customHeight="1" x14ac:dyDescent="0.15">
      <c r="A604" s="37" t="s">
        <v>666</v>
      </c>
      <c r="B604" s="38" t="s">
        <v>68</v>
      </c>
      <c r="C604" s="39">
        <v>23</v>
      </c>
      <c r="D604" s="38" t="s">
        <v>74</v>
      </c>
      <c r="E604" s="40">
        <f t="shared" si="18"/>
        <v>-4.2604243202340291</v>
      </c>
      <c r="F604" s="41">
        <f t="shared" si="19"/>
        <v>-9.0647325962426153E-2</v>
      </c>
      <c r="G604" s="42">
        <f>VLOOKUP(A604,Skaters!A1:G640,7,FALSE)</f>
        <v>47</v>
      </c>
      <c r="H604" s="43">
        <f>(VLOOKUP($A604,Skaters!$A1:$V640,8,FALSE)-AVERAGE(Skaters!H3:H640))/STDEV(Skaters!H3:H640)</f>
        <v>-0.67327923840627424</v>
      </c>
      <c r="I604" s="33">
        <f>(VLOOKUP($A604,Skaters!$A1:$V640,10,FALSE)-AVERAGE(Skaters!J3:J640))/STDEV(Skaters!J3:J640)</f>
        <v>-1.1765808454713313</v>
      </c>
      <c r="J604" s="33">
        <f>(VLOOKUP($A604,Skaters!$A1:$V640,11,FALSE)-AVERAGE(Skaters!K3:K640))/STDEV(Skaters!K3:K640)</f>
        <v>-0.97687827508396441</v>
      </c>
      <c r="K604" s="33">
        <f>(VLOOKUP($A604,Skaters!$A1:$V640,12,FALSE)-AVERAGE(Skaters!L3:L640))/STDEV(Skaters!L3:L640)</f>
        <v>-1.1647710362924095</v>
      </c>
      <c r="L604" s="33">
        <f>(VLOOKUP($A604,Skaters!$A1:$V640,13,FALSE)-AVERAGE(Skaters!M3:M640))/STDEV(Skaters!M3:M640)</f>
        <v>-1.2285065381996358</v>
      </c>
      <c r="M604" s="33">
        <f>(VLOOKUP($A604,Skaters!$A1:$V640,14,FALSE)-AVERAGE(Skaters!N3:N640))/STDEV(Skaters!N3:N640)</f>
        <v>-0.78412503063891448</v>
      </c>
      <c r="N604" s="33">
        <f>(VLOOKUP($A604,Skaters!$A1:$V640,15,FALSE)-AVERAGE(Skaters!O3:O640))/STDEV(Skaters!O3:O640)</f>
        <v>-0.88019059503444874</v>
      </c>
      <c r="O604" s="33">
        <f>(VLOOKUP($A604,Skaters!$A1:$V640,16,FALSE)-AVERAGE(Skaters!P3:P640))/STDEV(Skaters!P3:P640)</f>
        <v>0.63478251655796047</v>
      </c>
      <c r="P604" s="33">
        <f>(VLOOKUP($A604,Skaters!$A1:$V640,17,FALSE)-AVERAGE(Skaters!Q3:Q640))/STDEV(Skaters!Q3:Q640)</f>
        <v>0.9525324201448393</v>
      </c>
      <c r="Q604" s="33">
        <f>(VLOOKUP($A604,Skaters!$A1:$V640,18,FALSE)-AVERAGE(Skaters!R3:R640))/STDEV(Skaters!R3:R640)</f>
        <v>-0.63305058300260852</v>
      </c>
      <c r="R604" s="33">
        <f>(VLOOKUP($A604,Skaters!$A1:$V640,19,FALSE)-AVERAGE(Skaters!S3:S640))/STDEV(Skaters!S3:S640)</f>
        <v>-1.1196494989415804</v>
      </c>
      <c r="S604" s="33">
        <f>(VLOOKUP($A604,Skaters!$A1:$V640,20,FALSE)-AVERAGE(Skaters!T3:T640))/STDEV(Skaters!T3:T640)</f>
        <v>-0.59598363404164245</v>
      </c>
      <c r="T604" s="33">
        <f>(VLOOKUP($A604,Skaters!$A1:$V640,21,FALSE)-AVERAGE(Skaters!U3:U640))/STDEV(Skaters!U3:U640)</f>
        <v>-0.65095784258714562</v>
      </c>
      <c r="U604" s="33">
        <f>(VLOOKUP($A604,Skaters!$A1:$V640,22,FALSE)-AVERAGE(Skaters!V3:V640))/STDEV(Skaters!V3:V640)</f>
        <v>-1.1927436227759016</v>
      </c>
      <c r="V604" s="33">
        <f>IFERROR((VLOOKUP($A604,Skaters!A1:X640,23,FALSE)-AVERAGE(Skaters!W3:W640))/STDEV(Skaters!W3:W640),0)</f>
        <v>0</v>
      </c>
      <c r="W604" s="33">
        <f>IFERROR((VLOOKUP($A604,Skaters!A1:X640,24,FALSE)-AVERAGE(Skaters!X3:X640))/STDEV(Skaters!X3:X640),0)</f>
        <v>0</v>
      </c>
    </row>
    <row r="605" spans="1:23" ht="21.25" customHeight="1" x14ac:dyDescent="0.2">
      <c r="A605" s="47" t="s">
        <v>646</v>
      </c>
      <c r="B605" s="38" t="s">
        <v>135</v>
      </c>
      <c r="C605" s="39">
        <v>27</v>
      </c>
      <c r="D605" s="38" t="s">
        <v>74</v>
      </c>
      <c r="E605" s="40">
        <f t="shared" si="18"/>
        <v>-4.586822619675508</v>
      </c>
      <c r="F605" s="41">
        <f t="shared" si="19"/>
        <v>-9.3608624891336895E-2</v>
      </c>
      <c r="G605" s="42">
        <f>VLOOKUP(A605,Skaters!A1:G640,7,FALSE)</f>
        <v>49</v>
      </c>
      <c r="H605" s="43">
        <f>(VLOOKUP($A605,Skaters!$A1:$V640,8,FALSE)-AVERAGE(Skaters!H3:H640))/STDEV(Skaters!H3:H640)</f>
        <v>0.38035630442951479</v>
      </c>
      <c r="I605" s="33">
        <f>(VLOOKUP($A605,Skaters!$A1:$V640,10,FALSE)-AVERAGE(Skaters!J3:J640))/STDEV(Skaters!J3:J640)</f>
        <v>-1.2798068859581091</v>
      </c>
      <c r="J605" s="33">
        <f>(VLOOKUP($A605,Skaters!$A1:$V640,11,FALSE)-AVERAGE(Skaters!K3:K640))/STDEV(Skaters!K3:K640)</f>
        <v>-0.90345398825173229</v>
      </c>
      <c r="K605" s="33">
        <f>(VLOOKUP($A605,Skaters!$A1:$V640,12,FALSE)-AVERAGE(Skaters!L3:L640))/STDEV(Skaters!L3:L640)</f>
        <v>-1.1664529648444548</v>
      </c>
      <c r="L605" s="33">
        <f>(VLOOKUP($A605,Skaters!$A1:$V640,13,FALSE)-AVERAGE(Skaters!M3:M640))/STDEV(Skaters!M3:M640)</f>
        <v>-1.2027513125872911</v>
      </c>
      <c r="M605" s="33">
        <f>(VLOOKUP($A605,Skaters!$A1:$V640,14,FALSE)-AVERAGE(Skaters!N3:N640))/STDEV(Skaters!N3:N640)</f>
        <v>-0.77825620479146396</v>
      </c>
      <c r="N605" s="33">
        <f>(VLOOKUP($A605,Skaters!$A1:$V640,15,FALSE)-AVERAGE(Skaters!O3:O640))/STDEV(Skaters!O3:O640)</f>
        <v>-0.86817454761470303</v>
      </c>
      <c r="O605" s="33">
        <f>(VLOOKUP($A605,Skaters!$A1:$V640,16,FALSE)-AVERAGE(Skaters!P3:P640))/STDEV(Skaters!P3:P640)</f>
        <v>1.6180991802331868</v>
      </c>
      <c r="P605" s="33">
        <f>(VLOOKUP($A605,Skaters!$A1:$V640,17,FALSE)-AVERAGE(Skaters!Q3:Q640))/STDEV(Skaters!Q3:Q640)</f>
        <v>1.6005061251138271</v>
      </c>
      <c r="Q605" s="33">
        <f>(VLOOKUP($A605,Skaters!$A1:$V640,18,FALSE)-AVERAGE(Skaters!R3:R640))/STDEV(Skaters!R3:R640)</f>
        <v>-1.9507350654968592</v>
      </c>
      <c r="R605" s="33">
        <f>(VLOOKUP($A605,Skaters!$A1:$V640,19,FALSE)-AVERAGE(Skaters!S3:S640))/STDEV(Skaters!S3:S640)</f>
        <v>-1.2536921504832514</v>
      </c>
      <c r="S605" s="33">
        <f>(VLOOKUP($A605,Skaters!$A1:$V640,20,FALSE)-AVERAGE(Skaters!T3:T640))/STDEV(Skaters!T3:T640)</f>
        <v>-0.59598363404164245</v>
      </c>
      <c r="T605" s="33">
        <f>(VLOOKUP($A605,Skaters!$A1:$V640,21,FALSE)-AVERAGE(Skaters!U3:U640))/STDEV(Skaters!U3:U640)</f>
        <v>-0.65095784258714562</v>
      </c>
      <c r="U605" s="33">
        <f>(VLOOKUP($A605,Skaters!$A1:$V640,22,FALSE)-AVERAGE(Skaters!V3:V640))/STDEV(Skaters!V3:V640)</f>
        <v>-1.1927436227759016</v>
      </c>
      <c r="V605" s="33">
        <f>IFERROR((VLOOKUP($A605,Skaters!A1:X640,23,FALSE)-AVERAGE(Skaters!W3:W640))/STDEV(Skaters!W3:W640),0)</f>
        <v>0</v>
      </c>
      <c r="W605" s="33">
        <f>IFERROR((VLOOKUP($A605,Skaters!A1:X640,24,FALSE)-AVERAGE(Skaters!X3:X640))/STDEV(Skaters!X3:X640),0)</f>
        <v>0</v>
      </c>
    </row>
    <row r="606" spans="1:23" ht="21.25" customHeight="1" x14ac:dyDescent="0.15">
      <c r="A606" s="44" t="s">
        <v>648</v>
      </c>
      <c r="B606" s="45" t="s">
        <v>204</v>
      </c>
      <c r="C606" s="46">
        <v>26</v>
      </c>
      <c r="D606" s="45" t="s">
        <v>104</v>
      </c>
      <c r="E606" s="40">
        <f t="shared" si="18"/>
        <v>-5.6805600691923468</v>
      </c>
      <c r="F606" s="41">
        <f t="shared" si="19"/>
        <v>-0.11834500144150722</v>
      </c>
      <c r="G606" s="42">
        <f>VLOOKUP(A606,Skaters!A1:G640,7,FALSE)</f>
        <v>48</v>
      </c>
      <c r="H606" s="43">
        <f>(VLOOKUP($A606,Skaters!$A1:$V640,8,FALSE)-AVERAGE(Skaters!H3:H640))/STDEV(Skaters!H3:H640)</f>
        <v>-1.2792568307039784</v>
      </c>
      <c r="I606" s="33">
        <f>(VLOOKUP($A606,Skaters!$A1:$V640,10,FALSE)-AVERAGE(Skaters!J3:J640))/STDEV(Skaters!J3:J640)</f>
        <v>-0.93920621024084161</v>
      </c>
      <c r="J606" s="33">
        <f>(VLOOKUP($A606,Skaters!$A1:$V640,11,FALSE)-AVERAGE(Skaters!K3:K640))/STDEV(Skaters!K3:K640)</f>
        <v>-1.159722587251484</v>
      </c>
      <c r="K606" s="33">
        <f>(VLOOKUP($A606,Skaters!$A1:$V640,12,FALSE)-AVERAGE(Skaters!L3:L640))/STDEV(Skaters!L3:L640)</f>
        <v>-1.1697462954489171</v>
      </c>
      <c r="L606" s="33">
        <f>(VLOOKUP($A606,Skaters!$A1:$V640,13,FALSE)-AVERAGE(Skaters!M3:M640))/STDEV(Skaters!M3:M640)</f>
        <v>-0.66032634314622363</v>
      </c>
      <c r="M606" s="33">
        <f>(VLOOKUP($A606,Skaters!$A1:$V640,14,FALSE)-AVERAGE(Skaters!N3:N640))/STDEV(Skaters!N3:N640)</f>
        <v>-0.78061887101853755</v>
      </c>
      <c r="N606" s="33">
        <f>(VLOOKUP($A606,Skaters!$A1:$V640,15,FALSE)-AVERAGE(Skaters!O3:O640))/STDEV(Skaters!O3:O640)</f>
        <v>-0.88152148757778803</v>
      </c>
      <c r="O606" s="33">
        <f>(VLOOKUP($A606,Skaters!$A1:$V640,16,FALSE)-AVERAGE(Skaters!P3:P640))/STDEV(Skaters!P3:P640)</f>
        <v>-0.3752912307386691</v>
      </c>
      <c r="P606" s="33">
        <f>(VLOOKUP($A606,Skaters!$A1:$V640,17,FALSE)-AVERAGE(Skaters!Q3:Q640))/STDEV(Skaters!Q3:Q640)</f>
        <v>1.6095252992130862</v>
      </c>
      <c r="Q606" s="33">
        <f>(VLOOKUP($A606,Skaters!$A1:$V640,18,FALSE)-AVERAGE(Skaters!R3:R640))/STDEV(Skaters!R3:R640)</f>
        <v>-1.6644922102373407</v>
      </c>
      <c r="R606" s="33">
        <f>(VLOOKUP($A606,Skaters!$A1:$V640,19,FALSE)-AVERAGE(Skaters!S3:S640))/STDEV(Skaters!S3:S640)</f>
        <v>-1.0384114347159963</v>
      </c>
      <c r="S606" s="33">
        <f>(VLOOKUP($A606,Skaters!$A1:$V640,20,FALSE)-AVERAGE(Skaters!T3:T640))/STDEV(Skaters!T3:T640)</f>
        <v>-0.56362909191960353</v>
      </c>
      <c r="T606" s="33">
        <f>(VLOOKUP($A606,Skaters!$A1:$V640,21,FALSE)-AVERAGE(Skaters!U3:U640))/STDEV(Skaters!U3:U640)</f>
        <v>-0.561780324823415</v>
      </c>
      <c r="U606" s="33">
        <f>(VLOOKUP($A606,Skaters!$A1:$V640,22,FALSE)-AVERAGE(Skaters!V3:V640))/STDEV(Skaters!V3:V640)</f>
        <v>2.4616168482374325E-2</v>
      </c>
      <c r="V606" s="33">
        <f>IFERROR((VLOOKUP($A606,Skaters!A1:X640,23,FALSE)-AVERAGE(Skaters!W3:W640))/STDEV(Skaters!W3:W640),0)</f>
        <v>0</v>
      </c>
      <c r="W606" s="33">
        <f>IFERROR((VLOOKUP($A606,Skaters!A1:X640,24,FALSE)-AVERAGE(Skaters!X3:X640))/STDEV(Skaters!X3:X640),0)</f>
        <v>0</v>
      </c>
    </row>
    <row r="607" spans="1:23" ht="21.25" customHeight="1" x14ac:dyDescent="0.15">
      <c r="A607" s="44" t="s">
        <v>660</v>
      </c>
      <c r="B607" s="48" t="s">
        <v>72</v>
      </c>
      <c r="C607" s="49">
        <v>28</v>
      </c>
      <c r="D607" s="48" t="s">
        <v>74</v>
      </c>
      <c r="E607" s="40">
        <f t="shared" si="18"/>
        <v>-3.3435224356682749</v>
      </c>
      <c r="F607" s="41">
        <f t="shared" si="19"/>
        <v>-6.823515174833214E-2</v>
      </c>
      <c r="G607" s="42">
        <f>VLOOKUP(A607,Skaters!A1:G640,7,FALSE)</f>
        <v>49</v>
      </c>
      <c r="H607" s="43">
        <f>(VLOOKUP($A607,Skaters!$A1:$V640,8,FALSE)-AVERAGE(Skaters!H3:H640))/STDEV(Skaters!H3:H640)</f>
        <v>-0.14769418709062099</v>
      </c>
      <c r="I607" s="33">
        <f>(VLOOKUP($A607,Skaters!$A1:$V640,10,FALSE)-AVERAGE(Skaters!J3:J640))/STDEV(Skaters!J3:J640)</f>
        <v>-1.3031228191396949</v>
      </c>
      <c r="J607" s="33">
        <f>(VLOOKUP($A607,Skaters!$A1:$V640,11,FALSE)-AVERAGE(Skaters!K3:K640))/STDEV(Skaters!K3:K640)</f>
        <v>-0.89223128540948415</v>
      </c>
      <c r="K607" s="33">
        <f>(VLOOKUP($A607,Skaters!$A1:$V640,12,FALSE)-AVERAGE(Skaters!L3:L640))/STDEV(Skaters!L3:L640)</f>
        <v>-1.1702194565326265</v>
      </c>
      <c r="L607" s="33">
        <f>(VLOOKUP($A607,Skaters!$A1:$V640,13,FALSE)-AVERAGE(Skaters!M3:M640))/STDEV(Skaters!M3:M640)</f>
        <v>-1.1677525590622333</v>
      </c>
      <c r="M607" s="33">
        <f>(VLOOKUP($A607,Skaters!$A1:$V640,14,FALSE)-AVERAGE(Skaters!N3:N640))/STDEV(Skaters!N3:N640)</f>
        <v>-0.78614652613618907</v>
      </c>
      <c r="N607" s="33">
        <f>(VLOOKUP($A607,Skaters!$A1:$V640,15,FALSE)-AVERAGE(Skaters!O3:O640))/STDEV(Skaters!O3:O640)</f>
        <v>-0.88432947830889663</v>
      </c>
      <c r="O607" s="33">
        <f>(VLOOKUP($A607,Skaters!$A1:$V640,16,FALSE)-AVERAGE(Skaters!P3:P640))/STDEV(Skaters!P3:P640)</f>
        <v>0.81259221486947386</v>
      </c>
      <c r="P607" s="33">
        <f>(VLOOKUP($A607,Skaters!$A1:$V640,17,FALSE)-AVERAGE(Skaters!Q3:Q640))/STDEV(Skaters!Q3:Q640)</f>
        <v>0.27081533930105811</v>
      </c>
      <c r="Q607" s="33">
        <f>(VLOOKUP($A607,Skaters!$A1:$V640,18,FALSE)-AVERAGE(Skaters!R3:R640))/STDEV(Skaters!R3:R640)</f>
        <v>9.1321491382560377E-2</v>
      </c>
      <c r="R607" s="33">
        <f>(VLOOKUP($A607,Skaters!$A1:$V640,19,FALSE)-AVERAGE(Skaters!S3:S640))/STDEV(Skaters!S3:S640)</f>
        <v>-1.2022445368979744</v>
      </c>
      <c r="S607" s="33">
        <f>(VLOOKUP($A607,Skaters!$A1:$V640,20,FALSE)-AVERAGE(Skaters!T3:T640))/STDEV(Skaters!T3:T640)</f>
        <v>-0.59598363404164245</v>
      </c>
      <c r="T607" s="33">
        <f>(VLOOKUP($A607,Skaters!$A1:$V640,21,FALSE)-AVERAGE(Skaters!U3:U640))/STDEV(Skaters!U3:U640)</f>
        <v>-0.65095784258714562</v>
      </c>
      <c r="U607" s="33">
        <f>(VLOOKUP($A607,Skaters!$A1:$V640,22,FALSE)-AVERAGE(Skaters!V3:V640))/STDEV(Skaters!V3:V640)</f>
        <v>-1.1927436227759016</v>
      </c>
      <c r="V607" s="33">
        <f>IFERROR((VLOOKUP($A607,Skaters!A1:X640,23,FALSE)-AVERAGE(Skaters!W3:W640))/STDEV(Skaters!W3:W640),0)</f>
        <v>0</v>
      </c>
      <c r="W607" s="33">
        <f>IFERROR((VLOOKUP($A607,Skaters!A1:X640,24,FALSE)-AVERAGE(Skaters!X3:X640))/STDEV(Skaters!X3:X640),0)</f>
        <v>0</v>
      </c>
    </row>
    <row r="608" spans="1:23" ht="21.25" customHeight="1" x14ac:dyDescent="0.15">
      <c r="A608" s="37" t="s">
        <v>698</v>
      </c>
      <c r="B608" s="38" t="s">
        <v>144</v>
      </c>
      <c r="C608" s="39">
        <v>28</v>
      </c>
      <c r="D608" s="38" t="s">
        <v>61</v>
      </c>
      <c r="E608" s="40">
        <f t="shared" si="18"/>
        <v>-6.1462890656169735</v>
      </c>
      <c r="F608" s="41">
        <f t="shared" si="19"/>
        <v>-0.12804768886702028</v>
      </c>
      <c r="G608" s="42">
        <f>VLOOKUP(A608,Skaters!A1:G640,7,FALSE)</f>
        <v>48</v>
      </c>
      <c r="H608" s="43">
        <f>(VLOOKUP($A608,Skaters!$A1:$V640,8,FALSE)-AVERAGE(Skaters!H3:H640))/STDEV(Skaters!H3:H640)</f>
        <v>-1.9297680977063094</v>
      </c>
      <c r="I608" s="33">
        <f>(VLOOKUP($A608,Skaters!$A1:$V640,10,FALSE)-AVERAGE(Skaters!J3:J640))/STDEV(Skaters!J3:J640)</f>
        <v>-0.9147504823912892</v>
      </c>
      <c r="J608" s="33">
        <f>(VLOOKUP($A608,Skaters!$A1:$V640,11,FALSE)-AVERAGE(Skaters!K3:K640))/STDEV(Skaters!K3:K640)</f>
        <v>-1.1936112250688071</v>
      </c>
      <c r="K608" s="33">
        <f>(VLOOKUP($A608,Skaters!$A1:$V640,12,FALSE)-AVERAGE(Skaters!L3:L640))/STDEV(Skaters!L3:L640)</f>
        <v>-1.1797652137847261</v>
      </c>
      <c r="L608" s="33">
        <f>(VLOOKUP($A608,Skaters!$A1:$V640,13,FALSE)-AVERAGE(Skaters!M3:M640))/STDEV(Skaters!M3:M640)</f>
        <v>-1.3901687618806697</v>
      </c>
      <c r="M608" s="33">
        <f>(VLOOKUP($A608,Skaters!$A1:$V640,14,FALSE)-AVERAGE(Skaters!N3:N640))/STDEV(Skaters!N3:N640)</f>
        <v>-0.75822431050341321</v>
      </c>
      <c r="N608" s="33">
        <f>(VLOOKUP($A608,Skaters!$A1:$V640,15,FALSE)-AVERAGE(Skaters!O3:O640))/STDEV(Skaters!O3:O640)</f>
        <v>-0.85885035242432206</v>
      </c>
      <c r="O608" s="33">
        <f>(VLOOKUP($A608,Skaters!$A1:$V640,16,FALSE)-AVERAGE(Skaters!P3:P640))/STDEV(Skaters!P3:P640)</f>
        <v>-0.5087228946747312</v>
      </c>
      <c r="P608" s="33">
        <f>(VLOOKUP($A608,Skaters!$A1:$V640,17,FALSE)-AVERAGE(Skaters!Q3:Q640))/STDEV(Skaters!Q3:Q640)</f>
        <v>1.6995379575396758</v>
      </c>
      <c r="Q608" s="33">
        <f>(VLOOKUP($A608,Skaters!$A1:$V640,18,FALSE)-AVERAGE(Skaters!R3:R640))/STDEV(Skaters!R3:R640)</f>
        <v>-1.2801853491771544</v>
      </c>
      <c r="R608" s="33">
        <f>(VLOOKUP($A608,Skaters!$A1:$V640,19,FALSE)-AVERAGE(Skaters!S3:S640))/STDEV(Skaters!S3:S640)</f>
        <v>-0.98029272871035422</v>
      </c>
      <c r="S608" s="33">
        <f>(VLOOKUP($A608,Skaters!$A1:$V640,20,FALSE)-AVERAGE(Skaters!T3:T640))/STDEV(Skaters!T3:T640)</f>
        <v>0.28218553706794153</v>
      </c>
      <c r="T608" s="33">
        <f>(VLOOKUP($A608,Skaters!$A1:$V640,21,FALSE)-AVERAGE(Skaters!U3:U640))/STDEV(Skaters!U3:U640)</f>
        <v>0.44326944115870009</v>
      </c>
      <c r="U608" s="33">
        <f>(VLOOKUP($A608,Skaters!$A1:$V640,22,FALSE)-AVERAGE(Skaters!V3:V640))/STDEV(Skaters!V3:V640)</f>
        <v>0.81927464077624912</v>
      </c>
      <c r="V608" s="33">
        <f>IFERROR((VLOOKUP($A608,Skaters!A1:X640,23,FALSE)-AVERAGE(Skaters!W3:W640))/STDEV(Skaters!W3:W640),0)</f>
        <v>0</v>
      </c>
      <c r="W608" s="33">
        <f>IFERROR((VLOOKUP($A608,Skaters!A1:X640,24,FALSE)-AVERAGE(Skaters!X3:X640))/STDEV(Skaters!X3:X640),0)</f>
        <v>0</v>
      </c>
    </row>
    <row r="609" spans="1:23" ht="21.25" customHeight="1" x14ac:dyDescent="0.15">
      <c r="A609" s="44" t="s">
        <v>684</v>
      </c>
      <c r="B609" s="45" t="s">
        <v>157</v>
      </c>
      <c r="C609" s="46">
        <v>23</v>
      </c>
      <c r="D609" s="45" t="s">
        <v>81</v>
      </c>
      <c r="E609" s="40">
        <f t="shared" si="18"/>
        <v>-5.5920386202589878</v>
      </c>
      <c r="F609" s="41">
        <f t="shared" si="19"/>
        <v>-0.12156605696215191</v>
      </c>
      <c r="G609" s="42">
        <f>VLOOKUP(A609,Skaters!A1:G640,7,FALSE)</f>
        <v>46</v>
      </c>
      <c r="H609" s="43">
        <f>(VLOOKUP($A609,Skaters!$A1:$V640,8,FALSE)-AVERAGE(Skaters!H3:H640))/STDEV(Skaters!H3:H640)</f>
        <v>-2.1036014545369928</v>
      </c>
      <c r="I609" s="33">
        <f>(VLOOKUP($A609,Skaters!$A1:$V640,10,FALSE)-AVERAGE(Skaters!J3:J640))/STDEV(Skaters!J3:J640)</f>
        <v>-0.88566980608759815</v>
      </c>
      <c r="J609" s="33">
        <f>(VLOOKUP($A609,Skaters!$A1:$V640,11,FALSE)-AVERAGE(Skaters!K3:K640))/STDEV(Skaters!K3:K640)</f>
        <v>-1.2194086181792787</v>
      </c>
      <c r="K609" s="33">
        <f>(VLOOKUP($A609,Skaters!$A1:$V640,12,FALSE)-AVERAGE(Skaters!L3:L640))/STDEV(Skaters!L3:L640)</f>
        <v>-1.1825204426946483</v>
      </c>
      <c r="L609" s="33">
        <f>(VLOOKUP($A609,Skaters!$A1:$V640,13,FALSE)-AVERAGE(Skaters!M3:M640))/STDEV(Skaters!M3:M640)</f>
        <v>-1.1739059798832201</v>
      </c>
      <c r="M609" s="33">
        <f>(VLOOKUP($A609,Skaters!$A1:$V640,14,FALSE)-AVERAGE(Skaters!N3:N640))/STDEV(Skaters!N3:N640)</f>
        <v>-0.78883995501525306</v>
      </c>
      <c r="N609" s="33">
        <f>(VLOOKUP($A609,Skaters!$A1:$V640,15,FALSE)-AVERAGE(Skaters!O3:O640))/STDEV(Skaters!O3:O640)</f>
        <v>-0.88984410262851255</v>
      </c>
      <c r="O609" s="33">
        <f>(VLOOKUP($A609,Skaters!$A1:$V640,16,FALSE)-AVERAGE(Skaters!P3:P640))/STDEV(Skaters!P3:P640)</f>
        <v>-0.63345610683420195</v>
      </c>
      <c r="P609" s="33">
        <f>(VLOOKUP($A609,Skaters!$A1:$V640,17,FALSE)-AVERAGE(Skaters!Q3:Q640))/STDEV(Skaters!Q3:Q640)</f>
        <v>0.38319476746281467</v>
      </c>
      <c r="Q609" s="33">
        <f>(VLOOKUP($A609,Skaters!$A1:$V640,18,FALSE)-AVERAGE(Skaters!R3:R640))/STDEV(Skaters!R3:R640)</f>
        <v>-0.78975400664617601</v>
      </c>
      <c r="R609" s="33">
        <f>(VLOOKUP($A609,Skaters!$A1:$V640,19,FALSE)-AVERAGE(Skaters!S3:S640))/STDEV(Skaters!S3:S640)</f>
        <v>-0.82653125053682508</v>
      </c>
      <c r="S609" s="33">
        <f>(VLOOKUP($A609,Skaters!$A1:$V640,20,FALSE)-AVERAGE(Skaters!T3:T640))/STDEV(Skaters!T3:T640)</f>
        <v>-0.59598363404164245</v>
      </c>
      <c r="T609" s="33">
        <f>(VLOOKUP($A609,Skaters!$A1:$V640,21,FALSE)-AVERAGE(Skaters!U3:U640))/STDEV(Skaters!U3:U640)</f>
        <v>-0.65095784258714562</v>
      </c>
      <c r="U609" s="33">
        <f>(VLOOKUP($A609,Skaters!$A1:$V640,22,FALSE)-AVERAGE(Skaters!V3:V640))/STDEV(Skaters!V3:V640)</f>
        <v>-1.1927436227759016</v>
      </c>
      <c r="V609" s="33">
        <f>IFERROR((VLOOKUP($A609,Skaters!A1:X640,23,FALSE)-AVERAGE(Skaters!W3:W640))/STDEV(Skaters!W3:W640),0)</f>
        <v>0</v>
      </c>
      <c r="W609" s="33">
        <f>IFERROR((VLOOKUP($A609,Skaters!A1:X640,24,FALSE)-AVERAGE(Skaters!X3:X640))/STDEV(Skaters!X3:X640),0)</f>
        <v>0</v>
      </c>
    </row>
    <row r="610" spans="1:23" ht="21.25" customHeight="1" x14ac:dyDescent="0.15">
      <c r="A610" s="44" t="s">
        <v>703</v>
      </c>
      <c r="B610" s="48" t="s">
        <v>239</v>
      </c>
      <c r="C610" s="49">
        <v>23</v>
      </c>
      <c r="D610" s="48" t="s">
        <v>74</v>
      </c>
      <c r="E610" s="40">
        <f t="shared" si="18"/>
        <v>-5.0849405082037666</v>
      </c>
      <c r="F610" s="41">
        <f t="shared" si="19"/>
        <v>-0.11556682973190378</v>
      </c>
      <c r="G610" s="42">
        <f>VLOOKUP(A610,Skaters!A1:G640,7,FALSE)</f>
        <v>44</v>
      </c>
      <c r="H610" s="43">
        <f>(VLOOKUP($A610,Skaters!$A1:$V640,8,FALSE)-AVERAGE(Skaters!H3:H640))/STDEV(Skaters!H3:H640)</f>
        <v>-0.75913325986764213</v>
      </c>
      <c r="I610" s="33">
        <f>(VLOOKUP($A610,Skaters!$A1:$V640,10,FALSE)-AVERAGE(Skaters!J3:J640))/STDEV(Skaters!J3:J640)</f>
        <v>-0.85563163548149479</v>
      </c>
      <c r="J610" s="33">
        <f>(VLOOKUP($A610,Skaters!$A1:$V640,11,FALSE)-AVERAGE(Skaters!K3:K640))/STDEV(Skaters!K3:K640)</f>
        <v>-1.247378546958243</v>
      </c>
      <c r="K610" s="33">
        <f>(VLOOKUP($A610,Skaters!$A1:$V640,12,FALSE)-AVERAGE(Skaters!L3:L640))/STDEV(Skaters!L3:L640)</f>
        <v>-1.1862021013189394</v>
      </c>
      <c r="L610" s="33">
        <f>(VLOOKUP($A610,Skaters!$A1:$V640,13,FALSE)-AVERAGE(Skaters!M3:M640))/STDEV(Skaters!M3:M640)</f>
        <v>-1.5262599744056549</v>
      </c>
      <c r="M610" s="33">
        <f>(VLOOKUP($A610,Skaters!$A1:$V640,14,FALSE)-AVERAGE(Skaters!N3:N640))/STDEV(Skaters!N3:N640)</f>
        <v>-0.7846302148883012</v>
      </c>
      <c r="N610" s="33">
        <f>(VLOOKUP($A610,Skaters!$A1:$V640,15,FALSE)-AVERAGE(Skaters!O3:O640))/STDEV(Skaters!O3:O640)</f>
        <v>-0.88558237186962396</v>
      </c>
      <c r="O610" s="33">
        <f>(VLOOKUP($A610,Skaters!$A1:$V640,16,FALSE)-AVERAGE(Skaters!P3:P640))/STDEV(Skaters!P3:P640)</f>
        <v>-0.30496605131143756</v>
      </c>
      <c r="P610" s="33">
        <f>(VLOOKUP($A610,Skaters!$A1:$V640,17,FALSE)-AVERAGE(Skaters!Q3:Q640))/STDEV(Skaters!Q3:Q640)</f>
        <v>2.0074781501758032</v>
      </c>
      <c r="Q610" s="33">
        <f>(VLOOKUP($A610,Skaters!$A1:$V640,18,FALSE)-AVERAGE(Skaters!R3:R640))/STDEV(Skaters!R3:R640)</f>
        <v>-0.26512192817731223</v>
      </c>
      <c r="R610" s="33">
        <f>(VLOOKUP($A610,Skaters!$A1:$V640,19,FALSE)-AVERAGE(Skaters!S3:S640))/STDEV(Skaters!S3:S640)</f>
        <v>-0.78635924181848116</v>
      </c>
      <c r="S610" s="33">
        <f>(VLOOKUP($A610,Skaters!$A1:$V640,20,FALSE)-AVERAGE(Skaters!T3:T640))/STDEV(Skaters!T3:T640)</f>
        <v>-0.59598363404164245</v>
      </c>
      <c r="T610" s="33">
        <f>(VLOOKUP($A610,Skaters!$A1:$V640,21,FALSE)-AVERAGE(Skaters!U3:U640))/STDEV(Skaters!U3:U640)</f>
        <v>-0.65095784258714562</v>
      </c>
      <c r="U610" s="33">
        <f>(VLOOKUP($A610,Skaters!$A1:$V640,22,FALSE)-AVERAGE(Skaters!V3:V640))/STDEV(Skaters!V3:V640)</f>
        <v>-1.1927436227759016</v>
      </c>
      <c r="V610" s="33">
        <f>IFERROR((VLOOKUP($A610,Skaters!A1:X640,23,FALSE)-AVERAGE(Skaters!W3:W640))/STDEV(Skaters!W3:W640),0)</f>
        <v>0</v>
      </c>
      <c r="W610" s="33">
        <f>IFERROR((VLOOKUP($A610,Skaters!A1:X640,24,FALSE)-AVERAGE(Skaters!X3:X640))/STDEV(Skaters!X3:X640),0)</f>
        <v>0</v>
      </c>
    </row>
    <row r="611" spans="1:23" ht="21.25" customHeight="1" x14ac:dyDescent="0.2">
      <c r="A611" s="47" t="s">
        <v>630</v>
      </c>
      <c r="B611" s="38" t="s">
        <v>67</v>
      </c>
      <c r="C611" s="39">
        <v>26</v>
      </c>
      <c r="D611" s="38" t="s">
        <v>74</v>
      </c>
      <c r="E611" s="40">
        <f t="shared" si="18"/>
        <v>-1.7366212240593748</v>
      </c>
      <c r="F611" s="41">
        <f t="shared" si="19"/>
        <v>-3.405139655018382E-2</v>
      </c>
      <c r="G611" s="42">
        <f>VLOOKUP(A611,Skaters!A1:G640,7,FALSE)</f>
        <v>51</v>
      </c>
      <c r="H611" s="43">
        <f>(VLOOKUP($A611,Skaters!$A1:$V640,8,FALSE)-AVERAGE(Skaters!H3:H640))/STDEV(Skaters!H3:H640)</f>
        <v>0.1618603933994012</v>
      </c>
      <c r="I611" s="33">
        <f>(VLOOKUP($A611,Skaters!$A1:$V640,10,FALSE)-AVERAGE(Skaters!J3:J640))/STDEV(Skaters!J3:J640)</f>
        <v>-1.0717465814045883</v>
      </c>
      <c r="J611" s="33">
        <f>(VLOOKUP($A611,Skaters!$A1:$V640,11,FALSE)-AVERAGE(Skaters!K3:K640))/STDEV(Skaters!K3:K640)</f>
        <v>-1.0904822844628435</v>
      </c>
      <c r="K611" s="33">
        <f>(VLOOKUP($A611,Skaters!$A1:$V640,12,FALSE)-AVERAGE(Skaters!L3:L640))/STDEV(Skaters!L3:L640)</f>
        <v>-1.1877183344201434</v>
      </c>
      <c r="L611" s="33">
        <f>(VLOOKUP($A611,Skaters!$A1:$V640,13,FALSE)-AVERAGE(Skaters!M3:M640))/STDEV(Skaters!M3:M640)</f>
        <v>-0.71869690016413312</v>
      </c>
      <c r="M611" s="33">
        <f>(VLOOKUP($A611,Skaters!$A1:$V640,14,FALSE)-AVERAGE(Skaters!N3:N640))/STDEV(Skaters!N3:N640)</f>
        <v>-0.7748223113632009</v>
      </c>
      <c r="N611" s="33">
        <f>(VLOOKUP($A611,Skaters!$A1:$V640,15,FALSE)-AVERAGE(Skaters!O3:O640))/STDEV(Skaters!O3:O640)</f>
        <v>-0.86114386935965026</v>
      </c>
      <c r="O611" s="33">
        <f>(VLOOKUP($A611,Skaters!$A1:$V640,16,FALSE)-AVERAGE(Skaters!P3:P640))/STDEV(Skaters!P3:P640)</f>
        <v>0.99454638765566505</v>
      </c>
      <c r="P611" s="33">
        <f>(VLOOKUP($A611,Skaters!$A1:$V640,17,FALSE)-AVERAGE(Skaters!Q3:Q640))/STDEV(Skaters!Q3:Q640)</f>
        <v>1.9337106215341548</v>
      </c>
      <c r="Q611" s="33">
        <f>(VLOOKUP($A611,Skaters!$A1:$V640,18,FALSE)-AVERAGE(Skaters!R3:R640))/STDEV(Skaters!R3:R640)</f>
        <v>1.0109020236761752</v>
      </c>
      <c r="R611" s="33">
        <f>(VLOOKUP($A611,Skaters!$A1:$V640,19,FALSE)-AVERAGE(Skaters!S3:S640))/STDEV(Skaters!S3:S640)</f>
        <v>-0.93647397073411098</v>
      </c>
      <c r="S611" s="33">
        <f>(VLOOKUP($A611,Skaters!$A1:$V640,20,FALSE)-AVERAGE(Skaters!T3:T640))/STDEV(Skaters!T3:T640)</f>
        <v>-0.59598363404164245</v>
      </c>
      <c r="T611" s="33">
        <f>(VLOOKUP($A611,Skaters!$A1:$V640,21,FALSE)-AVERAGE(Skaters!U3:U640))/STDEV(Skaters!U3:U640)</f>
        <v>-0.65095784258714562</v>
      </c>
      <c r="U611" s="33">
        <f>(VLOOKUP($A611,Skaters!$A1:$V640,22,FALSE)-AVERAGE(Skaters!V3:V640))/STDEV(Skaters!V3:V640)</f>
        <v>-1.1927436227759016</v>
      </c>
      <c r="V611" s="33">
        <f>IFERROR((VLOOKUP($A611,Skaters!A1:X640,23,FALSE)-AVERAGE(Skaters!W3:W640))/STDEV(Skaters!W3:W640),0)</f>
        <v>0</v>
      </c>
      <c r="W611" s="33">
        <f>IFERROR((VLOOKUP($A611,Skaters!A1:X640,24,FALSE)-AVERAGE(Skaters!X3:X640))/STDEV(Skaters!X3:X640),0)</f>
        <v>0</v>
      </c>
    </row>
    <row r="612" spans="1:23" ht="21.25" customHeight="1" x14ac:dyDescent="0.15">
      <c r="A612" s="44" t="s">
        <v>649</v>
      </c>
      <c r="B612" s="48" t="s">
        <v>130</v>
      </c>
      <c r="C612" s="49">
        <v>22</v>
      </c>
      <c r="D612" s="48" t="s">
        <v>74</v>
      </c>
      <c r="E612" s="40">
        <f t="shared" si="18"/>
        <v>-3.0626329723198635</v>
      </c>
      <c r="F612" s="41">
        <f t="shared" si="19"/>
        <v>-6.516240366638007E-2</v>
      </c>
      <c r="G612" s="42">
        <f>VLOOKUP(A612,Skaters!A1:G640,7,FALSE)</f>
        <v>47</v>
      </c>
      <c r="H612" s="43">
        <f>(VLOOKUP($A612,Skaters!$A1:$V640,8,FALSE)-AVERAGE(Skaters!H3:H640))/STDEV(Skaters!H3:H640)</f>
        <v>0.82702949862443498</v>
      </c>
      <c r="I612" s="33">
        <f>(VLOOKUP($A612,Skaters!$A1:$V640,10,FALSE)-AVERAGE(Skaters!J3:J640))/STDEV(Skaters!J3:J640)</f>
        <v>-1.2276433686340371</v>
      </c>
      <c r="J612" s="33">
        <f>(VLOOKUP($A612,Skaters!$A1:$V640,11,FALSE)-AVERAGE(Skaters!K3:K640))/STDEV(Skaters!K3:K640)</f>
        <v>-0.9801895283734805</v>
      </c>
      <c r="K612" s="33">
        <f>(VLOOKUP($A612,Skaters!$A1:$V640,12,FALSE)-AVERAGE(Skaters!L3:L640))/STDEV(Skaters!L3:L640)</f>
        <v>-1.1906349210332725</v>
      </c>
      <c r="L612" s="33">
        <f>(VLOOKUP($A612,Skaters!$A1:$V640,13,FALSE)-AVERAGE(Skaters!M3:M640))/STDEV(Skaters!M3:M640)</f>
        <v>-1.0338126964713874</v>
      </c>
      <c r="M612" s="33">
        <f>(VLOOKUP($A612,Skaters!$A1:$V640,14,FALSE)-AVERAGE(Skaters!N3:N640))/STDEV(Skaters!N3:N640)</f>
        <v>-0.77073758483302179</v>
      </c>
      <c r="N612" s="33">
        <f>(VLOOKUP($A612,Skaters!$A1:$V640,15,FALSE)-AVERAGE(Skaters!O3:O640))/STDEV(Skaters!O3:O640)</f>
        <v>-0.8527806517486437</v>
      </c>
      <c r="O612" s="33">
        <f>(VLOOKUP($A612,Skaters!$A1:$V640,16,FALSE)-AVERAGE(Skaters!P3:P640))/STDEV(Skaters!P3:P640)</f>
        <v>1.0302071069236314</v>
      </c>
      <c r="P612" s="33">
        <f>(VLOOKUP($A612,Skaters!$A1:$V640,17,FALSE)-AVERAGE(Skaters!Q3:Q640))/STDEV(Skaters!Q3:Q640)</f>
        <v>0.31729089606020516</v>
      </c>
      <c r="Q612" s="33">
        <f>(VLOOKUP($A612,Skaters!$A1:$V640,18,FALSE)-AVERAGE(Skaters!R3:R640))/STDEV(Skaters!R3:R640)</f>
        <v>1.5861659840535681E-3</v>
      </c>
      <c r="R612" s="33">
        <f>(VLOOKUP($A612,Skaters!$A1:$V640,19,FALSE)-AVERAGE(Skaters!S3:S640))/STDEV(Skaters!S3:S640)</f>
        <v>-1.1661150181720539</v>
      </c>
      <c r="S612" s="33">
        <f>(VLOOKUP($A612,Skaters!$A1:$V640,20,FALSE)-AVERAGE(Skaters!T3:T640))/STDEV(Skaters!T3:T640)</f>
        <v>-0.59598363404164245</v>
      </c>
      <c r="T612" s="33">
        <f>(VLOOKUP($A612,Skaters!$A1:$V640,21,FALSE)-AVERAGE(Skaters!U3:U640))/STDEV(Skaters!U3:U640)</f>
        <v>-0.65095784258714562</v>
      </c>
      <c r="U612" s="33">
        <f>(VLOOKUP($A612,Skaters!$A1:$V640,22,FALSE)-AVERAGE(Skaters!V3:V640))/STDEV(Skaters!V3:V640)</f>
        <v>-1.1927436227759016</v>
      </c>
      <c r="V612" s="33">
        <f>IFERROR((VLOOKUP($A612,Skaters!A1:X640,23,FALSE)-AVERAGE(Skaters!W3:W640))/STDEV(Skaters!W3:W640),0)</f>
        <v>0</v>
      </c>
      <c r="W612" s="33">
        <f>IFERROR((VLOOKUP($A612,Skaters!A1:X640,24,FALSE)-AVERAGE(Skaters!X3:X640))/STDEV(Skaters!X3:X640),0)</f>
        <v>0</v>
      </c>
    </row>
    <row r="613" spans="1:23" ht="21.25" customHeight="1" x14ac:dyDescent="0.15">
      <c r="A613" s="37" t="s">
        <v>683</v>
      </c>
      <c r="B613" s="38" t="s">
        <v>58</v>
      </c>
      <c r="C613" s="39">
        <v>25</v>
      </c>
      <c r="D613" s="38" t="s">
        <v>81</v>
      </c>
      <c r="E613" s="40">
        <f t="shared" si="18"/>
        <v>-5.337413062568614</v>
      </c>
      <c r="F613" s="41">
        <f t="shared" si="19"/>
        <v>-0.11119610547017945</v>
      </c>
      <c r="G613" s="42">
        <f>VLOOKUP(A613,Skaters!A1:G640,7,FALSE)</f>
        <v>48</v>
      </c>
      <c r="H613" s="43">
        <f>(VLOOKUP($A613,Skaters!$A1:$V640,8,FALSE)-AVERAGE(Skaters!H3:H640))/STDEV(Skaters!H3:H640)</f>
        <v>-1.9362124691407434</v>
      </c>
      <c r="I613" s="33">
        <f>(VLOOKUP($A613,Skaters!$A1:$V640,10,FALSE)-AVERAGE(Skaters!J3:J640))/STDEV(Skaters!J3:J640)</f>
        <v>-0.82503502890563607</v>
      </c>
      <c r="J613" s="33">
        <f>(VLOOKUP($A613,Skaters!$A1:$V640,11,FALSE)-AVERAGE(Skaters!K3:K640))/STDEV(Skaters!K3:K640)</f>
        <v>-1.2779625738023705</v>
      </c>
      <c r="K613" s="33">
        <f>(VLOOKUP($A613,Skaters!$A1:$V640,12,FALSE)-AVERAGE(Skaters!L3:L640))/STDEV(Skaters!L3:L640)</f>
        <v>-1.1912748691964388</v>
      </c>
      <c r="L613" s="33">
        <f>(VLOOKUP($A613,Skaters!$A1:$V640,13,FALSE)-AVERAGE(Skaters!M3:M640))/STDEV(Skaters!M3:M640)</f>
        <v>-0.99576065074685405</v>
      </c>
      <c r="M613" s="33">
        <f>(VLOOKUP($A613,Skaters!$A1:$V640,14,FALSE)-AVERAGE(Skaters!N3:N640))/STDEV(Skaters!N3:N640)</f>
        <v>-0.77697607943615044</v>
      </c>
      <c r="N613" s="33">
        <f>(VLOOKUP($A613,Skaters!$A1:$V640,15,FALSE)-AVERAGE(Skaters!O3:O640))/STDEV(Skaters!O3:O640)</f>
        <v>-0.87783370856256104</v>
      </c>
      <c r="O613" s="33">
        <f>(VLOOKUP($A613,Skaters!$A1:$V640,16,FALSE)-AVERAGE(Skaters!P3:P640))/STDEV(Skaters!P3:P640)</f>
        <v>-1.1568971600080638</v>
      </c>
      <c r="P613" s="33">
        <f>(VLOOKUP($A613,Skaters!$A1:$V640,17,FALSE)-AVERAGE(Skaters!Q3:Q640))/STDEV(Skaters!Q3:Q640)</f>
        <v>4.4216234566692013E-2</v>
      </c>
      <c r="Q613" s="33">
        <f>(VLOOKUP($A613,Skaters!$A1:$V640,18,FALSE)-AVERAGE(Skaters!R3:R640))/STDEV(Skaters!R3:R640)</f>
        <v>-0.20392394054312893</v>
      </c>
      <c r="R613" s="33">
        <f>(VLOOKUP($A613,Skaters!$A1:$V640,19,FALSE)-AVERAGE(Skaters!S3:S640))/STDEV(Skaters!S3:S640)</f>
        <v>-0.76408581321230273</v>
      </c>
      <c r="S613" s="33">
        <f>(VLOOKUP($A613,Skaters!$A1:$V640,20,FALSE)-AVERAGE(Skaters!T3:T640))/STDEV(Skaters!T3:T640)</f>
        <v>-0.59598363358809103</v>
      </c>
      <c r="T613" s="33">
        <f>(VLOOKUP($A613,Skaters!$A1:$V640,21,FALSE)-AVERAGE(Skaters!U3:U640))/STDEV(Skaters!U3:U640)</f>
        <v>-0.63498867673893378</v>
      </c>
      <c r="U613" s="33">
        <f>(VLOOKUP($A613,Skaters!$A1:$V640,22,FALSE)-AVERAGE(Skaters!V3:V640))/STDEV(Skaters!V3:V640)</f>
        <v>-1.1927434905681484</v>
      </c>
      <c r="V613" s="33">
        <f>IFERROR((VLOOKUP($A613,Skaters!A1:X640,23,FALSE)-AVERAGE(Skaters!W3:W640))/STDEV(Skaters!W3:W640),0)</f>
        <v>0</v>
      </c>
      <c r="W613" s="33">
        <f>IFERROR((VLOOKUP($A613,Skaters!A1:X640,24,FALSE)-AVERAGE(Skaters!X3:X640))/STDEV(Skaters!X3:X640),0)</f>
        <v>0</v>
      </c>
    </row>
    <row r="614" spans="1:23" ht="21.25" customHeight="1" x14ac:dyDescent="0.15">
      <c r="A614" s="44" t="s">
        <v>709</v>
      </c>
      <c r="B614" s="45" t="s">
        <v>68</v>
      </c>
      <c r="C614" s="46">
        <v>22</v>
      </c>
      <c r="D614" s="45" t="s">
        <v>81</v>
      </c>
      <c r="E614" s="40">
        <f t="shared" si="18"/>
        <v>-5.8468574216462823</v>
      </c>
      <c r="F614" s="41">
        <f t="shared" si="19"/>
        <v>-0.12440122173715494</v>
      </c>
      <c r="G614" s="42">
        <f>VLOOKUP(A614,Skaters!A1:G640,7,FALSE)</f>
        <v>47</v>
      </c>
      <c r="H614" s="43">
        <f>(VLOOKUP($A614,Skaters!$A1:$V640,8,FALSE)-AVERAGE(Skaters!H3:H640))/STDEV(Skaters!H3:H640)</f>
        <v>-1.9653126854571481</v>
      </c>
      <c r="I614" s="33">
        <f>(VLOOKUP($A614,Skaters!$A1:$V640,10,FALSE)-AVERAGE(Skaters!J3:J640))/STDEV(Skaters!J3:J640)</f>
        <v>-1.0819086550385839</v>
      </c>
      <c r="J614" s="33">
        <f>(VLOOKUP($A614,Skaters!$A1:$V640,11,FALSE)-AVERAGE(Skaters!K3:K640))/STDEV(Skaters!K3:K640)</f>
        <v>-1.0888130677030439</v>
      </c>
      <c r="K614" s="33">
        <f>(VLOOKUP($A614,Skaters!$A1:$V640,12,FALSE)-AVERAGE(Skaters!L3:L640))/STDEV(Skaters!L3:L640)</f>
        <v>-1.1913950530298023</v>
      </c>
      <c r="L614" s="33">
        <f>(VLOOKUP($A614,Skaters!$A1:$V640,13,FALSE)-AVERAGE(Skaters!M3:M640))/STDEV(Skaters!M3:M640)</f>
        <v>-1.5777878193958152</v>
      </c>
      <c r="M614" s="33">
        <f>(VLOOKUP($A614,Skaters!$A1:$V640,14,FALSE)-AVERAGE(Skaters!N3:N640))/STDEV(Skaters!N3:N640)</f>
        <v>-0.74037587554988404</v>
      </c>
      <c r="N614" s="33">
        <f>(VLOOKUP($A614,Skaters!$A1:$V640,15,FALSE)-AVERAGE(Skaters!O3:O640))/STDEV(Skaters!O3:O640)</f>
        <v>-0.8407814878517833</v>
      </c>
      <c r="O614" s="33">
        <f>(VLOOKUP($A614,Skaters!$A1:$V640,16,FALSE)-AVERAGE(Skaters!P3:P640))/STDEV(Skaters!P3:P640)</f>
        <v>-0.52013713090407665</v>
      </c>
      <c r="P614" s="33">
        <f>(VLOOKUP($A614,Skaters!$A1:$V640,17,FALSE)-AVERAGE(Skaters!Q3:Q640))/STDEV(Skaters!Q3:Q640)</f>
        <v>1.7437400384347981</v>
      </c>
      <c r="Q614" s="33">
        <f>(VLOOKUP($A614,Skaters!$A1:$V640,18,FALSE)-AVERAGE(Skaters!R3:R640))/STDEV(Skaters!R3:R640)</f>
        <v>-0.73742926075297899</v>
      </c>
      <c r="R614" s="33">
        <f>(VLOOKUP($A614,Skaters!$A1:$V640,19,FALSE)-AVERAGE(Skaters!S3:S640))/STDEV(Skaters!S3:S640)</f>
        <v>-1.0354987417230719</v>
      </c>
      <c r="S614" s="33">
        <f>(VLOOKUP($A614,Skaters!$A1:$V640,20,FALSE)-AVERAGE(Skaters!T3:T640))/STDEV(Skaters!T3:T640)</f>
        <v>-0.57641053564896882</v>
      </c>
      <c r="T614" s="33">
        <f>(VLOOKUP($A614,Skaters!$A1:$V640,21,FALSE)-AVERAGE(Skaters!U3:U640))/STDEV(Skaters!U3:U640)</f>
        <v>-0.630063026493068</v>
      </c>
      <c r="U614" s="33">
        <f>(VLOOKUP($A614,Skaters!$A1:$V640,22,FALSE)-AVERAGE(Skaters!V3:V640))/STDEV(Skaters!V3:V640)</f>
        <v>0.98749315664083437</v>
      </c>
      <c r="V614" s="33">
        <f>IFERROR((VLOOKUP($A614,Skaters!A1:X640,23,FALSE)-AVERAGE(Skaters!W3:W640))/STDEV(Skaters!W3:W640),0)</f>
        <v>0</v>
      </c>
      <c r="W614" s="33">
        <f>IFERROR((VLOOKUP($A614,Skaters!A1:X640,24,FALSE)-AVERAGE(Skaters!X3:X640))/STDEV(Skaters!X3:X640),0)</f>
        <v>0</v>
      </c>
    </row>
    <row r="615" spans="1:23" ht="21.25" customHeight="1" x14ac:dyDescent="0.15">
      <c r="A615" s="44" t="s">
        <v>671</v>
      </c>
      <c r="B615" s="48" t="s">
        <v>96</v>
      </c>
      <c r="C615" s="49">
        <v>27</v>
      </c>
      <c r="D615" s="48" t="s">
        <v>74</v>
      </c>
      <c r="E615" s="40">
        <f t="shared" si="18"/>
        <v>-3.5489509419522527</v>
      </c>
      <c r="F615" s="41">
        <f t="shared" si="19"/>
        <v>-7.715110743374462E-2</v>
      </c>
      <c r="G615" s="42">
        <f>VLOOKUP(A615,Skaters!A1:G640,7,FALSE)</f>
        <v>46</v>
      </c>
      <c r="H615" s="43">
        <f>(VLOOKUP($A615,Skaters!$A1:$V640,8,FALSE)-AVERAGE(Skaters!H3:H640))/STDEV(Skaters!H3:H640)</f>
        <v>-0.14593214086781059</v>
      </c>
      <c r="I615" s="33">
        <f>(VLOOKUP($A615,Skaters!$A1:$V640,10,FALSE)-AVERAGE(Skaters!J3:J640))/STDEV(Skaters!J3:J640)</f>
        <v>-1.2923384867327974</v>
      </c>
      <c r="J615" s="33">
        <f>(VLOOKUP($A615,Skaters!$A1:$V640,11,FALSE)-AVERAGE(Skaters!K3:K640))/STDEV(Skaters!K3:K640)</f>
        <v>-0.94394000569723824</v>
      </c>
      <c r="K615" s="33">
        <f>(VLOOKUP($A615,Skaters!$A1:$V640,12,FALSE)-AVERAGE(Skaters!L3:L640))/STDEV(Skaters!L3:L640)</f>
        <v>-1.1978585300586151</v>
      </c>
      <c r="L615" s="33">
        <f>(VLOOKUP($A615,Skaters!$A1:$V640,13,FALSE)-AVERAGE(Skaters!M3:M640))/STDEV(Skaters!M3:M640)</f>
        <v>-1.180465617916969</v>
      </c>
      <c r="M615" s="33">
        <f>(VLOOKUP($A615,Skaters!$A1:$V640,14,FALSE)-AVERAGE(Skaters!N3:N640))/STDEV(Skaters!N3:N640)</f>
        <v>-0.77582929435176173</v>
      </c>
      <c r="N615" s="33">
        <f>(VLOOKUP($A615,Skaters!$A1:$V640,15,FALSE)-AVERAGE(Skaters!O3:O640))/STDEV(Skaters!O3:O640)</f>
        <v>-0.86320560277418101</v>
      </c>
      <c r="O615" s="33">
        <f>(VLOOKUP($A615,Skaters!$A1:$V640,16,FALSE)-AVERAGE(Skaters!P3:P640))/STDEV(Skaters!P3:P640)</f>
        <v>0.60183232908994977</v>
      </c>
      <c r="P615" s="33">
        <f>(VLOOKUP($A615,Skaters!$A1:$V640,17,FALSE)-AVERAGE(Skaters!Q3:Q640))/STDEV(Skaters!Q3:Q640)</f>
        <v>-0.15772280835884886</v>
      </c>
      <c r="Q615" s="33">
        <f>(VLOOKUP($A615,Skaters!$A1:$V640,18,FALSE)-AVERAGE(Skaters!R3:R640))/STDEV(Skaters!R3:R640)</f>
        <v>0.12916644207898278</v>
      </c>
      <c r="R615" s="33">
        <f>(VLOOKUP($A615,Skaters!$A1:$V640,19,FALSE)-AVERAGE(Skaters!S3:S640))/STDEV(Skaters!S3:S640)</f>
        <v>-1.2011428619476905</v>
      </c>
      <c r="S615" s="33">
        <f>(VLOOKUP($A615,Skaters!$A1:$V640,20,FALSE)-AVERAGE(Skaters!T3:T640))/STDEV(Skaters!T3:T640)</f>
        <v>-0.59598363404164245</v>
      </c>
      <c r="T615" s="33">
        <f>(VLOOKUP($A615,Skaters!$A1:$V640,21,FALSE)-AVERAGE(Skaters!U3:U640))/STDEV(Skaters!U3:U640)</f>
        <v>-0.65095784258714562</v>
      </c>
      <c r="U615" s="33">
        <f>(VLOOKUP($A615,Skaters!$A1:$V640,22,FALSE)-AVERAGE(Skaters!V3:V640))/STDEV(Skaters!V3:V640)</f>
        <v>-1.1927436227759016</v>
      </c>
      <c r="V615" s="33">
        <f>IFERROR((VLOOKUP($A615,Skaters!A1:X640,23,FALSE)-AVERAGE(Skaters!W3:W640))/STDEV(Skaters!W3:W640),0)</f>
        <v>0</v>
      </c>
      <c r="W615" s="33">
        <f>IFERROR((VLOOKUP($A615,Skaters!A1:X640,24,FALSE)-AVERAGE(Skaters!X3:X640))/STDEV(Skaters!X3:X640),0)</f>
        <v>0</v>
      </c>
    </row>
    <row r="616" spans="1:23" ht="21.25" customHeight="1" x14ac:dyDescent="0.15">
      <c r="A616" s="44" t="s">
        <v>707</v>
      </c>
      <c r="B616" s="45" t="s">
        <v>135</v>
      </c>
      <c r="C616" s="46">
        <v>27</v>
      </c>
      <c r="D616" s="45" t="s">
        <v>59</v>
      </c>
      <c r="E616" s="40">
        <f t="shared" si="18"/>
        <v>-7.1855274802525493</v>
      </c>
      <c r="F616" s="41">
        <f t="shared" si="19"/>
        <v>-0.14664341796433775</v>
      </c>
      <c r="G616" s="42">
        <f>VLOOKUP(A616,Skaters!A1:G640,7,FALSE)</f>
        <v>49</v>
      </c>
      <c r="H616" s="43">
        <f>(VLOOKUP($A616,Skaters!$A1:$V640,8,FALSE)-AVERAGE(Skaters!H3:H640))/STDEV(Skaters!H3:H640)</f>
        <v>-1.8941164006493305</v>
      </c>
      <c r="I616" s="33">
        <f>(VLOOKUP($A616,Skaters!$A1:$V640,10,FALSE)-AVERAGE(Skaters!J3:J640))/STDEV(Skaters!J3:J640)</f>
        <v>-1.0229436816136854</v>
      </c>
      <c r="J616" s="33">
        <f>(VLOOKUP($A616,Skaters!$A1:$V640,11,FALSE)-AVERAGE(Skaters!K3:K640))/STDEV(Skaters!K3:K640)</f>
        <v>-1.1429538740325835</v>
      </c>
      <c r="K616" s="33">
        <f>(VLOOKUP($A616,Skaters!$A1:$V640,12,FALSE)-AVERAGE(Skaters!L3:L640))/STDEV(Skaters!L3:L640)</f>
        <v>-1.1981394740684661</v>
      </c>
      <c r="L616" s="33">
        <f>(VLOOKUP($A616,Skaters!$A1:$V640,13,FALSE)-AVERAGE(Skaters!M3:M640))/STDEV(Skaters!M3:M640)</f>
        <v>-1.3329774371016991</v>
      </c>
      <c r="M616" s="33">
        <f>(VLOOKUP($A616,Skaters!$A1:$V640,14,FALSE)-AVERAGE(Skaters!N3:N640))/STDEV(Skaters!N3:N640)</f>
        <v>-0.75866917914790744</v>
      </c>
      <c r="N616" s="33">
        <f>(VLOOKUP($A616,Skaters!$A1:$V640,15,FALSE)-AVERAGE(Skaters!O3:O640))/STDEV(Skaters!O3:O640)</f>
        <v>-0.85930071523265039</v>
      </c>
      <c r="O616" s="33">
        <f>(VLOOKUP($A616,Skaters!$A1:$V640,16,FALSE)-AVERAGE(Skaters!P3:P640))/STDEV(Skaters!P3:P640)</f>
        <v>-1.0592805645029957</v>
      </c>
      <c r="P616" s="33">
        <f>(VLOOKUP($A616,Skaters!$A1:$V640,17,FALSE)-AVERAGE(Skaters!Q3:Q640))/STDEV(Skaters!Q3:Q640)</f>
        <v>2.3090380152921779</v>
      </c>
      <c r="Q616" s="33">
        <f>(VLOOKUP($A616,Skaters!$A1:$V640,18,FALSE)-AVERAGE(Skaters!R3:R640))/STDEV(Skaters!R3:R640)</f>
        <v>-1.7680712077689358</v>
      </c>
      <c r="R616" s="33">
        <f>(VLOOKUP($A616,Skaters!$A1:$V640,19,FALSE)-AVERAGE(Skaters!S3:S640))/STDEV(Skaters!S3:S640)</f>
        <v>-1.0894878582369678</v>
      </c>
      <c r="S616" s="33">
        <f>(VLOOKUP($A616,Skaters!$A1:$V640,20,FALSE)-AVERAGE(Skaters!T3:T640))/STDEV(Skaters!T3:T640)</f>
        <v>-0.5543951915732177</v>
      </c>
      <c r="T616" s="33">
        <f>(VLOOKUP($A616,Skaters!$A1:$V640,21,FALSE)-AVERAGE(Skaters!U3:U640))/STDEV(Skaters!U3:U640)</f>
        <v>-0.57070760815657229</v>
      </c>
      <c r="U616" s="33">
        <f>(VLOOKUP($A616,Skaters!$A1:$V640,22,FALSE)-AVERAGE(Skaters!V3:V640))/STDEV(Skaters!V3:V640)</f>
        <v>0.36037043433987564</v>
      </c>
      <c r="V616" s="33">
        <f>IFERROR((VLOOKUP($A616,Skaters!A1:X640,23,FALSE)-AVERAGE(Skaters!W3:W640))/STDEV(Skaters!W3:W640),0)</f>
        <v>0</v>
      </c>
      <c r="W616" s="33">
        <f>IFERROR((VLOOKUP($A616,Skaters!A1:X640,24,FALSE)-AVERAGE(Skaters!X3:X640))/STDEV(Skaters!X3:X640),0)</f>
        <v>0</v>
      </c>
    </row>
    <row r="617" spans="1:23" ht="21.25" customHeight="1" x14ac:dyDescent="0.15">
      <c r="A617" s="37" t="s">
        <v>696</v>
      </c>
      <c r="B617" s="38" t="s">
        <v>119</v>
      </c>
      <c r="C617" s="39">
        <v>34</v>
      </c>
      <c r="D617" s="38" t="s">
        <v>74</v>
      </c>
      <c r="E617" s="40">
        <f t="shared" si="18"/>
        <v>-4.9604878074079508</v>
      </c>
      <c r="F617" s="41">
        <f t="shared" si="19"/>
        <v>-0.10783669146539024</v>
      </c>
      <c r="G617" s="42">
        <f>VLOOKUP(A617,Skaters!A1:G640,7,FALSE)</f>
        <v>46</v>
      </c>
      <c r="H617" s="43">
        <f>(VLOOKUP($A617,Skaters!$A1:$V640,8,FALSE)-AVERAGE(Skaters!H3:H640))/STDEV(Skaters!H3:H640)</f>
        <v>-0.65342459978557854</v>
      </c>
      <c r="I617" s="33">
        <f>(VLOOKUP($A617,Skaters!$A1:$V640,10,FALSE)-AVERAGE(Skaters!J3:J640))/STDEV(Skaters!J3:J640)</f>
        <v>-1.2621234617983101</v>
      </c>
      <c r="J617" s="33">
        <f>(VLOOKUP($A617,Skaters!$A1:$V640,11,FALSE)-AVERAGE(Skaters!K3:K640))/STDEV(Skaters!K3:K640)</f>
        <v>-0.98122171789987389</v>
      </c>
      <c r="K617" s="33">
        <f>(VLOOKUP($A617,Skaters!$A1:$V640,12,FALSE)-AVERAGE(Skaters!L3:L640))/STDEV(Skaters!L3:L640)</f>
        <v>-1.2073392756205961</v>
      </c>
      <c r="L617" s="33">
        <f>(VLOOKUP($A617,Skaters!$A1:$V640,13,FALSE)-AVERAGE(Skaters!M3:M640))/STDEV(Skaters!M3:M640)</f>
        <v>-1.5411901998184809</v>
      </c>
      <c r="M617" s="33">
        <f>(VLOOKUP($A617,Skaters!$A1:$V640,14,FALSE)-AVERAGE(Skaters!N3:N640))/STDEV(Skaters!N3:N640)</f>
        <v>-0.78076410634028648</v>
      </c>
      <c r="N617" s="33">
        <f>(VLOOKUP($A617,Skaters!$A1:$V640,15,FALSE)-AVERAGE(Skaters!O3:O640))/STDEV(Skaters!O3:O640)</f>
        <v>-0.8829457724400982</v>
      </c>
      <c r="O617" s="33">
        <f>(VLOOKUP($A617,Skaters!$A1:$V640,16,FALSE)-AVERAGE(Skaters!P3:P640))/STDEV(Skaters!P3:P640)</f>
        <v>0.47875205046736469</v>
      </c>
      <c r="P617" s="33">
        <f>(VLOOKUP($A617,Skaters!$A1:$V640,17,FALSE)-AVERAGE(Skaters!Q3:Q640))/STDEV(Skaters!Q3:Q640)</f>
        <v>-0.93087151370990762</v>
      </c>
      <c r="Q617" s="33">
        <f>(VLOOKUP($A617,Skaters!$A1:$V640,18,FALSE)-AVERAGE(Skaters!R3:R640))/STDEV(Skaters!R3:R640)</f>
        <v>-0.77175870591855222</v>
      </c>
      <c r="R617" s="33">
        <f>(VLOOKUP($A617,Skaters!$A1:$V640,19,FALSE)-AVERAGE(Skaters!S3:S640))/STDEV(Skaters!S3:S640)</f>
        <v>-1.2020946160429924</v>
      </c>
      <c r="S617" s="33">
        <f>(VLOOKUP($A617,Skaters!$A1:$V640,20,FALSE)-AVERAGE(Skaters!T3:T640))/STDEV(Skaters!T3:T640)</f>
        <v>-0.59598363404164245</v>
      </c>
      <c r="T617" s="33">
        <f>(VLOOKUP($A617,Skaters!$A1:$V640,21,FALSE)-AVERAGE(Skaters!U3:U640))/STDEV(Skaters!U3:U640)</f>
        <v>-0.65095784258714562</v>
      </c>
      <c r="U617" s="33">
        <f>(VLOOKUP($A617,Skaters!$A1:$V640,22,FALSE)-AVERAGE(Skaters!V3:V640))/STDEV(Skaters!V3:V640)</f>
        <v>-1.1927436227759016</v>
      </c>
      <c r="V617" s="33">
        <f>IFERROR((VLOOKUP($A617,Skaters!A1:X640,23,FALSE)-AVERAGE(Skaters!W3:W640))/STDEV(Skaters!W3:W640),0)</f>
        <v>0</v>
      </c>
      <c r="W617" s="33">
        <f>IFERROR((VLOOKUP($A617,Skaters!A1:X640,24,FALSE)-AVERAGE(Skaters!X3:X640))/STDEV(Skaters!X3:X640),0)</f>
        <v>0</v>
      </c>
    </row>
    <row r="618" spans="1:23" ht="21.25" customHeight="1" x14ac:dyDescent="0.15">
      <c r="A618" s="44" t="s">
        <v>632</v>
      </c>
      <c r="B618" s="48" t="s">
        <v>117</v>
      </c>
      <c r="C618" s="49">
        <v>28</v>
      </c>
      <c r="D618" s="48" t="s">
        <v>74</v>
      </c>
      <c r="E618" s="40">
        <f t="shared" si="18"/>
        <v>-2.9472638481121201</v>
      </c>
      <c r="F618" s="41">
        <f t="shared" si="19"/>
        <v>-6.1401330169002503E-2</v>
      </c>
      <c r="G618" s="42">
        <f>VLOOKUP(A618,Skaters!A1:G640,7,FALSE)</f>
        <v>48</v>
      </c>
      <c r="H618" s="43">
        <f>(VLOOKUP($A618,Skaters!$A1:$V640,8,FALSE)-AVERAGE(Skaters!H3:H640))/STDEV(Skaters!H3:H640)</f>
        <v>0.20926867503439228</v>
      </c>
      <c r="I618" s="33">
        <f>(VLOOKUP($A618,Skaters!$A1:$V640,10,FALSE)-AVERAGE(Skaters!J3:J640))/STDEV(Skaters!J3:J640)</f>
        <v>-1.1417211372841898</v>
      </c>
      <c r="J618" s="33">
        <f>(VLOOKUP($A618,Skaters!$A1:$V640,11,FALSE)-AVERAGE(Skaters!K3:K640))/STDEV(Skaters!K3:K640)</f>
        <v>-1.0749043877494857</v>
      </c>
      <c r="K618" s="33">
        <f>(VLOOKUP($A618,Skaters!$A1:$V640,12,FALSE)-AVERAGE(Skaters!L3:L640))/STDEV(Skaters!L3:L640)</f>
        <v>-1.2104562383276467</v>
      </c>
      <c r="L618" s="33">
        <f>(VLOOKUP($A618,Skaters!$A1:$V640,13,FALSE)-AVERAGE(Skaters!M3:M640))/STDEV(Skaters!M3:M640)</f>
        <v>-0.87378534039400602</v>
      </c>
      <c r="M618" s="33">
        <f>(VLOOKUP($A618,Skaters!$A1:$V640,14,FALSE)-AVERAGE(Skaters!N3:N640))/STDEV(Skaters!N3:N640)</f>
        <v>-0.77761724224239781</v>
      </c>
      <c r="N618" s="33">
        <f>(VLOOKUP($A618,Skaters!$A1:$V640,15,FALSE)-AVERAGE(Skaters!O3:O640))/STDEV(Skaters!O3:O640)</f>
        <v>-0.86686631246024604</v>
      </c>
      <c r="O618" s="33">
        <f>(VLOOKUP($A618,Skaters!$A1:$V640,16,FALSE)-AVERAGE(Skaters!P3:P640))/STDEV(Skaters!P3:P640)</f>
        <v>1.5764387978539354</v>
      </c>
      <c r="P618" s="33">
        <f>(VLOOKUP($A618,Skaters!$A1:$V640,17,FALSE)-AVERAGE(Skaters!Q3:Q640))/STDEV(Skaters!Q3:Q640)</f>
        <v>-7.2013390884354267E-2</v>
      </c>
      <c r="Q618" s="33">
        <f>(VLOOKUP($A618,Skaters!$A1:$V640,18,FALSE)-AVERAGE(Skaters!R3:R640))/STDEV(Skaters!R3:R640)</f>
        <v>-0.56642546807812766</v>
      </c>
      <c r="R618" s="33">
        <f>(VLOOKUP($A618,Skaters!$A1:$V640,19,FALSE)-AVERAGE(Skaters!S3:S640))/STDEV(Skaters!S3:S640)</f>
        <v>-1.092364857908297</v>
      </c>
      <c r="S618" s="33">
        <f>(VLOOKUP($A618,Skaters!$A1:$V640,20,FALSE)-AVERAGE(Skaters!T3:T640))/STDEV(Skaters!T3:T640)</f>
        <v>-0.59598363404164245</v>
      </c>
      <c r="T618" s="33">
        <f>(VLOOKUP($A618,Skaters!$A1:$V640,21,FALSE)-AVERAGE(Skaters!U3:U640))/STDEV(Skaters!U3:U640)</f>
        <v>-0.65095784258714562</v>
      </c>
      <c r="U618" s="33">
        <f>(VLOOKUP($A618,Skaters!$A1:$V640,22,FALSE)-AVERAGE(Skaters!V3:V640))/STDEV(Skaters!V3:V640)</f>
        <v>-1.1927436227759016</v>
      </c>
      <c r="V618" s="33">
        <f>IFERROR((VLOOKUP($A618,Skaters!A1:X640,23,FALSE)-AVERAGE(Skaters!W3:W640))/STDEV(Skaters!W3:W640),0)</f>
        <v>0</v>
      </c>
      <c r="W618" s="33">
        <f>IFERROR((VLOOKUP($A618,Skaters!A1:X640,24,FALSE)-AVERAGE(Skaters!X3:X640))/STDEV(Skaters!X3:X640),0)</f>
        <v>0</v>
      </c>
    </row>
    <row r="619" spans="1:23" ht="21.25" customHeight="1" x14ac:dyDescent="0.15">
      <c r="A619" s="44" t="s">
        <v>661</v>
      </c>
      <c r="B619" s="45" t="s">
        <v>67</v>
      </c>
      <c r="C619" s="46">
        <v>26</v>
      </c>
      <c r="D619" s="45" t="s">
        <v>104</v>
      </c>
      <c r="E619" s="40">
        <f t="shared" si="18"/>
        <v>-3.766374949035233</v>
      </c>
      <c r="F619" s="41">
        <f t="shared" si="19"/>
        <v>-7.3850489196769273E-2</v>
      </c>
      <c r="G619" s="42">
        <f>VLOOKUP(A619,Skaters!A1:G640,7,FALSE)</f>
        <v>51</v>
      </c>
      <c r="H619" s="43">
        <f>(VLOOKUP($A619,Skaters!$A1:$V640,8,FALSE)-AVERAGE(Skaters!H3:H640))/STDEV(Skaters!H3:H640)</f>
        <v>-1.691351007035903</v>
      </c>
      <c r="I619" s="33">
        <f>(VLOOKUP($A619,Skaters!$A1:$V640,10,FALSE)-AVERAGE(Skaters!J3:J640))/STDEV(Skaters!J3:J640)</f>
        <v>-0.89790221572356355</v>
      </c>
      <c r="J619" s="33">
        <f>(VLOOKUP($A619,Skaters!$A1:$V640,11,FALSE)-AVERAGE(Skaters!K3:K640))/STDEV(Skaters!K3:K640)</f>
        <v>-1.26344575400434</v>
      </c>
      <c r="K619" s="33">
        <f>(VLOOKUP($A619,Skaters!$A1:$V640,12,FALSE)-AVERAGE(Skaters!L3:L640))/STDEV(Skaters!L3:L640)</f>
        <v>-1.2160296422406716</v>
      </c>
      <c r="L619" s="33">
        <f>(VLOOKUP($A619,Skaters!$A1:$V640,13,FALSE)-AVERAGE(Skaters!M3:M640))/STDEV(Skaters!M3:M640)</f>
        <v>-0.63368962748883584</v>
      </c>
      <c r="M619" s="33">
        <f>(VLOOKUP($A619,Skaters!$A1:$V640,14,FALSE)-AVERAGE(Skaters!N3:N640))/STDEV(Skaters!N3:N640)</f>
        <v>-0.75944363057123021</v>
      </c>
      <c r="N619" s="33">
        <f>(VLOOKUP($A619,Skaters!$A1:$V640,15,FALSE)-AVERAGE(Skaters!O3:O640))/STDEV(Skaters!O3:O640)</f>
        <v>-0.86742110632466296</v>
      </c>
      <c r="O619" s="33">
        <f>(VLOOKUP($A619,Skaters!$A1:$V640,16,FALSE)-AVERAGE(Skaters!P3:P640))/STDEV(Skaters!P3:P640)</f>
        <v>-0.86941703116588775</v>
      </c>
      <c r="P619" s="33">
        <f>(VLOOKUP($A619,Skaters!$A1:$V640,17,FALSE)-AVERAGE(Skaters!Q3:Q640))/STDEV(Skaters!Q3:Q640)</f>
        <v>0.7609201699965028</v>
      </c>
      <c r="Q619" s="33">
        <f>(VLOOKUP($A619,Skaters!$A1:$V640,18,FALSE)-AVERAGE(Skaters!R3:R640))/STDEV(Skaters!R3:R640)</f>
        <v>0.76550078567205704</v>
      </c>
      <c r="R619" s="33">
        <f>(VLOOKUP($A619,Skaters!$A1:$V640,19,FALSE)-AVERAGE(Skaters!S3:S640))/STDEV(Skaters!S3:S640)</f>
        <v>-0.74050587688896896</v>
      </c>
      <c r="S619" s="33">
        <f>(VLOOKUP($A619,Skaters!$A1:$V640,20,FALSE)-AVERAGE(Skaters!T3:T640))/STDEV(Skaters!T3:T640)</f>
        <v>-0.58674915101459169</v>
      </c>
      <c r="T619" s="33">
        <f>(VLOOKUP($A619,Skaters!$A1:$V640,21,FALSE)-AVERAGE(Skaters!U3:U640))/STDEV(Skaters!U3:U640)</f>
        <v>-0.62283313770314586</v>
      </c>
      <c r="U619" s="33">
        <f>(VLOOKUP($A619,Skaters!$A1:$V640,22,FALSE)-AVERAGE(Skaters!V3:V640))/STDEV(Skaters!V3:V640)</f>
        <v>-6.1024598917309818E-2</v>
      </c>
      <c r="V619" s="33">
        <f>IFERROR((VLOOKUP($A619,Skaters!A1:X640,23,FALSE)-AVERAGE(Skaters!W3:W640))/STDEV(Skaters!W3:W640),0)</f>
        <v>0</v>
      </c>
      <c r="W619" s="33">
        <f>IFERROR((VLOOKUP($A619,Skaters!A1:X640,24,FALSE)-AVERAGE(Skaters!X3:X640))/STDEV(Skaters!X3:X640),0)</f>
        <v>0</v>
      </c>
    </row>
    <row r="620" spans="1:23" ht="21.25" customHeight="1" x14ac:dyDescent="0.15">
      <c r="A620" s="37" t="s">
        <v>664</v>
      </c>
      <c r="B620" s="38" t="s">
        <v>83</v>
      </c>
      <c r="C620" s="39">
        <v>31</v>
      </c>
      <c r="D620" s="38" t="s">
        <v>74</v>
      </c>
      <c r="E620" s="40">
        <f t="shared" si="18"/>
        <v>-2.6272436661136158</v>
      </c>
      <c r="F620" s="41">
        <f t="shared" si="19"/>
        <v>-5.4734243044033661E-2</v>
      </c>
      <c r="G620" s="42">
        <f>VLOOKUP(A620,Skaters!A1:G640,7,FALSE)</f>
        <v>48</v>
      </c>
      <c r="H620" s="43">
        <f>(VLOOKUP($A620,Skaters!$A1:$V640,8,FALSE)-AVERAGE(Skaters!H3:H640))/STDEV(Skaters!H3:H640)</f>
        <v>-0.23408399707218402</v>
      </c>
      <c r="I620" s="33">
        <f>(VLOOKUP($A620,Skaters!$A1:$V640,10,FALSE)-AVERAGE(Skaters!J3:J640))/STDEV(Skaters!J3:J640)</f>
        <v>-1.2477339245967451</v>
      </c>
      <c r="J620" s="33">
        <f>(VLOOKUP($A620,Skaters!$A1:$V640,11,FALSE)-AVERAGE(Skaters!K3:K640))/STDEV(Skaters!K3:K640)</f>
        <v>-1.0149523360199</v>
      </c>
      <c r="K620" s="33">
        <f>(VLOOKUP($A620,Skaters!$A1:$V640,12,FALSE)-AVERAGE(Skaters!L3:L640))/STDEV(Skaters!L3:L640)</f>
        <v>-1.2219447619830572</v>
      </c>
      <c r="L620" s="33">
        <f>(VLOOKUP($A620,Skaters!$A1:$V640,13,FALSE)-AVERAGE(Skaters!M3:M640))/STDEV(Skaters!M3:M640)</f>
        <v>-1.0135359283401324</v>
      </c>
      <c r="M620" s="33">
        <f>(VLOOKUP($A620,Skaters!$A1:$V640,14,FALSE)-AVERAGE(Skaters!N3:N640))/STDEV(Skaters!N3:N640)</f>
        <v>-0.7863730978197101</v>
      </c>
      <c r="N620" s="33">
        <f>(VLOOKUP($A620,Skaters!$A1:$V640,15,FALSE)-AVERAGE(Skaters!O3:O640))/STDEV(Skaters!O3:O640)</f>
        <v>-0.88479336951598342</v>
      </c>
      <c r="O620" s="33">
        <f>(VLOOKUP($A620,Skaters!$A1:$V640,16,FALSE)-AVERAGE(Skaters!P3:P640))/STDEV(Skaters!P3:P640)</f>
        <v>0.4186153785300028</v>
      </c>
      <c r="P620" s="33">
        <f>(VLOOKUP($A620,Skaters!$A1:$V640,17,FALSE)-AVERAGE(Skaters!Q3:Q640))/STDEV(Skaters!Q3:Q640)</f>
        <v>0.82834476669125223</v>
      </c>
      <c r="Q620" s="33">
        <f>(VLOOKUP($A620,Skaters!$A1:$V640,18,FALSE)-AVERAGE(Skaters!R3:R640))/STDEV(Skaters!R3:R640)</f>
        <v>1.1151565138291428</v>
      </c>
      <c r="R620" s="33">
        <f>(VLOOKUP($A620,Skaters!$A1:$V640,19,FALSE)-AVERAGE(Skaters!S3:S640))/STDEV(Skaters!S3:S640)</f>
        <v>-1.170998633826178</v>
      </c>
      <c r="S620" s="33">
        <f>(VLOOKUP($A620,Skaters!$A1:$V640,20,FALSE)-AVERAGE(Skaters!T3:T640))/STDEV(Skaters!T3:T640)</f>
        <v>-0.59598363404164245</v>
      </c>
      <c r="T620" s="33">
        <f>(VLOOKUP($A620,Skaters!$A1:$V640,21,FALSE)-AVERAGE(Skaters!U3:U640))/STDEV(Skaters!U3:U640)</f>
        <v>-0.65095784258714562</v>
      </c>
      <c r="U620" s="33">
        <f>(VLOOKUP($A620,Skaters!$A1:$V640,22,FALSE)-AVERAGE(Skaters!V3:V640))/STDEV(Skaters!V3:V640)</f>
        <v>-1.1927436227759016</v>
      </c>
      <c r="V620" s="33">
        <f>IFERROR((VLOOKUP($A620,Skaters!A1:X640,23,FALSE)-AVERAGE(Skaters!W3:W640))/STDEV(Skaters!W3:W640),0)</f>
        <v>0</v>
      </c>
      <c r="W620" s="33">
        <f>IFERROR((VLOOKUP($A620,Skaters!A1:X640,24,FALSE)-AVERAGE(Skaters!X3:X640))/STDEV(Skaters!X3:X640),0)</f>
        <v>0</v>
      </c>
    </row>
    <row r="621" spans="1:23" ht="21.25" customHeight="1" x14ac:dyDescent="0.15">
      <c r="A621" s="37" t="s">
        <v>704</v>
      </c>
      <c r="B621" s="38" t="s">
        <v>119</v>
      </c>
      <c r="C621" s="39">
        <v>24</v>
      </c>
      <c r="D621" s="38" t="s">
        <v>59</v>
      </c>
      <c r="E621" s="40">
        <f t="shared" si="18"/>
        <v>-6.1195139979586326</v>
      </c>
      <c r="F621" s="41">
        <f t="shared" si="19"/>
        <v>-0.13303291299910072</v>
      </c>
      <c r="G621" s="42">
        <f>VLOOKUP(A621,Skaters!A1:G640,7,FALSE)</f>
        <v>46</v>
      </c>
      <c r="H621" s="43">
        <f>(VLOOKUP($A621,Skaters!$A1:$V640,8,FALSE)-AVERAGE(Skaters!H3:H640))/STDEV(Skaters!H3:H640)</f>
        <v>-1.6660066646907834</v>
      </c>
      <c r="I621" s="33">
        <f>(VLOOKUP($A621,Skaters!$A1:$V640,10,FALSE)-AVERAGE(Skaters!J3:J640))/STDEV(Skaters!J3:J640)</f>
        <v>-1.0866379425244428</v>
      </c>
      <c r="J621" s="33">
        <f>(VLOOKUP($A621,Skaters!$A1:$V640,11,FALSE)-AVERAGE(Skaters!K3:K640))/STDEV(Skaters!K3:K640)</f>
        <v>-1.1545585027651797</v>
      </c>
      <c r="K621" s="33">
        <f>(VLOOKUP($A621,Skaters!$A1:$V640,12,FALSE)-AVERAGE(Skaters!L3:L640))/STDEV(Skaters!L3:L640)</f>
        <v>-1.2351223245905372</v>
      </c>
      <c r="L621" s="33">
        <f>(VLOOKUP($A621,Skaters!$A1:$V640,13,FALSE)-AVERAGE(Skaters!M3:M640))/STDEV(Skaters!M3:M640)</f>
        <v>-1.3369167130306554</v>
      </c>
      <c r="M621" s="33">
        <f>(VLOOKUP($A621,Skaters!$A1:$V640,14,FALSE)-AVERAGE(Skaters!N3:N640))/STDEV(Skaters!N3:N640)</f>
        <v>-0.69824406179977172</v>
      </c>
      <c r="N621" s="33">
        <f>(VLOOKUP($A621,Skaters!$A1:$V640,15,FALSE)-AVERAGE(Skaters!O3:O640))/STDEV(Skaters!O3:O640)</f>
        <v>-0.75969400075173565</v>
      </c>
      <c r="O621" s="33">
        <f>(VLOOKUP($A621,Skaters!$A1:$V640,16,FALSE)-AVERAGE(Skaters!P3:P640))/STDEV(Skaters!P3:P640)</f>
        <v>-0.9214472155623521</v>
      </c>
      <c r="P621" s="33">
        <f>(VLOOKUP($A621,Skaters!$A1:$V640,17,FALSE)-AVERAGE(Skaters!Q3:Q640))/STDEV(Skaters!Q3:Q640)</f>
        <v>0.7235300491887624</v>
      </c>
      <c r="Q621" s="33">
        <f>(VLOOKUP($A621,Skaters!$A1:$V640,18,FALSE)-AVERAGE(Skaters!R3:R640))/STDEV(Skaters!R3:R640)</f>
        <v>-0.86025962332426653</v>
      </c>
      <c r="R621" s="33">
        <f>(VLOOKUP($A621,Skaters!$A1:$V640,19,FALSE)-AVERAGE(Skaters!S3:S640))/STDEV(Skaters!S3:S640)</f>
        <v>-1.0521228416679849</v>
      </c>
      <c r="S621" s="33">
        <f>(VLOOKUP($A621,Skaters!$A1:$V640,20,FALSE)-AVERAGE(Skaters!T3:T640))/STDEV(Skaters!T3:T640)</f>
        <v>-0.18629850398848635</v>
      </c>
      <c r="T621" s="33">
        <f>(VLOOKUP($A621,Skaters!$A1:$V640,21,FALSE)-AVERAGE(Skaters!U3:U640))/STDEV(Skaters!U3:U640)</f>
        <v>-8.9606854253045085E-2</v>
      </c>
      <c r="U621" s="33">
        <f>(VLOOKUP($A621,Skaters!$A1:$V640,22,FALSE)-AVERAGE(Skaters!V3:V640))/STDEV(Skaters!V3:V640)</f>
        <v>0.71679010331999915</v>
      </c>
      <c r="V621" s="33">
        <f>IFERROR((VLOOKUP($A621,Skaters!A1:X640,23,FALSE)-AVERAGE(Skaters!W3:W640))/STDEV(Skaters!W3:W640),0)</f>
        <v>0</v>
      </c>
      <c r="W621" s="33">
        <f>IFERROR((VLOOKUP($A621,Skaters!A1:X640,24,FALSE)-AVERAGE(Skaters!X3:X640))/STDEV(Skaters!X3:X640),0)</f>
        <v>0</v>
      </c>
    </row>
    <row r="622" spans="1:23" ht="21.25" customHeight="1" x14ac:dyDescent="0.2">
      <c r="A622" s="47" t="s">
        <v>693</v>
      </c>
      <c r="B622" s="38" t="s">
        <v>58</v>
      </c>
      <c r="C622" s="39">
        <v>27</v>
      </c>
      <c r="D622" s="38" t="s">
        <v>74</v>
      </c>
      <c r="E622" s="40">
        <f t="shared" si="18"/>
        <v>-4.1104061079527385</v>
      </c>
      <c r="F622" s="41">
        <f t="shared" si="19"/>
        <v>-8.5633460582348719E-2</v>
      </c>
      <c r="G622" s="42">
        <f>VLOOKUP(A622,Skaters!A1:G640,7,FALSE)</f>
        <v>48</v>
      </c>
      <c r="H622" s="43">
        <f>(VLOOKUP($A622,Skaters!$A1:$V640,8,FALSE)-AVERAGE(Skaters!H3:H640))/STDEV(Skaters!H3:H640)</f>
        <v>-1.3037579772753545</v>
      </c>
      <c r="I622" s="33">
        <f>(VLOOKUP($A622,Skaters!$A1:$V640,10,FALSE)-AVERAGE(Skaters!J3:J640))/STDEV(Skaters!J3:J640)</f>
        <v>-1.2508208921343043</v>
      </c>
      <c r="J622" s="33">
        <f>(VLOOKUP($A622,Skaters!$A1:$V640,11,FALSE)-AVERAGE(Skaters!K3:K640))/STDEV(Skaters!K3:K640)</f>
        <v>-1.0335606260671193</v>
      </c>
      <c r="K622" s="33">
        <f>(VLOOKUP($A622,Skaters!$A1:$V640,12,FALSE)-AVERAGE(Skaters!L3:L640))/STDEV(Skaters!L3:L640)</f>
        <v>-1.2351351141471201</v>
      </c>
      <c r="L622" s="33">
        <f>(VLOOKUP($A622,Skaters!$A1:$V640,13,FALSE)-AVERAGE(Skaters!M3:M640))/STDEV(Skaters!M3:M640)</f>
        <v>-1.435653726560034</v>
      </c>
      <c r="M622" s="33">
        <f>(VLOOKUP($A622,Skaters!$A1:$V640,14,FALSE)-AVERAGE(Skaters!N3:N640))/STDEV(Skaters!N3:N640)</f>
        <v>-0.78354287672433176</v>
      </c>
      <c r="N622" s="33">
        <f>(VLOOKUP($A622,Skaters!$A1:$V640,15,FALSE)-AVERAGE(Skaters!O3:O640))/STDEV(Skaters!O3:O640)</f>
        <v>-0.87899867194369041</v>
      </c>
      <c r="O622" s="33">
        <f>(VLOOKUP($A622,Skaters!$A1:$V640,16,FALSE)-AVERAGE(Skaters!P3:P640))/STDEV(Skaters!P3:P640)</f>
        <v>0.4401462002547325</v>
      </c>
      <c r="P622" s="33">
        <f>(VLOOKUP($A622,Skaters!$A1:$V640,17,FALSE)-AVERAGE(Skaters!Q3:Q640))/STDEV(Skaters!Q3:Q640)</f>
        <v>-0.41018587798682338</v>
      </c>
      <c r="Q622" s="33">
        <f>(VLOOKUP($A622,Skaters!$A1:$V640,18,FALSE)-AVERAGE(Skaters!R3:R640))/STDEV(Skaters!R3:R640)</f>
        <v>4.8481608497676604E-2</v>
      </c>
      <c r="R622" s="33">
        <f>(VLOOKUP($A622,Skaters!$A1:$V640,19,FALSE)-AVERAGE(Skaters!S3:S640))/STDEV(Skaters!S3:S640)</f>
        <v>-1.171942803322771</v>
      </c>
      <c r="S622" s="33">
        <f>(VLOOKUP($A622,Skaters!$A1:$V640,20,FALSE)-AVERAGE(Skaters!T3:T640))/STDEV(Skaters!T3:T640)</f>
        <v>-0.59598363404164245</v>
      </c>
      <c r="T622" s="33">
        <f>(VLOOKUP($A622,Skaters!$A1:$V640,21,FALSE)-AVERAGE(Skaters!U3:U640))/STDEV(Skaters!U3:U640)</f>
        <v>-0.65095784258714562</v>
      </c>
      <c r="U622" s="33">
        <f>(VLOOKUP($A622,Skaters!$A1:$V640,22,FALSE)-AVERAGE(Skaters!V3:V640))/STDEV(Skaters!V3:V640)</f>
        <v>-1.1927436227759016</v>
      </c>
      <c r="V622" s="33">
        <f>IFERROR((VLOOKUP($A622,Skaters!A1:X640,23,FALSE)-AVERAGE(Skaters!W3:W640))/STDEV(Skaters!W3:W640),0)</f>
        <v>0</v>
      </c>
      <c r="W622" s="33">
        <f>IFERROR((VLOOKUP($A622,Skaters!A1:X640,24,FALSE)-AVERAGE(Skaters!X3:X640))/STDEV(Skaters!X3:X640),0)</f>
        <v>0</v>
      </c>
    </row>
    <row r="623" spans="1:23" ht="21.25" customHeight="1" x14ac:dyDescent="0.2">
      <c r="A623" s="47" t="s">
        <v>665</v>
      </c>
      <c r="B623" s="38" t="s">
        <v>117</v>
      </c>
      <c r="C623" s="39">
        <v>26</v>
      </c>
      <c r="D623" s="38" t="s">
        <v>74</v>
      </c>
      <c r="E623" s="40">
        <f t="shared" si="18"/>
        <v>-4.1517663447522448</v>
      </c>
      <c r="F623" s="41">
        <f t="shared" si="19"/>
        <v>-8.6495132182338438E-2</v>
      </c>
      <c r="G623" s="42">
        <f>VLOOKUP(A623,Skaters!A1:G640,7,FALSE)</f>
        <v>48</v>
      </c>
      <c r="H623" s="43">
        <f>(VLOOKUP($A623,Skaters!$A1:$V640,8,FALSE)-AVERAGE(Skaters!H3:H640))/STDEV(Skaters!H3:H640)</f>
        <v>-0.88122198585793243</v>
      </c>
      <c r="I623" s="33">
        <f>(VLOOKUP($A623,Skaters!$A1:$V640,10,FALSE)-AVERAGE(Skaters!J3:J640))/STDEV(Skaters!J3:J640)</f>
        <v>-1.158514302692869</v>
      </c>
      <c r="J623" s="33">
        <f>(VLOOKUP($A623,Skaters!$A1:$V640,11,FALSE)-AVERAGE(Skaters!K3:K640))/STDEV(Skaters!K3:K640)</f>
        <v>-1.115565258725578</v>
      </c>
      <c r="K623" s="33">
        <f>(VLOOKUP($A623,Skaters!$A1:$V640,12,FALSE)-AVERAGE(Skaters!L3:L640))/STDEV(Skaters!L3:L640)</f>
        <v>-1.2439562396901984</v>
      </c>
      <c r="L623" s="33">
        <f>(VLOOKUP($A623,Skaters!$A1:$V640,13,FALSE)-AVERAGE(Skaters!M3:M640))/STDEV(Skaters!M3:M640)</f>
        <v>-1.0700885746484889</v>
      </c>
      <c r="M623" s="33">
        <f>(VLOOKUP($A623,Skaters!$A1:$V640,14,FALSE)-AVERAGE(Skaters!N3:N640))/STDEV(Skaters!N3:N640)</f>
        <v>-0.77800593108714744</v>
      </c>
      <c r="N623" s="33">
        <f>(VLOOKUP($A623,Skaters!$A1:$V640,15,FALSE)-AVERAGE(Skaters!O3:O640))/STDEV(Skaters!O3:O640)</f>
        <v>-0.86766212813299548</v>
      </c>
      <c r="O623" s="33">
        <f>(VLOOKUP($A623,Skaters!$A1:$V640,16,FALSE)-AVERAGE(Skaters!P3:P640))/STDEV(Skaters!P3:P640)</f>
        <v>0.67244060640960113</v>
      </c>
      <c r="P623" s="33">
        <f>(VLOOKUP($A623,Skaters!$A1:$V640,17,FALSE)-AVERAGE(Skaters!Q3:Q640))/STDEV(Skaters!Q3:Q640)</f>
        <v>0.89293534194066793</v>
      </c>
      <c r="Q623" s="33">
        <f>(VLOOKUP($A623,Skaters!$A1:$V640,18,FALSE)-AVERAGE(Skaters!R3:R640))/STDEV(Skaters!R3:R640)</f>
        <v>-0.61237668696191372</v>
      </c>
      <c r="R623" s="33">
        <f>(VLOOKUP($A623,Skaters!$A1:$V640,19,FALSE)-AVERAGE(Skaters!S3:S640))/STDEV(Skaters!S3:S640)</f>
        <v>-1.1070896024911374</v>
      </c>
      <c r="S623" s="33">
        <f>(VLOOKUP($A623,Skaters!$A1:$V640,20,FALSE)-AVERAGE(Skaters!T3:T640))/STDEV(Skaters!T3:T640)</f>
        <v>-0.59598363404164245</v>
      </c>
      <c r="T623" s="33">
        <f>(VLOOKUP($A623,Skaters!$A1:$V640,21,FALSE)-AVERAGE(Skaters!U3:U640))/STDEV(Skaters!U3:U640)</f>
        <v>-0.65095784258714562</v>
      </c>
      <c r="U623" s="33">
        <f>(VLOOKUP($A623,Skaters!$A1:$V640,22,FALSE)-AVERAGE(Skaters!V3:V640))/STDEV(Skaters!V3:V640)</f>
        <v>-1.1927436227759016</v>
      </c>
      <c r="V623" s="33">
        <f>IFERROR((VLOOKUP($A623,Skaters!A1:X640,23,FALSE)-AVERAGE(Skaters!W3:W640))/STDEV(Skaters!W3:W640),0)</f>
        <v>0</v>
      </c>
      <c r="W623" s="33">
        <f>IFERROR((VLOOKUP($A623,Skaters!A1:X640,24,FALSE)-AVERAGE(Skaters!X3:X640))/STDEV(Skaters!X3:X640),0)</f>
        <v>0</v>
      </c>
    </row>
    <row r="624" spans="1:23" ht="21.25" customHeight="1" x14ac:dyDescent="0.15">
      <c r="A624" s="37" t="s">
        <v>708</v>
      </c>
      <c r="B624" s="38" t="s">
        <v>144</v>
      </c>
      <c r="C624" s="50"/>
      <c r="D624" s="38" t="s">
        <v>66</v>
      </c>
      <c r="E624" s="40">
        <f t="shared" si="18"/>
        <v>-6.7891466278137615</v>
      </c>
      <c r="F624" s="41">
        <f t="shared" si="19"/>
        <v>-0.14144055474612002</v>
      </c>
      <c r="G624" s="42">
        <f>VLOOKUP(A624,Skaters!A1:G640,7,FALSE)</f>
        <v>48</v>
      </c>
      <c r="H624" s="43">
        <f>(VLOOKUP($A624,Skaters!$A1:$V640,8,FALSE)-AVERAGE(Skaters!H3:H640))/STDEV(Skaters!H3:H640)</f>
        <v>-2.271576725427348</v>
      </c>
      <c r="I624" s="33">
        <f>(VLOOKUP($A624,Skaters!$A1:$V640,10,FALSE)-AVERAGE(Skaters!J3:J640))/STDEV(Skaters!J3:J640)</f>
        <v>-1.0092997897145235</v>
      </c>
      <c r="J624" s="33">
        <f>(VLOOKUP($A624,Skaters!$A1:$V640,11,FALSE)-AVERAGE(Skaters!K3:K640))/STDEV(Skaters!K3:K640)</f>
        <v>-1.2307689627638205</v>
      </c>
      <c r="K624" s="33">
        <f>(VLOOKUP($A624,Skaters!$A1:$V640,12,FALSE)-AVERAGE(Skaters!L3:L640))/STDEV(Skaters!L3:L640)</f>
        <v>-1.2472524331479451</v>
      </c>
      <c r="L624" s="33">
        <f>(VLOOKUP($A624,Skaters!$A1:$V640,13,FALSE)-AVERAGE(Skaters!M3:M640))/STDEV(Skaters!M3:M640)</f>
        <v>-1.1880967225122991</v>
      </c>
      <c r="M624" s="33">
        <f>(VLOOKUP($A624,Skaters!$A1:$V640,14,FALSE)-AVERAGE(Skaters!N3:N640))/STDEV(Skaters!N3:N640)</f>
        <v>-0.76948366574534888</v>
      </c>
      <c r="N624" s="33">
        <f>(VLOOKUP($A624,Skaters!$A1:$V640,15,FALSE)-AVERAGE(Skaters!O3:O640))/STDEV(Skaters!O3:O640)</f>
        <v>-0.87024876161651932</v>
      </c>
      <c r="O624" s="33">
        <f>(VLOOKUP($A624,Skaters!$A1:$V640,16,FALSE)-AVERAGE(Skaters!P3:P640))/STDEV(Skaters!P3:P640)</f>
        <v>-1.189710030579699</v>
      </c>
      <c r="P624" s="33">
        <f>(VLOOKUP($A624,Skaters!$A1:$V640,17,FALSE)-AVERAGE(Skaters!Q3:Q640))/STDEV(Skaters!Q3:Q640)</f>
        <v>1.2157538760397133</v>
      </c>
      <c r="Q624" s="33">
        <f>(VLOOKUP($A624,Skaters!$A1:$V640,18,FALSE)-AVERAGE(Skaters!R3:R640))/STDEV(Skaters!R3:R640)</f>
        <v>-1.3010223606268994</v>
      </c>
      <c r="R624" s="33">
        <f>(VLOOKUP($A624,Skaters!$A1:$V640,19,FALSE)-AVERAGE(Skaters!S3:S640))/STDEV(Skaters!S3:S640)</f>
        <v>-1.0478163924217561</v>
      </c>
      <c r="S624" s="33">
        <f>(VLOOKUP($A624,Skaters!$A1:$V640,20,FALSE)-AVERAGE(Skaters!T3:T640))/STDEV(Skaters!T3:T640)</f>
        <v>-0.59598363404164245</v>
      </c>
      <c r="T624" s="33">
        <f>(VLOOKUP($A624,Skaters!$A1:$V640,21,FALSE)-AVERAGE(Skaters!U3:U640))/STDEV(Skaters!U3:U640)</f>
        <v>-0.57895551022995373</v>
      </c>
      <c r="U624" s="33">
        <f>(VLOOKUP($A624,Skaters!$A1:$V640,22,FALSE)-AVERAGE(Skaters!V3:V640))/STDEV(Skaters!V3:V640)</f>
        <v>-1.1927436227759016</v>
      </c>
      <c r="V624" s="33">
        <f>IFERROR((VLOOKUP($A624,Skaters!A1:X640,23,FALSE)-AVERAGE(Skaters!W3:W640))/STDEV(Skaters!W3:W640),0)</f>
        <v>0</v>
      </c>
      <c r="W624" s="33">
        <f>IFERROR((VLOOKUP($A624,Skaters!A1:X640,24,FALSE)-AVERAGE(Skaters!X3:X640))/STDEV(Skaters!X3:X640),0)</f>
        <v>0</v>
      </c>
    </row>
    <row r="625" spans="1:23" ht="21.25" customHeight="1" x14ac:dyDescent="0.15">
      <c r="A625" s="37" t="s">
        <v>673</v>
      </c>
      <c r="B625" s="38" t="s">
        <v>115</v>
      </c>
      <c r="C625" s="39">
        <v>29</v>
      </c>
      <c r="D625" s="38" t="s">
        <v>74</v>
      </c>
      <c r="E625" s="40">
        <f t="shared" si="18"/>
        <v>-3.1841104720015978</v>
      </c>
      <c r="F625" s="41">
        <f t="shared" si="19"/>
        <v>-6.3682209440031959E-2</v>
      </c>
      <c r="G625" s="42">
        <f>VLOOKUP(A625,Skaters!A1:G640,7,FALSE)</f>
        <v>50</v>
      </c>
      <c r="H625" s="43">
        <f>(VLOOKUP($A625,Skaters!$A1:$V640,8,FALSE)-AVERAGE(Skaters!H3:H640))/STDEV(Skaters!H3:H640)</f>
        <v>-0.25174974242318782</v>
      </c>
      <c r="I625" s="33">
        <f>(VLOOKUP($A625,Skaters!$A1:$V640,10,FALSE)-AVERAGE(Skaters!J3:J640))/STDEV(Skaters!J3:J640)</f>
        <v>-1.1992216863724507</v>
      </c>
      <c r="J625" s="33">
        <f>(VLOOKUP($A625,Skaters!$A1:$V640,11,FALSE)-AVERAGE(Skaters!K3:K640))/STDEV(Skaters!K3:K640)</f>
        <v>-1.0950938181057834</v>
      </c>
      <c r="K625" s="33">
        <f>(VLOOKUP($A625,Skaters!$A1:$V640,12,FALSE)-AVERAGE(Skaters!L3:L640))/STDEV(Skaters!L3:L640)</f>
        <v>-1.2499778224501856</v>
      </c>
      <c r="L625" s="33">
        <f>(VLOOKUP($A625,Skaters!$A1:$V640,13,FALSE)-AVERAGE(Skaters!M3:M640))/STDEV(Skaters!M3:M640)</f>
        <v>-1.1820293340225834</v>
      </c>
      <c r="M625" s="33">
        <f>(VLOOKUP($A625,Skaters!$A1:$V640,14,FALSE)-AVERAGE(Skaters!N3:N640))/STDEV(Skaters!N3:N640)</f>
        <v>-0.78454784932247379</v>
      </c>
      <c r="N625" s="33">
        <f>(VLOOKUP($A625,Skaters!$A1:$V640,15,FALSE)-AVERAGE(Skaters!O3:O640))/STDEV(Skaters!O3:O640)</f>
        <v>-0.88105628938007519</v>
      </c>
      <c r="O625" s="33">
        <f>(VLOOKUP($A625,Skaters!$A1:$V640,16,FALSE)-AVERAGE(Skaters!P3:P640))/STDEV(Skaters!P3:P640)</f>
        <v>1.0417164519101141</v>
      </c>
      <c r="P625" s="33">
        <f>(VLOOKUP($A625,Skaters!$A1:$V640,17,FALSE)-AVERAGE(Skaters!Q3:Q640))/STDEV(Skaters!Q3:Q640)</f>
        <v>2.2229384765899964</v>
      </c>
      <c r="Q625" s="33">
        <f>(VLOOKUP($A625,Skaters!$A1:$V640,18,FALSE)-AVERAGE(Skaters!R3:R640))/STDEV(Skaters!R3:R640)</f>
        <v>0.13157420396918121</v>
      </c>
      <c r="R625" s="33">
        <f>(VLOOKUP($A625,Skaters!$A1:$V640,19,FALSE)-AVERAGE(Skaters!S3:S640))/STDEV(Skaters!S3:S640)</f>
        <v>-1.09864491752323</v>
      </c>
      <c r="S625" s="33">
        <f>(VLOOKUP($A625,Skaters!$A1:$V640,20,FALSE)-AVERAGE(Skaters!T3:T640))/STDEV(Skaters!T3:T640)</f>
        <v>-0.59598363404164245</v>
      </c>
      <c r="T625" s="33">
        <f>(VLOOKUP($A625,Skaters!$A1:$V640,21,FALSE)-AVERAGE(Skaters!U3:U640))/STDEV(Skaters!U3:U640)</f>
        <v>-0.65095784258714562</v>
      </c>
      <c r="U625" s="33">
        <f>(VLOOKUP($A625,Skaters!$A1:$V640,22,FALSE)-AVERAGE(Skaters!V3:V640))/STDEV(Skaters!V3:V640)</f>
        <v>-1.1927436227759016</v>
      </c>
      <c r="V625" s="33">
        <f>IFERROR((VLOOKUP($A625,Skaters!A1:X640,23,FALSE)-AVERAGE(Skaters!W3:W640))/STDEV(Skaters!W3:W640),0)</f>
        <v>0</v>
      </c>
      <c r="W625" s="33">
        <f>IFERROR((VLOOKUP($A625,Skaters!A1:X640,24,FALSE)-AVERAGE(Skaters!X3:X640))/STDEV(Skaters!X3:X640),0)</f>
        <v>0</v>
      </c>
    </row>
    <row r="626" spans="1:23" ht="21.25" customHeight="1" x14ac:dyDescent="0.15">
      <c r="A626" s="44" t="s">
        <v>695</v>
      </c>
      <c r="B626" s="48" t="s">
        <v>125</v>
      </c>
      <c r="C626" s="49">
        <v>32</v>
      </c>
      <c r="D626" s="48" t="s">
        <v>74</v>
      </c>
      <c r="E626" s="40">
        <f t="shared" si="18"/>
        <v>-3.848769223660248</v>
      </c>
      <c r="F626" s="41">
        <f t="shared" si="19"/>
        <v>-8.3668896166527132E-2</v>
      </c>
      <c r="G626" s="42">
        <f>VLOOKUP(A626,Skaters!A1:G640,7,FALSE)</f>
        <v>46</v>
      </c>
      <c r="H626" s="43">
        <f>(VLOOKUP($A626,Skaters!$A1:$V640,8,FALSE)-AVERAGE(Skaters!H3:H640))/STDEV(Skaters!H3:H640)</f>
        <v>-0.59706620392591347</v>
      </c>
      <c r="I626" s="33">
        <f>(VLOOKUP($A626,Skaters!$A1:$V640,10,FALSE)-AVERAGE(Skaters!J3:J640))/STDEV(Skaters!J3:J640)</f>
        <v>-1.1435676136612116</v>
      </c>
      <c r="J626" s="33">
        <f>(VLOOKUP($A626,Skaters!$A1:$V640,11,FALSE)-AVERAGE(Skaters!K3:K640))/STDEV(Skaters!K3:K640)</f>
        <v>-1.1482813707209465</v>
      </c>
      <c r="K626" s="33">
        <f>(VLOOKUP($A626,Skaters!$A1:$V640,12,FALSE)-AVERAGE(Skaters!L3:L640))/STDEV(Skaters!L3:L640)</f>
        <v>-1.2576615677267593</v>
      </c>
      <c r="L626" s="33">
        <f>(VLOOKUP($A626,Skaters!$A1:$V640,13,FALSE)-AVERAGE(Skaters!M3:M640))/STDEV(Skaters!M3:M640)</f>
        <v>-1.4685123283623707</v>
      </c>
      <c r="M626" s="33">
        <f>(VLOOKUP($A626,Skaters!$A1:$V640,14,FALSE)-AVERAGE(Skaters!N3:N640))/STDEV(Skaters!N3:N640)</f>
        <v>-0.78714026885402955</v>
      </c>
      <c r="N626" s="33">
        <f>(VLOOKUP($A626,Skaters!$A1:$V640,15,FALSE)-AVERAGE(Skaters!O3:O640))/STDEV(Skaters!O3:O640)</f>
        <v>-0.88636410338457172</v>
      </c>
      <c r="O626" s="33">
        <f>(VLOOKUP($A626,Skaters!$A1:$V640,16,FALSE)-AVERAGE(Skaters!P3:P640))/STDEV(Skaters!P3:P640)</f>
        <v>0.70098638847821493</v>
      </c>
      <c r="P626" s="33">
        <f>(VLOOKUP($A626,Skaters!$A1:$V640,17,FALSE)-AVERAGE(Skaters!Q3:Q640))/STDEV(Skaters!Q3:Q640)</f>
        <v>0.64309065776531094</v>
      </c>
      <c r="Q626" s="33">
        <f>(VLOOKUP($A626,Skaters!$A1:$V640,18,FALSE)-AVERAGE(Skaters!R3:R640))/STDEV(Skaters!R3:R640)</f>
        <v>9.6969803990637052E-2</v>
      </c>
      <c r="R626" s="33">
        <f>(VLOOKUP($A626,Skaters!$A1:$V640,19,FALSE)-AVERAGE(Skaters!S3:S640))/STDEV(Skaters!S3:S640)</f>
        <v>-1.09796871767908</v>
      </c>
      <c r="S626" s="33">
        <f>(VLOOKUP($A626,Skaters!$A1:$V640,20,FALSE)-AVERAGE(Skaters!T3:T640))/STDEV(Skaters!T3:T640)</f>
        <v>-0.59598363404164245</v>
      </c>
      <c r="T626" s="33">
        <f>(VLOOKUP($A626,Skaters!$A1:$V640,21,FALSE)-AVERAGE(Skaters!U3:U640))/STDEV(Skaters!U3:U640)</f>
        <v>-0.65095784258714562</v>
      </c>
      <c r="U626" s="33">
        <f>(VLOOKUP($A626,Skaters!$A1:$V640,22,FALSE)-AVERAGE(Skaters!V3:V640))/STDEV(Skaters!V3:V640)</f>
        <v>-1.1927436227759016</v>
      </c>
      <c r="V626" s="33">
        <f>IFERROR((VLOOKUP($A626,Skaters!A1:X640,23,FALSE)-AVERAGE(Skaters!W3:W640))/STDEV(Skaters!W3:W640),0)</f>
        <v>0</v>
      </c>
      <c r="W626" s="33">
        <f>IFERROR((VLOOKUP($A626,Skaters!A1:X640,24,FALSE)-AVERAGE(Skaters!X3:X640))/STDEV(Skaters!X3:X640),0)</f>
        <v>0</v>
      </c>
    </row>
    <row r="627" spans="1:23" ht="21.25" customHeight="1" x14ac:dyDescent="0.15">
      <c r="A627" s="37" t="s">
        <v>680</v>
      </c>
      <c r="B627" s="38" t="s">
        <v>96</v>
      </c>
      <c r="C627" s="39">
        <v>32</v>
      </c>
      <c r="D627" s="38" t="s">
        <v>74</v>
      </c>
      <c r="E627" s="40">
        <f t="shared" si="18"/>
        <v>-3.478368179519888</v>
      </c>
      <c r="F627" s="41">
        <f t="shared" si="19"/>
        <v>-7.5616699554780176E-2</v>
      </c>
      <c r="G627" s="42">
        <f>VLOOKUP(A627,Skaters!A1:G640,7,FALSE)</f>
        <v>46</v>
      </c>
      <c r="H627" s="43">
        <f>(VLOOKUP($A627,Skaters!$A1:$V640,8,FALSE)-AVERAGE(Skaters!H3:H640))/STDEV(Skaters!H3:H640)</f>
        <v>-0.65490599168388242</v>
      </c>
      <c r="I627" s="33">
        <f>(VLOOKUP($A627,Skaters!$A1:$V640,10,FALSE)-AVERAGE(Skaters!J3:J640))/STDEV(Skaters!J3:J640)</f>
        <v>-1.1442540493981237</v>
      </c>
      <c r="J627" s="33">
        <f>(VLOOKUP($A627,Skaters!$A1:$V640,11,FALSE)-AVERAGE(Skaters!K3:K640))/STDEV(Skaters!K3:K640)</f>
        <v>-1.1537037127730512</v>
      </c>
      <c r="K627" s="33">
        <f>(VLOOKUP($A627,Skaters!$A1:$V640,12,FALSE)-AVERAGE(Skaters!L3:L640))/STDEV(Skaters!L3:L640)</f>
        <v>-1.261405951506049</v>
      </c>
      <c r="L627" s="33">
        <f>(VLOOKUP($A627,Skaters!$A1:$V640,13,FALSE)-AVERAGE(Skaters!M3:M640))/STDEV(Skaters!M3:M640)</f>
        <v>-1.3353528450655336</v>
      </c>
      <c r="M627" s="33">
        <f>(VLOOKUP($A627,Skaters!$A1:$V640,14,FALSE)-AVERAGE(Skaters!N3:N640))/STDEV(Skaters!N3:N640)</f>
        <v>-0.77333540748741592</v>
      </c>
      <c r="N627" s="33">
        <f>(VLOOKUP($A627,Skaters!$A1:$V640,15,FALSE)-AVERAGE(Skaters!O3:O640))/STDEV(Skaters!O3:O640)</f>
        <v>-0.87495199211094421</v>
      </c>
      <c r="O627" s="33">
        <f>(VLOOKUP($A627,Skaters!$A1:$V640,16,FALSE)-AVERAGE(Skaters!P3:P640))/STDEV(Skaters!P3:P640)</f>
        <v>0.96019502287607539</v>
      </c>
      <c r="P627" s="33">
        <f>(VLOOKUP($A627,Skaters!$A1:$V640,17,FALSE)-AVERAGE(Skaters!Q3:Q640))/STDEV(Skaters!Q3:Q640)</f>
        <v>1.7257532978267374</v>
      </c>
      <c r="Q627" s="33">
        <f>(VLOOKUP($A627,Skaters!$A1:$V640,18,FALSE)-AVERAGE(Skaters!R3:R640))/STDEV(Skaters!R3:R640)</f>
        <v>6.9699396951689446E-2</v>
      </c>
      <c r="R627" s="33">
        <f>(VLOOKUP($A627,Skaters!$A1:$V640,19,FALSE)-AVERAGE(Skaters!S3:S640))/STDEV(Skaters!S3:S640)</f>
        <v>-1.0493182011566882</v>
      </c>
      <c r="S627" s="33">
        <f>(VLOOKUP($A627,Skaters!$A1:$V640,20,FALSE)-AVERAGE(Skaters!T3:T640))/STDEV(Skaters!T3:T640)</f>
        <v>-0.59598363404164245</v>
      </c>
      <c r="T627" s="33">
        <f>(VLOOKUP($A627,Skaters!$A1:$V640,21,FALSE)-AVERAGE(Skaters!U3:U640))/STDEV(Skaters!U3:U640)</f>
        <v>-0.65095784258714562</v>
      </c>
      <c r="U627" s="33">
        <f>(VLOOKUP($A627,Skaters!$A1:$V640,22,FALSE)-AVERAGE(Skaters!V3:V640))/STDEV(Skaters!V3:V640)</f>
        <v>-1.1927436227759016</v>
      </c>
      <c r="V627" s="33">
        <f>IFERROR((VLOOKUP($A627,Skaters!A1:X640,23,FALSE)-AVERAGE(Skaters!W3:W640))/STDEV(Skaters!W3:W640),0)</f>
        <v>0</v>
      </c>
      <c r="W627" s="33">
        <f>IFERROR((VLOOKUP($A627,Skaters!A1:X640,24,FALSE)-AVERAGE(Skaters!X3:X640))/STDEV(Skaters!X3:X640),0)</f>
        <v>0</v>
      </c>
    </row>
    <row r="628" spans="1:23" ht="21.25" customHeight="1" x14ac:dyDescent="0.15">
      <c r="A628" s="44" t="s">
        <v>699</v>
      </c>
      <c r="B628" s="48" t="s">
        <v>119</v>
      </c>
      <c r="C628" s="49">
        <v>29</v>
      </c>
      <c r="D628" s="48" t="s">
        <v>74</v>
      </c>
      <c r="E628" s="40">
        <f t="shared" si="18"/>
        <v>-4.6438912378811015</v>
      </c>
      <c r="F628" s="41">
        <f t="shared" si="19"/>
        <v>-0.10095415734524134</v>
      </c>
      <c r="G628" s="42">
        <f>VLOOKUP(A628,Skaters!A1:G640,7,FALSE)</f>
        <v>46</v>
      </c>
      <c r="H628" s="43">
        <f>(VLOOKUP($A628,Skaters!$A1:$V640,8,FALSE)-AVERAGE(Skaters!H3:H640))/STDEV(Skaters!H3:H640)</f>
        <v>-0.80341112058631559</v>
      </c>
      <c r="I628" s="33">
        <f>(VLOOKUP($A628,Skaters!$A1:$V640,10,FALSE)-AVERAGE(Skaters!J3:J640))/STDEV(Skaters!J3:J640)</f>
        <v>-1.1243457086492341</v>
      </c>
      <c r="J628" s="33">
        <f>(VLOOKUP($A628,Skaters!$A1:$V640,11,FALSE)-AVERAGE(Skaters!K3:K640))/STDEV(Skaters!K3:K640)</f>
        <v>-1.1920074568386527</v>
      </c>
      <c r="K628" s="33">
        <f>(VLOOKUP($A628,Skaters!$A1:$V640,12,FALSE)-AVERAGE(Skaters!L3:L640))/STDEV(Skaters!L3:L640)</f>
        <v>-1.2763305615448246</v>
      </c>
      <c r="L628" s="33">
        <f>(VLOOKUP($A628,Skaters!$A1:$V640,13,FALSE)-AVERAGE(Skaters!M3:M640))/STDEV(Skaters!M3:M640)</f>
        <v>-1.4903428987959357</v>
      </c>
      <c r="M628" s="33">
        <f>(VLOOKUP($A628,Skaters!$A1:$V640,14,FALSE)-AVERAGE(Skaters!N3:N640))/STDEV(Skaters!N3:N640)</f>
        <v>-0.77466644062572687</v>
      </c>
      <c r="N628" s="33">
        <f>(VLOOKUP($A628,Skaters!$A1:$V640,15,FALSE)-AVERAGE(Skaters!O3:O640))/STDEV(Skaters!O3:O640)</f>
        <v>-0.86082473394457337</v>
      </c>
      <c r="O628" s="33">
        <f>(VLOOKUP($A628,Skaters!$A1:$V640,16,FALSE)-AVERAGE(Skaters!P3:P640))/STDEV(Skaters!P3:P640)</f>
        <v>0.60854165857155695</v>
      </c>
      <c r="P628" s="33">
        <f>(VLOOKUP($A628,Skaters!$A1:$V640,17,FALSE)-AVERAGE(Skaters!Q3:Q640))/STDEV(Skaters!Q3:Q640)</f>
        <v>0.65182611121417022</v>
      </c>
      <c r="Q628" s="33">
        <f>(VLOOKUP($A628,Skaters!$A1:$V640,18,FALSE)-AVERAGE(Skaters!R3:R640))/STDEV(Skaters!R3:R640)</f>
        <v>-0.58491209822426249</v>
      </c>
      <c r="R628" s="33">
        <f>(VLOOKUP($A628,Skaters!$A1:$V640,19,FALSE)-AVERAGE(Skaters!S3:S640))/STDEV(Skaters!S3:S640)</f>
        <v>-1.0843482960351185</v>
      </c>
      <c r="S628" s="33">
        <f>(VLOOKUP($A628,Skaters!$A1:$V640,20,FALSE)-AVERAGE(Skaters!T3:T640))/STDEV(Skaters!T3:T640)</f>
        <v>-0.59598363404164245</v>
      </c>
      <c r="T628" s="33">
        <f>(VLOOKUP($A628,Skaters!$A1:$V640,21,FALSE)-AVERAGE(Skaters!U3:U640))/STDEV(Skaters!U3:U640)</f>
        <v>-0.65095784258714562</v>
      </c>
      <c r="U628" s="33">
        <f>(VLOOKUP($A628,Skaters!$A1:$V640,22,FALSE)-AVERAGE(Skaters!V3:V640))/STDEV(Skaters!V3:V640)</f>
        <v>-1.1927436227759016</v>
      </c>
      <c r="V628" s="33">
        <f>IFERROR((VLOOKUP($A628,Skaters!A1:X640,23,FALSE)-AVERAGE(Skaters!W3:W640))/STDEV(Skaters!W3:W640),0)</f>
        <v>0</v>
      </c>
      <c r="W628" s="33">
        <f>IFERROR((VLOOKUP($A628,Skaters!A1:X640,24,FALSE)-AVERAGE(Skaters!X3:X640))/STDEV(Skaters!X3:X640),0)</f>
        <v>0</v>
      </c>
    </row>
    <row r="629" spans="1:23" ht="21.25" customHeight="1" x14ac:dyDescent="0.15">
      <c r="A629" s="37" t="s">
        <v>706</v>
      </c>
      <c r="B629" s="38" t="s">
        <v>72</v>
      </c>
      <c r="C629" s="39">
        <v>22</v>
      </c>
      <c r="D629" s="38" t="s">
        <v>81</v>
      </c>
      <c r="E629" s="40">
        <f t="shared" si="18"/>
        <v>-5.295362431489897</v>
      </c>
      <c r="F629" s="41">
        <f t="shared" si="19"/>
        <v>-0.10806862105081423</v>
      </c>
      <c r="G629" s="42">
        <f>VLOOKUP(A629,Skaters!A1:G640,7,FALSE)</f>
        <v>49</v>
      </c>
      <c r="H629" s="43">
        <f>(VLOOKUP($A629,Skaters!$A1:$V640,8,FALSE)-AVERAGE(Skaters!H3:H640))/STDEV(Skaters!H3:H640)</f>
        <v>-1.8552302307270512</v>
      </c>
      <c r="I629" s="33">
        <f>(VLOOKUP($A629,Skaters!$A1:$V640,10,FALSE)-AVERAGE(Skaters!J3:J640))/STDEV(Skaters!J3:J640)</f>
        <v>-0.91938491443577697</v>
      </c>
      <c r="J629" s="33">
        <f>(VLOOKUP($A629,Skaters!$A1:$V640,11,FALSE)-AVERAGE(Skaters!K3:K640))/STDEV(Skaters!K3:K640)</f>
        <v>-1.3499420575528187</v>
      </c>
      <c r="K629" s="33">
        <f>(VLOOKUP($A629,Skaters!$A1:$V640,12,FALSE)-AVERAGE(Skaters!L3:L640))/STDEV(Skaters!L3:L640)</f>
        <v>-1.2806630357396893</v>
      </c>
      <c r="L629" s="33">
        <f>(VLOOKUP($A629,Skaters!$A1:$V640,13,FALSE)-AVERAGE(Skaters!M3:M640))/STDEV(Skaters!M3:M640)</f>
        <v>-1.1904179353556139</v>
      </c>
      <c r="M629" s="33">
        <f>(VLOOKUP($A629,Skaters!$A1:$V640,14,FALSE)-AVERAGE(Skaters!N3:N640))/STDEV(Skaters!N3:N640)</f>
        <v>-0.77293870485445848</v>
      </c>
      <c r="N629" s="33">
        <f>(VLOOKUP($A629,Skaters!$A1:$V640,15,FALSE)-AVERAGE(Skaters!O3:O640))/STDEV(Skaters!O3:O640)</f>
        <v>-0.8737464707387963</v>
      </c>
      <c r="O629" s="33">
        <f>(VLOOKUP($A629,Skaters!$A1:$V640,16,FALSE)-AVERAGE(Skaters!P3:P640))/STDEV(Skaters!P3:P640)</f>
        <v>-0.87262754776518825</v>
      </c>
      <c r="P629" s="33">
        <f>(VLOOKUP($A629,Skaters!$A1:$V640,17,FALSE)-AVERAGE(Skaters!Q3:Q640))/STDEV(Skaters!Q3:Q640)</f>
        <v>-0.10351346288722307</v>
      </c>
      <c r="Q629" s="33">
        <f>(VLOOKUP($A629,Skaters!$A1:$V640,18,FALSE)-AVERAGE(Skaters!R3:R640))/STDEV(Skaters!R3:R640)</f>
        <v>-8.9243505641702456E-2</v>
      </c>
      <c r="R629" s="33">
        <f>(VLOOKUP($A629,Skaters!$A1:$V640,19,FALSE)-AVERAGE(Skaters!S3:S640))/STDEV(Skaters!S3:S640)</f>
        <v>-0.782669196725717</v>
      </c>
      <c r="S629" s="33">
        <f>(VLOOKUP($A629,Skaters!$A1:$V640,20,FALSE)-AVERAGE(Skaters!T3:T640))/STDEV(Skaters!T3:T640)</f>
        <v>-0.59598363404164245</v>
      </c>
      <c r="T629" s="33">
        <f>(VLOOKUP($A629,Skaters!$A1:$V640,21,FALSE)-AVERAGE(Skaters!U3:U640))/STDEV(Skaters!U3:U640)</f>
        <v>-0.65095784258714562</v>
      </c>
      <c r="U629" s="33">
        <f>(VLOOKUP($A629,Skaters!$A1:$V640,22,FALSE)-AVERAGE(Skaters!V3:V640))/STDEV(Skaters!V3:V640)</f>
        <v>-1.1927436227759016</v>
      </c>
      <c r="V629" s="33">
        <f>IFERROR((VLOOKUP($A629,Skaters!A1:X640,23,FALSE)-AVERAGE(Skaters!W3:W640))/STDEV(Skaters!W3:W640),0)</f>
        <v>0</v>
      </c>
      <c r="W629" s="33">
        <f>IFERROR((VLOOKUP($A629,Skaters!A1:X640,24,FALSE)-AVERAGE(Skaters!X3:X640))/STDEV(Skaters!X3:X640),0)</f>
        <v>0</v>
      </c>
    </row>
    <row r="630" spans="1:23" ht="21.25" customHeight="1" x14ac:dyDescent="0.15">
      <c r="A630" s="37" t="s">
        <v>690</v>
      </c>
      <c r="B630" s="38" t="s">
        <v>151</v>
      </c>
      <c r="C630" s="39">
        <v>25</v>
      </c>
      <c r="D630" s="38" t="s">
        <v>104</v>
      </c>
      <c r="E630" s="40">
        <f t="shared" si="18"/>
        <v>-5.8149727320460123</v>
      </c>
      <c r="F630" s="41">
        <f t="shared" si="19"/>
        <v>-0.12372282408608537</v>
      </c>
      <c r="G630" s="42">
        <f>VLOOKUP(A630,Skaters!A1:G640,7,FALSE)</f>
        <v>47</v>
      </c>
      <c r="H630" s="43">
        <f>(VLOOKUP($A630,Skaters!$A1:$V640,8,FALSE)-AVERAGE(Skaters!H3:H640))/STDEV(Skaters!H3:H640)</f>
        <v>-1.725373565258943</v>
      </c>
      <c r="I630" s="33">
        <f>(VLOOKUP($A630,Skaters!$A1:$V640,10,FALSE)-AVERAGE(Skaters!J3:J640))/STDEV(Skaters!J3:J640)</f>
        <v>-0.93687794486411025</v>
      </c>
      <c r="J630" s="33">
        <f>(VLOOKUP($A630,Skaters!$A1:$V640,11,FALSE)-AVERAGE(Skaters!K3:K640))/STDEV(Skaters!K3:K640)</f>
        <v>-1.3583066237872246</v>
      </c>
      <c r="K630" s="33">
        <f>(VLOOKUP($A630,Skaters!$A1:$V640,12,FALSE)-AVERAGE(Skaters!L3:L640))/STDEV(Skaters!L3:L640)</f>
        <v>-1.294090170129981</v>
      </c>
      <c r="L630" s="33">
        <f>(VLOOKUP($A630,Skaters!$A1:$V640,13,FALSE)-AVERAGE(Skaters!M3:M640))/STDEV(Skaters!M3:M640)</f>
        <v>-0.95538912978542023</v>
      </c>
      <c r="M630" s="33">
        <f>(VLOOKUP($A630,Skaters!$A1:$V640,14,FALSE)-AVERAGE(Skaters!N3:N640))/STDEV(Skaters!N3:N640)</f>
        <v>-0.75867409341818859</v>
      </c>
      <c r="N630" s="33">
        <f>(VLOOKUP($A630,Skaters!$A1:$V640,15,FALSE)-AVERAGE(Skaters!O3:O640))/STDEV(Skaters!O3:O640)</f>
        <v>-0.85930569019456782</v>
      </c>
      <c r="O630" s="33">
        <f>(VLOOKUP($A630,Skaters!$A1:$V640,16,FALSE)-AVERAGE(Skaters!P3:P640))/STDEV(Skaters!P3:P640)</f>
        <v>-0.78141855162827512</v>
      </c>
      <c r="P630" s="33">
        <f>(VLOOKUP($A630,Skaters!$A1:$V640,17,FALSE)-AVERAGE(Skaters!Q3:Q640))/STDEV(Skaters!Q3:Q640)</f>
        <v>1.165924130761214</v>
      </c>
      <c r="Q630" s="33">
        <f>(VLOOKUP($A630,Skaters!$A1:$V640,18,FALSE)-AVERAGE(Skaters!R3:R640))/STDEV(Skaters!R3:R640)</f>
        <v>-0.92367479178641432</v>
      </c>
      <c r="R630" s="33">
        <f>(VLOOKUP($A630,Skaters!$A1:$V640,19,FALSE)-AVERAGE(Skaters!S3:S640))/STDEV(Skaters!S3:S640)</f>
        <v>-0.90545459403853989</v>
      </c>
      <c r="S630" s="33">
        <f>(VLOOKUP($A630,Skaters!$A1:$V640,20,FALSE)-AVERAGE(Skaters!T3:T640))/STDEV(Skaters!T3:T640)</f>
        <v>-0.53701299881865627</v>
      </c>
      <c r="T630" s="33">
        <f>(VLOOKUP($A630,Skaters!$A1:$V640,21,FALSE)-AVERAGE(Skaters!U3:U640))/STDEV(Skaters!U3:U640)</f>
        <v>-0.55369375199846949</v>
      </c>
      <c r="U630" s="33">
        <f>(VLOOKUP($A630,Skaters!$A1:$V640,22,FALSE)-AVERAGE(Skaters!V3:V640))/STDEV(Skaters!V3:V640)</f>
        <v>0.52058332191979995</v>
      </c>
      <c r="V630" s="33">
        <f>IFERROR((VLOOKUP($A630,Skaters!A1:X640,23,FALSE)-AVERAGE(Skaters!W3:W640))/STDEV(Skaters!W3:W640),0)</f>
        <v>0</v>
      </c>
      <c r="W630" s="33">
        <f>IFERROR((VLOOKUP($A630,Skaters!A1:X640,24,FALSE)-AVERAGE(Skaters!X3:X640))/STDEV(Skaters!X3:X640),0)</f>
        <v>0</v>
      </c>
    </row>
    <row r="631" spans="1:23" ht="21.25" customHeight="1" x14ac:dyDescent="0.15">
      <c r="A631" s="37" t="s">
        <v>700</v>
      </c>
      <c r="B631" s="38" t="s">
        <v>115</v>
      </c>
      <c r="C631" s="39">
        <v>35</v>
      </c>
      <c r="D631" s="38" t="s">
        <v>74</v>
      </c>
      <c r="E631" s="40">
        <f t="shared" si="18"/>
        <v>-4.040337445260306</v>
      </c>
      <c r="F631" s="41">
        <f t="shared" si="19"/>
        <v>-8.0806748905206116E-2</v>
      </c>
      <c r="G631" s="42">
        <f>VLOOKUP(A631,Skaters!A1:G640,7,FALSE)</f>
        <v>50</v>
      </c>
      <c r="H631" s="43">
        <f>(VLOOKUP($A631,Skaters!$A1:$V640,8,FALSE)-AVERAGE(Skaters!H3:H640))/STDEV(Skaters!H3:H640)</f>
        <v>-0.84839164566096392</v>
      </c>
      <c r="I631" s="33">
        <f>(VLOOKUP($A631,Skaters!$A1:$V640,10,FALSE)-AVERAGE(Skaters!J3:J640))/STDEV(Skaters!J3:J640)</f>
        <v>-1.1650040833533937</v>
      </c>
      <c r="J631" s="33">
        <f>(VLOOKUP($A631,Skaters!$A1:$V640,11,FALSE)-AVERAGE(Skaters!K3:K640))/STDEV(Skaters!K3:K640)</f>
        <v>-1.1906659923189933</v>
      </c>
      <c r="K631" s="33">
        <f>(VLOOKUP($A631,Skaters!$A1:$V640,12,FALSE)-AVERAGE(Skaters!L3:L640))/STDEV(Skaters!L3:L640)</f>
        <v>-1.2944120264588439</v>
      </c>
      <c r="L631" s="33">
        <f>(VLOOKUP($A631,Skaters!$A1:$V640,13,FALSE)-AVERAGE(Skaters!M3:M640))/STDEV(Skaters!M3:M640)</f>
        <v>-1.4249696656254365</v>
      </c>
      <c r="M631" s="33">
        <f>(VLOOKUP($A631,Skaters!$A1:$V640,14,FALSE)-AVERAGE(Skaters!N3:N640))/STDEV(Skaters!N3:N640)</f>
        <v>-0.78483434006080632</v>
      </c>
      <c r="N631" s="33">
        <f>(VLOOKUP($A631,Skaters!$A1:$V640,15,FALSE)-AVERAGE(Skaters!O3:O640))/STDEV(Skaters!O3:O640)</f>
        <v>-0.88164286088219945</v>
      </c>
      <c r="O631" s="33">
        <f>(VLOOKUP($A631,Skaters!$A1:$V640,16,FALSE)-AVERAGE(Skaters!P3:P640))/STDEV(Skaters!P3:P640)</f>
        <v>0.43690840507487755</v>
      </c>
      <c r="P631" s="33">
        <f>(VLOOKUP($A631,Skaters!$A1:$V640,17,FALSE)-AVERAGE(Skaters!Q3:Q640))/STDEV(Skaters!Q3:Q640)</f>
        <v>-0.5824615571367997</v>
      </c>
      <c r="Q631" s="33">
        <f>(VLOOKUP($A631,Skaters!$A1:$V640,18,FALSE)-AVERAGE(Skaters!R3:R640))/STDEV(Skaters!R3:R640)</f>
        <v>0.18503675184483873</v>
      </c>
      <c r="R631" s="33">
        <f>(VLOOKUP($A631,Skaters!$A1:$V640,19,FALSE)-AVERAGE(Skaters!S3:S640))/STDEV(Skaters!S3:S640)</f>
        <v>-1.0626010202054086</v>
      </c>
      <c r="S631" s="33">
        <f>(VLOOKUP($A631,Skaters!$A1:$V640,20,FALSE)-AVERAGE(Skaters!T3:T640))/STDEV(Skaters!T3:T640)</f>
        <v>-0.59598363404164245</v>
      </c>
      <c r="T631" s="33">
        <f>(VLOOKUP($A631,Skaters!$A1:$V640,21,FALSE)-AVERAGE(Skaters!U3:U640))/STDEV(Skaters!U3:U640)</f>
        <v>-0.65095784258714562</v>
      </c>
      <c r="U631" s="33">
        <f>(VLOOKUP($A631,Skaters!$A1:$V640,22,FALSE)-AVERAGE(Skaters!V3:V640))/STDEV(Skaters!V3:V640)</f>
        <v>-1.1927436227759016</v>
      </c>
      <c r="V631" s="33">
        <f>IFERROR((VLOOKUP($A631,Skaters!A1:X640,23,FALSE)-AVERAGE(Skaters!W3:W640))/STDEV(Skaters!W3:W640),0)</f>
        <v>0</v>
      </c>
      <c r="W631" s="33">
        <f>IFERROR((VLOOKUP($A631,Skaters!A1:X640,24,FALSE)-AVERAGE(Skaters!X3:X640))/STDEV(Skaters!X3:X640),0)</f>
        <v>0</v>
      </c>
    </row>
    <row r="632" spans="1:23" ht="21.25" customHeight="1" x14ac:dyDescent="0.15">
      <c r="A632" s="37" t="s">
        <v>672</v>
      </c>
      <c r="B632" s="38" t="s">
        <v>92</v>
      </c>
      <c r="C632" s="39">
        <v>29</v>
      </c>
      <c r="D632" s="38" t="s">
        <v>74</v>
      </c>
      <c r="E632" s="40">
        <f t="shared" si="18"/>
        <v>-3.3057516761498817</v>
      </c>
      <c r="F632" s="41">
        <f t="shared" si="19"/>
        <v>-7.1864166872823515E-2</v>
      </c>
      <c r="G632" s="42">
        <f>VLOOKUP(A632,Skaters!A1:G640,7,FALSE)</f>
        <v>46</v>
      </c>
      <c r="H632" s="43">
        <f>(VLOOKUP($A632,Skaters!$A1:$V640,8,FALSE)-AVERAGE(Skaters!H3:H640))/STDEV(Skaters!H3:H640)</f>
        <v>-2.5273928086803663E-2</v>
      </c>
      <c r="I632" s="33">
        <f>(VLOOKUP($A632,Skaters!$A1:$V640,10,FALSE)-AVERAGE(Skaters!J3:J640))/STDEV(Skaters!J3:J640)</f>
        <v>-1.2375446020447496</v>
      </c>
      <c r="J632" s="33">
        <f>(VLOOKUP($A632,Skaters!$A1:$V640,11,FALSE)-AVERAGE(Skaters!K3:K640))/STDEV(Skaters!K3:K640)</f>
        <v>-1.1384725891329139</v>
      </c>
      <c r="K632" s="33">
        <f>(VLOOKUP($A632,Skaters!$A1:$V640,12,FALSE)-AVERAGE(Skaters!L3:L640))/STDEV(Skaters!L3:L640)</f>
        <v>-1.295217782077779</v>
      </c>
      <c r="L632" s="33">
        <f>(VLOOKUP($A632,Skaters!$A1:$V640,13,FALSE)-AVERAGE(Skaters!M3:M640))/STDEV(Skaters!M3:M640)</f>
        <v>-1.1596201448444809</v>
      </c>
      <c r="M632" s="33">
        <f>(VLOOKUP($A632,Skaters!$A1:$V640,14,FALSE)-AVERAGE(Skaters!N3:N640))/STDEV(Skaters!N3:N640)</f>
        <v>-0.77788904950526339</v>
      </c>
      <c r="N632" s="33">
        <f>(VLOOKUP($A632,Skaters!$A1:$V640,15,FALSE)-AVERAGE(Skaters!O3:O640))/STDEV(Skaters!O3:O640)</f>
        <v>-0.86742282053264763</v>
      </c>
      <c r="O632" s="33">
        <f>(VLOOKUP($A632,Skaters!$A1:$V640,16,FALSE)-AVERAGE(Skaters!P3:P640))/STDEV(Skaters!P3:P640)</f>
        <v>1.2922884070013809</v>
      </c>
      <c r="P632" s="33">
        <f>(VLOOKUP($A632,Skaters!$A1:$V640,17,FALSE)-AVERAGE(Skaters!Q3:Q640))/STDEV(Skaters!Q3:Q640)</f>
        <v>0.23625368083973503</v>
      </c>
      <c r="Q632" s="33">
        <f>(VLOOKUP($A632,Skaters!$A1:$V640,18,FALSE)-AVERAGE(Skaters!R3:R640))/STDEV(Skaters!R3:R640)</f>
        <v>-0.19497992659647076</v>
      </c>
      <c r="R632" s="33">
        <f>(VLOOKUP($A632,Skaters!$A1:$V640,19,FALSE)-AVERAGE(Skaters!S3:S640))/STDEV(Skaters!S3:S640)</f>
        <v>-1.1430343161897072</v>
      </c>
      <c r="S632" s="33">
        <f>(VLOOKUP($A632,Skaters!$A1:$V640,20,FALSE)-AVERAGE(Skaters!T3:T640))/STDEV(Skaters!T3:T640)</f>
        <v>-0.59598363404164245</v>
      </c>
      <c r="T632" s="33">
        <f>(VLOOKUP($A632,Skaters!$A1:$V640,21,FALSE)-AVERAGE(Skaters!U3:U640))/STDEV(Skaters!U3:U640)</f>
        <v>-0.65095784258714562</v>
      </c>
      <c r="U632" s="33">
        <f>(VLOOKUP($A632,Skaters!$A1:$V640,22,FALSE)-AVERAGE(Skaters!V3:V640))/STDEV(Skaters!V3:V640)</f>
        <v>-1.1927436227759016</v>
      </c>
      <c r="V632" s="33">
        <f>IFERROR((VLOOKUP($A632,Skaters!A1:X640,23,FALSE)-AVERAGE(Skaters!W3:W640))/STDEV(Skaters!W3:W640),0)</f>
        <v>0</v>
      </c>
      <c r="W632" s="33">
        <f>IFERROR((VLOOKUP($A632,Skaters!A1:X640,24,FALSE)-AVERAGE(Skaters!X3:X640))/STDEV(Skaters!X3:X640),0)</f>
        <v>0</v>
      </c>
    </row>
    <row r="633" spans="1:23" ht="21.25" customHeight="1" x14ac:dyDescent="0.15">
      <c r="A633" s="37" t="s">
        <v>710</v>
      </c>
      <c r="B633" s="38" t="s">
        <v>117</v>
      </c>
      <c r="C633" s="39">
        <v>25</v>
      </c>
      <c r="D633" s="38" t="s">
        <v>62</v>
      </c>
      <c r="E633" s="40">
        <f t="shared" si="18"/>
        <v>-5.8359718532676217</v>
      </c>
      <c r="F633" s="41">
        <f t="shared" si="19"/>
        <v>-0.12158274694307546</v>
      </c>
      <c r="G633" s="42">
        <f>VLOOKUP(A633,Skaters!A1:G640,7,FALSE)</f>
        <v>48</v>
      </c>
      <c r="H633" s="43">
        <f>(VLOOKUP($A633,Skaters!$A1:$V640,8,FALSE)-AVERAGE(Skaters!H3:H640))/STDEV(Skaters!H3:H640)</f>
        <v>-1.7342995333623412</v>
      </c>
      <c r="I633" s="33">
        <f>(VLOOKUP($A633,Skaters!$A1:$V640,10,FALSE)-AVERAGE(Skaters!J3:J640))/STDEV(Skaters!J3:J640)</f>
        <v>-0.91066254426190874</v>
      </c>
      <c r="J633" s="33">
        <f>(VLOOKUP($A633,Skaters!$A1:$V640,11,FALSE)-AVERAGE(Skaters!K3:K640))/STDEV(Skaters!K3:K640)</f>
        <v>-1.3924719380862978</v>
      </c>
      <c r="K633" s="33">
        <f>(VLOOKUP($A633,Skaters!$A1:$V640,12,FALSE)-AVERAGE(Skaters!L3:L640))/STDEV(Skaters!L3:L640)</f>
        <v>-1.3034646141833437</v>
      </c>
      <c r="L633" s="33">
        <f>(VLOOKUP($A633,Skaters!$A1:$V640,13,FALSE)-AVERAGE(Skaters!M3:M640))/STDEV(Skaters!M3:M640)</f>
        <v>-1.3192373186814004</v>
      </c>
      <c r="M633" s="33">
        <f>(VLOOKUP($A633,Skaters!$A1:$V640,14,FALSE)-AVERAGE(Skaters!N3:N640))/STDEV(Skaters!N3:N640)</f>
        <v>-0.78473935696512631</v>
      </c>
      <c r="N633" s="33">
        <f>(VLOOKUP($A633,Skaters!$A1:$V640,15,FALSE)-AVERAGE(Skaters!O3:O640))/STDEV(Skaters!O3:O640)</f>
        <v>-0.88569286185994822</v>
      </c>
      <c r="O633" s="33">
        <f>(VLOOKUP($A633,Skaters!$A1:$V640,16,FALSE)-AVERAGE(Skaters!P3:P640))/STDEV(Skaters!P3:P640)</f>
        <v>-0.65894653922509439</v>
      </c>
      <c r="P633" s="33">
        <f>(VLOOKUP($A633,Skaters!$A1:$V640,17,FALSE)-AVERAGE(Skaters!Q3:Q640))/STDEV(Skaters!Q3:Q640)</f>
        <v>-0.2085492466577237</v>
      </c>
      <c r="Q633" s="33">
        <f>(VLOOKUP($A633,Skaters!$A1:$V640,18,FALSE)-AVERAGE(Skaters!R3:R640))/STDEV(Skaters!R3:R640)</f>
        <v>-0.6689606511529721</v>
      </c>
      <c r="R633" s="33">
        <f>(VLOOKUP($A633,Skaters!$A1:$V640,19,FALSE)-AVERAGE(Skaters!S3:S640))/STDEV(Skaters!S3:S640)</f>
        <v>-0.88976584318261775</v>
      </c>
      <c r="S633" s="33">
        <f>(VLOOKUP($A633,Skaters!$A1:$V640,20,FALSE)-AVERAGE(Skaters!T3:T640))/STDEV(Skaters!T3:T640)</f>
        <v>0.38070237354153563</v>
      </c>
      <c r="T633" s="33">
        <f>(VLOOKUP($A633,Skaters!$A1:$V640,21,FALSE)-AVERAGE(Skaters!U3:U640))/STDEV(Skaters!U3:U640)</f>
        <v>0.61943235227321658</v>
      </c>
      <c r="U633" s="33">
        <f>(VLOOKUP($A633,Skaters!$A1:$V640,22,FALSE)-AVERAGE(Skaters!V3:V640))/STDEV(Skaters!V3:V640)</f>
        <v>0.77281723185217099</v>
      </c>
      <c r="V633" s="33">
        <f>IFERROR((VLOOKUP($A633,Skaters!A1:X640,23,FALSE)-AVERAGE(Skaters!W3:W640))/STDEV(Skaters!W3:W640),0)</f>
        <v>0</v>
      </c>
      <c r="W633" s="33">
        <f>IFERROR((VLOOKUP($A633,Skaters!A1:X640,24,FALSE)-AVERAGE(Skaters!X3:X640))/STDEV(Skaters!X3:X640),0)</f>
        <v>0</v>
      </c>
    </row>
    <row r="634" spans="1:23" ht="21.25" customHeight="1" x14ac:dyDescent="0.15">
      <c r="A634" s="37" t="s">
        <v>679</v>
      </c>
      <c r="B634" s="38" t="s">
        <v>125</v>
      </c>
      <c r="C634" s="39">
        <v>25</v>
      </c>
      <c r="D634" s="38" t="s">
        <v>74</v>
      </c>
      <c r="E634" s="40">
        <f t="shared" si="18"/>
        <v>-4.1263709564266771</v>
      </c>
      <c r="F634" s="41">
        <f t="shared" si="19"/>
        <v>-8.9703716444058196E-2</v>
      </c>
      <c r="G634" s="42">
        <f>VLOOKUP(A634,Skaters!A1:G640,7,FALSE)</f>
        <v>46</v>
      </c>
      <c r="H634" s="43">
        <f>(VLOOKUP($A634,Skaters!$A1:$V640,8,FALSE)-AVERAGE(Skaters!H3:H640))/STDEV(Skaters!H3:H640)</f>
        <v>-1.3114628980225984</v>
      </c>
      <c r="I634" s="33">
        <f>(VLOOKUP($A634,Skaters!$A1:$V640,10,FALSE)-AVERAGE(Skaters!J3:J640))/STDEV(Skaters!J3:J640)</f>
        <v>-1.1423862684497204</v>
      </c>
      <c r="J634" s="33">
        <f>(VLOOKUP($A634,Skaters!$A1:$V640,11,FALSE)-AVERAGE(Skaters!K3:K640))/STDEV(Skaters!K3:K640)</f>
        <v>-1.2425132533727106</v>
      </c>
      <c r="K634" s="33">
        <f>(VLOOKUP($A634,Skaters!$A1:$V640,12,FALSE)-AVERAGE(Skaters!L3:L640))/STDEV(Skaters!L3:L640)</f>
        <v>-1.3166294556172629</v>
      </c>
      <c r="L634" s="33">
        <f>(VLOOKUP($A634,Skaters!$A1:$V640,13,FALSE)-AVERAGE(Skaters!M3:M640))/STDEV(Skaters!M3:M640)</f>
        <v>-0.90747352811949622</v>
      </c>
      <c r="M634" s="33">
        <f>(VLOOKUP($A634,Skaters!$A1:$V640,14,FALSE)-AVERAGE(Skaters!N3:N640))/STDEV(Skaters!N3:N640)</f>
        <v>-0.77666695803879005</v>
      </c>
      <c r="N634" s="33">
        <f>(VLOOKUP($A634,Skaters!$A1:$V640,15,FALSE)-AVERAGE(Skaters!O3:O640))/STDEV(Skaters!O3:O640)</f>
        <v>-0.86492066603119977</v>
      </c>
      <c r="O634" s="33">
        <f>(VLOOKUP($A634,Skaters!$A1:$V640,16,FALSE)-AVERAGE(Skaters!P3:P640))/STDEV(Skaters!P3:P640)</f>
        <v>-6.2777612929108703E-2</v>
      </c>
      <c r="P634" s="33">
        <f>(VLOOKUP($A634,Skaters!$A1:$V640,17,FALSE)-AVERAGE(Skaters!Q3:Q640))/STDEV(Skaters!Q3:Q640)</f>
        <v>-0.66333780814283561</v>
      </c>
      <c r="Q634" s="33">
        <f>(VLOOKUP($A634,Skaters!$A1:$V640,18,FALSE)-AVERAGE(Skaters!R3:R640))/STDEV(Skaters!R3:R640)</f>
        <v>9.3700372475558694E-2</v>
      </c>
      <c r="R634" s="33">
        <f>(VLOOKUP($A634,Skaters!$A1:$V640,19,FALSE)-AVERAGE(Skaters!S3:S640))/STDEV(Skaters!S3:S640)</f>
        <v>-1.0969482797784891</v>
      </c>
      <c r="S634" s="33">
        <f>(VLOOKUP($A634,Skaters!$A1:$V640,20,FALSE)-AVERAGE(Skaters!T3:T640))/STDEV(Skaters!T3:T640)</f>
        <v>-0.59598363404164245</v>
      </c>
      <c r="T634" s="33">
        <f>(VLOOKUP($A634,Skaters!$A1:$V640,21,FALSE)-AVERAGE(Skaters!U3:U640))/STDEV(Skaters!U3:U640)</f>
        <v>-0.65095784258714562</v>
      </c>
      <c r="U634" s="33">
        <f>(VLOOKUP($A634,Skaters!$A1:$V640,22,FALSE)-AVERAGE(Skaters!V3:V640))/STDEV(Skaters!V3:V640)</f>
        <v>-1.1927436227759016</v>
      </c>
      <c r="V634" s="33">
        <f>IFERROR((VLOOKUP($A634,Skaters!A1:X640,23,FALSE)-AVERAGE(Skaters!W3:W640))/STDEV(Skaters!W3:W640),0)</f>
        <v>0</v>
      </c>
      <c r="W634" s="33">
        <f>IFERROR((VLOOKUP($A634,Skaters!A1:X640,24,FALSE)-AVERAGE(Skaters!X3:X640))/STDEV(Skaters!X3:X640),0)</f>
        <v>0</v>
      </c>
    </row>
    <row r="635" spans="1:23" ht="21.25" customHeight="1" x14ac:dyDescent="0.15">
      <c r="A635" s="37" t="s">
        <v>714</v>
      </c>
      <c r="B635" s="38" t="s">
        <v>119</v>
      </c>
      <c r="C635" s="39">
        <v>23</v>
      </c>
      <c r="D635" s="38" t="s">
        <v>66</v>
      </c>
      <c r="E635" s="40">
        <f t="shared" si="18"/>
        <v>-6.8870459298730937</v>
      </c>
      <c r="F635" s="41">
        <f t="shared" si="19"/>
        <v>-0.14971838977984986</v>
      </c>
      <c r="G635" s="42">
        <f>VLOOKUP(A635,Skaters!A1:G640,7,FALSE)</f>
        <v>46</v>
      </c>
      <c r="H635" s="43">
        <f>(VLOOKUP($A635,Skaters!$A1:$V640,8,FALSE)-AVERAGE(Skaters!H3:H640))/STDEV(Skaters!H3:H640)</f>
        <v>-2.0648429758400764</v>
      </c>
      <c r="I635" s="33">
        <f>(VLOOKUP($A635,Skaters!$A1:$V640,10,FALSE)-AVERAGE(Skaters!J3:J640))/STDEV(Skaters!J3:J640)</f>
        <v>-1.1933003944671776</v>
      </c>
      <c r="J635" s="33">
        <f>(VLOOKUP($A635,Skaters!$A1:$V640,11,FALSE)-AVERAGE(Skaters!K3:K640))/STDEV(Skaters!K3:K640)</f>
        <v>-1.2422681263348441</v>
      </c>
      <c r="K635" s="33">
        <f>(VLOOKUP($A635,Skaters!$A1:$V640,12,FALSE)-AVERAGE(Skaters!L3:L640))/STDEV(Skaters!L3:L640)</f>
        <v>-1.3401780051339742</v>
      </c>
      <c r="L635" s="33">
        <f>(VLOOKUP($A635,Skaters!$A1:$V640,13,FALSE)-AVERAGE(Skaters!M3:M640))/STDEV(Skaters!M3:M640)</f>
        <v>-1.684030247018365</v>
      </c>
      <c r="M635" s="33">
        <f>(VLOOKUP($A635,Skaters!$A1:$V640,14,FALSE)-AVERAGE(Skaters!N3:N640))/STDEV(Skaters!N3:N640)</f>
        <v>-0.78883995501525306</v>
      </c>
      <c r="N635" s="33">
        <f>(VLOOKUP($A635,Skaters!$A1:$V640,15,FALSE)-AVERAGE(Skaters!O3:O640))/STDEV(Skaters!O3:O640)</f>
        <v>-0.88984410262851255</v>
      </c>
      <c r="O635" s="33">
        <f>(VLOOKUP($A635,Skaters!$A1:$V640,16,FALSE)-AVERAGE(Skaters!P3:P640))/STDEV(Skaters!P3:P640)</f>
        <v>-1.19767768561967</v>
      </c>
      <c r="P635" s="33">
        <f>(VLOOKUP($A635,Skaters!$A1:$V640,17,FALSE)-AVERAGE(Skaters!Q3:Q640))/STDEV(Skaters!Q3:Q640)</f>
        <v>1.1168688224875216</v>
      </c>
      <c r="Q635" s="33">
        <f>(VLOOKUP($A635,Skaters!$A1:$V640,18,FALSE)-AVERAGE(Skaters!R3:R640))/STDEV(Skaters!R3:R640)</f>
        <v>-0.67992537380452411</v>
      </c>
      <c r="R635" s="33">
        <f>(VLOOKUP($A635,Skaters!$A1:$V640,19,FALSE)-AVERAGE(Skaters!S3:S640))/STDEV(Skaters!S3:S640)</f>
        <v>-1.1432776973120935</v>
      </c>
      <c r="S635" s="33">
        <f>(VLOOKUP($A635,Skaters!$A1:$V640,20,FALSE)-AVERAGE(Skaters!T3:T640))/STDEV(Skaters!T3:T640)</f>
        <v>-0.57109240817654894</v>
      </c>
      <c r="T635" s="33">
        <f>(VLOOKUP($A635,Skaters!$A1:$V640,21,FALSE)-AVERAGE(Skaters!U3:U640))/STDEV(Skaters!U3:U640)</f>
        <v>-0.62438578044485571</v>
      </c>
      <c r="U635" s="33">
        <f>(VLOOKUP($A635,Skaters!$A1:$V640,22,FALSE)-AVERAGE(Skaters!V3:V640))/STDEV(Skaters!V3:V640)</f>
        <v>0.98749315664083437</v>
      </c>
      <c r="V635" s="33">
        <f>IFERROR((VLOOKUP($A635,Skaters!A1:X640,23,FALSE)-AVERAGE(Skaters!W3:W640))/STDEV(Skaters!W3:W640),0)</f>
        <v>0</v>
      </c>
      <c r="W635" s="33">
        <f>IFERROR((VLOOKUP($A635,Skaters!A1:X640,24,FALSE)-AVERAGE(Skaters!X3:X640))/STDEV(Skaters!X3:X640),0)</f>
        <v>0</v>
      </c>
    </row>
    <row r="636" spans="1:23" ht="21.25" customHeight="1" x14ac:dyDescent="0.15">
      <c r="A636" s="37" t="s">
        <v>691</v>
      </c>
      <c r="B636" s="38" t="s">
        <v>78</v>
      </c>
      <c r="C636" s="39">
        <v>23</v>
      </c>
      <c r="D636" s="38" t="s">
        <v>74</v>
      </c>
      <c r="E636" s="40">
        <f t="shared" si="18"/>
        <v>-3.1396902923266481</v>
      </c>
      <c r="F636" s="41">
        <f t="shared" si="19"/>
        <v>-6.9770895385036627E-2</v>
      </c>
      <c r="G636" s="42">
        <f>VLOOKUP(A636,Skaters!A1:G640,7,FALSE)</f>
        <v>45</v>
      </c>
      <c r="H636" s="43">
        <f>(VLOOKUP($A636,Skaters!$A1:$V640,8,FALSE)-AVERAGE(Skaters!H3:H640))/STDEV(Skaters!H3:H640)</f>
        <v>-0.78385992960735273</v>
      </c>
      <c r="I636" s="33">
        <f>(VLOOKUP($A636,Skaters!$A1:$V640,10,FALSE)-AVERAGE(Skaters!J3:J640))/STDEV(Skaters!J3:J640)</f>
        <v>-1.2582914159003016</v>
      </c>
      <c r="J636" s="33">
        <f>(VLOOKUP($A636,Skaters!$A1:$V640,11,FALSE)-AVERAGE(Skaters!K3:K640))/STDEV(Skaters!K3:K640)</f>
        <v>-1.1965893635484879</v>
      </c>
      <c r="K636" s="33">
        <f>(VLOOKUP($A636,Skaters!$A1:$V640,12,FALSE)-AVERAGE(Skaters!L3:L640))/STDEV(Skaters!L3:L640)</f>
        <v>-1.341583764288949</v>
      </c>
      <c r="L636" s="33">
        <f>(VLOOKUP($A636,Skaters!$A1:$V640,13,FALSE)-AVERAGE(Skaters!M3:M640))/STDEV(Skaters!M3:M640)</f>
        <v>-1.1473928160767652</v>
      </c>
      <c r="M636" s="33">
        <f>(VLOOKUP($A636,Skaters!$A1:$V640,14,FALSE)-AVERAGE(Skaters!N3:N640))/STDEV(Skaters!N3:N640)</f>
        <v>-0.78791032407477912</v>
      </c>
      <c r="N636" s="33">
        <f>(VLOOKUP($A636,Skaters!$A1:$V640,15,FALSE)-AVERAGE(Skaters!O3:O640))/STDEV(Skaters!O3:O640)</f>
        <v>-0.88794074244132093</v>
      </c>
      <c r="O636" s="33">
        <f>(VLOOKUP($A636,Skaters!$A1:$V640,16,FALSE)-AVERAGE(Skaters!P3:P640))/STDEV(Skaters!P3:P640)</f>
        <v>0.35885191044142739</v>
      </c>
      <c r="P636" s="33">
        <f>(VLOOKUP($A636,Skaters!$A1:$V640,17,FALSE)-AVERAGE(Skaters!Q3:Q640))/STDEV(Skaters!Q3:Q640)</f>
        <v>0.15567220932615319</v>
      </c>
      <c r="Q636" s="33">
        <f>(VLOOKUP($A636,Skaters!$A1:$V640,18,FALSE)-AVERAGE(Skaters!R3:R640))/STDEV(Skaters!R3:R640)</f>
        <v>0.99167213519880015</v>
      </c>
      <c r="R636" s="33">
        <f>(VLOOKUP($A636,Skaters!$A1:$V640,19,FALSE)-AVERAGE(Skaters!S3:S640))/STDEV(Skaters!S3:S640)</f>
        <v>-1.1611096474871159</v>
      </c>
      <c r="S636" s="33">
        <f>(VLOOKUP($A636,Skaters!$A1:$V640,20,FALSE)-AVERAGE(Skaters!T3:T640))/STDEV(Skaters!T3:T640)</f>
        <v>-0.59598363404164245</v>
      </c>
      <c r="T636" s="33">
        <f>(VLOOKUP($A636,Skaters!$A1:$V640,21,FALSE)-AVERAGE(Skaters!U3:U640))/STDEV(Skaters!U3:U640)</f>
        <v>-0.65095784258714562</v>
      </c>
      <c r="U636" s="33">
        <f>(VLOOKUP($A636,Skaters!$A1:$V640,22,FALSE)-AVERAGE(Skaters!V3:V640))/STDEV(Skaters!V3:V640)</f>
        <v>-1.1927436227759016</v>
      </c>
      <c r="V636" s="33">
        <f>IFERROR((VLOOKUP($A636,Skaters!A1:X640,23,FALSE)-AVERAGE(Skaters!W3:W640))/STDEV(Skaters!W3:W640),0)</f>
        <v>0</v>
      </c>
      <c r="W636" s="33">
        <f>IFERROR((VLOOKUP($A636,Skaters!A1:X640,24,FALSE)-AVERAGE(Skaters!X3:X640))/STDEV(Skaters!X3:X640),0)</f>
        <v>0</v>
      </c>
    </row>
    <row r="637" spans="1:23" ht="21.25" customHeight="1" x14ac:dyDescent="0.15">
      <c r="A637" s="37" t="s">
        <v>712</v>
      </c>
      <c r="B637" s="38" t="s">
        <v>58</v>
      </c>
      <c r="C637" s="39">
        <v>23</v>
      </c>
      <c r="D637" s="38" t="s">
        <v>66</v>
      </c>
      <c r="E637" s="40">
        <f t="shared" si="18"/>
        <v>-6.0150478074993279</v>
      </c>
      <c r="F637" s="41">
        <f t="shared" si="19"/>
        <v>-0.12531349598956934</v>
      </c>
      <c r="G637" s="42">
        <f>VLOOKUP(A637,Skaters!A1:G640,7,FALSE)</f>
        <v>48</v>
      </c>
      <c r="H637" s="43">
        <f>(VLOOKUP($A637,Skaters!$A1:$V640,8,FALSE)-AVERAGE(Skaters!H3:H640))/STDEV(Skaters!H3:H640)</f>
        <v>-2.0842497354758627</v>
      </c>
      <c r="I637" s="33">
        <f>(VLOOKUP($A637,Skaters!$A1:$V640,10,FALSE)-AVERAGE(Skaters!J3:J640))/STDEV(Skaters!J3:J640)</f>
        <v>-1.1602260859628113</v>
      </c>
      <c r="J637" s="33">
        <f>(VLOOKUP($A637,Skaters!$A1:$V640,11,FALSE)-AVERAGE(Skaters!K3:K640))/STDEV(Skaters!K3:K640)</f>
        <v>-1.2751816718558291</v>
      </c>
      <c r="K637" s="33">
        <f>(VLOOKUP($A637,Skaters!$A1:$V640,12,FALSE)-AVERAGE(Skaters!L3:L640))/STDEV(Skaters!L3:L640)</f>
        <v>-1.3455686131736306</v>
      </c>
      <c r="L637" s="33">
        <f>(VLOOKUP($A637,Skaters!$A1:$V640,13,FALSE)-AVERAGE(Skaters!M3:M640))/STDEV(Skaters!M3:M640)</f>
        <v>-1.5299137784425292</v>
      </c>
      <c r="M637" s="33">
        <f>(VLOOKUP($A637,Skaters!$A1:$V640,14,FALSE)-AVERAGE(Skaters!N3:N640))/STDEV(Skaters!N3:N640)</f>
        <v>-0.78022921101709386</v>
      </c>
      <c r="N637" s="33">
        <f>(VLOOKUP($A637,Skaters!$A1:$V640,15,FALSE)-AVERAGE(Skaters!O3:O640))/STDEV(Skaters!O3:O640)</f>
        <v>-0.88112701524372905</v>
      </c>
      <c r="O637" s="33">
        <f>(VLOOKUP($A637,Skaters!$A1:$V640,16,FALSE)-AVERAGE(Skaters!P3:P640))/STDEV(Skaters!P3:P640)</f>
        <v>-1.1899924303533806</v>
      </c>
      <c r="P637" s="33">
        <f>(VLOOKUP($A637,Skaters!$A1:$V640,17,FALSE)-AVERAGE(Skaters!Q3:Q640))/STDEV(Skaters!Q3:Q640)</f>
        <v>6.1111502879008781E-2</v>
      </c>
      <c r="Q637" s="33">
        <f>(VLOOKUP($A637,Skaters!$A1:$V640,18,FALSE)-AVERAGE(Skaters!R3:R640))/STDEV(Skaters!R3:R640)</f>
        <v>2.1393174358951439E-2</v>
      </c>
      <c r="R637" s="33">
        <f>(VLOOKUP($A637,Skaters!$A1:$V640,19,FALSE)-AVERAGE(Skaters!S3:S640))/STDEV(Skaters!S3:S640)</f>
        <v>-1.085162738140327</v>
      </c>
      <c r="S637" s="33">
        <f>(VLOOKUP($A637,Skaters!$A1:$V640,20,FALSE)-AVERAGE(Skaters!T3:T640))/STDEV(Skaters!T3:T640)</f>
        <v>-0.59426511863845755</v>
      </c>
      <c r="T637" s="33">
        <f>(VLOOKUP($A637,Skaters!$A1:$V640,21,FALSE)-AVERAGE(Skaters!U3:U640))/STDEV(Skaters!U3:U640)</f>
        <v>-0.64764343466456986</v>
      </c>
      <c r="U637" s="33">
        <f>(VLOOKUP($A637,Skaters!$A1:$V640,22,FALSE)-AVERAGE(Skaters!V3:V640))/STDEV(Skaters!V3:V640)</f>
        <v>0.36087959194130897</v>
      </c>
      <c r="V637" s="33">
        <f>IFERROR((VLOOKUP($A637,Skaters!A1:X640,23,FALSE)-AVERAGE(Skaters!W3:W640))/STDEV(Skaters!W3:W640),0)</f>
        <v>0</v>
      </c>
      <c r="W637" s="33">
        <f>IFERROR((VLOOKUP($A637,Skaters!A1:X640,24,FALSE)-AVERAGE(Skaters!X3:X640))/STDEV(Skaters!X3:X640),0)</f>
        <v>0</v>
      </c>
    </row>
    <row r="638" spans="1:23" ht="21.25" customHeight="1" x14ac:dyDescent="0.15">
      <c r="A638" s="37" t="s">
        <v>713</v>
      </c>
      <c r="B638" s="38" t="s">
        <v>60</v>
      </c>
      <c r="C638" s="39">
        <v>27</v>
      </c>
      <c r="D638" s="38" t="s">
        <v>74</v>
      </c>
      <c r="E638" s="40">
        <f t="shared" si="18"/>
        <v>-4.2212152882562179</v>
      </c>
      <c r="F638" s="41">
        <f t="shared" si="19"/>
        <v>-8.2768927220710151E-2</v>
      </c>
      <c r="G638" s="42">
        <f>VLOOKUP(A638,Skaters!A1:G640,7,FALSE)</f>
        <v>51</v>
      </c>
      <c r="H638" s="43">
        <f>(VLOOKUP($A638,Skaters!$A1:$V640,8,FALSE)-AVERAGE(Skaters!H3:H640))/STDEV(Skaters!H3:H640)</f>
        <v>-2.2934170900326221</v>
      </c>
      <c r="I638" s="33">
        <f>(VLOOKUP($A638,Skaters!$A1:$V640,10,FALSE)-AVERAGE(Skaters!J3:J640))/STDEV(Skaters!J3:J640)</f>
        <v>-1.209019963584955</v>
      </c>
      <c r="J638" s="33">
        <f>(VLOOKUP($A638,Skaters!$A1:$V640,11,FALSE)-AVERAGE(Skaters!K3:K640))/STDEV(Skaters!K3:K640)</f>
        <v>-1.3781757486350108</v>
      </c>
      <c r="K638" s="33">
        <f>(VLOOKUP($A638,Skaters!$A1:$V640,12,FALSE)-AVERAGE(Skaters!L3:L640))/STDEV(Skaters!L3:L640)</f>
        <v>-1.433337059502733</v>
      </c>
      <c r="L638" s="33">
        <f>(VLOOKUP($A638,Skaters!$A1:$V640,13,FALSE)-AVERAGE(Skaters!M3:M640))/STDEV(Skaters!M3:M640)</f>
        <v>-1.6588360998754224</v>
      </c>
      <c r="M638" s="33">
        <f>(VLOOKUP($A638,Skaters!$A1:$V640,14,FALSE)-AVERAGE(Skaters!N3:N640))/STDEV(Skaters!N3:N640)</f>
        <v>-0.78883995501525306</v>
      </c>
      <c r="N638" s="33">
        <f>(VLOOKUP($A638,Skaters!$A1:$V640,15,FALSE)-AVERAGE(Skaters!O3:O640))/STDEV(Skaters!O3:O640)</f>
        <v>-0.88984410262851255</v>
      </c>
      <c r="O638" s="33">
        <f>(VLOOKUP($A638,Skaters!$A1:$V640,16,FALSE)-AVERAGE(Skaters!P3:P640))/STDEV(Skaters!P3:P640)</f>
        <v>-0.27118847012933689</v>
      </c>
      <c r="P638" s="33">
        <f>(VLOOKUP($A638,Skaters!$A1:$V640,17,FALSE)-AVERAGE(Skaters!Q3:Q640))/STDEV(Skaters!Q3:Q640)</f>
        <v>-0.33291159559137867</v>
      </c>
      <c r="Q638" s="33">
        <f>(VLOOKUP($A638,Skaters!$A1:$V640,18,FALSE)-AVERAGE(Skaters!R3:R640))/STDEV(Skaters!R3:R640)</f>
        <v>1.1858490965970208</v>
      </c>
      <c r="R638" s="33">
        <f>(VLOOKUP($A638,Skaters!$A1:$V640,19,FALSE)-AVERAGE(Skaters!S3:S640))/STDEV(Skaters!S3:S640)</f>
        <v>-1.1134648132243783</v>
      </c>
      <c r="S638" s="33">
        <f>(VLOOKUP($A638,Skaters!$A1:$V640,20,FALSE)-AVERAGE(Skaters!T3:T640))/STDEV(Skaters!T3:T640)</f>
        <v>-0.59598363404164245</v>
      </c>
      <c r="T638" s="33">
        <f>(VLOOKUP($A638,Skaters!$A1:$V640,21,FALSE)-AVERAGE(Skaters!U3:U640))/STDEV(Skaters!U3:U640)</f>
        <v>-0.65095784258714562</v>
      </c>
      <c r="U638" s="33">
        <f>(VLOOKUP($A638,Skaters!$A1:$V640,22,FALSE)-AVERAGE(Skaters!V3:V640))/STDEV(Skaters!V3:V640)</f>
        <v>-1.1927436227759016</v>
      </c>
      <c r="V638" s="33">
        <f>IFERROR((VLOOKUP($A638,Skaters!A1:X640,23,FALSE)-AVERAGE(Skaters!W3:W640))/STDEV(Skaters!W3:W640),0)</f>
        <v>0</v>
      </c>
      <c r="W638" s="33">
        <f>IFERROR((VLOOKUP($A638,Skaters!A1:X640,24,FALSE)-AVERAGE(Skaters!X3:X640))/STDEV(Skaters!X3:X640),0)</f>
        <v>0</v>
      </c>
    </row>
    <row r="639" spans="1:23" ht="21.25" customHeight="1" x14ac:dyDescent="0.15">
      <c r="A639" s="37" t="s">
        <v>711</v>
      </c>
      <c r="B639" s="38" t="s">
        <v>72</v>
      </c>
      <c r="C639" s="39">
        <v>29</v>
      </c>
      <c r="D639" s="38" t="s">
        <v>74</v>
      </c>
      <c r="E639" s="40">
        <f t="shared" si="18"/>
        <v>-5.2714645375556595</v>
      </c>
      <c r="F639" s="41">
        <f t="shared" si="19"/>
        <v>-0.10758090892970734</v>
      </c>
      <c r="G639" s="42">
        <f>VLOOKUP(A639,Skaters!A1:G640,7,FALSE)</f>
        <v>49</v>
      </c>
      <c r="H639" s="43">
        <f>(VLOOKUP($A639,Skaters!$A1:$V640,8,FALSE)-AVERAGE(Skaters!H3:H640))/STDEV(Skaters!H3:H640)</f>
        <v>-1.8302405602517691</v>
      </c>
      <c r="I639" s="33">
        <f>(VLOOKUP($A639,Skaters!$A1:$V640,10,FALSE)-AVERAGE(Skaters!J3:J640))/STDEV(Skaters!J3:J640)</f>
        <v>-1.3371219095130804</v>
      </c>
      <c r="J639" s="33">
        <f>(VLOOKUP($A639,Skaters!$A1:$V640,11,FALSE)-AVERAGE(Skaters!K3:K640))/STDEV(Skaters!K3:K640)</f>
        <v>-1.3029408087961976</v>
      </c>
      <c r="K639" s="33">
        <f>(VLOOKUP($A639,Skaters!$A1:$V640,12,FALSE)-AVERAGE(Skaters!L3:L640))/STDEV(Skaters!L3:L640)</f>
        <v>-1.4454564859794958</v>
      </c>
      <c r="L639" s="33">
        <f>(VLOOKUP($A639,Skaters!$A1:$V640,13,FALSE)-AVERAGE(Skaters!M3:M640))/STDEV(Skaters!M3:M640)</f>
        <v>-1.4820508391666503</v>
      </c>
      <c r="M639" s="33">
        <f>(VLOOKUP($A639,Skaters!$A1:$V640,14,FALSE)-AVERAGE(Skaters!N3:N640))/STDEV(Skaters!N3:N640)</f>
        <v>-0.78025181409440147</v>
      </c>
      <c r="N639" s="33">
        <f>(VLOOKUP($A639,Skaters!$A1:$V640,15,FALSE)-AVERAGE(Skaters!O3:O640))/STDEV(Skaters!O3:O640)</f>
        <v>-0.87226043054712188</v>
      </c>
      <c r="O639" s="33">
        <f>(VLOOKUP($A639,Skaters!$A1:$V640,16,FALSE)-AVERAGE(Skaters!P3:P640))/STDEV(Skaters!P3:P640)</f>
        <v>-1.5957720263293475E-2</v>
      </c>
      <c r="P639" s="33">
        <f>(VLOOKUP($A639,Skaters!$A1:$V640,17,FALSE)-AVERAGE(Skaters!Q3:Q640))/STDEV(Skaters!Q3:Q640)</f>
        <v>-0.6558651373130161</v>
      </c>
      <c r="Q639" s="33">
        <f>(VLOOKUP($A639,Skaters!$A1:$V640,18,FALSE)-AVERAGE(Skaters!R3:R640))/STDEV(Skaters!R3:R640)</f>
        <v>-0.26113282926931503</v>
      </c>
      <c r="R639" s="33">
        <f>(VLOOKUP($A639,Skaters!$A1:$V640,19,FALSE)-AVERAGE(Skaters!S3:S640))/STDEV(Skaters!S3:S640)</f>
        <v>-1.2394188158370514</v>
      </c>
      <c r="S639" s="33">
        <f>(VLOOKUP($A639,Skaters!$A1:$V640,20,FALSE)-AVERAGE(Skaters!T3:T640))/STDEV(Skaters!T3:T640)</f>
        <v>-0.59598363404164245</v>
      </c>
      <c r="T639" s="33">
        <f>(VLOOKUP($A639,Skaters!$A1:$V640,21,FALSE)-AVERAGE(Skaters!U3:U640))/STDEV(Skaters!U3:U640)</f>
        <v>-0.65095784258714562</v>
      </c>
      <c r="U639" s="33">
        <f>(VLOOKUP($A639,Skaters!$A1:$V640,22,FALSE)-AVERAGE(Skaters!V3:V640))/STDEV(Skaters!V3:V640)</f>
        <v>-1.1927436227759016</v>
      </c>
      <c r="V639" s="33">
        <f>IFERROR((VLOOKUP($A639,Skaters!A1:X640,23,FALSE)-AVERAGE(Skaters!W3:W640))/STDEV(Skaters!W3:W640),0)</f>
        <v>0</v>
      </c>
      <c r="W639" s="33">
        <f>IFERROR((VLOOKUP($A639,Skaters!A1:X640,24,FALSE)-AVERAGE(Skaters!X3:X640))/STDEV(Skaters!X3:X640),0)</f>
        <v>0</v>
      </c>
    </row>
    <row r="640" spans="1:23" ht="21.25" customHeight="1" x14ac:dyDescent="0.15">
      <c r="A640" s="37" t="s">
        <v>705</v>
      </c>
      <c r="B640" s="38" t="s">
        <v>151</v>
      </c>
      <c r="C640" s="39">
        <v>28</v>
      </c>
      <c r="D640" s="38" t="s">
        <v>74</v>
      </c>
      <c r="E640" s="40">
        <f t="shared" si="18"/>
        <v>-4.8436035745950257</v>
      </c>
      <c r="F640" s="41">
        <f t="shared" si="19"/>
        <v>-0.10305539520414948</v>
      </c>
      <c r="G640" s="42">
        <f>VLOOKUP(A640,Skaters!A1:G640,7,FALSE)</f>
        <v>47</v>
      </c>
      <c r="H640" s="43">
        <f>(VLOOKUP($A640,Skaters!$A1:$V640,8,FALSE)-AVERAGE(Skaters!H3:H640))/STDEV(Skaters!H3:H640)</f>
        <v>-0.86881060488329853</v>
      </c>
      <c r="I640" s="33">
        <f>(VLOOKUP($A640,Skaters!$A1:$V640,10,FALSE)-AVERAGE(Skaters!J3:J640))/STDEV(Skaters!J3:J640)</f>
        <v>-1.3004708660233488</v>
      </c>
      <c r="J640" s="33">
        <f>(VLOOKUP($A640,Skaters!$A1:$V640,11,FALSE)-AVERAGE(Skaters!K3:K640))/STDEV(Skaters!K3:K640)</f>
        <v>-1.3387436083926347</v>
      </c>
      <c r="K640" s="33">
        <f>(VLOOKUP($A640,Skaters!$A1:$V640,12,FALSE)-AVERAGE(Skaters!L3:L640))/STDEV(Skaters!L3:L640)</f>
        <v>-1.4510068076962093</v>
      </c>
      <c r="L640" s="33">
        <f>(VLOOKUP($A640,Skaters!$A1:$V640,13,FALSE)-AVERAGE(Skaters!M3:M640))/STDEV(Skaters!M3:M640)</f>
        <v>-1.3260095563235441</v>
      </c>
      <c r="M640" s="33">
        <f>(VLOOKUP($A640,Skaters!$A1:$V640,14,FALSE)-AVERAGE(Skaters!N3:N640))/STDEV(Skaters!N3:N640)</f>
        <v>-0.77000314478053367</v>
      </c>
      <c r="N640" s="33">
        <f>(VLOOKUP($A640,Skaters!$A1:$V640,15,FALSE)-AVERAGE(Skaters!O3:O640))/STDEV(Skaters!O3:O640)</f>
        <v>-0.85127693248229486</v>
      </c>
      <c r="O640" s="33">
        <f>(VLOOKUP($A640,Skaters!$A1:$V640,16,FALSE)-AVERAGE(Skaters!P3:P640))/STDEV(Skaters!P3:P640)</f>
        <v>0.93675727188094104</v>
      </c>
      <c r="P640" s="33">
        <f>(VLOOKUP($A640,Skaters!$A1:$V640,17,FALSE)-AVERAGE(Skaters!Q3:Q640))/STDEV(Skaters!Q3:Q640)</f>
        <v>0.24865065349958232</v>
      </c>
      <c r="Q640" s="33">
        <f>(VLOOKUP($A640,Skaters!$A1:$V640,18,FALSE)-AVERAGE(Skaters!R3:R640))/STDEV(Skaters!R3:R640)</f>
        <v>-0.96385988325414362</v>
      </c>
      <c r="R640" s="33">
        <f>(VLOOKUP($A640,Skaters!$A1:$V640,19,FALSE)-AVERAGE(Skaters!S3:S640))/STDEV(Skaters!S3:S640)</f>
        <v>-1.2294424214671795</v>
      </c>
      <c r="S640" s="33">
        <f>(VLOOKUP($A640,Skaters!$A1:$V640,20,FALSE)-AVERAGE(Skaters!T3:T640))/STDEV(Skaters!T3:T640)</f>
        <v>-0.59598363404164245</v>
      </c>
      <c r="T640" s="33">
        <f>(VLOOKUP($A640,Skaters!$A1:$V640,21,FALSE)-AVERAGE(Skaters!U3:U640))/STDEV(Skaters!U3:U640)</f>
        <v>-0.65095784258714562</v>
      </c>
      <c r="U640" s="33">
        <f>(VLOOKUP($A640,Skaters!$A1:$V640,22,FALSE)-AVERAGE(Skaters!V3:V640))/STDEV(Skaters!V3:V640)</f>
        <v>-1.1927436227759016</v>
      </c>
      <c r="V640" s="33">
        <f>IFERROR((VLOOKUP($A640,Skaters!A1:X640,23,FALSE)-AVERAGE(Skaters!W3:W640))/STDEV(Skaters!W3:W640),0)</f>
        <v>0</v>
      </c>
      <c r="W640" s="33">
        <f>IFERROR((VLOOKUP($A640,Skaters!A1:X640,24,FALSE)-AVERAGE(Skaters!X3:X640))/STDEV(Skaters!X3:X640),0)</f>
        <v>0</v>
      </c>
    </row>
  </sheetData>
  <autoFilter ref="A2:W640" xr:uid="{00000000-0001-0000-02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67"/>
  <sheetViews>
    <sheetView showGridLines="0" workbookViewId="0">
      <pane ySplit="2" topLeftCell="A3" activePane="bottomLeft" state="frozen"/>
      <selection pane="bottomLeft" activeCell="A2" sqref="A2:P67"/>
    </sheetView>
  </sheetViews>
  <sheetFormatPr baseColWidth="10" defaultColWidth="8" defaultRowHeight="16.25" customHeight="1" x14ac:dyDescent="0.15"/>
  <cols>
    <col min="1" max="1" width="28.33203125" style="53" customWidth="1"/>
    <col min="2" max="16" width="8.33203125" style="53" customWidth="1"/>
    <col min="17" max="17" width="8" style="53" customWidth="1"/>
    <col min="18" max="16384" width="8" style="53"/>
  </cols>
  <sheetData>
    <row r="1" spans="1:16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ht="28.25" customHeight="1" x14ac:dyDescent="0.15">
      <c r="A2" s="35" t="s">
        <v>57</v>
      </c>
      <c r="B2" s="5"/>
      <c r="C2" s="5"/>
      <c r="D2" s="5"/>
      <c r="E2" s="36"/>
      <c r="F2" s="36"/>
      <c r="G2" s="5"/>
      <c r="H2" s="8">
        <v>3</v>
      </c>
      <c r="I2" s="5"/>
      <c r="J2" s="5"/>
      <c r="K2" s="8">
        <v>2</v>
      </c>
      <c r="L2" s="5"/>
      <c r="M2" s="8">
        <v>-3</v>
      </c>
      <c r="N2" s="8">
        <v>0.5</v>
      </c>
      <c r="O2" s="5"/>
      <c r="P2" s="5"/>
    </row>
    <row r="3" spans="1:16" ht="21.25" customHeight="1" x14ac:dyDescent="0.15">
      <c r="A3" s="11" t="s">
        <v>55</v>
      </c>
      <c r="B3" s="12" t="s">
        <v>72</v>
      </c>
      <c r="C3" s="13">
        <v>28</v>
      </c>
      <c r="D3" s="12" t="s">
        <v>9</v>
      </c>
      <c r="E3" s="40">
        <f t="shared" ref="E3:E34" si="0">(H3*H$2)+(I3*I$2)+(J3*J$2)+(K3*K$2)+(L3*L$2)+(M3*M$2)+(N3*N$2)+(O3*O$2)+(P3*P$2)</f>
        <v>305.68693389396299</v>
      </c>
      <c r="F3" s="41">
        <f t="shared" ref="F3:F34" si="1">E3/G3</f>
        <v>8.2509310662623285</v>
      </c>
      <c r="G3" s="42">
        <v>37.048780487804898</v>
      </c>
      <c r="H3" s="43">
        <v>18.9404802510068</v>
      </c>
      <c r="I3" s="33">
        <v>13.4772026758225</v>
      </c>
      <c r="J3" s="33">
        <v>4.6310975609756104</v>
      </c>
      <c r="K3" s="33">
        <v>2.6408313349644699</v>
      </c>
      <c r="L3" s="33">
        <v>1164.4431707317101</v>
      </c>
      <c r="M3" s="33">
        <v>96.753644255668803</v>
      </c>
      <c r="N3" s="33">
        <v>1067.6895264760401</v>
      </c>
      <c r="O3" s="54">
        <v>2.6115203518646601</v>
      </c>
      <c r="P3" s="55">
        <v>0.91690994744305898</v>
      </c>
    </row>
    <row r="4" spans="1:16" ht="21.25" customHeight="1" x14ac:dyDescent="0.15">
      <c r="A4" s="11" t="s">
        <v>715</v>
      </c>
      <c r="B4" s="12" t="s">
        <v>63</v>
      </c>
      <c r="C4" s="13">
        <v>30</v>
      </c>
      <c r="D4" s="12" t="s">
        <v>9</v>
      </c>
      <c r="E4" s="40">
        <f t="shared" si="0"/>
        <v>297.7720150518594</v>
      </c>
      <c r="F4" s="41">
        <f t="shared" si="1"/>
        <v>9.0602245767170544</v>
      </c>
      <c r="G4" s="42">
        <v>32.865853658536601</v>
      </c>
      <c r="H4" s="43">
        <v>21.730879066984901</v>
      </c>
      <c r="I4" s="33">
        <v>7.02674288423467</v>
      </c>
      <c r="J4" s="33">
        <v>4.1082317073170804</v>
      </c>
      <c r="K4" s="33">
        <v>2.6550214949051698</v>
      </c>
      <c r="L4" s="33">
        <v>1026.72926829268</v>
      </c>
      <c r="M4" s="33">
        <v>81.741514081499204</v>
      </c>
      <c r="N4" s="33">
        <v>944.98775421118398</v>
      </c>
      <c r="O4" s="54">
        <v>2.48712584589348</v>
      </c>
      <c r="P4" s="55">
        <v>0.92038649661032401</v>
      </c>
    </row>
    <row r="5" spans="1:16" ht="21.25" customHeight="1" x14ac:dyDescent="0.15">
      <c r="A5" s="11" t="s">
        <v>54</v>
      </c>
      <c r="B5" s="12" t="s">
        <v>78</v>
      </c>
      <c r="C5" s="13">
        <v>27</v>
      </c>
      <c r="D5" s="12" t="s">
        <v>9</v>
      </c>
      <c r="E5" s="40">
        <f t="shared" si="0"/>
        <v>289.683662175878</v>
      </c>
      <c r="F5" s="41">
        <f t="shared" si="1"/>
        <v>8.7978001105266603</v>
      </c>
      <c r="G5" s="42">
        <v>32.9268292682927</v>
      </c>
      <c r="H5" s="43">
        <v>20.749274170814498</v>
      </c>
      <c r="I5" s="33">
        <v>8.0617014389416308</v>
      </c>
      <c r="J5" s="33">
        <v>4.1158536585365901</v>
      </c>
      <c r="K5" s="33">
        <v>2.9341686041161998</v>
      </c>
      <c r="L5" s="33">
        <v>991.262195121952</v>
      </c>
      <c r="M5" s="33">
        <v>78.303884315935306</v>
      </c>
      <c r="N5" s="33">
        <v>912.95831080601602</v>
      </c>
      <c r="O5" s="54">
        <v>2.3781179681135902</v>
      </c>
      <c r="P5" s="55">
        <v>0.92100588048119603</v>
      </c>
    </row>
    <row r="6" spans="1:16" ht="21.25" customHeight="1" x14ac:dyDescent="0.15">
      <c r="A6" s="11" t="s">
        <v>56</v>
      </c>
      <c r="B6" s="12" t="s">
        <v>96</v>
      </c>
      <c r="C6" s="13">
        <v>26</v>
      </c>
      <c r="D6" s="12" t="s">
        <v>9</v>
      </c>
      <c r="E6" s="40">
        <f t="shared" si="0"/>
        <v>287.9738560427536</v>
      </c>
      <c r="F6" s="41">
        <f t="shared" si="1"/>
        <v>8.8507706879706749</v>
      </c>
      <c r="G6" s="42">
        <v>32.536585365853703</v>
      </c>
      <c r="H6" s="43">
        <v>18.129334423778101</v>
      </c>
      <c r="I6" s="33">
        <v>10.3401777713439</v>
      </c>
      <c r="J6" s="33">
        <v>4.0670731707317103</v>
      </c>
      <c r="K6" s="33">
        <v>2.83090916704856</v>
      </c>
      <c r="L6" s="33">
        <v>1003.75365853659</v>
      </c>
      <c r="M6" s="33">
        <v>78.272227094563107</v>
      </c>
      <c r="N6" s="33">
        <v>925.48143144202299</v>
      </c>
      <c r="O6" s="54">
        <v>2.4056681490832701</v>
      </c>
      <c r="P6" s="55">
        <v>0.92202048139114201</v>
      </c>
    </row>
    <row r="7" spans="1:16" ht="21.25" customHeight="1" x14ac:dyDescent="0.15">
      <c r="A7" s="11" t="s">
        <v>716</v>
      </c>
      <c r="B7" s="12" t="s">
        <v>60</v>
      </c>
      <c r="C7" s="13">
        <v>31</v>
      </c>
      <c r="D7" s="12" t="s">
        <v>9</v>
      </c>
      <c r="E7" s="40">
        <f t="shared" si="0"/>
        <v>273.85183387810309</v>
      </c>
      <c r="F7" s="41">
        <f t="shared" si="1"/>
        <v>8.1539035504736415</v>
      </c>
      <c r="G7" s="42">
        <v>33.585365853658601</v>
      </c>
      <c r="H7" s="43">
        <v>22.9451637435346</v>
      </c>
      <c r="I7" s="33">
        <v>6.4420313784167202</v>
      </c>
      <c r="J7" s="33">
        <v>4.1981707317073296</v>
      </c>
      <c r="K7" s="33">
        <v>2.1583547449669598</v>
      </c>
      <c r="L7" s="33">
        <v>1036.94817073171</v>
      </c>
      <c r="M7" s="33">
        <v>90.792700630939706</v>
      </c>
      <c r="N7" s="33">
        <v>946.15547010076898</v>
      </c>
      <c r="O7" s="54">
        <v>2.7033411226350901</v>
      </c>
      <c r="P7" s="55">
        <v>0.91244239278914696</v>
      </c>
    </row>
    <row r="8" spans="1:16" ht="21.25" customHeight="1" x14ac:dyDescent="0.15">
      <c r="A8" s="11" t="s">
        <v>717</v>
      </c>
      <c r="B8" s="12" t="s">
        <v>83</v>
      </c>
      <c r="C8" s="13">
        <v>26</v>
      </c>
      <c r="D8" s="12" t="s">
        <v>9</v>
      </c>
      <c r="E8" s="40">
        <f t="shared" si="0"/>
        <v>266.9447728310231</v>
      </c>
      <c r="F8" s="41">
        <f t="shared" si="1"/>
        <v>8.2914664288423872</v>
      </c>
      <c r="G8" s="42">
        <v>32.195121951219498</v>
      </c>
      <c r="H8" s="43">
        <v>19.809861990734799</v>
      </c>
      <c r="I8" s="33">
        <v>8.3608697165823003</v>
      </c>
      <c r="J8" s="33">
        <v>4.0243902439024399</v>
      </c>
      <c r="K8" s="33">
        <v>2.5832762526078299</v>
      </c>
      <c r="L8" s="33">
        <v>966.819512195122</v>
      </c>
      <c r="M8" s="33">
        <v>80.303177641131001</v>
      </c>
      <c r="N8" s="33">
        <v>886.51633455399201</v>
      </c>
      <c r="O8" s="54">
        <v>2.4942653661260401</v>
      </c>
      <c r="P8" s="55">
        <v>0.91694088024888298</v>
      </c>
    </row>
    <row r="9" spans="1:16" ht="21.25" customHeight="1" x14ac:dyDescent="0.15">
      <c r="A9" s="11" t="s">
        <v>718</v>
      </c>
      <c r="B9" s="12" t="s">
        <v>117</v>
      </c>
      <c r="C9" s="13">
        <v>28</v>
      </c>
      <c r="D9" s="12" t="s">
        <v>9</v>
      </c>
      <c r="E9" s="40">
        <f t="shared" si="0"/>
        <v>263.88447168965638</v>
      </c>
      <c r="F9" s="41">
        <f t="shared" si="1"/>
        <v>7.9088182304648438</v>
      </c>
      <c r="G9" s="42">
        <v>33.365853658536601</v>
      </c>
      <c r="H9" s="43">
        <v>15.780349528567401</v>
      </c>
      <c r="I9" s="33">
        <v>13.414772422652099</v>
      </c>
      <c r="J9" s="33">
        <v>4.1707317073170804</v>
      </c>
      <c r="K9" s="33">
        <v>2.2842637691288501</v>
      </c>
      <c r="L9" s="33">
        <v>1042.5160975609799</v>
      </c>
      <c r="M9" s="33">
        <v>88.366615204225994</v>
      </c>
      <c r="N9" s="33">
        <v>954.14948235674899</v>
      </c>
      <c r="O9" s="54">
        <v>2.6484146369687598</v>
      </c>
      <c r="P9" s="55">
        <v>0.91523716956413004</v>
      </c>
    </row>
    <row r="10" spans="1:16" ht="21.25" customHeight="1" x14ac:dyDescent="0.15">
      <c r="A10" s="11" t="s">
        <v>719</v>
      </c>
      <c r="B10" s="12" t="s">
        <v>94</v>
      </c>
      <c r="C10" s="13">
        <v>31</v>
      </c>
      <c r="D10" s="12" t="s">
        <v>9</v>
      </c>
      <c r="E10" s="40">
        <f t="shared" si="0"/>
        <v>261.82864510012746</v>
      </c>
      <c r="F10" s="41">
        <f t="shared" si="1"/>
        <v>7.966585862044691</v>
      </c>
      <c r="G10" s="42">
        <v>32.865853658536601</v>
      </c>
      <c r="H10" s="43">
        <v>18.080342651373002</v>
      </c>
      <c r="I10" s="33">
        <v>10.6772792998465</v>
      </c>
      <c r="J10" s="33">
        <v>4.1082317073170804</v>
      </c>
      <c r="K10" s="33">
        <v>2.4433578147078401</v>
      </c>
      <c r="L10" s="33">
        <v>996.98567073170796</v>
      </c>
      <c r="M10" s="33">
        <v>84.511981099788898</v>
      </c>
      <c r="N10" s="33">
        <v>912.473689631919</v>
      </c>
      <c r="O10" s="54">
        <v>2.5714220594369901</v>
      </c>
      <c r="P10" s="55">
        <v>0.91523250174923398</v>
      </c>
    </row>
    <row r="11" spans="1:16" ht="21.25" customHeight="1" x14ac:dyDescent="0.15">
      <c r="A11" s="11" t="s">
        <v>720</v>
      </c>
      <c r="B11" s="12" t="s">
        <v>92</v>
      </c>
      <c r="C11" s="13">
        <v>26</v>
      </c>
      <c r="D11" s="12" t="s">
        <v>9</v>
      </c>
      <c r="E11" s="40">
        <f t="shared" si="0"/>
        <v>261.22777174476414</v>
      </c>
      <c r="F11" s="41">
        <f t="shared" si="1"/>
        <v>8.4666708628737695</v>
      </c>
      <c r="G11" s="42">
        <v>30.853658536585399</v>
      </c>
      <c r="H11" s="43">
        <v>16.313520869625201</v>
      </c>
      <c r="I11" s="33">
        <v>10.683430349887001</v>
      </c>
      <c r="J11" s="33">
        <v>3.8567073170731798</v>
      </c>
      <c r="K11" s="33">
        <v>2.40943491993617</v>
      </c>
      <c r="L11" s="33">
        <v>959.70304878048898</v>
      </c>
      <c r="M11" s="33">
        <v>77.8237671697796</v>
      </c>
      <c r="N11" s="33">
        <v>881.87928161071</v>
      </c>
      <c r="O11" s="54">
        <v>2.5223513470047099</v>
      </c>
      <c r="P11" s="55">
        <v>0.91890849230012195</v>
      </c>
    </row>
    <row r="12" spans="1:16" ht="21.25" customHeight="1" x14ac:dyDescent="0.15">
      <c r="A12" s="11" t="s">
        <v>721</v>
      </c>
      <c r="B12" s="12" t="s">
        <v>76</v>
      </c>
      <c r="C12" s="13">
        <v>32</v>
      </c>
      <c r="D12" s="12" t="s">
        <v>9</v>
      </c>
      <c r="E12" s="40">
        <f t="shared" si="0"/>
        <v>255.95705872738961</v>
      </c>
      <c r="F12" s="41">
        <f t="shared" si="1"/>
        <v>7.787932770184022</v>
      </c>
      <c r="G12" s="42">
        <v>32.865853658536601</v>
      </c>
      <c r="H12" s="43">
        <v>19.5921646662499</v>
      </c>
      <c r="I12" s="33">
        <v>9.1654572849695892</v>
      </c>
      <c r="J12" s="33">
        <v>4.1082317073170804</v>
      </c>
      <c r="K12" s="33">
        <v>2.6140730562588299</v>
      </c>
      <c r="L12" s="33">
        <v>959.84725609756094</v>
      </c>
      <c r="M12" s="33">
        <v>82.2774884093309</v>
      </c>
      <c r="N12" s="33">
        <v>877.56976768822994</v>
      </c>
      <c r="O12" s="54">
        <v>2.5034337846252801</v>
      </c>
      <c r="P12" s="55">
        <v>0.91428064425183098</v>
      </c>
    </row>
    <row r="13" spans="1:16" ht="21.25" customHeight="1" x14ac:dyDescent="0.15">
      <c r="A13" s="11" t="s">
        <v>722</v>
      </c>
      <c r="B13" s="12" t="s">
        <v>70</v>
      </c>
      <c r="C13" s="13">
        <v>33</v>
      </c>
      <c r="D13" s="12" t="s">
        <v>9</v>
      </c>
      <c r="E13" s="40">
        <f t="shared" si="0"/>
        <v>252.87060718489937</v>
      </c>
      <c r="F13" s="41">
        <f t="shared" si="1"/>
        <v>8.1699723361551477</v>
      </c>
      <c r="G13" s="42">
        <v>30.951219512195099</v>
      </c>
      <c r="H13" s="43">
        <v>19.910665538849599</v>
      </c>
      <c r="I13" s="33">
        <v>7.1716515343210698</v>
      </c>
      <c r="J13" s="33">
        <v>3.86890243902439</v>
      </c>
      <c r="K13" s="33">
        <v>1.9782361392283201</v>
      </c>
      <c r="L13" s="33">
        <v>965.05902439024305</v>
      </c>
      <c r="M13" s="33">
        <v>83.813535401493695</v>
      </c>
      <c r="N13" s="33">
        <v>881.24548898875003</v>
      </c>
      <c r="O13" s="54">
        <v>2.7079235236101198</v>
      </c>
      <c r="P13" s="55">
        <v>0.91315190751731501</v>
      </c>
    </row>
    <row r="14" spans="1:16" ht="21.25" customHeight="1" x14ac:dyDescent="0.15">
      <c r="A14" s="11" t="s">
        <v>723</v>
      </c>
      <c r="B14" s="12" t="s">
        <v>121</v>
      </c>
      <c r="C14" s="13">
        <v>27</v>
      </c>
      <c r="D14" s="12" t="s">
        <v>9</v>
      </c>
      <c r="E14" s="40">
        <f t="shared" si="0"/>
        <v>250.54117300122255</v>
      </c>
      <c r="F14" s="41">
        <f t="shared" si="1"/>
        <v>7.6231451525418326</v>
      </c>
      <c r="G14" s="42">
        <v>32.865853658536601</v>
      </c>
      <c r="H14" s="43">
        <v>12.7162091500252</v>
      </c>
      <c r="I14" s="33">
        <v>16.041412801194301</v>
      </c>
      <c r="J14" s="33">
        <v>4.1082317073170804</v>
      </c>
      <c r="K14" s="33">
        <v>1.7120956472042199</v>
      </c>
      <c r="L14" s="33">
        <v>1076.52103658537</v>
      </c>
      <c r="M14" s="33">
        <v>94.083475438841504</v>
      </c>
      <c r="N14" s="33">
        <v>982.43756114652604</v>
      </c>
      <c r="O14" s="54">
        <v>2.8626512007365501</v>
      </c>
      <c r="P14" s="55">
        <v>0.91260414590943195</v>
      </c>
    </row>
    <row r="15" spans="1:16" ht="21.25" customHeight="1" x14ac:dyDescent="0.15">
      <c r="A15" s="11" t="s">
        <v>724</v>
      </c>
      <c r="B15" s="12" t="s">
        <v>68</v>
      </c>
      <c r="C15" s="13">
        <v>37</v>
      </c>
      <c r="D15" s="12" t="s">
        <v>9</v>
      </c>
      <c r="E15" s="40">
        <f t="shared" si="0"/>
        <v>238.5986494853646</v>
      </c>
      <c r="F15" s="41">
        <f t="shared" si="1"/>
        <v>8.0053556701308874</v>
      </c>
      <c r="G15" s="42">
        <v>29.804878048780498</v>
      </c>
      <c r="H15" s="43">
        <v>13.411698405774001</v>
      </c>
      <c r="I15" s="33">
        <v>12.667569886909</v>
      </c>
      <c r="J15" s="33">
        <v>3.7256097560975601</v>
      </c>
      <c r="K15" s="33">
        <v>2.14827987210088</v>
      </c>
      <c r="L15" s="33">
        <v>930.80634146341504</v>
      </c>
      <c r="M15" s="33">
        <v>77.524621773676401</v>
      </c>
      <c r="N15" s="33">
        <v>853.28171968974004</v>
      </c>
      <c r="O15" s="54">
        <v>2.6010715979711398</v>
      </c>
      <c r="P15" s="55">
        <v>0.91671240480399796</v>
      </c>
    </row>
    <row r="16" spans="1:16" ht="21.25" customHeight="1" x14ac:dyDescent="0.15">
      <c r="A16" s="11" t="s">
        <v>725</v>
      </c>
      <c r="B16" s="12" t="s">
        <v>102</v>
      </c>
      <c r="C16" s="13">
        <v>26</v>
      </c>
      <c r="D16" s="12" t="s">
        <v>9</v>
      </c>
      <c r="E16" s="40">
        <f t="shared" si="0"/>
        <v>237.85322314917946</v>
      </c>
      <c r="F16" s="41">
        <f t="shared" si="1"/>
        <v>8.0263227564743733</v>
      </c>
      <c r="G16" s="42">
        <v>29.634146341463399</v>
      </c>
      <c r="H16" s="43">
        <v>14.891467598308401</v>
      </c>
      <c r="I16" s="33">
        <v>11.038410450472099</v>
      </c>
      <c r="J16" s="33">
        <v>3.7042682926829298</v>
      </c>
      <c r="K16" s="33">
        <v>1.9505793208929201</v>
      </c>
      <c r="L16" s="33">
        <v>935.10548780487795</v>
      </c>
      <c r="M16" s="33">
        <v>79.507166339991699</v>
      </c>
      <c r="N16" s="33">
        <v>855.59832146488702</v>
      </c>
      <c r="O16" s="54">
        <v>2.6829578764935502</v>
      </c>
      <c r="P16" s="55">
        <v>0.91497519009686101</v>
      </c>
    </row>
    <row r="17" spans="1:16" ht="21.25" customHeight="1" x14ac:dyDescent="0.15">
      <c r="A17" s="11" t="s">
        <v>726</v>
      </c>
      <c r="B17" s="12" t="s">
        <v>80</v>
      </c>
      <c r="C17" s="13">
        <v>34</v>
      </c>
      <c r="D17" s="12" t="s">
        <v>9</v>
      </c>
      <c r="E17" s="40">
        <f t="shared" si="0"/>
        <v>235.56303711786634</v>
      </c>
      <c r="F17" s="41">
        <f t="shared" si="1"/>
        <v>7.8841506300673654</v>
      </c>
      <c r="G17" s="42">
        <v>29.878048780487799</v>
      </c>
      <c r="H17" s="43">
        <v>16.7935718711303</v>
      </c>
      <c r="I17" s="33">
        <v>9.3497208117965709</v>
      </c>
      <c r="J17" s="33">
        <v>3.7347560975609801</v>
      </c>
      <c r="K17" s="33">
        <v>1.85049176362281</v>
      </c>
      <c r="L17" s="33">
        <v>934.73475609756099</v>
      </c>
      <c r="M17" s="33">
        <v>81.6817257347289</v>
      </c>
      <c r="N17" s="33">
        <v>853.05303036283306</v>
      </c>
      <c r="O17" s="54">
        <v>2.7338373511215401</v>
      </c>
      <c r="P17" s="55">
        <v>0.91261507587912605</v>
      </c>
    </row>
    <row r="18" spans="1:16" ht="21.25" customHeight="1" x14ac:dyDescent="0.15">
      <c r="A18" s="11" t="s">
        <v>727</v>
      </c>
      <c r="B18" s="12" t="s">
        <v>239</v>
      </c>
      <c r="C18" s="13">
        <v>28</v>
      </c>
      <c r="D18" s="12" t="s">
        <v>9</v>
      </c>
      <c r="E18" s="40">
        <f t="shared" si="0"/>
        <v>234.06810188916717</v>
      </c>
      <c r="F18" s="41">
        <f t="shared" si="1"/>
        <v>7.7896040401427324</v>
      </c>
      <c r="G18" s="42">
        <v>30.048780487804901</v>
      </c>
      <c r="H18" s="43">
        <v>14.3275064446999</v>
      </c>
      <c r="I18" s="33">
        <v>11.965176482129401</v>
      </c>
      <c r="J18" s="33">
        <v>3.75609756097561</v>
      </c>
      <c r="K18" s="33">
        <v>1.9058394415476301</v>
      </c>
      <c r="L18" s="33">
        <v>945.48487804878096</v>
      </c>
      <c r="M18" s="33">
        <v>81.562438672119598</v>
      </c>
      <c r="N18" s="33">
        <v>863.92243937666206</v>
      </c>
      <c r="O18" s="54">
        <v>2.7143344038611201</v>
      </c>
      <c r="P18" s="55">
        <v>0.91373480362748705</v>
      </c>
    </row>
    <row r="19" spans="1:16" ht="21.25" customHeight="1" x14ac:dyDescent="0.15">
      <c r="A19" s="11" t="s">
        <v>728</v>
      </c>
      <c r="B19" s="12" t="s">
        <v>125</v>
      </c>
      <c r="C19" s="13">
        <v>28</v>
      </c>
      <c r="D19" s="12" t="s">
        <v>9</v>
      </c>
      <c r="E19" s="40">
        <f t="shared" si="0"/>
        <v>230.87223728146932</v>
      </c>
      <c r="F19" s="41">
        <f t="shared" si="1"/>
        <v>7.7651859955211098</v>
      </c>
      <c r="G19" s="42">
        <v>29.731707317073202</v>
      </c>
      <c r="H19" s="43">
        <v>15.9399142937836</v>
      </c>
      <c r="I19" s="33">
        <v>10.075329608655499</v>
      </c>
      <c r="J19" s="33">
        <v>3.7164634146341502</v>
      </c>
      <c r="K19" s="33">
        <v>1.8205163527005599</v>
      </c>
      <c r="L19" s="33">
        <v>929.71048780487899</v>
      </c>
      <c r="M19" s="33">
        <v>81.555366345063703</v>
      </c>
      <c r="N19" s="33">
        <v>848.155121459817</v>
      </c>
      <c r="O19" s="54">
        <v>2.74304349478885</v>
      </c>
      <c r="P19" s="55">
        <v>0.91227874976690604</v>
      </c>
    </row>
    <row r="20" spans="1:16" ht="21.25" customHeight="1" x14ac:dyDescent="0.15">
      <c r="A20" s="11" t="s">
        <v>729</v>
      </c>
      <c r="B20" s="12" t="s">
        <v>87</v>
      </c>
      <c r="C20" s="13">
        <v>30</v>
      </c>
      <c r="D20" s="12" t="s">
        <v>9</v>
      </c>
      <c r="E20" s="40">
        <f t="shared" si="0"/>
        <v>226.38518298603688</v>
      </c>
      <c r="F20" s="41">
        <f t="shared" si="1"/>
        <v>7.8129566518749991</v>
      </c>
      <c r="G20" s="42">
        <v>28.975609756097601</v>
      </c>
      <c r="H20" s="43">
        <v>17.426940911467401</v>
      </c>
      <c r="I20" s="33">
        <v>7.9267176251180498</v>
      </c>
      <c r="J20" s="33">
        <v>3.6219512195122001</v>
      </c>
      <c r="K20" s="33">
        <v>1.9465411769135199</v>
      </c>
      <c r="L20" s="33">
        <v>881.00341463414804</v>
      </c>
      <c r="M20" s="33">
        <v>77.225836976933294</v>
      </c>
      <c r="N20" s="33">
        <v>803.77757765721503</v>
      </c>
      <c r="O20" s="54">
        <v>2.66520144449012</v>
      </c>
      <c r="P20" s="55">
        <v>0.91234331706988603</v>
      </c>
    </row>
    <row r="21" spans="1:16" ht="21.25" customHeight="1" x14ac:dyDescent="0.15">
      <c r="A21" s="11" t="s">
        <v>730</v>
      </c>
      <c r="B21" s="12" t="s">
        <v>212</v>
      </c>
      <c r="C21" s="13">
        <v>30</v>
      </c>
      <c r="D21" s="12" t="s">
        <v>9</v>
      </c>
      <c r="E21" s="40">
        <f t="shared" si="0"/>
        <v>219.21274821013219</v>
      </c>
      <c r="F21" s="41">
        <f t="shared" si="1"/>
        <v>7.0547273756792972</v>
      </c>
      <c r="G21" s="42">
        <v>31.0731707317073</v>
      </c>
      <c r="H21" s="43">
        <v>13.8466744101384</v>
      </c>
      <c r="I21" s="33">
        <v>13.342349980105499</v>
      </c>
      <c r="J21" s="33">
        <v>3.8841463414634099</v>
      </c>
      <c r="K21" s="33">
        <v>2.0300847978060599</v>
      </c>
      <c r="L21" s="33">
        <v>932.19512195121899</v>
      </c>
      <c r="M21" s="33">
        <v>83.567144454715702</v>
      </c>
      <c r="N21" s="33">
        <v>848.62797749650395</v>
      </c>
      <c r="O21" s="54">
        <v>2.6893665012899102</v>
      </c>
      <c r="P21" s="55">
        <v>0.91035444995700299</v>
      </c>
    </row>
    <row r="22" spans="1:16" ht="21.25" customHeight="1" x14ac:dyDescent="0.15">
      <c r="A22" s="11" t="s">
        <v>731</v>
      </c>
      <c r="B22" s="12" t="s">
        <v>151</v>
      </c>
      <c r="C22" s="13">
        <v>23</v>
      </c>
      <c r="D22" s="12" t="s">
        <v>9</v>
      </c>
      <c r="E22" s="40">
        <f t="shared" si="0"/>
        <v>217.05978033518687</v>
      </c>
      <c r="F22" s="41">
        <f t="shared" si="1"/>
        <v>7.0129637460541119</v>
      </c>
      <c r="G22" s="42">
        <v>30.951219512195099</v>
      </c>
      <c r="H22" s="43">
        <v>13.4967252226581</v>
      </c>
      <c r="I22" s="33">
        <v>13.5855918505126</v>
      </c>
      <c r="J22" s="33">
        <v>3.86890243902439</v>
      </c>
      <c r="K22" s="33">
        <v>1.08628771687055</v>
      </c>
      <c r="L22" s="33">
        <v>1017.21182926829</v>
      </c>
      <c r="M22" s="33">
        <v>95.488252971621506</v>
      </c>
      <c r="N22" s="33">
        <v>921.72357629667204</v>
      </c>
      <c r="O22" s="54">
        <v>3.0851208603912399</v>
      </c>
      <c r="P22" s="55">
        <v>0.90612746507253195</v>
      </c>
    </row>
    <row r="23" spans="1:16" ht="21.25" customHeight="1" x14ac:dyDescent="0.15">
      <c r="A23" s="11" t="s">
        <v>732</v>
      </c>
      <c r="B23" s="12" t="s">
        <v>157</v>
      </c>
      <c r="C23" s="13">
        <v>26</v>
      </c>
      <c r="D23" s="12" t="s">
        <v>9</v>
      </c>
      <c r="E23" s="40">
        <f t="shared" si="0"/>
        <v>216.48173254019633</v>
      </c>
      <c r="F23" s="41">
        <f t="shared" si="1"/>
        <v>8.0396295599167065</v>
      </c>
      <c r="G23" s="42">
        <v>26.9268292682927</v>
      </c>
      <c r="H23" s="43">
        <v>12.0067104806629</v>
      </c>
      <c r="I23" s="33">
        <v>11.554265129093301</v>
      </c>
      <c r="J23" s="33">
        <v>3.3658536585365901</v>
      </c>
      <c r="K23" s="33">
        <v>1.75865559383798</v>
      </c>
      <c r="L23" s="33">
        <v>860.850731707318</v>
      </c>
      <c r="M23" s="33">
        <v>72.423164555179099</v>
      </c>
      <c r="N23" s="33">
        <v>788.42756715213795</v>
      </c>
      <c r="O23" s="54">
        <v>2.68962839380647</v>
      </c>
      <c r="P23" s="55">
        <v>0.91587024104452697</v>
      </c>
    </row>
    <row r="24" spans="1:16" ht="21.25" customHeight="1" x14ac:dyDescent="0.15">
      <c r="A24" s="11" t="s">
        <v>733</v>
      </c>
      <c r="B24" s="12" t="s">
        <v>67</v>
      </c>
      <c r="C24" s="13">
        <v>23</v>
      </c>
      <c r="D24" s="12" t="s">
        <v>9</v>
      </c>
      <c r="E24" s="40">
        <f t="shared" si="0"/>
        <v>205.44538469320557</v>
      </c>
      <c r="F24" s="41">
        <f t="shared" si="1"/>
        <v>7.8648559966586609</v>
      </c>
      <c r="G24" s="42">
        <v>26.121951219512201</v>
      </c>
      <c r="H24" s="43">
        <v>15.5770643119507</v>
      </c>
      <c r="I24" s="33">
        <v>7.2796430051224501</v>
      </c>
      <c r="J24" s="33">
        <v>3.2652439024390301</v>
      </c>
      <c r="K24" s="33">
        <v>1.87216082991954</v>
      </c>
      <c r="L24" s="33">
        <v>786.53195121951205</v>
      </c>
      <c r="M24" s="33">
        <v>68.084601574926197</v>
      </c>
      <c r="N24" s="33">
        <v>718.44734964458598</v>
      </c>
      <c r="O24" s="54">
        <v>2.6064133189280798</v>
      </c>
      <c r="P24" s="55">
        <v>0.91343695387153501</v>
      </c>
    </row>
    <row r="25" spans="1:16" ht="21.25" customHeight="1" x14ac:dyDescent="0.15">
      <c r="A25" s="11" t="s">
        <v>734</v>
      </c>
      <c r="B25" s="12" t="s">
        <v>102</v>
      </c>
      <c r="C25" s="13">
        <v>33</v>
      </c>
      <c r="D25" s="12" t="s">
        <v>9</v>
      </c>
      <c r="E25" s="40">
        <f t="shared" si="0"/>
        <v>198.98088013324042</v>
      </c>
      <c r="F25" s="41">
        <f t="shared" si="1"/>
        <v>8.1663824679307826</v>
      </c>
      <c r="G25" s="42">
        <v>24.365853658536601</v>
      </c>
      <c r="H25" s="43">
        <v>12.111170089398</v>
      </c>
      <c r="I25" s="33">
        <v>9.2089518618215394</v>
      </c>
      <c r="J25" s="33">
        <v>3.04573170731708</v>
      </c>
      <c r="K25" s="33">
        <v>1.68352792088175</v>
      </c>
      <c r="L25" s="33">
        <v>768.86451219512196</v>
      </c>
      <c r="M25" s="33">
        <v>64.329126306936701</v>
      </c>
      <c r="N25" s="33">
        <v>704.53538588818606</v>
      </c>
      <c r="O25" s="54">
        <v>2.6401343128972998</v>
      </c>
      <c r="P25" s="55">
        <v>0.91633229875147204</v>
      </c>
    </row>
    <row r="26" spans="1:16" ht="21.25" customHeight="1" x14ac:dyDescent="0.15">
      <c r="A26" s="11" t="s">
        <v>735</v>
      </c>
      <c r="B26" s="12" t="s">
        <v>130</v>
      </c>
      <c r="C26" s="13">
        <v>35</v>
      </c>
      <c r="D26" s="12" t="s">
        <v>9</v>
      </c>
      <c r="E26" s="40">
        <f t="shared" si="0"/>
        <v>198.32332602388078</v>
      </c>
      <c r="F26" s="41">
        <f t="shared" si="1"/>
        <v>7.3619342390032703</v>
      </c>
      <c r="G26" s="42">
        <v>26.939024390243901</v>
      </c>
      <c r="H26" s="43">
        <v>13.4325049848056</v>
      </c>
      <c r="I26" s="33">
        <v>10.139141356657801</v>
      </c>
      <c r="J26" s="33">
        <v>3.3673780487804899</v>
      </c>
      <c r="K26" s="33">
        <v>1.7547361068421301</v>
      </c>
      <c r="L26" s="33">
        <v>816.65652439024404</v>
      </c>
      <c r="M26" s="33">
        <v>72.517692382669097</v>
      </c>
      <c r="N26" s="33">
        <v>744.13883200757402</v>
      </c>
      <c r="O26" s="54">
        <v>2.6919197715612802</v>
      </c>
      <c r="P26" s="55">
        <v>0.91120172285794898</v>
      </c>
    </row>
    <row r="27" spans="1:16" ht="21.25" customHeight="1" x14ac:dyDescent="0.15">
      <c r="A27" s="11" t="s">
        <v>736</v>
      </c>
      <c r="B27" s="12" t="s">
        <v>99</v>
      </c>
      <c r="C27" s="13">
        <v>29</v>
      </c>
      <c r="D27" s="12" t="s">
        <v>9</v>
      </c>
      <c r="E27" s="40">
        <f t="shared" si="0"/>
        <v>195.68881275931722</v>
      </c>
      <c r="F27" s="41">
        <f t="shared" si="1"/>
        <v>7.2086624646289188</v>
      </c>
      <c r="G27" s="42">
        <v>27.1463414634147</v>
      </c>
      <c r="H27" s="43">
        <v>12.0035399253871</v>
      </c>
      <c r="I27" s="33">
        <v>11.7495088551008</v>
      </c>
      <c r="J27" s="33">
        <v>3.3932926829268402</v>
      </c>
      <c r="K27" s="33">
        <v>1.1811973354248699</v>
      </c>
      <c r="L27" s="33">
        <v>879.94865853658803</v>
      </c>
      <c r="M27" s="33">
        <v>80.759580273139093</v>
      </c>
      <c r="N27" s="33">
        <v>799.18907826344696</v>
      </c>
      <c r="O27" s="54">
        <v>2.97497106127466</v>
      </c>
      <c r="P27" s="55">
        <v>0.90822239514809</v>
      </c>
    </row>
    <row r="28" spans="1:16" ht="21.25" customHeight="1" x14ac:dyDescent="0.15">
      <c r="A28" s="11" t="s">
        <v>737</v>
      </c>
      <c r="B28" s="12" t="s">
        <v>58</v>
      </c>
      <c r="C28" s="13">
        <v>39</v>
      </c>
      <c r="D28" s="12" t="s">
        <v>9</v>
      </c>
      <c r="E28" s="40">
        <f t="shared" si="0"/>
        <v>194.42644093107319</v>
      </c>
      <c r="F28" s="41">
        <f t="shared" si="1"/>
        <v>7.9082183315218053</v>
      </c>
      <c r="G28" s="42">
        <v>24.585365853658601</v>
      </c>
      <c r="H28" s="43">
        <v>13.166990491191999</v>
      </c>
      <c r="I28" s="33">
        <v>8.3452046307592394</v>
      </c>
      <c r="J28" s="33">
        <v>3.07317073170733</v>
      </c>
      <c r="K28" s="33">
        <v>1.4294083291177999</v>
      </c>
      <c r="L28" s="33">
        <v>783.16682926829503</v>
      </c>
      <c r="M28" s="33">
        <v>68.433360524253303</v>
      </c>
      <c r="N28" s="33">
        <v>714.73346874404297</v>
      </c>
      <c r="O28" s="54">
        <v>2.78349978322855</v>
      </c>
      <c r="P28" s="55">
        <v>0.91261968974325702</v>
      </c>
    </row>
    <row r="29" spans="1:16" ht="21.25" customHeight="1" x14ac:dyDescent="0.15">
      <c r="A29" s="11" t="s">
        <v>738</v>
      </c>
      <c r="B29" s="12" t="s">
        <v>67</v>
      </c>
      <c r="C29" s="13">
        <v>28</v>
      </c>
      <c r="D29" s="12" t="s">
        <v>9</v>
      </c>
      <c r="E29" s="40">
        <f t="shared" si="0"/>
        <v>192.88498512993419</v>
      </c>
      <c r="F29" s="41">
        <f t="shared" si="1"/>
        <v>7.753219990516965</v>
      </c>
      <c r="G29" s="42">
        <v>24.878048780487799</v>
      </c>
      <c r="H29" s="43">
        <v>14.6565577813974</v>
      </c>
      <c r="I29" s="33">
        <v>7.11173490152939</v>
      </c>
      <c r="J29" s="33">
        <v>3.1097560975609801</v>
      </c>
      <c r="K29" s="33">
        <v>1.73613748115484</v>
      </c>
      <c r="L29" s="33">
        <v>749.07804878048796</v>
      </c>
      <c r="M29" s="33">
        <v>65.455996447660397</v>
      </c>
      <c r="N29" s="33">
        <v>683.62205233282702</v>
      </c>
      <c r="O29" s="54">
        <v>2.6310743670138002</v>
      </c>
      <c r="P29" s="55">
        <v>0.91261792205201597</v>
      </c>
    </row>
    <row r="30" spans="1:16" ht="21.25" customHeight="1" x14ac:dyDescent="0.15">
      <c r="A30" s="11" t="s">
        <v>739</v>
      </c>
      <c r="B30" s="12" t="s">
        <v>147</v>
      </c>
      <c r="C30" s="13">
        <v>25</v>
      </c>
      <c r="D30" s="12" t="s">
        <v>9</v>
      </c>
      <c r="E30" s="40">
        <f t="shared" si="0"/>
        <v>191.75742239376612</v>
      </c>
      <c r="F30" s="41">
        <f t="shared" si="1"/>
        <v>6.8365689722994825</v>
      </c>
      <c r="G30" s="42">
        <v>28.048780487804901</v>
      </c>
      <c r="H30" s="43">
        <v>11.9718964613438</v>
      </c>
      <c r="I30" s="33">
        <v>12.570786465485501</v>
      </c>
      <c r="J30" s="33">
        <v>3.50609756097561</v>
      </c>
      <c r="K30" s="33">
        <v>1.52492037167406</v>
      </c>
      <c r="L30" s="33">
        <v>861.79878048780597</v>
      </c>
      <c r="M30" s="33">
        <v>79.459285136433294</v>
      </c>
      <c r="N30" s="33">
        <v>782.33949535137299</v>
      </c>
      <c r="O30" s="54">
        <v>2.8328962526902299</v>
      </c>
      <c r="P30" s="55">
        <v>0.90779833188965897</v>
      </c>
    </row>
    <row r="31" spans="1:16" ht="21.25" customHeight="1" x14ac:dyDescent="0.15">
      <c r="A31" s="11" t="s">
        <v>740</v>
      </c>
      <c r="B31" s="12" t="s">
        <v>115</v>
      </c>
      <c r="C31" s="13">
        <v>23</v>
      </c>
      <c r="D31" s="12" t="s">
        <v>9</v>
      </c>
      <c r="E31" s="40">
        <f t="shared" si="0"/>
        <v>191.13765198357132</v>
      </c>
      <c r="F31" s="41">
        <f t="shared" si="1"/>
        <v>7.4634702203108727</v>
      </c>
      <c r="G31" s="42">
        <v>25.609756097561</v>
      </c>
      <c r="H31" s="43">
        <v>13.122999520819601</v>
      </c>
      <c r="I31" s="33">
        <v>9.2855370645463093</v>
      </c>
      <c r="J31" s="33">
        <v>3.2012195121951299</v>
      </c>
      <c r="K31" s="33">
        <v>1.5892241032358101</v>
      </c>
      <c r="L31" s="33">
        <v>786.98780487805004</v>
      </c>
      <c r="M31" s="33">
        <v>69.9724849212527</v>
      </c>
      <c r="N31" s="33">
        <v>717.01531995679795</v>
      </c>
      <c r="O31" s="54">
        <v>2.7322589350203401</v>
      </c>
      <c r="P31" s="55">
        <v>0.91108822209500995</v>
      </c>
    </row>
    <row r="32" spans="1:16" ht="21.25" customHeight="1" x14ac:dyDescent="0.15">
      <c r="A32" s="11" t="s">
        <v>741</v>
      </c>
      <c r="B32" s="12" t="s">
        <v>204</v>
      </c>
      <c r="C32" s="13">
        <v>22</v>
      </c>
      <c r="D32" s="12" t="s">
        <v>9</v>
      </c>
      <c r="E32" s="40">
        <f t="shared" si="0"/>
        <v>183.91383433707682</v>
      </c>
      <c r="F32" s="41">
        <f t="shared" si="1"/>
        <v>6.981914081314966</v>
      </c>
      <c r="G32" s="42">
        <v>26.341463414634099</v>
      </c>
      <c r="H32" s="43">
        <v>8.9033976087168103</v>
      </c>
      <c r="I32" s="33">
        <v>14.145382879088</v>
      </c>
      <c r="J32" s="33">
        <v>3.2926829268292601</v>
      </c>
      <c r="K32" s="33">
        <v>1.20721455688403</v>
      </c>
      <c r="L32" s="33">
        <v>852.54146341463297</v>
      </c>
      <c r="M32" s="33">
        <v>77.566148374330893</v>
      </c>
      <c r="N32" s="33">
        <v>774.97531504030201</v>
      </c>
      <c r="O32" s="54">
        <v>2.9446408179144199</v>
      </c>
      <c r="P32" s="55">
        <v>0.90901774083378895</v>
      </c>
    </row>
    <row r="33" spans="1:16" ht="21.25" customHeight="1" x14ac:dyDescent="0.15">
      <c r="A33" s="11" t="s">
        <v>742</v>
      </c>
      <c r="B33" s="12" t="s">
        <v>99</v>
      </c>
      <c r="C33" s="13">
        <v>23</v>
      </c>
      <c r="D33" s="12" t="s">
        <v>9</v>
      </c>
      <c r="E33" s="40">
        <f t="shared" si="0"/>
        <v>182.56191039975215</v>
      </c>
      <c r="F33" s="41">
        <f t="shared" si="1"/>
        <v>7.0613569116885442</v>
      </c>
      <c r="G33" s="42">
        <v>25.8536585365853</v>
      </c>
      <c r="H33" s="43">
        <v>11.0579304396474</v>
      </c>
      <c r="I33" s="33">
        <v>11.5640207798648</v>
      </c>
      <c r="J33" s="33">
        <v>3.2317073170731598</v>
      </c>
      <c r="K33" s="33">
        <v>1.0687635826891899</v>
      </c>
      <c r="L33" s="33">
        <v>838.04634146341198</v>
      </c>
      <c r="M33" s="33">
        <v>77.649308233221305</v>
      </c>
      <c r="N33" s="33">
        <v>760.39703323019103</v>
      </c>
      <c r="O33" s="54">
        <v>3.0034166392095099</v>
      </c>
      <c r="P33" s="55">
        <v>0.90734485148204502</v>
      </c>
    </row>
    <row r="34" spans="1:16" ht="21.25" customHeight="1" x14ac:dyDescent="0.15">
      <c r="A34" s="11" t="s">
        <v>743</v>
      </c>
      <c r="B34" s="12" t="s">
        <v>119</v>
      </c>
      <c r="C34" s="13">
        <v>33</v>
      </c>
      <c r="D34" s="12" t="s">
        <v>9</v>
      </c>
      <c r="E34" s="40">
        <f t="shared" si="0"/>
        <v>182.11023396545747</v>
      </c>
      <c r="F34" s="41">
        <f t="shared" si="1"/>
        <v>7.3779837871380964</v>
      </c>
      <c r="G34" s="42">
        <v>24.6829268292683</v>
      </c>
      <c r="H34" s="43">
        <v>11.374984467101701</v>
      </c>
      <c r="I34" s="33">
        <v>10.222576508508</v>
      </c>
      <c r="J34" s="33">
        <v>3.0853658536585402</v>
      </c>
      <c r="K34" s="33">
        <v>1.4874386827822801</v>
      </c>
      <c r="L34" s="33">
        <v>766.158048780488</v>
      </c>
      <c r="M34" s="33">
        <v>68.019606054758896</v>
      </c>
      <c r="N34" s="33">
        <v>698.13844272572896</v>
      </c>
      <c r="O34" s="54">
        <v>2.7557350279101902</v>
      </c>
      <c r="P34" s="55">
        <v>0.91121987667815096</v>
      </c>
    </row>
    <row r="35" spans="1:16" ht="21.25" customHeight="1" x14ac:dyDescent="0.15">
      <c r="A35" s="11" t="s">
        <v>744</v>
      </c>
      <c r="B35" s="12" t="s">
        <v>115</v>
      </c>
      <c r="C35" s="13">
        <v>32</v>
      </c>
      <c r="D35" s="12" t="s">
        <v>9</v>
      </c>
      <c r="E35" s="40">
        <f t="shared" ref="E35:E67" si="2">(H35*H$2)+(I35*I$2)+(J35*J$2)+(K35*K$2)+(L35*L$2)+(M35*M$2)+(N35*N$2)+(O35*O$2)+(P35*P$2)</f>
        <v>177.30443626230755</v>
      </c>
      <c r="F35" s="41">
        <f t="shared" ref="F35:F66" si="3">E35/G35</f>
        <v>7.2694818867546172</v>
      </c>
      <c r="G35" s="42">
        <v>24.390243902439</v>
      </c>
      <c r="H35" s="43">
        <v>12.5210361741605</v>
      </c>
      <c r="I35" s="33">
        <v>8.8204272404736699</v>
      </c>
      <c r="J35" s="33">
        <v>3.0487804878048799</v>
      </c>
      <c r="K35" s="33">
        <v>1.4131473818429201</v>
      </c>
      <c r="L35" s="33">
        <v>749.51219512194996</v>
      </c>
      <c r="M35" s="33">
        <v>67.954589881381594</v>
      </c>
      <c r="N35" s="33">
        <v>681.55760524056996</v>
      </c>
      <c r="O35" s="54">
        <v>2.7861381851366498</v>
      </c>
      <c r="P35" s="55">
        <v>0.90933491099457697</v>
      </c>
    </row>
    <row r="36" spans="1:16" ht="21.25" customHeight="1" x14ac:dyDescent="0.15">
      <c r="A36" s="11" t="s">
        <v>745</v>
      </c>
      <c r="B36" s="12" t="s">
        <v>135</v>
      </c>
      <c r="C36" s="13">
        <v>25</v>
      </c>
      <c r="D36" s="12" t="s">
        <v>9</v>
      </c>
      <c r="E36" s="40">
        <f t="shared" si="2"/>
        <v>174.11093117266242</v>
      </c>
      <c r="F36" s="41">
        <f t="shared" si="3"/>
        <v>6.6220298497951307</v>
      </c>
      <c r="G36" s="42">
        <v>26.292682926829301</v>
      </c>
      <c r="H36" s="43">
        <v>8.3242779995811294</v>
      </c>
      <c r="I36" s="33">
        <v>14.6818195613945</v>
      </c>
      <c r="J36" s="33">
        <v>3.2865853658536599</v>
      </c>
      <c r="K36" s="33">
        <v>1.1289862209783901</v>
      </c>
      <c r="L36" s="33">
        <v>842.68048780487902</v>
      </c>
      <c r="M36" s="33">
        <v>78.417176905850596</v>
      </c>
      <c r="N36" s="33">
        <v>764.26331089902806</v>
      </c>
      <c r="O36" s="54">
        <v>2.9824714778663002</v>
      </c>
      <c r="P36" s="55">
        <v>0.906943167617276</v>
      </c>
    </row>
    <row r="37" spans="1:16" ht="21.25" customHeight="1" x14ac:dyDescent="0.15">
      <c r="A37" s="11" t="s">
        <v>746</v>
      </c>
      <c r="B37" s="12" t="s">
        <v>144</v>
      </c>
      <c r="C37" s="13">
        <v>31</v>
      </c>
      <c r="D37" s="12" t="s">
        <v>9</v>
      </c>
      <c r="E37" s="40">
        <f t="shared" si="2"/>
        <v>172.13486868226892</v>
      </c>
      <c r="F37" s="41">
        <f t="shared" si="3"/>
        <v>7.1722861950945385</v>
      </c>
      <c r="G37" s="42">
        <v>24</v>
      </c>
      <c r="H37" s="43">
        <v>9.3361942661089401</v>
      </c>
      <c r="I37" s="33">
        <v>11.663805733891101</v>
      </c>
      <c r="J37" s="33">
        <v>3</v>
      </c>
      <c r="K37" s="33">
        <v>1.0948095273579701</v>
      </c>
      <c r="L37" s="33">
        <v>779.04</v>
      </c>
      <c r="M37" s="33">
        <v>70.738095191649606</v>
      </c>
      <c r="N37" s="33">
        <v>708.30190480834995</v>
      </c>
      <c r="O37" s="54">
        <v>2.9474206329853998</v>
      </c>
      <c r="P37" s="55">
        <v>0.909198378527868</v>
      </c>
    </row>
    <row r="38" spans="1:16" ht="21.25" customHeight="1" x14ac:dyDescent="0.15">
      <c r="A38" s="11" t="s">
        <v>747</v>
      </c>
      <c r="B38" s="12" t="s">
        <v>144</v>
      </c>
      <c r="C38" s="13">
        <v>34</v>
      </c>
      <c r="D38" s="12" t="s">
        <v>9</v>
      </c>
      <c r="E38" s="40">
        <f t="shared" si="2"/>
        <v>168.11221884825119</v>
      </c>
      <c r="F38" s="41">
        <f t="shared" si="3"/>
        <v>7.0046757853437995</v>
      </c>
      <c r="G38" s="42">
        <v>24</v>
      </c>
      <c r="H38" s="43">
        <v>9.0681046832840195</v>
      </c>
      <c r="I38" s="33">
        <v>11.931895316716</v>
      </c>
      <c r="J38" s="33">
        <v>3</v>
      </c>
      <c r="K38" s="33">
        <v>1.0274955997037101</v>
      </c>
      <c r="L38" s="33">
        <v>779.04</v>
      </c>
      <c r="M38" s="33">
        <v>71.619167543145096</v>
      </c>
      <c r="N38" s="33">
        <v>707.42083245685399</v>
      </c>
      <c r="O38" s="54">
        <v>2.98413198096438</v>
      </c>
      <c r="P38" s="55">
        <v>0.90806740662463403</v>
      </c>
    </row>
    <row r="39" spans="1:16" ht="21.25" customHeight="1" x14ac:dyDescent="0.15">
      <c r="A39" s="11" t="s">
        <v>748</v>
      </c>
      <c r="B39" s="12" t="s">
        <v>58</v>
      </c>
      <c r="C39" s="13">
        <v>33</v>
      </c>
      <c r="D39" s="12" t="s">
        <v>9</v>
      </c>
      <c r="E39" s="40">
        <f t="shared" si="2"/>
        <v>167.99869451538876</v>
      </c>
      <c r="F39" s="41">
        <f t="shared" si="3"/>
        <v>7.1749442449280814</v>
      </c>
      <c r="G39" s="42">
        <v>23.414634146341399</v>
      </c>
      <c r="H39" s="43">
        <v>12.025170059285101</v>
      </c>
      <c r="I39" s="33">
        <v>8.4626348187635791</v>
      </c>
      <c r="J39" s="33">
        <v>2.9268292682926802</v>
      </c>
      <c r="K39" s="33">
        <v>1.0345396422850299</v>
      </c>
      <c r="L39" s="33">
        <v>745.87317073170505</v>
      </c>
      <c r="M39" s="33">
        <v>69.452137232254202</v>
      </c>
      <c r="N39" s="33">
        <v>676.42103349945205</v>
      </c>
      <c r="O39" s="54">
        <v>2.9661850276275299</v>
      </c>
      <c r="P39" s="55">
        <v>0.90688478958946706</v>
      </c>
    </row>
    <row r="40" spans="1:16" ht="21.25" customHeight="1" x14ac:dyDescent="0.15">
      <c r="A40" s="11" t="s">
        <v>749</v>
      </c>
      <c r="B40" s="12" t="s">
        <v>65</v>
      </c>
      <c r="C40" s="13">
        <v>24</v>
      </c>
      <c r="D40" s="12" t="s">
        <v>9</v>
      </c>
      <c r="E40" s="40">
        <f t="shared" si="2"/>
        <v>163.44212454781797</v>
      </c>
      <c r="F40" s="41">
        <f t="shared" si="3"/>
        <v>6.936984582257284</v>
      </c>
      <c r="G40" s="42">
        <v>23.560975609756099</v>
      </c>
      <c r="H40" s="43">
        <v>13.1244353635715</v>
      </c>
      <c r="I40" s="33">
        <v>7.4914182949651096</v>
      </c>
      <c r="J40" s="33">
        <v>2.9451219512195101</v>
      </c>
      <c r="K40" s="33">
        <v>1.4705405872076001</v>
      </c>
      <c r="L40" s="33">
        <v>692.10365853658504</v>
      </c>
      <c r="M40" s="33">
        <v>64.264026281601403</v>
      </c>
      <c r="N40" s="33">
        <v>627.83963225498496</v>
      </c>
      <c r="O40" s="54">
        <v>2.7275621920762498</v>
      </c>
      <c r="P40" s="55">
        <v>0.90714681899314897</v>
      </c>
    </row>
    <row r="41" spans="1:16" ht="21.25" customHeight="1" x14ac:dyDescent="0.15">
      <c r="A41" s="11" t="s">
        <v>750</v>
      </c>
      <c r="B41" s="12" t="s">
        <v>65</v>
      </c>
      <c r="C41" s="13">
        <v>26</v>
      </c>
      <c r="D41" s="12" t="s">
        <v>9</v>
      </c>
      <c r="E41" s="40">
        <f t="shared" si="2"/>
        <v>162.05227421531532</v>
      </c>
      <c r="F41" s="41">
        <f t="shared" si="3"/>
        <v>7.2218948291607923</v>
      </c>
      <c r="G41" s="42">
        <v>22.439024390243901</v>
      </c>
      <c r="H41" s="43">
        <v>12.6036567350856</v>
      </c>
      <c r="I41" s="33">
        <v>7.0304896063778104</v>
      </c>
      <c r="J41" s="33">
        <v>2.8048780487804899</v>
      </c>
      <c r="K41" s="33">
        <v>1.52769182532281</v>
      </c>
      <c r="L41" s="33">
        <v>659.14634146341496</v>
      </c>
      <c r="M41" s="33">
        <v>59.539214392084197</v>
      </c>
      <c r="N41" s="33">
        <v>599.60712707133098</v>
      </c>
      <c r="O41" s="54">
        <v>2.6533780326907102</v>
      </c>
      <c r="P41" s="55">
        <v>0.90967223718499701</v>
      </c>
    </row>
    <row r="42" spans="1:16" ht="21.25" customHeight="1" x14ac:dyDescent="0.15">
      <c r="A42" s="11" t="s">
        <v>751</v>
      </c>
      <c r="B42" s="12" t="s">
        <v>119</v>
      </c>
      <c r="C42" s="13">
        <v>25</v>
      </c>
      <c r="D42" s="12" t="s">
        <v>9</v>
      </c>
      <c r="E42" s="40">
        <f t="shared" si="2"/>
        <v>149.81394526076897</v>
      </c>
      <c r="F42" s="41">
        <f t="shared" si="3"/>
        <v>7.0278853039948856</v>
      </c>
      <c r="G42" s="42">
        <v>21.3170731707317</v>
      </c>
      <c r="H42" s="43">
        <v>9.3704980404963401</v>
      </c>
      <c r="I42" s="33">
        <v>9.2819409838939002</v>
      </c>
      <c r="J42" s="33">
        <v>2.6646341463414598</v>
      </c>
      <c r="K42" s="33">
        <v>1.1569586842080299</v>
      </c>
      <c r="L42" s="33">
        <v>661.68195121951203</v>
      </c>
      <c r="M42" s="33">
        <v>60.414983382540697</v>
      </c>
      <c r="N42" s="33">
        <v>601.26696783697196</v>
      </c>
      <c r="O42" s="54">
        <v>2.8341124927736501</v>
      </c>
      <c r="P42" s="55">
        <v>0.90869482948538505</v>
      </c>
    </row>
    <row r="43" spans="1:16" ht="21.25" customHeight="1" x14ac:dyDescent="0.15">
      <c r="A43" s="11" t="s">
        <v>752</v>
      </c>
      <c r="B43" s="12" t="s">
        <v>204</v>
      </c>
      <c r="C43" s="13">
        <v>32</v>
      </c>
      <c r="D43" s="12" t="s">
        <v>9</v>
      </c>
      <c r="E43" s="40">
        <f t="shared" si="2"/>
        <v>144.34009315579863</v>
      </c>
      <c r="F43" s="41">
        <f t="shared" si="3"/>
        <v>6.664351147959156</v>
      </c>
      <c r="G43" s="42">
        <v>21.658536585365901</v>
      </c>
      <c r="H43" s="43">
        <v>7.1198099649304201</v>
      </c>
      <c r="I43" s="33">
        <v>11.8314095472647</v>
      </c>
      <c r="J43" s="33">
        <v>2.7073170731707399</v>
      </c>
      <c r="K43" s="33">
        <v>0.86134021878824296</v>
      </c>
      <c r="L43" s="33">
        <v>700.97853658536701</v>
      </c>
      <c r="M43" s="33">
        <v>65.494652991215204</v>
      </c>
      <c r="N43" s="33">
        <v>635.48388359415299</v>
      </c>
      <c r="O43" s="54">
        <v>3.0239648340538499</v>
      </c>
      <c r="P43" s="55">
        <v>0.90656682113227705</v>
      </c>
    </row>
    <row r="44" spans="1:16" ht="21.25" customHeight="1" x14ac:dyDescent="0.15">
      <c r="A44" s="11" t="s">
        <v>753</v>
      </c>
      <c r="B44" s="12" t="s">
        <v>130</v>
      </c>
      <c r="C44" s="13">
        <v>27</v>
      </c>
      <c r="D44" s="12" t="s">
        <v>9</v>
      </c>
      <c r="E44" s="40">
        <f t="shared" si="2"/>
        <v>143.48867548061014</v>
      </c>
      <c r="F44" s="41">
        <f t="shared" si="3"/>
        <v>7.1526269844437875</v>
      </c>
      <c r="G44" s="42">
        <v>20.060975609756099</v>
      </c>
      <c r="H44" s="43">
        <v>9.6637512826236005</v>
      </c>
      <c r="I44" s="33">
        <v>7.8896023759129799</v>
      </c>
      <c r="J44" s="33">
        <v>2.5076219512195101</v>
      </c>
      <c r="K44" s="33">
        <v>1.2401784733287899</v>
      </c>
      <c r="L44" s="33">
        <v>608.14847560975602</v>
      </c>
      <c r="M44" s="33">
        <v>54.8734780339419</v>
      </c>
      <c r="N44" s="33">
        <v>553.27499757581495</v>
      </c>
      <c r="O44" s="54">
        <v>2.7353344673454298</v>
      </c>
      <c r="P44" s="55">
        <v>0.90976960358418502</v>
      </c>
    </row>
    <row r="45" spans="1:16" ht="21.25" customHeight="1" x14ac:dyDescent="0.15">
      <c r="A45" s="11" t="s">
        <v>754</v>
      </c>
      <c r="B45" s="12" t="s">
        <v>135</v>
      </c>
      <c r="C45" s="13">
        <v>29</v>
      </c>
      <c r="D45" s="12" t="s">
        <v>9</v>
      </c>
      <c r="E45" s="40">
        <f t="shared" si="2"/>
        <v>139.67795680669494</v>
      </c>
      <c r="F45" s="41">
        <f t="shared" si="3"/>
        <v>6.1512311805311501</v>
      </c>
      <c r="G45" s="42">
        <v>22.707317073170699</v>
      </c>
      <c r="H45" s="43">
        <v>6.8141321632370504</v>
      </c>
      <c r="I45" s="33">
        <v>13.0547702757873</v>
      </c>
      <c r="J45" s="33">
        <v>2.8384146341463401</v>
      </c>
      <c r="K45" s="33">
        <v>0.77496620792684501</v>
      </c>
      <c r="L45" s="33">
        <v>727.76951219512102</v>
      </c>
      <c r="M45" s="33">
        <v>70.342608056122799</v>
      </c>
      <c r="N45" s="33">
        <v>657.42690413899697</v>
      </c>
      <c r="O45" s="54">
        <v>3.0977947693888699</v>
      </c>
      <c r="P45" s="55">
        <v>0.90334493699254703</v>
      </c>
    </row>
    <row r="46" spans="1:16" ht="21.25" customHeight="1" x14ac:dyDescent="0.15">
      <c r="A46" s="11" t="s">
        <v>755</v>
      </c>
      <c r="B46" s="12" t="s">
        <v>80</v>
      </c>
      <c r="C46" s="13">
        <v>25</v>
      </c>
      <c r="D46" s="12" t="s">
        <v>9</v>
      </c>
      <c r="E46" s="40">
        <f t="shared" si="2"/>
        <v>137.85608150556709</v>
      </c>
      <c r="F46" s="41">
        <f t="shared" si="3"/>
        <v>7.20931038485746</v>
      </c>
      <c r="G46" s="42">
        <v>19.121951219512201</v>
      </c>
      <c r="H46" s="43">
        <v>10.309789096250601</v>
      </c>
      <c r="I46" s="33">
        <v>6.4219182208226098</v>
      </c>
      <c r="J46" s="33">
        <v>2.3902439024390301</v>
      </c>
      <c r="K46" s="33">
        <v>0.94190511797665799</v>
      </c>
      <c r="L46" s="33">
        <v>598.23024390243904</v>
      </c>
      <c r="M46" s="33">
        <v>55.449205134388002</v>
      </c>
      <c r="N46" s="33">
        <v>542.78103876805199</v>
      </c>
      <c r="O46" s="54">
        <v>2.8997671052422298</v>
      </c>
      <c r="P46" s="55">
        <v>0.90731126401655005</v>
      </c>
    </row>
    <row r="47" spans="1:16" ht="21.25" customHeight="1" x14ac:dyDescent="0.15">
      <c r="A47" s="11" t="s">
        <v>756</v>
      </c>
      <c r="B47" s="12" t="s">
        <v>157</v>
      </c>
      <c r="C47" s="13">
        <v>35</v>
      </c>
      <c r="D47" s="12" t="s">
        <v>9</v>
      </c>
      <c r="E47" s="40">
        <f t="shared" si="2"/>
        <v>134.59545512994549</v>
      </c>
      <c r="F47" s="41">
        <f t="shared" si="3"/>
        <v>7.0567949620559718</v>
      </c>
      <c r="G47" s="42">
        <v>19.0731707317073</v>
      </c>
      <c r="H47" s="43">
        <v>7.4507438061545699</v>
      </c>
      <c r="I47" s="33">
        <v>9.2382805840893205</v>
      </c>
      <c r="J47" s="33">
        <v>2.3841463414634099</v>
      </c>
      <c r="K47" s="33">
        <v>0.91977317736775599</v>
      </c>
      <c r="L47" s="33">
        <v>609.769268292682</v>
      </c>
      <c r="M47" s="33">
        <v>55.565987654169902</v>
      </c>
      <c r="N47" s="33">
        <v>554.20328063851196</v>
      </c>
      <c r="O47" s="54">
        <v>2.9133062580830802</v>
      </c>
      <c r="P47" s="55">
        <v>0.90887374857419201</v>
      </c>
    </row>
    <row r="48" spans="1:16" ht="21.25" customHeight="1" x14ac:dyDescent="0.15">
      <c r="A48" s="11" t="s">
        <v>757</v>
      </c>
      <c r="B48" s="12" t="s">
        <v>147</v>
      </c>
      <c r="C48" s="13">
        <v>33</v>
      </c>
      <c r="D48" s="12" t="s">
        <v>9</v>
      </c>
      <c r="E48" s="40">
        <f t="shared" si="2"/>
        <v>127.03738672149804</v>
      </c>
      <c r="F48" s="41">
        <f t="shared" si="3"/>
        <v>7.0768109450834595</v>
      </c>
      <c r="G48" s="42">
        <v>17.951219512195099</v>
      </c>
      <c r="H48" s="43">
        <v>7.9340236772513801</v>
      </c>
      <c r="I48" s="33">
        <v>7.77329339591933</v>
      </c>
      <c r="J48" s="33">
        <v>2.24390243902439</v>
      </c>
      <c r="K48" s="33">
        <v>1.0490821799685599</v>
      </c>
      <c r="L48" s="33">
        <v>551.55121951219405</v>
      </c>
      <c r="M48" s="33">
        <v>49.896702407511398</v>
      </c>
      <c r="N48" s="33">
        <v>501.65451710468199</v>
      </c>
      <c r="O48" s="54">
        <v>2.77957173737496</v>
      </c>
      <c r="P48" s="55">
        <v>0.90953387347843895</v>
      </c>
    </row>
    <row r="49" spans="1:16" ht="21.25" customHeight="1" x14ac:dyDescent="0.15">
      <c r="A49" s="11" t="s">
        <v>758</v>
      </c>
      <c r="B49" s="12" t="s">
        <v>212</v>
      </c>
      <c r="C49" s="13">
        <v>27</v>
      </c>
      <c r="D49" s="12" t="s">
        <v>9</v>
      </c>
      <c r="E49" s="40">
        <f t="shared" si="2"/>
        <v>126.88363434436582</v>
      </c>
      <c r="F49" s="41">
        <f t="shared" si="3"/>
        <v>7.077862596080263</v>
      </c>
      <c r="G49" s="42">
        <v>17.9268292682927</v>
      </c>
      <c r="H49" s="43">
        <v>8.1240372290923606</v>
      </c>
      <c r="I49" s="33">
        <v>7.5619383806637597</v>
      </c>
      <c r="J49" s="33">
        <v>2.2408536585365901</v>
      </c>
      <c r="K49" s="33">
        <v>1.1713706663452499</v>
      </c>
      <c r="L49" s="33">
        <v>537.80487804878101</v>
      </c>
      <c r="M49" s="33">
        <v>48.209616485712097</v>
      </c>
      <c r="N49" s="33">
        <v>489.59526156306902</v>
      </c>
      <c r="O49" s="54">
        <v>2.68924391280843</v>
      </c>
      <c r="P49" s="55">
        <v>0.91035853623971896</v>
      </c>
    </row>
    <row r="50" spans="1:16" ht="21.25" customHeight="1" x14ac:dyDescent="0.15">
      <c r="A50" s="11" t="s">
        <v>759</v>
      </c>
      <c r="B50" s="12" t="s">
        <v>60</v>
      </c>
      <c r="C50" s="13">
        <v>31</v>
      </c>
      <c r="D50" s="12" t="s">
        <v>9</v>
      </c>
      <c r="E50" s="40">
        <f t="shared" si="2"/>
        <v>126.00198757336466</v>
      </c>
      <c r="F50" s="41">
        <f t="shared" si="3"/>
        <v>7.2354082500111625</v>
      </c>
      <c r="G50" s="42">
        <v>17.414634146341399</v>
      </c>
      <c r="H50" s="43">
        <v>11.1878164541189</v>
      </c>
      <c r="I50" s="33">
        <v>4.04998842392986</v>
      </c>
      <c r="J50" s="33">
        <v>2.1768292682926802</v>
      </c>
      <c r="K50" s="33">
        <v>0.82912825371624899</v>
      </c>
      <c r="L50" s="33">
        <v>537.67682926829104</v>
      </c>
      <c r="M50" s="33">
        <v>50.873752265877002</v>
      </c>
      <c r="N50" s="33">
        <v>486.80307700241298</v>
      </c>
      <c r="O50" s="54">
        <v>2.9213219088248801</v>
      </c>
      <c r="P50" s="55">
        <v>0.90538228635384999</v>
      </c>
    </row>
    <row r="51" spans="1:16" ht="21.25" customHeight="1" x14ac:dyDescent="0.15">
      <c r="A51" s="11" t="s">
        <v>760</v>
      </c>
      <c r="B51" s="12" t="s">
        <v>63</v>
      </c>
      <c r="C51" s="13">
        <v>29</v>
      </c>
      <c r="D51" s="12" t="s">
        <v>9</v>
      </c>
      <c r="E51" s="40">
        <f t="shared" si="2"/>
        <v>119.65556481897785</v>
      </c>
      <c r="F51" s="41">
        <f t="shared" si="3"/>
        <v>7.4162935110779991</v>
      </c>
      <c r="G51" s="42">
        <v>16.134146341463399</v>
      </c>
      <c r="H51" s="43">
        <v>9.9619130823976505</v>
      </c>
      <c r="I51" s="33">
        <v>4.15546496638283</v>
      </c>
      <c r="J51" s="33">
        <v>2.0167682926829298</v>
      </c>
      <c r="K51" s="33">
        <v>0.79292176546864301</v>
      </c>
      <c r="L51" s="33">
        <v>504.03073170731699</v>
      </c>
      <c r="M51" s="33">
        <v>46.808966803660297</v>
      </c>
      <c r="N51" s="33">
        <v>457.221764903657</v>
      </c>
      <c r="O51" s="54">
        <v>2.9012360377174198</v>
      </c>
      <c r="P51" s="55">
        <v>0.90713072862620303</v>
      </c>
    </row>
    <row r="52" spans="1:16" ht="21.25" customHeight="1" x14ac:dyDescent="0.15">
      <c r="A52" s="11" t="s">
        <v>761</v>
      </c>
      <c r="B52" s="12" t="s">
        <v>68</v>
      </c>
      <c r="C52" s="13">
        <v>26</v>
      </c>
      <c r="D52" s="12" t="s">
        <v>9</v>
      </c>
      <c r="E52" s="40">
        <f t="shared" si="2"/>
        <v>115.31739035295652</v>
      </c>
      <c r="F52" s="41">
        <f t="shared" si="3"/>
        <v>6.7064014247818724</v>
      </c>
      <c r="G52" s="42">
        <v>17.195121951219502</v>
      </c>
      <c r="H52" s="43">
        <v>6.7348064080422096</v>
      </c>
      <c r="I52" s="33">
        <v>8.3109252992748495</v>
      </c>
      <c r="J52" s="33">
        <v>2.1493902439024399</v>
      </c>
      <c r="K52" s="33">
        <v>0.83514778348414498</v>
      </c>
      <c r="L52" s="33">
        <v>537.00365853658502</v>
      </c>
      <c r="M52" s="33">
        <v>50.016901058980302</v>
      </c>
      <c r="N52" s="33">
        <v>486.98675747760501</v>
      </c>
      <c r="O52" s="54">
        <v>2.9087843169052401</v>
      </c>
      <c r="P52" s="55">
        <v>0.90685929180578795</v>
      </c>
    </row>
    <row r="53" spans="1:16" ht="21.25" customHeight="1" x14ac:dyDescent="0.15">
      <c r="A53" s="11" t="s">
        <v>762</v>
      </c>
      <c r="B53" s="12" t="s">
        <v>125</v>
      </c>
      <c r="C53" s="13">
        <v>26</v>
      </c>
      <c r="D53" s="12" t="s">
        <v>9</v>
      </c>
      <c r="E53" s="40">
        <f t="shared" si="2"/>
        <v>114.95071431139981</v>
      </c>
      <c r="F53" s="41">
        <f t="shared" si="3"/>
        <v>7.0659359621700162</v>
      </c>
      <c r="G53" s="42">
        <v>16.268292682926798</v>
      </c>
      <c r="H53" s="43">
        <v>8.1998245833146601</v>
      </c>
      <c r="I53" s="33">
        <v>6.0349315142462903</v>
      </c>
      <c r="J53" s="33">
        <v>2.0335365853658498</v>
      </c>
      <c r="K53" s="33">
        <v>0.79096014507216295</v>
      </c>
      <c r="L53" s="33">
        <v>508.70951219512102</v>
      </c>
      <c r="M53" s="33">
        <v>47.310124521785497</v>
      </c>
      <c r="N53" s="33">
        <v>461.39938767333598</v>
      </c>
      <c r="O53" s="54">
        <v>2.9081185987904199</v>
      </c>
      <c r="P53" s="55">
        <v>0.90699972501469694</v>
      </c>
    </row>
    <row r="54" spans="1:16" ht="21.25" customHeight="1" x14ac:dyDescent="0.15">
      <c r="A54" s="11" t="s">
        <v>763</v>
      </c>
      <c r="B54" s="12" t="s">
        <v>76</v>
      </c>
      <c r="C54" s="13">
        <v>32</v>
      </c>
      <c r="D54" s="12" t="s">
        <v>9</v>
      </c>
      <c r="E54" s="40">
        <f t="shared" si="2"/>
        <v>114.79432297077487</v>
      </c>
      <c r="F54" s="41">
        <f t="shared" si="3"/>
        <v>7.1149920510986764</v>
      </c>
      <c r="G54" s="42">
        <v>16.134146341463399</v>
      </c>
      <c r="H54" s="43">
        <v>9.2154333685176599</v>
      </c>
      <c r="I54" s="33">
        <v>4.9019446802628099</v>
      </c>
      <c r="J54" s="33">
        <v>2.0167682926829298</v>
      </c>
      <c r="K54" s="33">
        <v>1.08144410651249</v>
      </c>
      <c r="L54" s="33">
        <v>471.19774390243902</v>
      </c>
      <c r="M54" s="33">
        <v>43.0324963711492</v>
      </c>
      <c r="N54" s="33">
        <v>428.16524753128903</v>
      </c>
      <c r="O54" s="54">
        <v>2.6671690872518798</v>
      </c>
      <c r="P54" s="55">
        <v>0.90867423087649801</v>
      </c>
    </row>
    <row r="55" spans="1:16" ht="21.25" customHeight="1" x14ac:dyDescent="0.15">
      <c r="A55" s="11" t="s">
        <v>764</v>
      </c>
      <c r="B55" s="12" t="s">
        <v>151</v>
      </c>
      <c r="C55" s="13">
        <v>32</v>
      </c>
      <c r="D55" s="12" t="s">
        <v>9</v>
      </c>
      <c r="E55" s="40">
        <f t="shared" si="2"/>
        <v>112.74202186176151</v>
      </c>
      <c r="F55" s="41">
        <f t="shared" si="3"/>
        <v>7.0249588090155246</v>
      </c>
      <c r="G55" s="42">
        <v>16.048780487804901</v>
      </c>
      <c r="H55" s="43">
        <v>6.9380818289936803</v>
      </c>
      <c r="I55" s="33">
        <v>7.1046010978355998</v>
      </c>
      <c r="J55" s="33">
        <v>2.00609756097561</v>
      </c>
      <c r="K55" s="33">
        <v>0.57106524841859396</v>
      </c>
      <c r="L55" s="33">
        <v>527.44317073170805</v>
      </c>
      <c r="M55" s="33">
        <v>49.410268425117401</v>
      </c>
      <c r="N55" s="33">
        <v>478.03290230659098</v>
      </c>
      <c r="O55" s="54">
        <v>3.0787553274009301</v>
      </c>
      <c r="P55" s="55">
        <v>0.90632115236875299</v>
      </c>
    </row>
    <row r="56" spans="1:16" ht="21.25" customHeight="1" x14ac:dyDescent="0.15">
      <c r="A56" s="11" t="s">
        <v>765</v>
      </c>
      <c r="B56" s="12" t="s">
        <v>70</v>
      </c>
      <c r="C56" s="13">
        <v>20</v>
      </c>
      <c r="D56" s="12" t="s">
        <v>9</v>
      </c>
      <c r="E56" s="40">
        <f t="shared" si="2"/>
        <v>112.46871223895695</v>
      </c>
      <c r="F56" s="41">
        <f t="shared" si="3"/>
        <v>7.0079288781112892</v>
      </c>
      <c r="G56" s="42">
        <v>16.048780487804901</v>
      </c>
      <c r="H56" s="43">
        <v>9.5233257015017099</v>
      </c>
      <c r="I56" s="33">
        <v>4.51935722532758</v>
      </c>
      <c r="J56" s="33">
        <v>2.00609756097561</v>
      </c>
      <c r="K56" s="33">
        <v>0.68593414430596999</v>
      </c>
      <c r="L56" s="33">
        <v>500.40097560975698</v>
      </c>
      <c r="M56" s="33">
        <v>47.906748845439701</v>
      </c>
      <c r="N56" s="33">
        <v>452.494226764318</v>
      </c>
      <c r="O56" s="54">
        <v>2.9850709766915302</v>
      </c>
      <c r="P56" s="55">
        <v>0.90426327848968802</v>
      </c>
    </row>
    <row r="57" spans="1:16" ht="21.25" customHeight="1" x14ac:dyDescent="0.15">
      <c r="A57" s="11" t="s">
        <v>766</v>
      </c>
      <c r="B57" s="12" t="s">
        <v>83</v>
      </c>
      <c r="C57" s="13">
        <v>30</v>
      </c>
      <c r="D57" s="12" t="s">
        <v>9</v>
      </c>
      <c r="E57" s="40">
        <f t="shared" si="2"/>
        <v>111.55649150161075</v>
      </c>
      <c r="F57" s="41">
        <f t="shared" si="3"/>
        <v>7.0583582585895632</v>
      </c>
      <c r="G57" s="42">
        <v>15.8048780487805</v>
      </c>
      <c r="H57" s="43">
        <v>9.1259864094658703</v>
      </c>
      <c r="I57" s="33">
        <v>4.7032818832170697</v>
      </c>
      <c r="J57" s="33">
        <v>1.9756097560975601</v>
      </c>
      <c r="K57" s="33">
        <v>0.89810573975067898</v>
      </c>
      <c r="L57" s="33">
        <v>474.620487804878</v>
      </c>
      <c r="M57" s="33">
        <v>44.265120888207903</v>
      </c>
      <c r="N57" s="33">
        <v>430.35536691667102</v>
      </c>
      <c r="O57" s="54">
        <v>2.8007252413835202</v>
      </c>
      <c r="P57" s="55">
        <v>0.90673575619768498</v>
      </c>
    </row>
    <row r="58" spans="1:16" ht="21.25" customHeight="1" x14ac:dyDescent="0.15">
      <c r="A58" s="11" t="s">
        <v>767</v>
      </c>
      <c r="B58" s="12" t="s">
        <v>87</v>
      </c>
      <c r="C58" s="13">
        <v>28</v>
      </c>
      <c r="D58" s="12" t="s">
        <v>9</v>
      </c>
      <c r="E58" s="40">
        <f t="shared" si="2"/>
        <v>107.37389414566157</v>
      </c>
      <c r="F58" s="41">
        <f t="shared" si="3"/>
        <v>7.1466390583963237</v>
      </c>
      <c r="G58" s="42">
        <v>15.024390243902401</v>
      </c>
      <c r="H58" s="43">
        <v>8.4737721606150593</v>
      </c>
      <c r="I58" s="33">
        <v>4.6725693027995403</v>
      </c>
      <c r="J58" s="33">
        <v>1.8780487804878001</v>
      </c>
      <c r="K58" s="33">
        <v>0.83522241724448698</v>
      </c>
      <c r="L58" s="33">
        <v>456.81658536585201</v>
      </c>
      <c r="M58" s="33">
        <v>42.321759958171199</v>
      </c>
      <c r="N58" s="33">
        <v>414.49482540768201</v>
      </c>
      <c r="O58" s="54">
        <v>2.8168703868263401</v>
      </c>
      <c r="P58" s="55">
        <v>0.90735502756696795</v>
      </c>
    </row>
    <row r="59" spans="1:16" ht="21.25" customHeight="1" x14ac:dyDescent="0.15">
      <c r="A59" s="11" t="s">
        <v>768</v>
      </c>
      <c r="B59" s="12" t="s">
        <v>94</v>
      </c>
      <c r="C59" s="13">
        <v>24</v>
      </c>
      <c r="D59" s="12" t="s">
        <v>9</v>
      </c>
      <c r="E59" s="40">
        <f t="shared" si="2"/>
        <v>107.30829446886511</v>
      </c>
      <c r="F59" s="41">
        <f t="shared" si="3"/>
        <v>6.6510054016983728</v>
      </c>
      <c r="G59" s="42">
        <v>16.134146341463399</v>
      </c>
      <c r="H59" s="43">
        <v>8.0699578404169294</v>
      </c>
      <c r="I59" s="33">
        <v>6.0474202083635404</v>
      </c>
      <c r="J59" s="33">
        <v>2.0167682926829298</v>
      </c>
      <c r="K59" s="33">
        <v>0.80608379456526602</v>
      </c>
      <c r="L59" s="33">
        <v>489.42932926829201</v>
      </c>
      <c r="M59" s="33">
        <v>46.6366889359034</v>
      </c>
      <c r="N59" s="33">
        <v>442.79264033238798</v>
      </c>
      <c r="O59" s="54">
        <v>2.8905581955737598</v>
      </c>
      <c r="P59" s="55">
        <v>0.90471210827183901</v>
      </c>
    </row>
    <row r="60" spans="1:16" ht="21.25" customHeight="1" x14ac:dyDescent="0.15">
      <c r="A60" s="11" t="s">
        <v>769</v>
      </c>
      <c r="B60" s="12" t="s">
        <v>92</v>
      </c>
      <c r="C60" s="13">
        <v>25</v>
      </c>
      <c r="D60" s="12" t="s">
        <v>9</v>
      </c>
      <c r="E60" s="40">
        <f t="shared" si="2"/>
        <v>105.98405574278907</v>
      </c>
      <c r="F60" s="41">
        <f t="shared" si="3"/>
        <v>6.9973370136141089</v>
      </c>
      <c r="G60" s="42">
        <v>15.146341463414601</v>
      </c>
      <c r="H60" s="43">
        <v>7.1064893805441596</v>
      </c>
      <c r="I60" s="33">
        <v>6.1465593999436203</v>
      </c>
      <c r="J60" s="33">
        <v>1.89329268292683</v>
      </c>
      <c r="K60" s="33">
        <v>0.77393435040718594</v>
      </c>
      <c r="L60" s="33">
        <v>471.126951219511</v>
      </c>
      <c r="M60" s="33">
        <v>43.556216202689598</v>
      </c>
      <c r="N60" s="33">
        <v>427.57073501682203</v>
      </c>
      <c r="O60" s="54">
        <v>2.87569221306003</v>
      </c>
      <c r="P60" s="55">
        <v>0.90754887596656397</v>
      </c>
    </row>
    <row r="61" spans="1:16" ht="21.25" customHeight="1" x14ac:dyDescent="0.15">
      <c r="A61" s="11" t="s">
        <v>770</v>
      </c>
      <c r="B61" s="12" t="s">
        <v>239</v>
      </c>
      <c r="C61" s="13">
        <v>27</v>
      </c>
      <c r="D61" s="12" t="s">
        <v>9</v>
      </c>
      <c r="E61" s="40">
        <f t="shared" si="2"/>
        <v>103.38854503205121</v>
      </c>
      <c r="F61" s="41">
        <f t="shared" si="3"/>
        <v>7.4107173886610251</v>
      </c>
      <c r="G61" s="42">
        <v>13.951219512195101</v>
      </c>
      <c r="H61" s="43">
        <v>6.2284173669677401</v>
      </c>
      <c r="I61" s="33">
        <v>5.9788997062029701</v>
      </c>
      <c r="J61" s="33">
        <v>1.74390243902439</v>
      </c>
      <c r="K61" s="33">
        <v>0.80087816881890095</v>
      </c>
      <c r="L61" s="33">
        <v>438.97512195121902</v>
      </c>
      <c r="M61" s="33">
        <v>38.967435537742602</v>
      </c>
      <c r="N61" s="33">
        <v>400.00768641347599</v>
      </c>
      <c r="O61" s="54">
        <v>2.7931203794535802</v>
      </c>
      <c r="P61" s="55">
        <v>0.91123087940716396</v>
      </c>
    </row>
    <row r="62" spans="1:16" ht="21.25" customHeight="1" x14ac:dyDescent="0.15">
      <c r="A62" s="11" t="s">
        <v>771</v>
      </c>
      <c r="B62" s="12" t="s">
        <v>117</v>
      </c>
      <c r="C62" s="13">
        <v>36</v>
      </c>
      <c r="D62" s="12" t="s">
        <v>9</v>
      </c>
      <c r="E62" s="40">
        <f t="shared" si="2"/>
        <v>103.35344336930075</v>
      </c>
      <c r="F62" s="41">
        <f t="shared" si="3"/>
        <v>7.0624852969022252</v>
      </c>
      <c r="G62" s="42">
        <v>14.634146341463399</v>
      </c>
      <c r="H62" s="43">
        <v>6.28258877541474</v>
      </c>
      <c r="I62" s="33">
        <v>6.5222892733657396</v>
      </c>
      <c r="J62" s="33">
        <v>1.82926829268293</v>
      </c>
      <c r="K62" s="33">
        <v>0.78289546522061304</v>
      </c>
      <c r="L62" s="33">
        <v>457.243902439024</v>
      </c>
      <c r="M62" s="33">
        <v>41.623447173398901</v>
      </c>
      <c r="N62" s="33">
        <v>415.620455265624</v>
      </c>
      <c r="O62" s="54">
        <v>2.8442688901822599</v>
      </c>
      <c r="P62" s="55">
        <v>0.90896883052705202</v>
      </c>
    </row>
    <row r="63" spans="1:16" ht="21.25" customHeight="1" x14ac:dyDescent="0.15">
      <c r="A63" s="11" t="s">
        <v>772</v>
      </c>
      <c r="B63" s="12" t="s">
        <v>121</v>
      </c>
      <c r="C63" s="13">
        <v>27</v>
      </c>
      <c r="D63" s="12" t="s">
        <v>9</v>
      </c>
      <c r="E63" s="40">
        <f t="shared" si="2"/>
        <v>101.00428163084737</v>
      </c>
      <c r="F63" s="41">
        <f t="shared" si="3"/>
        <v>6.2602804941266008</v>
      </c>
      <c r="G63" s="42">
        <v>16.134146341463399</v>
      </c>
      <c r="H63" s="43">
        <v>5.5892561411565103</v>
      </c>
      <c r="I63" s="33">
        <v>8.5281219076239605</v>
      </c>
      <c r="J63" s="33">
        <v>2.0167682926829298</v>
      </c>
      <c r="K63" s="33">
        <v>0.421569237035614</v>
      </c>
      <c r="L63" s="33">
        <v>528.473963414634</v>
      </c>
      <c r="M63" s="33">
        <v>51.6696019925743</v>
      </c>
      <c r="N63" s="33">
        <v>476.804361422059</v>
      </c>
      <c r="O63" s="54">
        <v>3.2024998967430802</v>
      </c>
      <c r="P63" s="55">
        <v>0.90222867053142797</v>
      </c>
    </row>
    <row r="64" spans="1:16" ht="21.25" customHeight="1" x14ac:dyDescent="0.15">
      <c r="A64" s="11" t="s">
        <v>773</v>
      </c>
      <c r="B64" s="12" t="s">
        <v>96</v>
      </c>
      <c r="C64" s="13">
        <v>29</v>
      </c>
      <c r="D64" s="12" t="s">
        <v>9</v>
      </c>
      <c r="E64" s="40">
        <f t="shared" si="2"/>
        <v>89.694022828406588</v>
      </c>
      <c r="F64" s="41">
        <f t="shared" si="3"/>
        <v>6.6620560434142782</v>
      </c>
      <c r="G64" s="42">
        <v>13.4634146341463</v>
      </c>
      <c r="H64" s="43">
        <v>6.4245541431596402</v>
      </c>
      <c r="I64" s="33">
        <v>5.3559336617183702</v>
      </c>
      <c r="J64" s="33">
        <v>1.68292682926829</v>
      </c>
      <c r="K64" s="33">
        <v>0.62267566820508902</v>
      </c>
      <c r="L64" s="33">
        <v>415.34634146341301</v>
      </c>
      <c r="M64" s="33">
        <v>39.570903334054002</v>
      </c>
      <c r="N64" s="33">
        <v>375.77543812935897</v>
      </c>
      <c r="O64" s="54">
        <v>2.9391431824206902</v>
      </c>
      <c r="P64" s="55">
        <v>0.90472793574000998</v>
      </c>
    </row>
    <row r="65" spans="1:16" ht="21.25" customHeight="1" x14ac:dyDescent="0.15">
      <c r="A65" s="11" t="s">
        <v>774</v>
      </c>
      <c r="B65" s="12" t="s">
        <v>78</v>
      </c>
      <c r="C65" s="13">
        <v>36</v>
      </c>
      <c r="D65" s="12" t="s">
        <v>9</v>
      </c>
      <c r="E65" s="40">
        <f t="shared" si="2"/>
        <v>78.757646923789139</v>
      </c>
      <c r="F65" s="41">
        <f t="shared" si="3"/>
        <v>6.5233606542936551</v>
      </c>
      <c r="G65" s="42">
        <v>12.0731707317073</v>
      </c>
      <c r="H65" s="43">
        <v>6.5214973928956299</v>
      </c>
      <c r="I65" s="33">
        <v>4.0425269973482596</v>
      </c>
      <c r="J65" s="33">
        <v>1.5091463414634101</v>
      </c>
      <c r="K65" s="33">
        <v>0.56970792151132299</v>
      </c>
      <c r="L65" s="33">
        <v>363.46280487804802</v>
      </c>
      <c r="M65" s="33">
        <v>35.336475296269803</v>
      </c>
      <c r="N65" s="33">
        <v>328.12632958177801</v>
      </c>
      <c r="O65" s="54">
        <v>2.92685956999407</v>
      </c>
      <c r="P65" s="55">
        <v>0.90277829031741996</v>
      </c>
    </row>
    <row r="66" spans="1:16" ht="21.25" customHeight="1" x14ac:dyDescent="0.15">
      <c r="A66" s="11" t="s">
        <v>775</v>
      </c>
      <c r="B66" s="12" t="s">
        <v>72</v>
      </c>
      <c r="C66" s="13">
        <v>26</v>
      </c>
      <c r="D66" s="12" t="s">
        <v>9</v>
      </c>
      <c r="E66" s="40">
        <f t="shared" si="2"/>
        <v>78.69524384711643</v>
      </c>
      <c r="F66" s="41">
        <f t="shared" si="3"/>
        <v>6.5847040770036314</v>
      </c>
      <c r="G66" s="42">
        <v>11.951219512195101</v>
      </c>
      <c r="H66" s="43">
        <v>5.1690283568817001</v>
      </c>
      <c r="I66" s="33">
        <v>5.28828871628901</v>
      </c>
      <c r="J66" s="33">
        <v>1.49390243902439</v>
      </c>
      <c r="K66" s="33">
        <v>0.49441423185835698</v>
      </c>
      <c r="L66" s="33">
        <v>375.626829268292</v>
      </c>
      <c r="M66" s="33">
        <v>35.889738377540297</v>
      </c>
      <c r="N66" s="33">
        <v>339.73709089075101</v>
      </c>
      <c r="O66" s="54">
        <v>3.0030189254676598</v>
      </c>
      <c r="P66" s="55">
        <v>0.90445374083780905</v>
      </c>
    </row>
    <row r="67" spans="1:16" ht="21.25" customHeight="1" x14ac:dyDescent="0.15">
      <c r="A67" s="11" t="s">
        <v>776</v>
      </c>
      <c r="B67" s="12" t="s">
        <v>58</v>
      </c>
      <c r="C67" s="13">
        <v>23</v>
      </c>
      <c r="D67" s="12" t="s">
        <v>9</v>
      </c>
      <c r="E67" s="40">
        <f t="shared" si="2"/>
        <v>60.599151624081443</v>
      </c>
      <c r="F67" s="41">
        <f t="shared" ref="F67:F98" si="4">E67/G67</f>
        <v>6.9015700460759328</v>
      </c>
      <c r="G67" s="42">
        <v>8.7804878048780601</v>
      </c>
      <c r="H67" s="43">
        <v>4.3534729243971304</v>
      </c>
      <c r="I67" s="33">
        <v>3.32945390487117</v>
      </c>
      <c r="J67" s="33">
        <v>1.09756097560976</v>
      </c>
      <c r="K67" s="33">
        <v>0.34753404526382697</v>
      </c>
      <c r="L67" s="33">
        <v>279.70243902439103</v>
      </c>
      <c r="M67" s="33">
        <v>26.5735870719522</v>
      </c>
      <c r="N67" s="33">
        <v>253.128851952438</v>
      </c>
      <c r="O67" s="54">
        <v>3.02643630541677</v>
      </c>
      <c r="P67" s="55">
        <v>0.90499336664835095</v>
      </c>
    </row>
  </sheetData>
  <autoFilter ref="A2:P67" xr:uid="{00000000-0001-0000-03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7"/>
  <sheetViews>
    <sheetView showGridLines="0" workbookViewId="0">
      <pane ySplit="2" topLeftCell="A3" activePane="bottomLeft" state="frozen"/>
      <selection pane="bottomLeft" activeCell="G71" sqref="G71"/>
    </sheetView>
  </sheetViews>
  <sheetFormatPr baseColWidth="10" defaultColWidth="8" defaultRowHeight="16.25" customHeight="1" x14ac:dyDescent="0.15"/>
  <cols>
    <col min="1" max="1" width="28.33203125" style="56" customWidth="1"/>
    <col min="2" max="16" width="8.33203125" style="56" customWidth="1"/>
    <col min="17" max="17" width="8" style="56" customWidth="1"/>
    <col min="18" max="16384" width="8" style="56"/>
  </cols>
  <sheetData>
    <row r="1" spans="1:16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ht="28.25" customHeight="1" x14ac:dyDescent="0.15">
      <c r="A2" s="35" t="s">
        <v>57</v>
      </c>
      <c r="B2" s="5"/>
      <c r="C2" s="5"/>
      <c r="D2" s="5"/>
      <c r="E2" s="36"/>
      <c r="F2" s="36"/>
      <c r="G2" s="5"/>
      <c r="H2" s="8">
        <v>1</v>
      </c>
      <c r="I2" s="5"/>
      <c r="J2" s="5"/>
      <c r="K2" s="8">
        <v>1</v>
      </c>
      <c r="L2" s="5"/>
      <c r="M2" s="5"/>
      <c r="N2" s="5"/>
      <c r="O2" s="8">
        <v>1</v>
      </c>
      <c r="P2" s="8">
        <v>1</v>
      </c>
    </row>
    <row r="3" spans="1:16" ht="21.25" customHeight="1" x14ac:dyDescent="0.15">
      <c r="A3" s="11" t="s">
        <v>54</v>
      </c>
      <c r="B3" s="12" t="s">
        <v>78</v>
      </c>
      <c r="C3" s="13">
        <v>27</v>
      </c>
      <c r="D3" s="12" t="s">
        <v>9</v>
      </c>
      <c r="E3" s="40">
        <f t="shared" ref="E3:E34" si="0">(H3*H$2)+(I3*I$2)+(J3*J$2)+(K3*K$2)+(L3*L$2)+(M3*M$2)+(N3*N$2)+(O3*O$2)+(P3*P$2)</f>
        <v>8.9330916323287433</v>
      </c>
      <c r="F3" s="40">
        <f t="shared" ref="F3:F34" si="1">E3/G3</f>
        <v>0.27130130142628023</v>
      </c>
      <c r="G3" s="42">
        <f>VLOOKUP(A3,Goalies!A1:G67,7,FALSE)</f>
        <v>32.9268292682927</v>
      </c>
      <c r="H3" s="43">
        <f>(VLOOKUP($A3,Goalies!$A1:$P67,8,FALSE)-AVERAGE(Goalies!H3:H67))/STDEV(Goalies!H3:H67)</f>
        <v>1.9486581355473169</v>
      </c>
      <c r="I3" s="33">
        <f>((VLOOKUP($A3,Goalies!$A1:$P67,9,FALSE)-AVERAGE(Goalies!I3:I67))/STDEV(Goalies!I3:I67))*-1</f>
        <v>0.26743773818221039</v>
      </c>
      <c r="J3" s="33">
        <f>(VLOOKUP($A3,Goalies!$A1:$P67,10,FALSE)-AVERAGE(Goalies!J3:J67))/STDEV(Goalies!J3:J67)</f>
        <v>1.330063372744398</v>
      </c>
      <c r="K3" s="33">
        <f>(VLOOKUP($A3,Goalies!$A1:$P67,11,FALSE)-AVERAGE(Goalies!K3:K67))/STDEV(Goalies!K3:K67)</f>
        <v>2.2854634213438105</v>
      </c>
      <c r="L3" s="33">
        <f>(VLOOKUP($A3,Goalies!$A1:$P67,12,FALSE)-AVERAGE(Goalies!L3:L67))/STDEV(Goalies!L3:L67)</f>
        <v>1.1691245956871694</v>
      </c>
      <c r="M3" s="33">
        <f>((VLOOKUP($A3,Goalies!$A1:$P67,13,FALSE)-AVERAGE(Goalies!M3:M67))/STDEV(Goalies!M3:M67))*-1</f>
        <v>-0.73930069488227035</v>
      </c>
      <c r="N3" s="33">
        <f>(VLOOKUP($A3,Goalies!$A1:$P67,14,FALSE)-AVERAGE(Goalies!N3:N67))/STDEV(Goalies!N3:N67)</f>
        <v>1.2047412358989282</v>
      </c>
      <c r="O3" s="33">
        <f>((VLOOKUP($A3,Goalies!$A1:$P67,15,FALSE)-AVERAGE(Goalies!O3:O67))/STDEV(Goalies!O3:O67))*-1</f>
        <v>2.3386247706491368</v>
      </c>
      <c r="P3" s="33">
        <f>(VLOOKUP($A3,Goalies!$A1:$P67,16,FALSE)-AVERAGE(Goalies!P3:P67))/STDEV(Goalies!P3:P67)</f>
        <v>2.3603453047884795</v>
      </c>
    </row>
    <row r="4" spans="1:16" ht="21.25" customHeight="1" x14ac:dyDescent="0.15">
      <c r="A4" s="11" t="s">
        <v>56</v>
      </c>
      <c r="B4" s="12" t="s">
        <v>96</v>
      </c>
      <c r="C4" s="13">
        <v>26</v>
      </c>
      <c r="D4" s="12" t="s">
        <v>9</v>
      </c>
      <c r="E4" s="40">
        <f t="shared" si="0"/>
        <v>8.269429765959293</v>
      </c>
      <c r="F4" s="40">
        <f t="shared" si="1"/>
        <v>0.25415788636006786</v>
      </c>
      <c r="G4" s="42">
        <f>VLOOKUP(A4,Goalies!A1:G67,7,FALSE)</f>
        <v>32.536585365853703</v>
      </c>
      <c r="H4" s="43">
        <f>(VLOOKUP($A4,Goalies!$A1:$P67,8,FALSE)-AVERAGE(Goalies!H3:H67))/STDEV(Goalies!H3:H67)</f>
        <v>1.372119723926214</v>
      </c>
      <c r="I4" s="33">
        <f>((VLOOKUP($A4,Goalies!$A1:$P67,9,FALSE)-AVERAGE(Goalies!I3:I67))/STDEV(Goalies!I3:I67))*-1</f>
        <v>-0.48259667320082555</v>
      </c>
      <c r="J4" s="33">
        <f>(VLOOKUP($A4,Goalies!$A1:$P67,10,FALSE)-AVERAGE(Goalies!J3:J67))/STDEV(Goalies!J3:J67)</f>
        <v>1.2735943203417925</v>
      </c>
      <c r="K4" s="33">
        <f>(VLOOKUP($A4,Goalies!$A1:$P67,11,FALSE)-AVERAGE(Goalies!K3:K67))/STDEV(Goalies!K3:K67)</f>
        <v>2.1300340347318221</v>
      </c>
      <c r="L4" s="33">
        <f>(VLOOKUP($A4,Goalies!$A1:$P67,12,FALSE)-AVERAGE(Goalies!L3:L67))/STDEV(Goalies!L3:L67)</f>
        <v>1.2269926524032186</v>
      </c>
      <c r="M4" s="33">
        <f>((VLOOKUP($A4,Goalies!$A1:$P67,13,FALSE)-AVERAGE(Goalies!M3:M67))/STDEV(Goalies!M3:M67))*-1</f>
        <v>-0.73745878939141851</v>
      </c>
      <c r="N4" s="33">
        <f>(VLOOKUP($A4,Goalies!$A1:$P67,14,FALSE)-AVERAGE(Goalies!N3:N67))/STDEV(Goalies!N3:N67)</f>
        <v>1.2676928858250591</v>
      </c>
      <c r="O4" s="33">
        <f>((VLOOKUP($A4,Goalies!$A1:$P67,15,FALSE)-AVERAGE(Goalies!O3:O67))/STDEV(Goalies!O3:O67))*-1</f>
        <v>2.1836894807394907</v>
      </c>
      <c r="P4" s="33">
        <f>(VLOOKUP($A4,Goalies!$A1:$P67,16,FALSE)-AVERAGE(Goalies!P3:P67))/STDEV(Goalies!P3:P67)</f>
        <v>2.583586526561767</v>
      </c>
    </row>
    <row r="5" spans="1:16" ht="21.25" customHeight="1" x14ac:dyDescent="0.15">
      <c r="A5" s="11" t="s">
        <v>715</v>
      </c>
      <c r="B5" s="12" t="s">
        <v>63</v>
      </c>
      <c r="C5" s="13">
        <v>29</v>
      </c>
      <c r="D5" s="12" t="s">
        <v>9</v>
      </c>
      <c r="E5" s="40">
        <f t="shared" si="0"/>
        <v>7.9796053716230633</v>
      </c>
      <c r="F5" s="40">
        <f t="shared" si="1"/>
        <v>0.24279318755958845</v>
      </c>
      <c r="G5" s="42">
        <f>VLOOKUP(A5,Goalies!A1:G67,7,FALSE)</f>
        <v>32.865853658536601</v>
      </c>
      <c r="H5" s="43">
        <f>(VLOOKUP($A5,Goalies!$A1:$P67,8,FALSE)-AVERAGE(Goalies!H3:H67))/STDEV(Goalies!H3:H67)</f>
        <v>2.1646680374230183</v>
      </c>
      <c r="I5" s="33">
        <f>((VLOOKUP($A5,Goalies!$A1:$P67,9,FALSE)-AVERAGE(Goalies!I3:I67))/STDEV(Goalies!I3:I67))*-1</f>
        <v>0.60812792633397561</v>
      </c>
      <c r="J5" s="33">
        <f>(VLOOKUP($A5,Goalies!$A1:$P67,10,FALSE)-AVERAGE(Goalies!J3:J67))/STDEV(Goalies!J3:J67)</f>
        <v>1.3212400833064941</v>
      </c>
      <c r="K5" s="33">
        <f>(VLOOKUP($A5,Goalies!$A1:$P67,11,FALSE)-AVERAGE(Goalies!K3:K67))/STDEV(Goalies!K3:K67)</f>
        <v>1.8652823203103117</v>
      </c>
      <c r="L5" s="33">
        <f>(VLOOKUP($A5,Goalies!$A1:$P67,12,FALSE)-AVERAGE(Goalies!L3:L67))/STDEV(Goalies!L3:L67)</f>
        <v>1.3334296521620461</v>
      </c>
      <c r="M5" s="33">
        <f>((VLOOKUP($A5,Goalies!$A1:$P67,13,FALSE)-AVERAGE(Goalies!M3:M67))/STDEV(Goalies!M3:M67))*-1</f>
        <v>-0.93931158864529996</v>
      </c>
      <c r="N5" s="33">
        <f>(VLOOKUP($A5,Goalies!$A1:$P67,14,FALSE)-AVERAGE(Goalies!N3:N67))/STDEV(Goalies!N3:N67)</f>
        <v>1.3657479344029408</v>
      </c>
      <c r="O5" s="33">
        <f>((VLOOKUP($A5,Goalies!$A1:$P67,15,FALSE)-AVERAGE(Goalies!O3:O67))/STDEV(Goalies!O3:O67))*-1</f>
        <v>1.725591877513164</v>
      </c>
      <c r="P5" s="33">
        <f>(VLOOKUP($A5,Goalies!$A1:$P67,16,FALSE)-AVERAGE(Goalies!P3:P67))/STDEV(Goalies!P3:P67)</f>
        <v>2.2240631363765688</v>
      </c>
    </row>
    <row r="6" spans="1:16" ht="21.25" customHeight="1" x14ac:dyDescent="0.15">
      <c r="A6" s="11" t="s">
        <v>717</v>
      </c>
      <c r="B6" s="12" t="s">
        <v>83</v>
      </c>
      <c r="C6" s="13">
        <v>26</v>
      </c>
      <c r="D6" s="12" t="s">
        <v>9</v>
      </c>
      <c r="E6" s="40">
        <f t="shared" si="0"/>
        <v>6.6505921647306439</v>
      </c>
      <c r="F6" s="40">
        <f t="shared" si="1"/>
        <v>0.20657142329845191</v>
      </c>
      <c r="G6" s="42">
        <f>VLOOKUP(A6,Goalies!A1:G67,7,FALSE)</f>
        <v>32.195121951219498</v>
      </c>
      <c r="H6" s="43">
        <f>(VLOOKUP($A6,Goalies!$A1:$P67,8,FALSE)-AVERAGE(Goalies!H3:H67))/STDEV(Goalies!H3:H67)</f>
        <v>1.7419330737311747</v>
      </c>
      <c r="I6" s="33">
        <f>((VLOOKUP($A6,Goalies!$A1:$P67,9,FALSE)-AVERAGE(Goalies!I3:I67))/STDEV(Goalies!I3:I67))*-1</f>
        <v>0.16895679289711343</v>
      </c>
      <c r="J6" s="33">
        <f>(VLOOKUP($A6,Goalies!$A1:$P67,10,FALSE)-AVERAGE(Goalies!J3:J67))/STDEV(Goalies!J3:J67)</f>
        <v>1.2241838994895122</v>
      </c>
      <c r="K6" s="33">
        <f>(VLOOKUP($A6,Goalies!$A1:$P67,11,FALSE)-AVERAGE(Goalies!K3:K67))/STDEV(Goalies!K3:K67)</f>
        <v>1.7572891012953815</v>
      </c>
      <c r="L6" s="33">
        <f>(VLOOKUP($A6,Goalies!$A1:$P67,12,FALSE)-AVERAGE(Goalies!L3:L67))/STDEV(Goalies!L3:L67)</f>
        <v>1.0558912206252293</v>
      </c>
      <c r="M6" s="33">
        <f>((VLOOKUP($A6,Goalies!$A1:$P67,13,FALSE)-AVERAGE(Goalies!M3:M67))/STDEV(Goalies!M3:M67))*-1</f>
        <v>-0.85562516032430591</v>
      </c>
      <c r="N6" s="33">
        <f>(VLOOKUP($A6,Goalies!$A1:$P67,14,FALSE)-AVERAGE(Goalies!N3:N67))/STDEV(Goalies!N3:N67)</f>
        <v>1.0718218078462707</v>
      </c>
      <c r="O6" s="33">
        <f>((VLOOKUP($A6,Goalies!$A1:$P67,15,FALSE)-AVERAGE(Goalies!O3:O67))/STDEV(Goalies!O3:O67))*-1</f>
        <v>1.685441011053707</v>
      </c>
      <c r="P6" s="33">
        <f>(VLOOKUP($A6,Goalies!$A1:$P67,16,FALSE)-AVERAGE(Goalies!P3:P67))/STDEV(Goalies!P3:P67)</f>
        <v>1.46592897865038</v>
      </c>
    </row>
    <row r="7" spans="1:16" ht="21.25" customHeight="1" x14ac:dyDescent="0.15">
      <c r="A7" s="11" t="s">
        <v>721</v>
      </c>
      <c r="B7" s="12" t="s">
        <v>76</v>
      </c>
      <c r="C7" s="13">
        <v>32</v>
      </c>
      <c r="D7" s="12" t="s">
        <v>9</v>
      </c>
      <c r="E7" s="40">
        <f t="shared" si="0"/>
        <v>6.0121535859113013</v>
      </c>
      <c r="F7" s="40">
        <f t="shared" si="1"/>
        <v>0.1829300905546295</v>
      </c>
      <c r="G7" s="42">
        <f>VLOOKUP(A7,Goalies!A1:G67,7,FALSE)</f>
        <v>32.865853658536601</v>
      </c>
      <c r="H7" s="43">
        <f>(VLOOKUP($A7,Goalies!$A1:$P67,8,FALSE)-AVERAGE(Goalies!H3:H67))/STDEV(Goalies!H3:H67)</f>
        <v>1.6940270599327041</v>
      </c>
      <c r="I7" s="33">
        <f>((VLOOKUP($A7,Goalies!$A1:$P67,9,FALSE)-AVERAGE(Goalies!I3:I67))/STDEV(Goalies!I3:I67))*-1</f>
        <v>-9.5899310578498667E-2</v>
      </c>
      <c r="J7" s="33">
        <f>(VLOOKUP($A7,Goalies!$A1:$P67,10,FALSE)-AVERAGE(Goalies!J3:J67))/STDEV(Goalies!J3:J67)</f>
        <v>1.3212400833064941</v>
      </c>
      <c r="K7" s="33">
        <f>(VLOOKUP($A7,Goalies!$A1:$P67,11,FALSE)-AVERAGE(Goalies!K3:K67))/STDEV(Goalies!K3:K67)</f>
        <v>1.8036454289785282</v>
      </c>
      <c r="L7" s="33">
        <f>(VLOOKUP($A7,Goalies!$A1:$P67,12,FALSE)-AVERAGE(Goalies!L3:L67))/STDEV(Goalies!L3:L67)</f>
        <v>1.0235914893687874</v>
      </c>
      <c r="M7" s="33">
        <f>((VLOOKUP($A7,Goalies!$A1:$P67,13,FALSE)-AVERAGE(Goalies!M3:M67))/STDEV(Goalies!M3:M67))*-1</f>
        <v>-0.97049607087707745</v>
      </c>
      <c r="N7" s="33">
        <f>(VLOOKUP($A7,Goalies!$A1:$P67,14,FALSE)-AVERAGE(Goalies!N3:N67))/STDEV(Goalies!N3:N67)</f>
        <v>1.0268489003942067</v>
      </c>
      <c r="O7" s="33">
        <f>((VLOOKUP($A7,Goalies!$A1:$P67,15,FALSE)-AVERAGE(Goalies!O3:O67))/STDEV(Goalies!O3:O67))*-1</f>
        <v>1.633880130936221</v>
      </c>
      <c r="P7" s="33">
        <f>(VLOOKUP($A7,Goalies!$A1:$P67,16,FALSE)-AVERAGE(Goalies!P3:P67))/STDEV(Goalies!P3:P67)</f>
        <v>0.88060096606384886</v>
      </c>
    </row>
    <row r="8" spans="1:16" ht="21.25" customHeight="1" x14ac:dyDescent="0.15">
      <c r="A8" s="11" t="s">
        <v>720</v>
      </c>
      <c r="B8" s="12" t="s">
        <v>92</v>
      </c>
      <c r="C8" s="13">
        <v>26</v>
      </c>
      <c r="D8" s="12" t="s">
        <v>9</v>
      </c>
      <c r="E8" s="40">
        <f t="shared" si="0"/>
        <v>5.8945056559454638</v>
      </c>
      <c r="F8" s="40">
        <f t="shared" si="1"/>
        <v>0.1910472188883508</v>
      </c>
      <c r="G8" s="42">
        <f>VLOOKUP(A8,Goalies!A1:G67,7,FALSE)</f>
        <v>30.853658536585399</v>
      </c>
      <c r="H8" s="43">
        <f>(VLOOKUP($A8,Goalies!$A1:$P67,8,FALSE)-AVERAGE(Goalies!H3:H67))/STDEV(Goalies!H3:H67)</f>
        <v>0.97253562528593374</v>
      </c>
      <c r="I8" s="33">
        <f>((VLOOKUP($A8,Goalies!$A1:$P67,9,FALSE)-AVERAGE(Goalies!I3:I67))/STDEV(Goalies!I3:I67))*-1</f>
        <v>-0.59558939647034714</v>
      </c>
      <c r="J8" s="33">
        <f>(VLOOKUP($A8,Goalies!$A1:$P67,10,FALSE)-AVERAGE(Goalies!J3:J67))/STDEV(Goalies!J3:J67)</f>
        <v>1.0300715318555727</v>
      </c>
      <c r="K8" s="33">
        <f>(VLOOKUP($A8,Goalies!$A1:$P67,11,FALSE)-AVERAGE(Goalies!K3:K67))/STDEV(Goalies!K3:K67)</f>
        <v>1.4956176020863809</v>
      </c>
      <c r="L8" s="33">
        <f>(VLOOKUP($A8,Goalies!$A1:$P67,12,FALSE)-AVERAGE(Goalies!L3:L67))/STDEV(Goalies!L3:L67)</f>
        <v>1.0229234333591601</v>
      </c>
      <c r="M8" s="33">
        <f>((VLOOKUP($A8,Goalies!$A1:$P67,13,FALSE)-AVERAGE(Goalies!M3:M67))/STDEV(Goalies!M3:M67))*-1</f>
        <v>-0.71136613937093662</v>
      </c>
      <c r="N8" s="33">
        <f>(VLOOKUP($A8,Goalies!$A1:$P67,14,FALSE)-AVERAGE(Goalies!N3:N67))/STDEV(Goalies!N3:N67)</f>
        <v>1.0485121119598388</v>
      </c>
      <c r="O8" s="33">
        <f>((VLOOKUP($A8,Goalies!$A1:$P67,15,FALSE)-AVERAGE(Goalies!O3:O67))/STDEV(Goalies!O3:O67))*-1</f>
        <v>1.5274925171900011</v>
      </c>
      <c r="P8" s="33">
        <f>(VLOOKUP($A8,Goalies!$A1:$P67,16,FALSE)-AVERAGE(Goalies!P3:P67))/STDEV(Goalies!P3:P67)</f>
        <v>1.8988599113831481</v>
      </c>
    </row>
    <row r="9" spans="1:16" ht="21.25" customHeight="1" x14ac:dyDescent="0.15">
      <c r="A9" s="11" t="s">
        <v>55</v>
      </c>
      <c r="B9" s="12" t="s">
        <v>72</v>
      </c>
      <c r="C9" s="13">
        <v>28</v>
      </c>
      <c r="D9" s="12" t="s">
        <v>9</v>
      </c>
      <c r="E9" s="40">
        <f t="shared" si="0"/>
        <v>5.879692936555692</v>
      </c>
      <c r="F9" s="40">
        <f t="shared" si="1"/>
        <v>0.15870138933428785</v>
      </c>
      <c r="G9" s="42">
        <f>VLOOKUP(A9,Goalies!A1:G67,7,FALSE)</f>
        <v>37.048780487804898</v>
      </c>
      <c r="H9" s="43">
        <f>(VLOOKUP($A9,Goalies!$A1:$P67,8,FALSE)-AVERAGE(Goalies!H3:H67))/STDEV(Goalies!H3:H67)</f>
        <v>1.55061876282683</v>
      </c>
      <c r="I9" s="33">
        <f>((VLOOKUP($A9,Goalies!$A1:$P67,9,FALSE)-AVERAGE(Goalies!I3:I67))/STDEV(Goalies!I3:I67))*-1</f>
        <v>-1.5152502032218376</v>
      </c>
      <c r="J9" s="33">
        <f>(VLOOKUP($A9,Goalies!$A1:$P67,10,FALSE)-AVERAGE(Goalies!J3:J67))/STDEV(Goalies!J3:J67)</f>
        <v>1.9265177387468913</v>
      </c>
      <c r="K9" s="33">
        <f>(VLOOKUP($A9,Goalies!$A1:$P67,11,FALSE)-AVERAGE(Goalies!K3:K67))/STDEV(Goalies!K3:K67)</f>
        <v>1.8439228405557955</v>
      </c>
      <c r="L9" s="33">
        <f>(VLOOKUP($A9,Goalies!$A1:$P67,12,FALSE)-AVERAGE(Goalies!L3:L67))/STDEV(Goalies!L3:L67)</f>
        <v>1.9714042154619387</v>
      </c>
      <c r="M9" s="33">
        <f>((VLOOKUP($A9,Goalies!$A1:$P67,13,FALSE)-AVERAGE(Goalies!M3:M67))/STDEV(Goalies!M3:M67))*-1</f>
        <v>-1.8127592191902584</v>
      </c>
      <c r="N9" s="33">
        <f>(VLOOKUP($A9,Goalies!$A1:$P67,14,FALSE)-AVERAGE(Goalies!N3:N67))/STDEV(Goalies!N3:N67)</f>
        <v>1.9825493880856513</v>
      </c>
      <c r="O9" s="33">
        <f>((VLOOKUP($A9,Goalies!$A1:$P67,15,FALSE)-AVERAGE(Goalies!O3:O67))/STDEV(Goalies!O3:O67))*-1</f>
        <v>1.0260284566041387</v>
      </c>
      <c r="P9" s="33">
        <f>(VLOOKUP($A9,Goalies!$A1:$P67,16,FALSE)-AVERAGE(Goalies!P3:P67))/STDEV(Goalies!P3:P67)</f>
        <v>1.4591228765689284</v>
      </c>
    </row>
    <row r="10" spans="1:16" ht="21.25" customHeight="1" x14ac:dyDescent="0.15">
      <c r="A10" s="11" t="s">
        <v>719</v>
      </c>
      <c r="B10" s="12" t="s">
        <v>94</v>
      </c>
      <c r="C10" s="13">
        <v>31</v>
      </c>
      <c r="D10" s="12" t="s">
        <v>9</v>
      </c>
      <c r="E10" s="40">
        <f t="shared" si="0"/>
        <v>5.2495861316958017</v>
      </c>
      <c r="F10" s="40">
        <f t="shared" si="1"/>
        <v>0.15972766708684807</v>
      </c>
      <c r="G10" s="42">
        <f>VLOOKUP(A10,Goalies!A1:G67,7,FALSE)</f>
        <v>32.865853658536601</v>
      </c>
      <c r="H10" s="43">
        <f>(VLOOKUP($A10,Goalies!$A1:$P67,8,FALSE)-AVERAGE(Goalies!H3:H67))/STDEV(Goalies!H3:H67)</f>
        <v>1.3613386978828139</v>
      </c>
      <c r="I10" s="33">
        <f>((VLOOKUP($A10,Goalies!$A1:$P67,9,FALSE)-AVERAGE(Goalies!I3:I67))/STDEV(Goalies!I3:I67))*-1</f>
        <v>-0.5935645787748961</v>
      </c>
      <c r="J10" s="33">
        <f>(VLOOKUP($A10,Goalies!$A1:$P67,10,FALSE)-AVERAGE(Goalies!J3:J67))/STDEV(Goalies!J3:J67)</f>
        <v>1.3212400833064941</v>
      </c>
      <c r="K10" s="33">
        <f>(VLOOKUP($A10,Goalies!$A1:$P67,11,FALSE)-AVERAGE(Goalies!K3:K67))/STDEV(Goalies!K3:K67)</f>
        <v>1.5466794214822188</v>
      </c>
      <c r="L10" s="33">
        <f>(VLOOKUP($A10,Goalies!$A1:$P67,12,FALSE)-AVERAGE(Goalies!L3:L67))/STDEV(Goalies!L3:L67)</f>
        <v>1.1956392161286911</v>
      </c>
      <c r="M10" s="33">
        <f>((VLOOKUP($A10,Goalies!$A1:$P67,13,FALSE)-AVERAGE(Goalies!M3:M67))/STDEV(Goalies!M3:M67))*-1</f>
        <v>-1.1005050918026189</v>
      </c>
      <c r="N10" s="33">
        <f>(VLOOKUP($A10,Goalies!$A1:$P67,14,FALSE)-AVERAGE(Goalies!N3:N67))/STDEV(Goalies!N3:N67)</f>
        <v>1.202305125652507</v>
      </c>
      <c r="O10" s="33">
        <f>((VLOOKUP($A10,Goalies!$A1:$P67,15,FALSE)-AVERAGE(Goalies!O3:O67))/STDEV(Goalies!O3:O67))*-1</f>
        <v>1.251531169961996</v>
      </c>
      <c r="P10" s="33">
        <f>(VLOOKUP($A10,Goalies!$A1:$P67,16,FALSE)-AVERAGE(Goalies!P3:P67))/STDEV(Goalies!P3:P67)</f>
        <v>1.0900368423687734</v>
      </c>
    </row>
    <row r="11" spans="1:16" ht="21.25" customHeight="1" x14ac:dyDescent="0.15">
      <c r="A11" s="11" t="s">
        <v>716</v>
      </c>
      <c r="B11" s="12" t="s">
        <v>60</v>
      </c>
      <c r="C11" s="13">
        <v>31</v>
      </c>
      <c r="D11" s="12" t="s">
        <v>9</v>
      </c>
      <c r="E11" s="40">
        <f t="shared" si="0"/>
        <v>4.5353492976550003</v>
      </c>
      <c r="F11" s="40">
        <f t="shared" si="1"/>
        <v>0.13503944894978551</v>
      </c>
      <c r="G11" s="42">
        <f>VLOOKUP(A11,Goalies!A1:G67,7,FALSE)</f>
        <v>33.585365853658601</v>
      </c>
      <c r="H11" s="43">
        <f>(VLOOKUP($A11,Goalies!$A1:$P67,8,FALSE)-AVERAGE(Goalies!H3:H67))/STDEV(Goalies!H3:H67)</f>
        <v>2.4318809607223884</v>
      </c>
      <c r="I11" s="33">
        <f>((VLOOKUP($A11,Goalies!$A1:$P67,9,FALSE)-AVERAGE(Goalies!I3:I67))/STDEV(Goalies!I3:I67))*-1</f>
        <v>0.8006046898001441</v>
      </c>
      <c r="J11" s="33">
        <f>(VLOOKUP($A11,Goalies!$A1:$P67,10,FALSE)-AVERAGE(Goalies!J3:J67))/STDEV(Goalies!J3:J67)</f>
        <v>1.4253548986738001</v>
      </c>
      <c r="K11" s="33">
        <f>(VLOOKUP($A11,Goalies!$A1:$P67,11,FALSE)-AVERAGE(Goalies!K3:K67))/STDEV(Goalies!K3:K67)</f>
        <v>1.1176837425367523</v>
      </c>
      <c r="L11" s="33">
        <f>(VLOOKUP($A11,Goalies!$A1:$P67,12,FALSE)-AVERAGE(Goalies!L3:L67))/STDEV(Goalies!L3:L67)</f>
        <v>1.3807698241089612</v>
      </c>
      <c r="M11" s="33">
        <f>((VLOOKUP($A11,Goalies!$A1:$P67,13,FALSE)-AVERAGE(Goalies!M3:M67))/STDEV(Goalies!M3:M67))*-1</f>
        <v>-1.4659348828418888</v>
      </c>
      <c r="N11" s="33">
        <f>(VLOOKUP($A11,Goalies!$A1:$P67,14,FALSE)-AVERAGE(Goalies!N3:N67))/STDEV(Goalies!N3:N67)</f>
        <v>1.3716178484627781</v>
      </c>
      <c r="O11" s="33">
        <f>((VLOOKUP($A11,Goalies!$A1:$P67,15,FALSE)-AVERAGE(Goalies!O3:O67))/STDEV(Goalies!O3:O67))*-1</f>
        <v>0.50965153135996977</v>
      </c>
      <c r="P11" s="33">
        <f>(VLOOKUP($A11,Goalies!$A1:$P67,16,FALSE)-AVERAGE(Goalies!P3:P67))/STDEV(Goalies!P3:P67)</f>
        <v>0.47613306303588931</v>
      </c>
    </row>
    <row r="12" spans="1:16" ht="21.25" customHeight="1" x14ac:dyDescent="0.15">
      <c r="A12" s="11" t="s">
        <v>718</v>
      </c>
      <c r="B12" s="12" t="s">
        <v>117</v>
      </c>
      <c r="C12" s="13">
        <v>28</v>
      </c>
      <c r="D12" s="12" t="s">
        <v>9</v>
      </c>
      <c r="E12" s="40">
        <f t="shared" si="0"/>
        <v>4.0720212426070646</v>
      </c>
      <c r="F12" s="40">
        <f t="shared" si="1"/>
        <v>0.12204157232959764</v>
      </c>
      <c r="G12" s="42">
        <f>VLOOKUP(A12,Goalies!A1:G67,7,FALSE)</f>
        <v>33.365853658536601</v>
      </c>
      <c r="H12" s="43">
        <f>(VLOOKUP($A12,Goalies!$A1:$P67,8,FALSE)-AVERAGE(Goalies!H3:H67))/STDEV(Goalies!H3:H67)</f>
        <v>0.85520706517569745</v>
      </c>
      <c r="I12" s="33">
        <f>((VLOOKUP($A12,Goalies!$A1:$P67,9,FALSE)-AVERAGE(Goalies!I3:I67))/STDEV(Goalies!I3:I67))*-1</f>
        <v>-1.4946992598026507</v>
      </c>
      <c r="J12" s="33">
        <f>(VLOOKUP($A12,Goalies!$A1:$P67,10,FALSE)-AVERAGE(Goalies!J3:J67))/STDEV(Goalies!J3:J67)</f>
        <v>1.3935910566973295</v>
      </c>
      <c r="K12" s="33">
        <f>(VLOOKUP($A12,Goalies!$A1:$P67,11,FALSE)-AVERAGE(Goalies!K3:K67))/STDEV(Goalies!K3:K67)</f>
        <v>1.3072060075242846</v>
      </c>
      <c r="L12" s="33">
        <f>(VLOOKUP($A12,Goalies!$A1:$P67,12,FALSE)-AVERAGE(Goalies!L3:L67))/STDEV(Goalies!L3:L67)</f>
        <v>1.4065638479836524</v>
      </c>
      <c r="M12" s="33">
        <f>((VLOOKUP($A12,Goalies!$A1:$P67,13,FALSE)-AVERAGE(Goalies!M3:M67))/STDEV(Goalies!M3:M67))*-1</f>
        <v>-1.3247784618091913</v>
      </c>
      <c r="N12" s="33">
        <f>(VLOOKUP($A12,Goalies!$A1:$P67,14,FALSE)-AVERAGE(Goalies!N3:N67))/STDEV(Goalies!N3:N67)</f>
        <v>1.4118024219146004</v>
      </c>
      <c r="O12" s="33">
        <f>((VLOOKUP($A12,Goalies!$A1:$P67,15,FALSE)-AVERAGE(Goalies!O3:O67))/STDEV(Goalies!O3:O67))*-1</f>
        <v>0.81854427474327329</v>
      </c>
      <c r="P12" s="33">
        <f>(VLOOKUP($A12,Goalies!$A1:$P67,16,FALSE)-AVERAGE(Goalies!P3:P67))/STDEV(Goalies!P3:P67)</f>
        <v>1.0910638951638099</v>
      </c>
    </row>
    <row r="13" spans="1:16" ht="21.25" customHeight="1" x14ac:dyDescent="0.15">
      <c r="A13" s="11" t="s">
        <v>724</v>
      </c>
      <c r="B13" s="12" t="s">
        <v>68</v>
      </c>
      <c r="C13" s="13">
        <v>37</v>
      </c>
      <c r="D13" s="12" t="s">
        <v>9</v>
      </c>
      <c r="E13" s="40">
        <f t="shared" si="0"/>
        <v>3.9369328880705927</v>
      </c>
      <c r="F13" s="40">
        <f t="shared" si="1"/>
        <v>0.13209021964884962</v>
      </c>
      <c r="G13" s="42">
        <f>VLOOKUP(A13,Goalies!A1:G67,7,FALSE)</f>
        <v>29.804878048780498</v>
      </c>
      <c r="H13" s="43">
        <f>(VLOOKUP($A13,Goalies!$A1:$P67,8,FALSE)-AVERAGE(Goalies!H3:H67))/STDEV(Goalies!H3:H67)</f>
        <v>0.33396669788687017</v>
      </c>
      <c r="I13" s="33">
        <f>((VLOOKUP($A13,Goalies!$A1:$P67,9,FALSE)-AVERAGE(Goalies!I3:I67))/STDEV(Goalies!I3:I67))*-1</f>
        <v>-1.2487333017147249</v>
      </c>
      <c r="J13" s="33">
        <f>(VLOOKUP($A13,Goalies!$A1:$P67,10,FALSE)-AVERAGE(Goalies!J3:J67))/STDEV(Goalies!J3:J67)</f>
        <v>0.87831095352356447</v>
      </c>
      <c r="K13" s="33">
        <f>(VLOOKUP($A13,Goalies!$A1:$P67,11,FALSE)-AVERAGE(Goalies!K3:K67))/STDEV(Goalies!K3:K67)</f>
        <v>1.1025187236848406</v>
      </c>
      <c r="L13" s="33">
        <f>(VLOOKUP($A13,Goalies!$A1:$P67,12,FALSE)-AVERAGE(Goalies!L3:L67))/STDEV(Goalies!L3:L67)</f>
        <v>0.88905630807326574</v>
      </c>
      <c r="M13" s="33">
        <f>((VLOOKUP($A13,Goalies!$A1:$P67,13,FALSE)-AVERAGE(Goalies!M3:M67))/STDEV(Goalies!M3:M67))*-1</f>
        <v>-0.69396102534758808</v>
      </c>
      <c r="N13" s="33">
        <f>(VLOOKUP($A13,Goalies!$A1:$P67,14,FALSE)-AVERAGE(Goalies!N3:N67))/STDEV(Goalies!N3:N67)</f>
        <v>0.90475691234820521</v>
      </c>
      <c r="O13" s="33">
        <f>((VLOOKUP($A13,Goalies!$A1:$P67,15,FALSE)-AVERAGE(Goalies!O3:O67))/STDEV(Goalies!O3:O67))*-1</f>
        <v>1.0847896210214887</v>
      </c>
      <c r="P13" s="33">
        <f>(VLOOKUP($A13,Goalies!$A1:$P67,16,FALSE)-AVERAGE(Goalies!P3:P67))/STDEV(Goalies!P3:P67)</f>
        <v>1.4156578454773934</v>
      </c>
    </row>
    <row r="14" spans="1:16" ht="21.25" customHeight="1" x14ac:dyDescent="0.15">
      <c r="A14" s="11" t="s">
        <v>722</v>
      </c>
      <c r="B14" s="12" t="s">
        <v>70</v>
      </c>
      <c r="C14" s="13">
        <v>33</v>
      </c>
      <c r="D14" s="12" t="s">
        <v>9</v>
      </c>
      <c r="E14" s="40">
        <f t="shared" si="0"/>
        <v>3.7268070409215177</v>
      </c>
      <c r="F14" s="40">
        <f t="shared" si="1"/>
        <v>0.12040905333158577</v>
      </c>
      <c r="G14" s="42">
        <f>VLOOKUP(A14,Goalies!A1:G67,7,FALSE)</f>
        <v>30.951219512195099</v>
      </c>
      <c r="H14" s="43">
        <f>(VLOOKUP($A14,Goalies!$A1:$P67,8,FALSE)-AVERAGE(Goalies!H3:H67))/STDEV(Goalies!H3:H67)</f>
        <v>1.7641156897938604</v>
      </c>
      <c r="I14" s="33">
        <f>((VLOOKUP($A14,Goalies!$A1:$P67,9,FALSE)-AVERAGE(Goalies!I3:I67))/STDEV(Goalies!I3:I67))*-1</f>
        <v>0.56042654250732349</v>
      </c>
      <c r="J14" s="33">
        <f>(VLOOKUP($A14,Goalies!$A1:$P67,10,FALSE)-AVERAGE(Goalies!J3:J67))/STDEV(Goalies!J3:J67)</f>
        <v>1.0441887949562128</v>
      </c>
      <c r="K14" s="33">
        <f>(VLOOKUP($A14,Goalies!$A1:$P67,11,FALSE)-AVERAGE(Goalies!K3:K67))/STDEV(Goalies!K3:K67)</f>
        <v>0.84656349239414441</v>
      </c>
      <c r="L14" s="33">
        <f>(VLOOKUP($A14,Goalies!$A1:$P67,12,FALSE)-AVERAGE(Goalies!L3:L67))/STDEV(Goalies!L3:L67)</f>
        <v>1.0477355702615365</v>
      </c>
      <c r="M14" s="33">
        <f>((VLOOKUP($A14,Goalies!$A1:$P67,13,FALSE)-AVERAGE(Goalies!M3:M67))/STDEV(Goalies!M3:M67))*-1</f>
        <v>-1.0598675717996318</v>
      </c>
      <c r="N14" s="33">
        <f>(VLOOKUP($A14,Goalies!$A1:$P67,14,FALSE)-AVERAGE(Goalies!N3:N67))/STDEV(Goalies!N3:N67)</f>
        <v>1.0453261415916646</v>
      </c>
      <c r="O14" s="33">
        <f>((VLOOKUP($A14,Goalies!$A1:$P67,15,FALSE)-AVERAGE(Goalies!O3:O67))/STDEV(Goalies!O3:O67))*-1</f>
        <v>0.48388126058280756</v>
      </c>
      <c r="P14" s="33">
        <f>(VLOOKUP($A14,Goalies!$A1:$P67,16,FALSE)-AVERAGE(Goalies!P3:P67))/STDEV(Goalies!P3:P67)</f>
        <v>0.63224659815070539</v>
      </c>
    </row>
    <row r="15" spans="1:16" ht="21.25" customHeight="1" x14ac:dyDescent="0.15">
      <c r="A15" s="11" t="s">
        <v>733</v>
      </c>
      <c r="B15" s="12" t="s">
        <v>67</v>
      </c>
      <c r="C15" s="13">
        <v>23</v>
      </c>
      <c r="D15" s="12" t="s">
        <v>9</v>
      </c>
      <c r="E15" s="40">
        <f t="shared" si="0"/>
        <v>3.2470821899418554</v>
      </c>
      <c r="F15" s="40">
        <f t="shared" si="1"/>
        <v>0.12430473369525306</v>
      </c>
      <c r="G15" s="42">
        <f>VLOOKUP(A15,Goalies!A1:G67,7,FALSE)</f>
        <v>26.121951219512201</v>
      </c>
      <c r="H15" s="43">
        <f>(VLOOKUP($A15,Goalies!$A1:$P67,8,FALSE)-AVERAGE(Goalies!H3:H67))/STDEV(Goalies!H3:H67)</f>
        <v>0.81047254941944014</v>
      </c>
      <c r="I15" s="33">
        <f>((VLOOKUP($A15,Goalies!$A1:$P67,9,FALSE)-AVERAGE(Goalies!I3:I67))/STDEV(Goalies!I3:I67))*-1</f>
        <v>0.52487764604303433</v>
      </c>
      <c r="J15" s="33">
        <f>(VLOOKUP($A15,Goalies!$A1:$P67,10,FALSE)-AVERAGE(Goalies!J3:J67))/STDEV(Goalies!J3:J67)</f>
        <v>0.34538427147400297</v>
      </c>
      <c r="K15" s="33">
        <f>(VLOOKUP($A15,Goalies!$A1:$P67,11,FALSE)-AVERAGE(Goalies!K3:K67))/STDEV(Goalies!K3:K67)</f>
        <v>0.68689556538674912</v>
      </c>
      <c r="L15" s="33">
        <f>(VLOOKUP($A15,Goalies!$A1:$P67,12,FALSE)-AVERAGE(Goalies!L3:L67))/STDEV(Goalies!L3:L67)</f>
        <v>0.22068957471486333</v>
      </c>
      <c r="M15" s="33">
        <f>((VLOOKUP($A15,Goalies!$A1:$P67,13,FALSE)-AVERAGE(Goalies!M3:M67))/STDEV(Goalies!M3:M67))*-1</f>
        <v>-0.14471430424719581</v>
      </c>
      <c r="N15" s="33">
        <f>(VLOOKUP($A15,Goalies!$A1:$P67,14,FALSE)-AVERAGE(Goalies!N3:N67))/STDEV(Goalies!N3:N67)</f>
        <v>0.22696690234959907</v>
      </c>
      <c r="O15" s="33">
        <f>((VLOOKUP($A15,Goalies!$A1:$P67,15,FALSE)-AVERAGE(Goalies!O3:O67))/STDEV(Goalies!O3:O67))*-1</f>
        <v>1.0547491256072932</v>
      </c>
      <c r="P15" s="33">
        <f>(VLOOKUP($A15,Goalies!$A1:$P67,16,FALSE)-AVERAGE(Goalies!P3:P67))/STDEV(Goalies!P3:P67)</f>
        <v>0.69496494952837296</v>
      </c>
    </row>
    <row r="16" spans="1:16" ht="21.25" customHeight="1" x14ac:dyDescent="0.15">
      <c r="A16" s="11" t="s">
        <v>729</v>
      </c>
      <c r="B16" s="12" t="s">
        <v>87</v>
      </c>
      <c r="C16" s="13">
        <v>30</v>
      </c>
      <c r="D16" s="12" t="s">
        <v>9</v>
      </c>
      <c r="E16" s="40">
        <f t="shared" si="0"/>
        <v>3.1948807790338845</v>
      </c>
      <c r="F16" s="40">
        <f t="shared" si="1"/>
        <v>0.1102610369868595</v>
      </c>
      <c r="G16" s="42">
        <f>VLOOKUP(A16,Goalies!A1:G67,7,FALSE)</f>
        <v>28.975609756097601</v>
      </c>
      <c r="H16" s="43">
        <f>(VLOOKUP($A16,Goalies!$A1:$P67,8,FALSE)-AVERAGE(Goalies!H3:H67))/STDEV(Goalies!H3:H67)</f>
        <v>1.217552489935946</v>
      </c>
      <c r="I16" s="33">
        <f>((VLOOKUP($A16,Goalies!$A1:$P67,9,FALSE)-AVERAGE(Goalies!I3:I67))/STDEV(Goalies!I3:I67))*-1</f>
        <v>0.31187204013550901</v>
      </c>
      <c r="J16" s="33">
        <f>(VLOOKUP($A16,Goalies!$A1:$P67,10,FALSE)-AVERAGE(Goalies!J3:J67))/STDEV(Goalies!J3:J67)</f>
        <v>0.75831421716803926</v>
      </c>
      <c r="K16" s="33">
        <f>(VLOOKUP($A16,Goalies!$A1:$P67,11,FALSE)-AVERAGE(Goalies!K3:K67))/STDEV(Goalies!K3:K67)</f>
        <v>0.79885522774369411</v>
      </c>
      <c r="L16" s="33">
        <f>(VLOOKUP($A16,Goalies!$A1:$P67,12,FALSE)-AVERAGE(Goalies!L3:L67))/STDEV(Goalies!L3:L67)</f>
        <v>0.65833885738578035</v>
      </c>
      <c r="M16" s="33">
        <f>((VLOOKUP($A16,Goalies!$A1:$P67,13,FALSE)-AVERAGE(Goalies!M3:M67))/STDEV(Goalies!M3:M67))*-1</f>
        <v>-0.67657689200139837</v>
      </c>
      <c r="N16" s="33">
        <f>(VLOOKUP($A16,Goalies!$A1:$P67,14,FALSE)-AVERAGE(Goalies!N3:N67))/STDEV(Goalies!N3:N67)</f>
        <v>0.65590780279282257</v>
      </c>
      <c r="O16" s="33">
        <f>((VLOOKUP($A16,Goalies!$A1:$P67,15,FALSE)-AVERAGE(Goalies!O3:O67))/STDEV(Goalies!O3:O67))*-1</f>
        <v>0.72413949051184734</v>
      </c>
      <c r="P16" s="33">
        <f>(VLOOKUP($A16,Goalies!$A1:$P67,16,FALSE)-AVERAGE(Goalies!P3:P67))/STDEV(Goalies!P3:P67)</f>
        <v>0.45433357084239684</v>
      </c>
    </row>
    <row r="17" spans="1:16" ht="21.25" customHeight="1" x14ac:dyDescent="0.15">
      <c r="A17" s="11" t="s">
        <v>725</v>
      </c>
      <c r="B17" s="12" t="s">
        <v>102</v>
      </c>
      <c r="C17" s="13">
        <v>26</v>
      </c>
      <c r="D17" s="12" t="s">
        <v>9</v>
      </c>
      <c r="E17" s="40">
        <f t="shared" si="0"/>
        <v>3.1222378546413672</v>
      </c>
      <c r="F17" s="40">
        <f t="shared" si="1"/>
        <v>0.10535946669983219</v>
      </c>
      <c r="G17" s="42">
        <f>VLOOKUP(A17,Goalies!A1:G67,7,FALSE)</f>
        <v>29.634146341463399</v>
      </c>
      <c r="H17" s="43">
        <f>(VLOOKUP($A17,Goalies!$A1:$P67,8,FALSE)-AVERAGE(Goalies!H3:H67))/STDEV(Goalies!H3:H67)</f>
        <v>0.65960158349623488</v>
      </c>
      <c r="I17" s="33">
        <f>((VLOOKUP($A17,Goalies!$A1:$P67,9,FALSE)-AVERAGE(Goalies!I3:I67))/STDEV(Goalies!I3:I67))*-1</f>
        <v>-0.7124426141266933</v>
      </c>
      <c r="J17" s="33">
        <f>(VLOOKUP($A17,Goalies!$A1:$P67,10,FALSE)-AVERAGE(Goalies!J3:J67))/STDEV(Goalies!J3:J67)</f>
        <v>0.85360574309742998</v>
      </c>
      <c r="K17" s="33">
        <f>(VLOOKUP($A17,Goalies!$A1:$P67,11,FALSE)-AVERAGE(Goalies!K3:K67))/STDEV(Goalies!K3:K67)</f>
        <v>0.80493357040750235</v>
      </c>
      <c r="L17" s="33">
        <f>(VLOOKUP($A17,Goalies!$A1:$P67,12,FALSE)-AVERAGE(Goalies!L3:L67))/STDEV(Goalies!L3:L67)</f>
        <v>0.9089725689676329</v>
      </c>
      <c r="M17" s="33">
        <f>((VLOOKUP($A17,Goalies!$A1:$P67,13,FALSE)-AVERAGE(Goalies!M3:M67))/STDEV(Goalies!M3:M67))*-1</f>
        <v>-0.80931100125423294</v>
      </c>
      <c r="N17" s="33">
        <f>(VLOOKUP($A17,Goalies!$A1:$P67,14,FALSE)-AVERAGE(Goalies!N3:N67))/STDEV(Goalies!N3:N67)</f>
        <v>0.91640208516144139</v>
      </c>
      <c r="O17" s="33">
        <f>((VLOOKUP($A17,Goalies!$A1:$P67,15,FALSE)-AVERAGE(Goalies!O3:O67))/STDEV(Goalies!O3:O67))*-1</f>
        <v>0.62428178201838669</v>
      </c>
      <c r="P17" s="33">
        <f>(VLOOKUP($A17,Goalies!$A1:$P67,16,FALSE)-AVERAGE(Goalies!P3:P67))/STDEV(Goalies!P3:P67)</f>
        <v>1.0334209187192434</v>
      </c>
    </row>
    <row r="18" spans="1:16" ht="21.25" customHeight="1" x14ac:dyDescent="0.15">
      <c r="A18" s="11" t="s">
        <v>734</v>
      </c>
      <c r="B18" s="12" t="s">
        <v>102</v>
      </c>
      <c r="C18" s="13">
        <v>33</v>
      </c>
      <c r="D18" s="12" t="s">
        <v>9</v>
      </c>
      <c r="E18" s="40">
        <f t="shared" si="0"/>
        <v>2.6478688730327935</v>
      </c>
      <c r="F18" s="40">
        <f t="shared" si="1"/>
        <v>0.10867129508943389</v>
      </c>
      <c r="G18" s="42">
        <f>VLOOKUP(A18,Goalies!A1:G67,7,FALSE)</f>
        <v>24.365853658536601</v>
      </c>
      <c r="H18" s="43">
        <f>(VLOOKUP($A18,Goalies!$A1:$P67,8,FALSE)-AVERAGE(Goalies!H3:H67))/STDEV(Goalies!H3:H67)</f>
        <v>4.7775181215601405E-2</v>
      </c>
      <c r="I18" s="33">
        <f>((VLOOKUP($A18,Goalies!$A1:$P67,9,FALSE)-AVERAGE(Goalies!I3:I67))/STDEV(Goalies!I3:I67))*-1</f>
        <v>-0.11021696175774606</v>
      </c>
      <c r="J18" s="33">
        <f>(VLOOKUP($A18,Goalies!$A1:$P67,10,FALSE)-AVERAGE(Goalies!J3:J67))/STDEV(Goalies!J3:J67)</f>
        <v>9.1273535662289157E-2</v>
      </c>
      <c r="K18" s="33">
        <f>(VLOOKUP($A18,Goalies!$A1:$P67,11,FALSE)-AVERAGE(Goalies!K3:K67))/STDEV(Goalies!K3:K67)</f>
        <v>0.40295931530460544</v>
      </c>
      <c r="L18" s="33">
        <f>(VLOOKUP($A18,Goalies!$A1:$P67,12,FALSE)-AVERAGE(Goalies!L3:L67))/STDEV(Goalies!L3:L67)</f>
        <v>0.13884325058500352</v>
      </c>
      <c r="M18" s="33">
        <f>((VLOOKUP($A18,Goalies!$A1:$P67,13,FALSE)-AVERAGE(Goalies!M3:M67))/STDEV(Goalies!M3:M67))*-1</f>
        <v>7.3789727914719827E-2</v>
      </c>
      <c r="N18" s="33">
        <f>(VLOOKUP($A18,Goalies!$A1:$P67,14,FALSE)-AVERAGE(Goalies!N3:N67))/STDEV(Goalies!N3:N67)</f>
        <v>0.15703376845804912</v>
      </c>
      <c r="O18" s="33">
        <f>((VLOOKUP($A18,Goalies!$A1:$P67,15,FALSE)-AVERAGE(Goalies!O3:O67))/STDEV(Goalies!O3:O67))*-1</f>
        <v>0.86511073512222214</v>
      </c>
      <c r="P18" s="33">
        <f>(VLOOKUP($A18,Goalies!$A1:$P67,16,FALSE)-AVERAGE(Goalies!P3:P67))/STDEV(Goalies!P3:P67)</f>
        <v>1.3320236413903646</v>
      </c>
    </row>
    <row r="19" spans="1:16" ht="21.25" customHeight="1" x14ac:dyDescent="0.15">
      <c r="A19" s="11" t="s">
        <v>726</v>
      </c>
      <c r="B19" s="12" t="s">
        <v>80</v>
      </c>
      <c r="C19" s="13">
        <v>34</v>
      </c>
      <c r="D19" s="12" t="s">
        <v>9</v>
      </c>
      <c r="E19" s="40">
        <f t="shared" si="0"/>
        <v>2.5847299269467365</v>
      </c>
      <c r="F19" s="40">
        <f t="shared" si="1"/>
        <v>8.6509328167196919E-2</v>
      </c>
      <c r="G19" s="42">
        <f>VLOOKUP(A19,Goalies!A1:G67,7,FALSE)</f>
        <v>29.878048780487799</v>
      </c>
      <c r="H19" s="43">
        <f>(VLOOKUP($A19,Goalies!$A1:$P67,8,FALSE)-AVERAGE(Goalies!H3:H67))/STDEV(Goalies!H3:H67)</f>
        <v>1.0781746355791826</v>
      </c>
      <c r="I19" s="33">
        <f>((VLOOKUP($A19,Goalies!$A1:$P67,9,FALSE)-AVERAGE(Goalies!I3:I67))/STDEV(Goalies!I3:I67))*-1</f>
        <v>-0.15655562897761263</v>
      </c>
      <c r="J19" s="33">
        <f>(VLOOKUP($A19,Goalies!$A1:$P67,10,FALSE)-AVERAGE(Goalies!J3:J67))/STDEV(Goalies!J3:J67)</f>
        <v>0.88889890084905898</v>
      </c>
      <c r="K19" s="33">
        <f>(VLOOKUP($A19,Goalies!$A1:$P67,11,FALSE)-AVERAGE(Goalies!K3:K67))/STDEV(Goalies!K3:K67)</f>
        <v>0.65427859807993471</v>
      </c>
      <c r="L19" s="33">
        <f>(VLOOKUP($A19,Goalies!$A1:$P67,12,FALSE)-AVERAGE(Goalies!L3:L67))/STDEV(Goalies!L3:L67)</f>
        <v>0.90725511419445426</v>
      </c>
      <c r="M19" s="33">
        <f>((VLOOKUP($A19,Goalies!$A1:$P67,13,FALSE)-AVERAGE(Goalies!M3:M67))/STDEV(Goalies!M3:M67))*-1</f>
        <v>-0.93583293576827009</v>
      </c>
      <c r="N19" s="33">
        <f>(VLOOKUP($A19,Goalies!$A1:$P67,14,FALSE)-AVERAGE(Goalies!N3:N67))/STDEV(Goalies!N3:N67)</f>
        <v>0.90360732904004015</v>
      </c>
      <c r="O19" s="33">
        <f>((VLOOKUP($A19,Goalies!$A1:$P67,15,FALSE)-AVERAGE(Goalies!O3:O67))/STDEV(Goalies!O3:O67))*-1</f>
        <v>0.33814841103931059</v>
      </c>
      <c r="P19" s="33">
        <f>(VLOOKUP($A19,Goalies!$A1:$P67,16,FALSE)-AVERAGE(Goalies!P3:P67))/STDEV(Goalies!P3:P67)</f>
        <v>0.51412828224830864</v>
      </c>
    </row>
    <row r="20" spans="1:16" ht="21.25" customHeight="1" x14ac:dyDescent="0.15">
      <c r="A20" s="11" t="s">
        <v>738</v>
      </c>
      <c r="B20" s="12" t="s">
        <v>67</v>
      </c>
      <c r="C20" s="13">
        <v>28</v>
      </c>
      <c r="D20" s="12" t="s">
        <v>9</v>
      </c>
      <c r="E20" s="40">
        <f t="shared" si="0"/>
        <v>2.5208728367004678</v>
      </c>
      <c r="F20" s="40">
        <f t="shared" si="1"/>
        <v>0.10132920225952863</v>
      </c>
      <c r="G20" s="42">
        <f>VLOOKUP(A20,Goalies!A1:G67,7,FALSE)</f>
        <v>24.878048780487799</v>
      </c>
      <c r="H20" s="43">
        <f>(VLOOKUP($A20,Goalies!$A1:$P67,8,FALSE)-AVERAGE(Goalies!H3:H67))/STDEV(Goalies!H3:H67)</f>
        <v>0.60790782493966022</v>
      </c>
      <c r="I20" s="33">
        <f>((VLOOKUP($A20,Goalies!$A1:$P67,9,FALSE)-AVERAGE(Goalies!I3:I67))/STDEV(Goalies!I3:I67))*-1</f>
        <v>0.58015004622288757</v>
      </c>
      <c r="J20" s="33">
        <f>(VLOOKUP($A20,Goalies!$A1:$P67,10,FALSE)-AVERAGE(Goalies!J3:J67))/STDEV(Goalies!J3:J67)</f>
        <v>0.16538916694070344</v>
      </c>
      <c r="K20" s="33">
        <f>(VLOOKUP($A20,Goalies!$A1:$P67,11,FALSE)-AVERAGE(Goalies!K3:K67))/STDEV(Goalies!K3:K67)</f>
        <v>0.48214889753926804</v>
      </c>
      <c r="L20" s="33">
        <f>(VLOOKUP($A20,Goalies!$A1:$P67,12,FALSE)-AVERAGE(Goalies!L3:L67))/STDEV(Goalies!L3:L67)</f>
        <v>4.7180316541077884E-2</v>
      </c>
      <c r="M20" s="33">
        <f>((VLOOKUP($A20,Goalies!$A1:$P67,13,FALSE)-AVERAGE(Goalies!M3:M67))/STDEV(Goalies!M3:M67))*-1</f>
        <v>8.2252781712362378E-3</v>
      </c>
      <c r="N20" s="33">
        <f>(VLOOKUP($A20,Goalies!$A1:$P67,14,FALSE)-AVERAGE(Goalies!N3:N67))/STDEV(Goalies!N3:N67)</f>
        <v>5.1905910072653501E-2</v>
      </c>
      <c r="O20" s="33">
        <f>((VLOOKUP($A20,Goalies!$A1:$P67,15,FALSE)-AVERAGE(Goalies!O3:O67))/STDEV(Goalies!O3:O67))*-1</f>
        <v>0.91606159252568387</v>
      </c>
      <c r="P20" s="33">
        <f>(VLOOKUP($A20,Goalies!$A1:$P67,16,FALSE)-AVERAGE(Goalies!P3:P67))/STDEV(Goalies!P3:P67)</f>
        <v>0.51475452169585534</v>
      </c>
    </row>
    <row r="21" spans="1:16" ht="21.25" customHeight="1" x14ac:dyDescent="0.15">
      <c r="A21" s="11" t="s">
        <v>727</v>
      </c>
      <c r="B21" s="12" t="s">
        <v>239</v>
      </c>
      <c r="C21" s="13">
        <v>28</v>
      </c>
      <c r="D21" s="12" t="s">
        <v>9</v>
      </c>
      <c r="E21" s="40">
        <f t="shared" si="0"/>
        <v>2.4814156619136791</v>
      </c>
      <c r="F21" s="40">
        <f t="shared" si="1"/>
        <v>8.2579579657841531E-2</v>
      </c>
      <c r="G21" s="42">
        <f>VLOOKUP(A21,Goalies!A1:G67,7,FALSE)</f>
        <v>30.048780487804901</v>
      </c>
      <c r="H21" s="43">
        <f>(VLOOKUP($A21,Goalies!$A1:$P67,8,FALSE)-AVERAGE(Goalies!H3:H67))/STDEV(Goalies!H3:H67)</f>
        <v>0.53549748221480453</v>
      </c>
      <c r="I21" s="33">
        <f>((VLOOKUP($A21,Goalies!$A1:$P67,9,FALSE)-AVERAGE(Goalies!I3:I67))/STDEV(Goalies!I3:I67))*-1</f>
        <v>-1.0175177229433838</v>
      </c>
      <c r="J21" s="33">
        <f>(VLOOKUP($A21,Goalies!$A1:$P67,10,FALSE)-AVERAGE(Goalies!J3:J67))/STDEV(Goalies!J3:J67)</f>
        <v>0.91360411127519292</v>
      </c>
      <c r="K21" s="33">
        <f>(VLOOKUP($A21,Goalies!$A1:$P67,11,FALSE)-AVERAGE(Goalies!K3:K67))/STDEV(Goalies!K3:K67)</f>
        <v>0.73758968203071729</v>
      </c>
      <c r="L21" s="33">
        <f>(VLOOKUP($A21,Goalies!$A1:$P67,12,FALSE)-AVERAGE(Goalies!L3:L67))/STDEV(Goalies!L3:L67)</f>
        <v>0.95705621804659813</v>
      </c>
      <c r="M21" s="33">
        <f>((VLOOKUP($A21,Goalies!$A1:$P67,13,FALSE)-AVERAGE(Goalies!M3:M67))/STDEV(Goalies!M3:M67))*-1</f>
        <v>-0.92889248155011805</v>
      </c>
      <c r="N21" s="33">
        <f>(VLOOKUP($A21,Goalies!$A1:$P67,14,FALSE)-AVERAGE(Goalies!N3:N67))/STDEV(Goalies!N3:N67)</f>
        <v>0.9582460449823843</v>
      </c>
      <c r="O21" s="33">
        <f>((VLOOKUP($A21,Goalies!$A1:$P67,15,FALSE)-AVERAGE(Goalies!O3:O67))/STDEV(Goalies!O3:O67))*-1</f>
        <v>0.44782808215331205</v>
      </c>
      <c r="P21" s="33">
        <f>(VLOOKUP($A21,Goalies!$A1:$P67,16,FALSE)-AVERAGE(Goalies!P3:P67))/STDEV(Goalies!P3:P67)</f>
        <v>0.76050041551484526</v>
      </c>
    </row>
    <row r="22" spans="1:16" ht="21.25" customHeight="1" x14ac:dyDescent="0.15">
      <c r="A22" s="11" t="s">
        <v>732</v>
      </c>
      <c r="B22" s="12" t="s">
        <v>157</v>
      </c>
      <c r="C22" s="13">
        <v>25</v>
      </c>
      <c r="D22" s="12" t="s">
        <v>9</v>
      </c>
      <c r="E22" s="40">
        <f t="shared" si="0"/>
        <v>2.3579580958537276</v>
      </c>
      <c r="F22" s="40">
        <f t="shared" si="1"/>
        <v>8.7569095951089471E-2</v>
      </c>
      <c r="G22" s="42">
        <f>VLOOKUP(A22,Goalies!A1:G67,7,FALSE)</f>
        <v>26.9268292682927</v>
      </c>
      <c r="H22" s="43">
        <f>(VLOOKUP($A22,Goalies!$A1:$P67,8,FALSE)-AVERAGE(Goalies!H3:H67))/STDEV(Goalies!H3:H67)</f>
        <v>2.478802016855014E-2</v>
      </c>
      <c r="I22" s="33">
        <f>((VLOOKUP($A22,Goalies!$A1:$P67,9,FALSE)-AVERAGE(Goalies!I3:I67))/STDEV(Goalies!I3:I67))*-1</f>
        <v>-0.88225291881873613</v>
      </c>
      <c r="J22" s="33">
        <f>(VLOOKUP($A22,Goalies!$A1:$P67,10,FALSE)-AVERAGE(Goalies!J3:J67))/STDEV(Goalies!J3:J67)</f>
        <v>0.46185169205437132</v>
      </c>
      <c r="K22" s="33">
        <f>(VLOOKUP($A22,Goalies!$A1:$P67,11,FALSE)-AVERAGE(Goalies!K3:K67))/STDEV(Goalies!K3:K67)</f>
        <v>0.51604387645250227</v>
      </c>
      <c r="L22" s="33">
        <f>(VLOOKUP($A22,Goalies!$A1:$P67,12,FALSE)-AVERAGE(Goalies!L3:L67))/STDEV(Goalies!L3:L67)</f>
        <v>0.56497937180110802</v>
      </c>
      <c r="M22" s="33">
        <f>((VLOOKUP($A22,Goalies!$A1:$P67,13,FALSE)-AVERAGE(Goalies!M3:M67))/STDEV(Goalies!M3:M67))*-1</f>
        <v>-0.397144006834796</v>
      </c>
      <c r="N22" s="33">
        <f>(VLOOKUP($A22,Goalies!$A1:$P67,14,FALSE)-AVERAGE(Goalies!N3:N67))/STDEV(Goalies!N3:N67)</f>
        <v>0.57874584645905747</v>
      </c>
      <c r="O22" s="33">
        <f>((VLOOKUP($A22,Goalies!$A1:$P67,15,FALSE)-AVERAGE(Goalies!O3:O67))/STDEV(Goalies!O3:O67))*-1</f>
        <v>0.58676847004189014</v>
      </c>
      <c r="P22" s="33">
        <f>(VLOOKUP($A22,Goalies!$A1:$P67,16,FALSE)-AVERAGE(Goalies!P3:P67))/STDEV(Goalies!P3:P67)</f>
        <v>1.2303577291907852</v>
      </c>
    </row>
    <row r="23" spans="1:16" ht="21.25" customHeight="1" x14ac:dyDescent="0.15">
      <c r="A23" s="11" t="s">
        <v>728</v>
      </c>
      <c r="B23" s="12" t="s">
        <v>125</v>
      </c>
      <c r="C23" s="13">
        <v>28</v>
      </c>
      <c r="D23" s="12" t="s">
        <v>9</v>
      </c>
      <c r="E23" s="40">
        <f t="shared" si="0"/>
        <v>2.2259814988735553</v>
      </c>
      <c r="F23" s="40">
        <f t="shared" si="1"/>
        <v>7.486894294816708E-2</v>
      </c>
      <c r="G23" s="42">
        <f>VLOOKUP(A23,Goalies!A1:G67,7,FALSE)</f>
        <v>29.731707317073202</v>
      </c>
      <c r="H23" s="43">
        <f>(VLOOKUP($A23,Goalies!$A1:$P67,8,FALSE)-AVERAGE(Goalies!H3:H67))/STDEV(Goalies!H3:H67)</f>
        <v>0.89032055066424887</v>
      </c>
      <c r="I23" s="33">
        <f>((VLOOKUP($A23,Goalies!$A1:$P67,9,FALSE)-AVERAGE(Goalies!I3:I67))/STDEV(Goalies!I3:I67))*-1</f>
        <v>-0.39541330728960938</v>
      </c>
      <c r="J23" s="33">
        <f>(VLOOKUP($A23,Goalies!$A1:$P67,10,FALSE)-AVERAGE(Goalies!J3:J67))/STDEV(Goalies!J3:J67)</f>
        <v>0.86772300619808185</v>
      </c>
      <c r="K23" s="33">
        <f>(VLOOKUP($A23,Goalies!$A1:$P67,11,FALSE)-AVERAGE(Goalies!K3:K67))/STDEV(Goalies!K3:K67)</f>
        <v>0.60915865683877013</v>
      </c>
      <c r="L23" s="33">
        <f>(VLOOKUP($A23,Goalies!$A1:$P67,12,FALSE)-AVERAGE(Goalies!L3:L67))/STDEV(Goalies!L3:L67)</f>
        <v>0.88397964735228562</v>
      </c>
      <c r="M23" s="33">
        <f>((VLOOKUP($A23,Goalies!$A1:$P67,13,FALSE)-AVERAGE(Goalies!M3:M67))/STDEV(Goalies!M3:M67))*-1</f>
        <v>-0.92848099382400984</v>
      </c>
      <c r="N23" s="33">
        <f>(VLOOKUP($A23,Goalies!$A1:$P67,14,FALSE)-AVERAGE(Goalies!N3:N67))/STDEV(Goalies!N3:N67)</f>
        <v>0.8789863535184741</v>
      </c>
      <c r="O23" s="33">
        <f>((VLOOKUP($A23,Goalies!$A1:$P67,15,FALSE)-AVERAGE(Goalies!O3:O67))/STDEV(Goalies!O3:O67))*-1</f>
        <v>0.28637537406310087</v>
      </c>
      <c r="P23" s="33">
        <f>(VLOOKUP($A23,Goalies!$A1:$P67,16,FALSE)-AVERAGE(Goalies!P3:P67))/STDEV(Goalies!P3:P67)</f>
        <v>0.44012691730743569</v>
      </c>
    </row>
    <row r="24" spans="1:16" ht="21.25" customHeight="1" x14ac:dyDescent="0.15">
      <c r="A24" s="11" t="s">
        <v>730</v>
      </c>
      <c r="B24" s="12" t="s">
        <v>212</v>
      </c>
      <c r="C24" s="13">
        <v>30</v>
      </c>
      <c r="D24" s="12" t="s">
        <v>9</v>
      </c>
      <c r="E24" s="40">
        <f t="shared" si="0"/>
        <v>1.9592615449163775</v>
      </c>
      <c r="F24" s="40">
        <f t="shared" si="1"/>
        <v>6.3053158038910137E-2</v>
      </c>
      <c r="G24" s="42">
        <f>VLOOKUP(A24,Goalies!A1:G67,7,FALSE)</f>
        <v>31.0731707317073</v>
      </c>
      <c r="H24" s="43">
        <f>(VLOOKUP($A24,Goalies!$A1:$P67,8,FALSE)-AVERAGE(Goalies!H3:H67))/STDEV(Goalies!H3:H67)</f>
        <v>0.42968659943545368</v>
      </c>
      <c r="I24" s="33">
        <f>((VLOOKUP($A24,Goalies!$A1:$P67,9,FALSE)-AVERAGE(Goalies!I3:I67))/STDEV(Goalies!I3:I67))*-1</f>
        <v>-1.4708590630475278</v>
      </c>
      <c r="J24" s="33">
        <f>(VLOOKUP($A24,Goalies!$A1:$P67,10,FALSE)-AVERAGE(Goalies!J3:J67))/STDEV(Goalies!J3:J67)</f>
        <v>1.061835373832021</v>
      </c>
      <c r="K24" s="33">
        <f>(VLOOKUP($A24,Goalies!$A1:$P67,11,FALSE)-AVERAGE(Goalies!K3:K67))/STDEV(Goalies!K3:K67)</f>
        <v>0.92460774121290967</v>
      </c>
      <c r="L24" s="33">
        <f>(VLOOKUP($A24,Goalies!$A1:$P67,12,FALSE)-AVERAGE(Goalies!L3:L67))/STDEV(Goalies!L3:L67)</f>
        <v>0.89548998404594693</v>
      </c>
      <c r="M24" s="33">
        <f>((VLOOKUP($A24,Goalies!$A1:$P67,13,FALSE)-AVERAGE(Goalies!M3:M67))/STDEV(Goalies!M3:M67))*-1</f>
        <v>-1.0455318588692133</v>
      </c>
      <c r="N24" s="33">
        <f>(VLOOKUP($A24,Goalies!$A1:$P67,14,FALSE)-AVERAGE(Goalies!N3:N67))/STDEV(Goalies!N3:N67)</f>
        <v>0.88136332237090109</v>
      </c>
      <c r="O24" s="33">
        <f>((VLOOKUP($A24,Goalies!$A1:$P67,15,FALSE)-AVERAGE(Goalies!O3:O67))/STDEV(Goalies!O3:O67))*-1</f>
        <v>0.58824128769862427</v>
      </c>
      <c r="P24" s="33">
        <f>(VLOOKUP($A24,Goalies!$A1:$P67,16,FALSE)-AVERAGE(Goalies!P3:P67))/STDEV(Goalies!P3:P67)</f>
        <v>1.6725916569389886E-2</v>
      </c>
    </row>
    <row r="25" spans="1:16" ht="21.25" customHeight="1" x14ac:dyDescent="0.15">
      <c r="A25" s="11" t="s">
        <v>735</v>
      </c>
      <c r="B25" s="12" t="s">
        <v>130</v>
      </c>
      <c r="C25" s="13">
        <v>35</v>
      </c>
      <c r="D25" s="12" t="s">
        <v>9</v>
      </c>
      <c r="E25" s="40">
        <f t="shared" si="0"/>
        <v>1.6257220176787894</v>
      </c>
      <c r="F25" s="40">
        <f t="shared" si="1"/>
        <v>6.034821432759653E-2</v>
      </c>
      <c r="G25" s="42">
        <f>VLOOKUP(A25,Goalies!A1:G67,7,FALSE)</f>
        <v>26.939024390243901</v>
      </c>
      <c r="H25" s="43">
        <f>(VLOOKUP($A25,Goalies!$A1:$P67,8,FALSE)-AVERAGE(Goalies!H3:H67))/STDEV(Goalies!H3:H67)</f>
        <v>0.33854534975843203</v>
      </c>
      <c r="I25" s="33">
        <f>((VLOOKUP($A25,Goalies!$A1:$P67,9,FALSE)-AVERAGE(Goalies!I3:I67))/STDEV(Goalies!I3:I67))*-1</f>
        <v>-0.41641901455616998</v>
      </c>
      <c r="J25" s="33">
        <f>(VLOOKUP($A25,Goalies!$A1:$P67,10,FALSE)-AVERAGE(Goalies!J3:J67))/STDEV(Goalies!J3:J67)</f>
        <v>0.4636163499419495</v>
      </c>
      <c r="K25" s="33">
        <f>(VLOOKUP($A25,Goalies!$A1:$P67,11,FALSE)-AVERAGE(Goalies!K3:K67))/STDEV(Goalies!K3:K67)</f>
        <v>0.51014414005165831</v>
      </c>
      <c r="L25" s="33">
        <f>(VLOOKUP($A25,Goalies!$A1:$P67,12,FALSE)-AVERAGE(Goalies!L3:L67))/STDEV(Goalies!L3:L67)</f>
        <v>0.36024492150856907</v>
      </c>
      <c r="M25" s="33">
        <f>((VLOOKUP($A25,Goalies!$A1:$P67,13,FALSE)-AVERAGE(Goalies!M3:M67))/STDEV(Goalies!M3:M67))*-1</f>
        <v>-0.40264389965372221</v>
      </c>
      <c r="N25" s="33">
        <f>(VLOOKUP($A25,Goalies!$A1:$P67,14,FALSE)-AVERAGE(Goalies!N3:N67))/STDEV(Goalies!N3:N67)</f>
        <v>0.35611372212453607</v>
      </c>
      <c r="O25" s="33">
        <f>((VLOOKUP($A25,Goalies!$A1:$P67,15,FALSE)-AVERAGE(Goalies!O3:O67))/STDEV(Goalies!O3:O67))*-1</f>
        <v>0.57388233774661657</v>
      </c>
      <c r="P25" s="33">
        <f>(VLOOKUP($A25,Goalies!$A1:$P67,16,FALSE)-AVERAGE(Goalies!P3:P67))/STDEV(Goalies!P3:P67)</f>
        <v>0.20315019012208266</v>
      </c>
    </row>
    <row r="26" spans="1:16" ht="21.25" customHeight="1" x14ac:dyDescent="0.15">
      <c r="A26" s="11" t="s">
        <v>740</v>
      </c>
      <c r="B26" s="12" t="s">
        <v>115</v>
      </c>
      <c r="C26" s="13">
        <v>23</v>
      </c>
      <c r="D26" s="12" t="s">
        <v>9</v>
      </c>
      <c r="E26" s="40">
        <f t="shared" si="0"/>
        <v>1.0566482442040623</v>
      </c>
      <c r="F26" s="40">
        <f t="shared" si="1"/>
        <v>4.1259598107015731E-2</v>
      </c>
      <c r="G26" s="42">
        <f>VLOOKUP(A26,Goalies!A1:G67,7,FALSE)</f>
        <v>25.609756097561</v>
      </c>
      <c r="H26" s="43">
        <f>(VLOOKUP($A26,Goalies!$A1:$P67,8,FALSE)-AVERAGE(Goalies!H3:H67))/STDEV(Goalies!H3:H67)</f>
        <v>0.27043623053292731</v>
      </c>
      <c r="I26" s="33">
        <f>((VLOOKUP($A26,Goalies!$A1:$P67,9,FALSE)-AVERAGE(Goalies!I3:I67))/STDEV(Goalies!I3:I67))*-1</f>
        <v>-0.1354274660888404</v>
      </c>
      <c r="J26" s="33">
        <f>(VLOOKUP($A26,Goalies!$A1:$P67,10,FALSE)-AVERAGE(Goalies!J3:J67))/STDEV(Goalies!J3:J67)</f>
        <v>0.27126864019558866</v>
      </c>
      <c r="K26" s="33">
        <f>(VLOOKUP($A26,Goalies!$A1:$P67,11,FALSE)-AVERAGE(Goalies!K3:K67))/STDEV(Goalies!K3:K67)</f>
        <v>0.2610102116863488</v>
      </c>
      <c r="L26" s="33">
        <f>(VLOOKUP($A26,Goalies!$A1:$P67,12,FALSE)-AVERAGE(Goalies!L3:L67))/STDEV(Goalies!L3:L67)</f>
        <v>0.2228013661432065</v>
      </c>
      <c r="M26" s="33">
        <f>((VLOOKUP($A26,Goalies!$A1:$P67,13,FALSE)-AVERAGE(Goalies!M3:M67))/STDEV(Goalies!M3:M67))*-1</f>
        <v>-0.25455662618705238</v>
      </c>
      <c r="N26" s="33">
        <f>(VLOOKUP($A26,Goalies!$A1:$P67,14,FALSE)-AVERAGE(Goalies!N3:N67))/STDEV(Goalies!N3:N67)</f>
        <v>0.21976832667427901</v>
      </c>
      <c r="O26" s="33">
        <f>((VLOOKUP($A26,Goalies!$A1:$P67,15,FALSE)-AVERAGE(Goalies!O3:O67))/STDEV(Goalies!O3:O67))*-1</f>
        <v>0.34702502627848519</v>
      </c>
      <c r="P26" s="33">
        <f>(VLOOKUP($A26,Goalies!$A1:$P67,16,FALSE)-AVERAGE(Goalies!P3:P67))/STDEV(Goalies!P3:P67)</f>
        <v>0.17817677570630108</v>
      </c>
    </row>
    <row r="27" spans="1:16" ht="21.25" customHeight="1" x14ac:dyDescent="0.15">
      <c r="A27" s="11" t="s">
        <v>750</v>
      </c>
      <c r="B27" s="12" t="s">
        <v>65</v>
      </c>
      <c r="C27" s="13">
        <v>25</v>
      </c>
      <c r="D27" s="12" t="s">
        <v>9</v>
      </c>
      <c r="E27" s="40">
        <f t="shared" si="0"/>
        <v>0.98179160245862285</v>
      </c>
      <c r="F27" s="40">
        <f t="shared" si="1"/>
        <v>4.3753756196525585E-2</v>
      </c>
      <c r="G27" s="42">
        <f>VLOOKUP(A27,Goalies!A1:G67,7,FALSE)</f>
        <v>22.439024390243901</v>
      </c>
      <c r="H27" s="43">
        <f>(VLOOKUP($A27,Goalies!$A1:$P67,8,FALSE)-AVERAGE(Goalies!H3:H67))/STDEV(Goalies!H3:H67)</f>
        <v>0.15615075312351126</v>
      </c>
      <c r="I27" s="33">
        <f>((VLOOKUP($A27,Goalies!$A1:$P67,9,FALSE)-AVERAGE(Goalies!I3:I67))/STDEV(Goalies!I3:I67))*-1</f>
        <v>0.60689457117584533</v>
      </c>
      <c r="J27" s="33">
        <f>(VLOOKUP($A27,Goalies!$A1:$P67,10,FALSE)-AVERAGE(Goalies!J3:J67))/STDEV(Goalies!J3:J67)</f>
        <v>-0.18754241057557045</v>
      </c>
      <c r="K27" s="33">
        <f>(VLOOKUP($A27,Goalies!$A1:$P67,11,FALSE)-AVERAGE(Goalies!K3:K67))/STDEV(Goalies!K3:K67)</f>
        <v>0.16838987126563551</v>
      </c>
      <c r="L27" s="33">
        <f>(VLOOKUP($A27,Goalies!$A1:$P67,12,FALSE)-AVERAGE(Goalies!L3:L67))/STDEV(Goalies!L3:L67)</f>
        <v>-0.36943805448957812</v>
      </c>
      <c r="M27" s="33">
        <f>((VLOOKUP($A27,Goalies!$A1:$P67,13,FALSE)-AVERAGE(Goalies!M3:M67))/STDEV(Goalies!M3:M67))*-1</f>
        <v>0.35248017117677394</v>
      </c>
      <c r="N27" s="33">
        <f>(VLOOKUP($A27,Goalies!$A1:$P67,14,FALSE)-AVERAGE(Goalies!N3:N67))/STDEV(Goalies!N3:N67)</f>
        <v>-0.37042318164151167</v>
      </c>
      <c r="O27" s="33">
        <f>((VLOOKUP($A27,Goalies!$A1:$P67,15,FALSE)-AVERAGE(Goalies!O3:O67))/STDEV(Goalies!O3:O67))*-1</f>
        <v>0.79063138531568666</v>
      </c>
      <c r="P27" s="33">
        <f>(VLOOKUP($A27,Goalies!$A1:$P67,16,FALSE)-AVERAGE(Goalies!P3:P67))/STDEV(Goalies!P3:P67)</f>
        <v>-0.13338040724621059</v>
      </c>
    </row>
    <row r="28" spans="1:16" ht="21.25" customHeight="1" x14ac:dyDescent="0.15">
      <c r="A28" s="11" t="s">
        <v>737</v>
      </c>
      <c r="B28" s="12" t="s">
        <v>58</v>
      </c>
      <c r="C28" s="13">
        <v>39</v>
      </c>
      <c r="D28" s="12" t="s">
        <v>9</v>
      </c>
      <c r="E28" s="40">
        <f t="shared" si="0"/>
        <v>0.87457006511549495</v>
      </c>
      <c r="F28" s="40">
        <f t="shared" si="1"/>
        <v>3.5572790346959524E-2</v>
      </c>
      <c r="G28" s="42">
        <f>VLOOKUP(A28,Goalies!A1:G67,7,FALSE)</f>
        <v>24.585365853658601</v>
      </c>
      <c r="H28" s="43">
        <f>(VLOOKUP($A28,Goalies!$A1:$P67,8,FALSE)-AVERAGE(Goalies!H3:H67))/STDEV(Goalies!H3:H67)</f>
        <v>0.28011679063468647</v>
      </c>
      <c r="I28" s="33">
        <f>((VLOOKUP($A28,Goalies!$A1:$P67,9,FALSE)-AVERAGE(Goalies!I3:I67))/STDEV(Goalies!I3:I67))*-1</f>
        <v>0.17411346415916534</v>
      </c>
      <c r="J28" s="33">
        <f>(VLOOKUP($A28,Goalies!$A1:$P67,10,FALSE)-AVERAGE(Goalies!J3:J67))/STDEV(Goalies!J3:J67)</f>
        <v>0.12303737763876064</v>
      </c>
      <c r="K28" s="33">
        <f>(VLOOKUP($A28,Goalies!$A1:$P67,11,FALSE)-AVERAGE(Goalies!K3:K67))/STDEV(Goalies!K3:K67)</f>
        <v>2.0450428992482023E-2</v>
      </c>
      <c r="L28" s="33">
        <f>(VLOOKUP($A28,Goalies!$A1:$P67,12,FALSE)-AVERAGE(Goalies!L3:L67))/STDEV(Goalies!L3:L67)</f>
        <v>0.2051002829349064</v>
      </c>
      <c r="M28" s="33">
        <f>((VLOOKUP($A28,Goalies!$A1:$P67,13,FALSE)-AVERAGE(Goalies!M3:M67))/STDEV(Goalies!M3:M67))*-1</f>
        <v>-0.16500607326244551</v>
      </c>
      <c r="N28" s="33">
        <f>(VLOOKUP($A28,Goalies!$A1:$P67,14,FALSE)-AVERAGE(Goalies!N3:N67))/STDEV(Goalies!N3:N67)</f>
        <v>0.20829783917327616</v>
      </c>
      <c r="O28" s="33">
        <f>((VLOOKUP($A28,Goalies!$A1:$P67,15,FALSE)-AVERAGE(Goalies!O3:O67))/STDEV(Goalies!O3:O67))*-1</f>
        <v>5.8859381156503153E-2</v>
      </c>
      <c r="P28" s="33">
        <f>(VLOOKUP($A28,Goalies!$A1:$P67,16,FALSE)-AVERAGE(Goalies!P3:P67))/STDEV(Goalies!P3:P67)</f>
        <v>0.51514346433182334</v>
      </c>
    </row>
    <row r="29" spans="1:16" ht="21.25" customHeight="1" x14ac:dyDescent="0.15">
      <c r="A29" s="11" t="s">
        <v>723</v>
      </c>
      <c r="B29" s="12" t="s">
        <v>121</v>
      </c>
      <c r="C29" s="13">
        <v>27</v>
      </c>
      <c r="D29" s="12" t="s">
        <v>9</v>
      </c>
      <c r="E29" s="40">
        <f t="shared" si="0"/>
        <v>0.75233425402627208</v>
      </c>
      <c r="F29" s="40">
        <f t="shared" si="1"/>
        <v>2.2891060790409753E-2</v>
      </c>
      <c r="G29" s="42">
        <f>VLOOKUP(A29,Goalies!A1:G67,7,FALSE)</f>
        <v>32.865853658536601</v>
      </c>
      <c r="H29" s="43">
        <f>(VLOOKUP($A29,Goalies!$A1:$P67,8,FALSE)-AVERAGE(Goalies!H3:H67))/STDEV(Goalies!H3:H67)</f>
        <v>0.18091880002489474</v>
      </c>
      <c r="I29" s="33">
        <f>((VLOOKUP($A29,Goalies!$A1:$P67,9,FALSE)-AVERAGE(Goalies!I3:I67))/STDEV(Goalies!I3:I67))*-1</f>
        <v>-2.3593431633703075</v>
      </c>
      <c r="J29" s="33">
        <f>(VLOOKUP($A29,Goalies!$A1:$P67,10,FALSE)-AVERAGE(Goalies!J3:J67))/STDEV(Goalies!J3:J67)</f>
        <v>1.3212400833064941</v>
      </c>
      <c r="K29" s="33">
        <f>(VLOOKUP($A29,Goalies!$A1:$P67,11,FALSE)-AVERAGE(Goalies!K3:K67))/STDEV(Goalies!K3:K67)</f>
        <v>0.4459603649451539</v>
      </c>
      <c r="L29" s="33">
        <f>(VLOOKUP($A29,Goalies!$A1:$P67,12,FALSE)-AVERAGE(Goalies!L3:L67))/STDEV(Goalies!L3:L67)</f>
        <v>1.5640954097207067</v>
      </c>
      <c r="M29" s="33">
        <f>((VLOOKUP($A29,Goalies!$A1:$P67,13,FALSE)-AVERAGE(Goalies!M3:M67))/STDEV(Goalies!M3:M67))*-1</f>
        <v>-1.6574013453139849</v>
      </c>
      <c r="N29" s="33">
        <f>(VLOOKUP($A29,Goalies!$A1:$P67,14,FALSE)-AVERAGE(Goalies!N3:N67))/STDEV(Goalies!N3:N67)</f>
        <v>1.554001901167134</v>
      </c>
      <c r="O29" s="33">
        <f>((VLOOKUP($A29,Goalies!$A1:$P67,15,FALSE)-AVERAGE(Goalies!O3:O67))/STDEV(Goalies!O3:O67))*-1</f>
        <v>-0.38626828721916939</v>
      </c>
      <c r="P29" s="33">
        <f>(VLOOKUP($A29,Goalies!$A1:$P67,16,FALSE)-AVERAGE(Goalies!P3:P67))/STDEV(Goalies!P3:P67)</f>
        <v>0.51172337627539277</v>
      </c>
    </row>
    <row r="30" spans="1:16" ht="21.25" customHeight="1" x14ac:dyDescent="0.15">
      <c r="A30" s="11" t="s">
        <v>743</v>
      </c>
      <c r="B30" s="12" t="s">
        <v>119</v>
      </c>
      <c r="C30" s="13">
        <v>33</v>
      </c>
      <c r="D30" s="12" t="s">
        <v>9</v>
      </c>
      <c r="E30" s="40">
        <f t="shared" si="0"/>
        <v>0.4157172216307054</v>
      </c>
      <c r="F30" s="40">
        <f t="shared" si="1"/>
        <v>1.68422985048013E-2</v>
      </c>
      <c r="G30" s="42">
        <f>VLOOKUP(A30,Goalies!A1:G67,7,FALSE)</f>
        <v>24.6829268292683</v>
      </c>
      <c r="H30" s="43">
        <f>(VLOOKUP($A30,Goalies!$A1:$P67,8,FALSE)-AVERAGE(Goalies!H3:H67))/STDEV(Goalies!H3:H67)</f>
        <v>-0.1142282731833462</v>
      </c>
      <c r="I30" s="33">
        <f>((VLOOKUP($A30,Goalies!$A1:$P67,9,FALSE)-AVERAGE(Goalies!I3:I67))/STDEV(Goalies!I3:I67))*-1</f>
        <v>-0.44388440189273248</v>
      </c>
      <c r="J30" s="33">
        <f>(VLOOKUP($A30,Goalies!$A1:$P67,10,FALSE)-AVERAGE(Goalies!J3:J67))/STDEV(Goalies!J3:J67)</f>
        <v>0.1371546407394007</v>
      </c>
      <c r="K30" s="33">
        <f>(VLOOKUP($A30,Goalies!$A1:$P67,11,FALSE)-AVERAGE(Goalies!K3:K67))/STDEV(Goalies!K3:K67)</f>
        <v>0.10779956173120341</v>
      </c>
      <c r="L30" s="33">
        <f>(VLOOKUP($A30,Goalies!$A1:$P67,12,FALSE)-AVERAGE(Goalies!L3:L67))/STDEV(Goalies!L3:L67)</f>
        <v>0.12630526578856893</v>
      </c>
      <c r="M30" s="33">
        <f>((VLOOKUP($A30,Goalies!$A1:$P67,13,FALSE)-AVERAGE(Goalies!M3:M67))/STDEV(Goalies!M3:M67))*-1</f>
        <v>-0.14093268348934712</v>
      </c>
      <c r="N30" s="33">
        <f>(VLOOKUP($A30,Goalies!$A1:$P67,14,FALSE)-AVERAGE(Goalies!N3:N67))/STDEV(Goalies!N3:N67)</f>
        <v>0.12487739639512245</v>
      </c>
      <c r="O30" s="33">
        <f>((VLOOKUP($A30,Goalies!$A1:$P67,15,FALSE)-AVERAGE(Goalies!O3:O67))/STDEV(Goalies!O3:O67))*-1</f>
        <v>0.21500138324551657</v>
      </c>
      <c r="P30" s="33">
        <f>(VLOOKUP($A30,Goalies!$A1:$P67,16,FALSE)-AVERAGE(Goalies!P3:P67))/STDEV(Goalies!P3:P67)</f>
        <v>0.20714454983733163</v>
      </c>
    </row>
    <row r="31" spans="1:16" ht="21.25" customHeight="1" x14ac:dyDescent="0.15">
      <c r="A31" s="11" t="s">
        <v>749</v>
      </c>
      <c r="B31" s="12" t="s">
        <v>65</v>
      </c>
      <c r="C31" s="13">
        <v>24</v>
      </c>
      <c r="D31" s="12" t="s">
        <v>9</v>
      </c>
      <c r="E31" s="40">
        <f t="shared" si="0"/>
        <v>3.7509891421259045E-2</v>
      </c>
      <c r="F31" s="40">
        <f t="shared" si="1"/>
        <v>1.5920347290596488E-3</v>
      </c>
      <c r="G31" s="42">
        <f>VLOOKUP(A31,Goalies!A1:G67,7,FALSE)</f>
        <v>23.560975609756099</v>
      </c>
      <c r="H31" s="43">
        <f>(VLOOKUP($A31,Goalies!$A1:$P67,8,FALSE)-AVERAGE(Goalies!H3:H67))/STDEV(Goalies!H3:H67)</f>
        <v>0.27075219905871273</v>
      </c>
      <c r="I31" s="33">
        <f>((VLOOKUP($A31,Goalies!$A1:$P67,9,FALSE)-AVERAGE(Goalies!I3:I67))/STDEV(Goalies!I3:I67))*-1</f>
        <v>0.45516493821115517</v>
      </c>
      <c r="J31" s="33">
        <f>(VLOOKUP($A31,Goalies!$A1:$P67,10,FALSE)-AVERAGE(Goalies!J3:J67))/STDEV(Goalies!J3:J67)</f>
        <v>-2.519388491809053E-2</v>
      </c>
      <c r="K31" s="33">
        <f>(VLOOKUP($A31,Goalies!$A1:$P67,11,FALSE)-AVERAGE(Goalies!K3:K67))/STDEV(Goalies!K3:K67)</f>
        <v>8.2364011192972028E-2</v>
      </c>
      <c r="L31" s="33">
        <f>(VLOOKUP($A31,Goalies!$A1:$P67,12,FALSE)-AVERAGE(Goalies!L3:L67))/STDEV(Goalies!L3:L67)</f>
        <v>-0.21675971486732709</v>
      </c>
      <c r="M31" s="33">
        <f>((VLOOKUP($A31,Goalies!$A1:$P67,13,FALSE)-AVERAGE(Goalies!M3:M67))/STDEV(Goalies!M3:M67))*-1</f>
        <v>7.7577429074903628E-2</v>
      </c>
      <c r="N31" s="33">
        <f>(VLOOKUP($A31,Goalies!$A1:$P67,14,FALSE)-AVERAGE(Goalies!N3:N67))/STDEV(Goalies!N3:N67)</f>
        <v>-0.22850306168762852</v>
      </c>
      <c r="O31" s="33">
        <f>((VLOOKUP($A31,Goalies!$A1:$P67,15,FALSE)-AVERAGE(Goalies!O3:O67))/STDEV(Goalies!O3:O67))*-1</f>
        <v>0.37343832753681688</v>
      </c>
      <c r="P31" s="33">
        <f>(VLOOKUP($A31,Goalies!$A1:$P67,16,FALSE)-AVERAGE(Goalies!P3:P67))/STDEV(Goalies!P3:P67)</f>
        <v>-0.68904464636724261</v>
      </c>
    </row>
    <row r="32" spans="1:16" ht="21.25" customHeight="1" x14ac:dyDescent="0.15">
      <c r="A32" s="11" t="s">
        <v>744</v>
      </c>
      <c r="B32" s="12" t="s">
        <v>115</v>
      </c>
      <c r="C32" s="13">
        <v>32</v>
      </c>
      <c r="D32" s="12" t="s">
        <v>9</v>
      </c>
      <c r="E32" s="40">
        <f t="shared" si="0"/>
        <v>-2.96367645359078E-2</v>
      </c>
      <c r="F32" s="40">
        <f t="shared" si="1"/>
        <v>-1.2151073459722211E-3</v>
      </c>
      <c r="G32" s="42">
        <f>VLOOKUP(A32,Goalies!A1:G67,7,FALSE)</f>
        <v>24.390243902439</v>
      </c>
      <c r="H32" s="43">
        <f>(VLOOKUP($A32,Goalies!$A1:$P67,8,FALSE)-AVERAGE(Goalies!H3:H67))/STDEV(Goalies!H3:H67)</f>
        <v>0.13796944684847795</v>
      </c>
      <c r="I32" s="33">
        <f>((VLOOKUP($A32,Goalies!$A1:$P67,9,FALSE)-AVERAGE(Goalies!I3:I67))/STDEV(Goalies!I3:I67))*-1</f>
        <v>1.7678523280374506E-2</v>
      </c>
      <c r="J32" s="33">
        <f>(VLOOKUP($A32,Goalies!$A1:$P67,10,FALSE)-AVERAGE(Goalies!J3:J67))/STDEV(Goalies!J3:J67)</f>
        <v>9.4802851437446087E-2</v>
      </c>
      <c r="K32" s="33">
        <f>(VLOOKUP($A32,Goalies!$A1:$P67,11,FALSE)-AVERAGE(Goalies!K3:K67))/STDEV(Goalies!K3:K67)</f>
        <v>-4.0260656741397879E-3</v>
      </c>
      <c r="L32" s="33">
        <f>(VLOOKUP($A32,Goalies!$A1:$P67,12,FALSE)-AVERAGE(Goalies!L3:L67))/STDEV(Goalies!L3:L67)</f>
        <v>4.9191546472820522E-2</v>
      </c>
      <c r="M32" s="33">
        <f>((VLOOKUP($A32,Goalies!$A1:$P67,13,FALSE)-AVERAGE(Goalies!M3:M67))/STDEV(Goalies!M3:M67))*-1</f>
        <v>-0.13714986107010005</v>
      </c>
      <c r="N32" s="33">
        <f>(VLOOKUP($A32,Goalies!$A1:$P67,14,FALSE)-AVERAGE(Goalies!N3:N67))/STDEV(Goalies!N3:N67)</f>
        <v>4.1528277019345798E-2</v>
      </c>
      <c r="O32" s="33">
        <f>((VLOOKUP($A32,Goalies!$A1:$P67,15,FALSE)-AVERAGE(Goalies!O3:O67))/STDEV(Goalies!O3:O67))*-1</f>
        <v>4.4021672287022716E-2</v>
      </c>
      <c r="P32" s="33">
        <f>(VLOOKUP($A32,Goalies!$A1:$P67,16,FALSE)-AVERAGE(Goalies!P3:P67))/STDEV(Goalies!P3:P67)</f>
        <v>-0.20760181799726868</v>
      </c>
    </row>
    <row r="33" spans="1:16" ht="21.25" customHeight="1" x14ac:dyDescent="0.15">
      <c r="A33" s="11" t="s">
        <v>753</v>
      </c>
      <c r="B33" s="12" t="s">
        <v>130</v>
      </c>
      <c r="C33" s="13">
        <v>27</v>
      </c>
      <c r="D33" s="12" t="s">
        <v>9</v>
      </c>
      <c r="E33" s="40">
        <f t="shared" si="0"/>
        <v>-0.53741100918751705</v>
      </c>
      <c r="F33" s="40">
        <f t="shared" si="1"/>
        <v>-2.6788877053724253E-2</v>
      </c>
      <c r="G33" s="42">
        <f>VLOOKUP(A33,Goalies!A1:G67,7,FALSE)</f>
        <v>20.060975609756099</v>
      </c>
      <c r="H33" s="43">
        <f>(VLOOKUP($A33,Goalies!$A1:$P67,8,FALSE)-AVERAGE(Goalies!H3:H67))/STDEV(Goalies!H3:H67)</f>
        <v>-0.49079863637903826</v>
      </c>
      <c r="I33" s="33">
        <f>((VLOOKUP($A33,Goalies!$A1:$P67,9,FALSE)-AVERAGE(Goalies!I3:I67))/STDEV(Goalies!I3:I67))*-1</f>
        <v>0.32408972863855756</v>
      </c>
      <c r="J33" s="33">
        <f>(VLOOKUP($A33,Goalies!$A1:$P67,10,FALSE)-AVERAGE(Goalies!J3:J67))/STDEV(Goalies!J3:J67)</f>
        <v>-0.53165069865393944</v>
      </c>
      <c r="K33" s="33">
        <f>(VLOOKUP($A33,Goalies!$A1:$P67,11,FALSE)-AVERAGE(Goalies!K3:K67))/STDEV(Goalies!K3:K67)</f>
        <v>-0.26438436431260548</v>
      </c>
      <c r="L33" s="33">
        <f>(VLOOKUP($A33,Goalies!$A1:$P67,12,FALSE)-AVERAGE(Goalies!L3:L67))/STDEV(Goalies!L3:L67)</f>
        <v>-0.60569118958331991</v>
      </c>
      <c r="M33" s="33">
        <f>((VLOOKUP($A33,Goalies!$A1:$P67,13,FALSE)-AVERAGE(Goalies!M3:M67))/STDEV(Goalies!M3:M67))*-1</f>
        <v>0.62394573399069875</v>
      </c>
      <c r="N33" s="33">
        <f>(VLOOKUP($A33,Goalies!$A1:$P67,14,FALSE)-AVERAGE(Goalies!N3:N67))/STDEV(Goalies!N3:N67)</f>
        <v>-0.60332711039132503</v>
      </c>
      <c r="O33" s="33">
        <f>((VLOOKUP($A33,Goalies!$A1:$P67,15,FALSE)-AVERAGE(Goalies!O3:O67))/STDEV(Goalies!O3:O67))*-1</f>
        <v>0.32972900586618076</v>
      </c>
      <c r="P33" s="33">
        <f>(VLOOKUP($A33,Goalies!$A1:$P67,16,FALSE)-AVERAGE(Goalies!P3:P67))/STDEV(Goalies!P3:P67)</f>
        <v>-0.11195701436205406</v>
      </c>
    </row>
    <row r="34" spans="1:16" ht="21.25" customHeight="1" x14ac:dyDescent="0.15">
      <c r="A34" s="11" t="s">
        <v>739</v>
      </c>
      <c r="B34" s="12" t="s">
        <v>147</v>
      </c>
      <c r="C34" s="13">
        <v>25</v>
      </c>
      <c r="D34" s="12" t="s">
        <v>9</v>
      </c>
      <c r="E34" s="40">
        <f t="shared" si="0"/>
        <v>-0.58328200329121549</v>
      </c>
      <c r="F34" s="40">
        <f t="shared" si="1"/>
        <v>-2.0795271421686797E-2</v>
      </c>
      <c r="G34" s="42">
        <f>VLOOKUP(A34,Goalies!A1:G67,7,FALSE)</f>
        <v>28.048780487804901</v>
      </c>
      <c r="H34" s="43">
        <f>(VLOOKUP($A34,Goalies!$A1:$P67,8,FALSE)-AVERAGE(Goalies!H3:H67))/STDEV(Goalies!H3:H67)</f>
        <v>1.7126920548574238E-2</v>
      </c>
      <c r="I34" s="33">
        <f>((VLOOKUP($A34,Goalies!$A1:$P67,9,FALSE)-AVERAGE(Goalies!I3:I67))/STDEV(Goalies!I3:I67))*-1</f>
        <v>-1.2168738983552545</v>
      </c>
      <c r="J34" s="33">
        <f>(VLOOKUP($A34,Goalies!$A1:$P67,10,FALSE)-AVERAGE(Goalies!J3:J67))/STDEV(Goalies!J3:J67)</f>
        <v>0.62420021771185075</v>
      </c>
      <c r="K34" s="33">
        <f>(VLOOKUP($A34,Goalies!$A1:$P67,11,FALSE)-AVERAGE(Goalies!K3:K67))/STDEV(Goalies!K3:K67)</f>
        <v>0.16421819114726924</v>
      </c>
      <c r="L34" s="33">
        <f>(VLOOKUP($A34,Goalies!$A1:$P67,12,FALSE)-AVERAGE(Goalies!L3:L67))/STDEV(Goalies!L3:L67)</f>
        <v>0.56937131042173195</v>
      </c>
      <c r="M34" s="33">
        <f>((VLOOKUP($A34,Goalies!$A1:$P67,13,FALSE)-AVERAGE(Goalies!M3:M67))/STDEV(Goalies!M3:M67))*-1</f>
        <v>-0.80652513920064584</v>
      </c>
      <c r="N34" s="33">
        <f>(VLOOKUP($A34,Goalies!$A1:$P67,14,FALSE)-AVERAGE(Goalies!N3:N67))/STDEV(Goalies!N3:N67)</f>
        <v>0.54814211949143909</v>
      </c>
      <c r="O34" s="33">
        <f>((VLOOKUP($A34,Goalies!$A1:$P67,15,FALSE)-AVERAGE(Goalies!O3:O67))/STDEV(Goalies!O3:O67))*-1</f>
        <v>-0.21893394168885627</v>
      </c>
      <c r="P34" s="33">
        <f>(VLOOKUP($A34,Goalies!$A1:$P67,16,FALSE)-AVERAGE(Goalies!P3:P67))/STDEV(Goalies!P3:P67)</f>
        <v>-0.54569317329820266</v>
      </c>
    </row>
    <row r="35" spans="1:16" ht="21.25" customHeight="1" x14ac:dyDescent="0.15">
      <c r="A35" s="11" t="s">
        <v>758</v>
      </c>
      <c r="B35" s="12" t="s">
        <v>212</v>
      </c>
      <c r="C35" s="13">
        <v>27</v>
      </c>
      <c r="D35" s="12" t="s">
        <v>9</v>
      </c>
      <c r="E35" s="40">
        <f t="shared" ref="E35:E67" si="2">(H35*H$2)+(I35*I$2)+(J35*J$2)+(K35*K$2)+(L35*L$2)+(M35*M$2)+(N35*N$2)+(O35*O$2)+(P35*P$2)</f>
        <v>-0.59102521378077166</v>
      </c>
      <c r="F35" s="40">
        <f t="shared" ref="F35:F66" si="3">E35/G35</f>
        <v>-3.2968753421784514E-2</v>
      </c>
      <c r="G35" s="42">
        <f>VLOOKUP(A35,Goalies!A1:G67,7,FALSE)</f>
        <v>17.9268292682927</v>
      </c>
      <c r="H35" s="43">
        <f>(VLOOKUP($A35,Goalies!$A1:$P67,8,FALSE)-AVERAGE(Goalies!H3:H67))/STDEV(Goalies!H3:H67)</f>
        <v>-0.82962486159194149</v>
      </c>
      <c r="I35" s="33">
        <f>((VLOOKUP($A35,Goalies!$A1:$P67,9,FALSE)-AVERAGE(Goalies!I3:I67))/STDEV(Goalies!I3:I67))*-1</f>
        <v>0.43195096393567867</v>
      </c>
      <c r="J35" s="33">
        <f>(VLOOKUP($A35,Goalies!$A1:$P67,10,FALSE)-AVERAGE(Goalies!J3:J67))/STDEV(Goalies!J3:J67)</f>
        <v>-0.84046582898066857</v>
      </c>
      <c r="K35" s="33">
        <f>(VLOOKUP($A35,Goalies!$A1:$P67,11,FALSE)-AVERAGE(Goalies!K3:K67))/STDEV(Goalies!K3:K67)</f>
        <v>-0.36795606233147193</v>
      </c>
      <c r="L35" s="33">
        <f>(VLOOKUP($A35,Goalies!$A1:$P67,12,FALSE)-AVERAGE(Goalies!L3:L67))/STDEV(Goalies!L3:L67)</f>
        <v>-0.93156552136892123</v>
      </c>
      <c r="M35" s="33">
        <f>((VLOOKUP($A35,Goalies!$A1:$P67,13,FALSE)-AVERAGE(Goalies!M3:M67))/STDEV(Goalies!M3:M67))*-1</f>
        <v>1.0116677968859431</v>
      </c>
      <c r="N35" s="33">
        <f>(VLOOKUP($A35,Goalies!$A1:$P67,14,FALSE)-AVERAGE(Goalies!N3:N67))/STDEV(Goalies!N3:N67)</f>
        <v>-0.92343457923872285</v>
      </c>
      <c r="O35" s="33">
        <f>((VLOOKUP($A35,Goalies!$A1:$P67,15,FALSE)-AVERAGE(Goalies!O3:O67))/STDEV(Goalies!O3:O67))*-1</f>
        <v>0.58893069449194502</v>
      </c>
      <c r="P35" s="33">
        <f>(VLOOKUP($A35,Goalies!$A1:$P67,16,FALSE)-AVERAGE(Goalies!P3:P67))/STDEV(Goalies!P3:P67)</f>
        <v>1.7625015650696758E-2</v>
      </c>
    </row>
    <row r="36" spans="1:16" ht="21.25" customHeight="1" x14ac:dyDescent="0.15">
      <c r="A36" s="11" t="s">
        <v>763</v>
      </c>
      <c r="B36" s="12" t="s">
        <v>76</v>
      </c>
      <c r="C36" s="13">
        <v>32</v>
      </c>
      <c r="D36" s="12" t="s">
        <v>9</v>
      </c>
      <c r="E36" s="40">
        <f t="shared" si="2"/>
        <v>-0.7326672884139277</v>
      </c>
      <c r="F36" s="40">
        <f t="shared" si="3"/>
        <v>-4.5410973280379539E-2</v>
      </c>
      <c r="G36" s="42">
        <f>VLOOKUP(A36,Goalies!A1:G67,7,FALSE)</f>
        <v>16.134146341463399</v>
      </c>
      <c r="H36" s="43">
        <f>(VLOOKUP($A36,Goalies!$A1:$P67,8,FALSE)-AVERAGE(Goalies!H3:H67))/STDEV(Goalies!H3:H67)</f>
        <v>-0.5894545304286255</v>
      </c>
      <c r="I36" s="33">
        <f>((VLOOKUP($A36,Goalies!$A1:$P67,9,FALSE)-AVERAGE(Goalies!I3:I67))/STDEV(Goalies!I3:I67))*-1</f>
        <v>1.3075741955622839</v>
      </c>
      <c r="J36" s="33">
        <f>(VLOOKUP($A36,Goalies!$A1:$P67,10,FALSE)-AVERAGE(Goalies!J3:J67))/STDEV(Goalies!J3:J67)</f>
        <v>-1.0998705384551299</v>
      </c>
      <c r="K36" s="33">
        <f>(VLOOKUP($A36,Goalies!$A1:$P67,11,FALSE)-AVERAGE(Goalies!K3:K67))/STDEV(Goalies!K3:K67)</f>
        <v>-0.50331637836511844</v>
      </c>
      <c r="L36" s="33">
        <f>(VLOOKUP($A36,Goalies!$A1:$P67,12,FALSE)-AVERAGE(Goalies!L3:L67))/STDEV(Goalies!L3:L67)</f>
        <v>-1.24013028184024</v>
      </c>
      <c r="M36" s="33">
        <f>((VLOOKUP($A36,Goalies!$A1:$P67,13,FALSE)-AVERAGE(Goalies!M3:M67))/STDEV(Goalies!M3:M67))*-1</f>
        <v>1.3128870938576827</v>
      </c>
      <c r="N36" s="33">
        <f>(VLOOKUP($A36,Goalies!$A1:$P67,14,FALSE)-AVERAGE(Goalies!N3:N67))/STDEV(Goalies!N3:N67)</f>
        <v>-1.2322330689032732</v>
      </c>
      <c r="O36" s="33">
        <f>((VLOOKUP($A36,Goalies!$A1:$P67,15,FALSE)-AVERAGE(Goalies!O3:O67))/STDEV(Goalies!O3:O67))*-1</f>
        <v>0.71307396240996701</v>
      </c>
      <c r="P36" s="33">
        <f>(VLOOKUP($A36,Goalies!$A1:$P67,16,FALSE)-AVERAGE(Goalies!P3:P67))/STDEV(Goalies!P3:P67)</f>
        <v>-0.35297034203015065</v>
      </c>
    </row>
    <row r="37" spans="1:16" ht="21.25" customHeight="1" x14ac:dyDescent="0.15">
      <c r="A37" s="11" t="s">
        <v>757</v>
      </c>
      <c r="B37" s="12" t="s">
        <v>147</v>
      </c>
      <c r="C37" s="13">
        <v>33</v>
      </c>
      <c r="D37" s="12" t="s">
        <v>9</v>
      </c>
      <c r="E37" s="40">
        <f t="shared" si="2"/>
        <v>-1.5063420787370614</v>
      </c>
      <c r="F37" s="40">
        <f t="shared" si="3"/>
        <v>-8.3913077755733145E-2</v>
      </c>
      <c r="G37" s="42">
        <f>VLOOKUP(A37,Goalies!A1:G67,7,FALSE)</f>
        <v>17.951219512195099</v>
      </c>
      <c r="H37" s="43">
        <f>(VLOOKUP($A37,Goalies!$A1:$P67,8,FALSE)-AVERAGE(Goalies!H3:H67))/STDEV(Goalies!H3:H67)</f>
        <v>-0.87143884280612893</v>
      </c>
      <c r="I37" s="33">
        <f>((VLOOKUP($A37,Goalies!$A1:$P67,9,FALSE)-AVERAGE(Goalies!I3:I67))/STDEV(Goalies!I3:I67))*-1</f>
        <v>0.36237660312020864</v>
      </c>
      <c r="J37" s="33">
        <f>(VLOOKUP($A37,Goalies!$A1:$P67,10,FALSE)-AVERAGE(Goalies!J3:J67))/STDEV(Goalies!J3:J67)</f>
        <v>-0.83693651320551166</v>
      </c>
      <c r="K37" s="33">
        <f>(VLOOKUP($A37,Goalies!$A1:$P67,11,FALSE)-AVERAGE(Goalies!K3:K67))/STDEV(Goalies!K3:K67)</f>
        <v>-0.55202857877165756</v>
      </c>
      <c r="L37" s="33">
        <f>(VLOOKUP($A37,Goalies!$A1:$P67,12,FALSE)-AVERAGE(Goalies!L3:L67))/STDEV(Goalies!L3:L67)</f>
        <v>-0.86788410622657719</v>
      </c>
      <c r="M37" s="33">
        <f>((VLOOKUP($A37,Goalies!$A1:$P67,13,FALSE)-AVERAGE(Goalies!M3:M67))/STDEV(Goalies!M3:M67))*-1</f>
        <v>0.91350842950603228</v>
      </c>
      <c r="N37" s="33">
        <f>(VLOOKUP($A37,Goalies!$A1:$P67,14,FALSE)-AVERAGE(Goalies!N3:N67))/STDEV(Goalies!N3:N67)</f>
        <v>-0.86281470218965617</v>
      </c>
      <c r="O37" s="33">
        <f>((VLOOKUP($A37,Goalies!$A1:$P67,15,FALSE)-AVERAGE(Goalies!O3:O67))/STDEV(Goalies!O3:O67))*-1</f>
        <v>8.0949723277091268E-2</v>
      </c>
      <c r="P37" s="33">
        <f>(VLOOKUP($A37,Goalies!$A1:$P67,16,FALSE)-AVERAGE(Goalies!P3:P67))/STDEV(Goalies!P3:P67)</f>
        <v>-0.16382438043636607</v>
      </c>
    </row>
    <row r="38" spans="1:16" ht="21.25" customHeight="1" x14ac:dyDescent="0.15">
      <c r="A38" s="11" t="s">
        <v>751</v>
      </c>
      <c r="B38" s="12" t="s">
        <v>119</v>
      </c>
      <c r="C38" s="13">
        <v>25</v>
      </c>
      <c r="D38" s="12" t="s">
        <v>9</v>
      </c>
      <c r="E38" s="40">
        <f t="shared" si="2"/>
        <v>-1.5191925908190678</v>
      </c>
      <c r="F38" s="40">
        <f t="shared" si="3"/>
        <v>-7.1266471651695418E-2</v>
      </c>
      <c r="G38" s="42">
        <f>VLOOKUP(A38,Goalies!A1:G67,7,FALSE)</f>
        <v>21.3170731707317</v>
      </c>
      <c r="H38" s="43">
        <f>(VLOOKUP($A38,Goalies!$A1:$P67,8,FALSE)-AVERAGE(Goalies!H3:H67))/STDEV(Goalies!H3:H67)</f>
        <v>-0.55533132596094137</v>
      </c>
      <c r="I38" s="33">
        <f>((VLOOKUP($A38,Goalies!$A1:$P67,9,FALSE)-AVERAGE(Goalies!I3:I67))/STDEV(Goalies!I3:I67))*-1</f>
        <v>-0.13424369946504058</v>
      </c>
      <c r="J38" s="33">
        <f>(VLOOKUP($A38,Goalies!$A1:$P67,10,FALSE)-AVERAGE(Goalies!J3:J67))/STDEV(Goalies!J3:J67)</f>
        <v>-0.34989093623306167</v>
      </c>
      <c r="K38" s="33">
        <f>(VLOOKUP($A38,Goalies!$A1:$P67,11,FALSE)-AVERAGE(Goalies!K3:K67))/STDEV(Goalies!K3:K67)</f>
        <v>-0.38964943590645762</v>
      </c>
      <c r="L38" s="33">
        <f>(VLOOKUP($A38,Goalies!$A1:$P67,12,FALSE)-AVERAGE(Goalies!L3:L67))/STDEV(Goalies!L3:L67)</f>
        <v>-0.35769156776460015</v>
      </c>
      <c r="M38" s="33">
        <f>((VLOOKUP($A38,Goalies!$A1:$P67,13,FALSE)-AVERAGE(Goalies!M3:M67))/STDEV(Goalies!M3:M67))*-1</f>
        <v>0.30152548714831012</v>
      </c>
      <c r="N38" s="33">
        <f>(VLOOKUP($A38,Goalies!$A1:$P67,14,FALSE)-AVERAGE(Goalies!N3:N67))/STDEV(Goalies!N3:N67)</f>
        <v>-0.36207943747032489</v>
      </c>
      <c r="O38" s="33">
        <f>((VLOOKUP($A38,Goalies!$A1:$P67,15,FALSE)-AVERAGE(Goalies!O3:O67))/STDEV(Goalies!O3:O67))*-1</f>
        <v>-0.2257737700780714</v>
      </c>
      <c r="P38" s="33">
        <f>(VLOOKUP($A38,Goalies!$A1:$P67,16,FALSE)-AVERAGE(Goalies!P3:P67))/STDEV(Goalies!P3:P67)</f>
        <v>-0.34843805887359747</v>
      </c>
    </row>
    <row r="39" spans="1:16" ht="21.25" customHeight="1" x14ac:dyDescent="0.15">
      <c r="A39" s="11" t="s">
        <v>736</v>
      </c>
      <c r="B39" s="12" t="s">
        <v>99</v>
      </c>
      <c r="C39" s="13">
        <v>29</v>
      </c>
      <c r="D39" s="12" t="s">
        <v>9</v>
      </c>
      <c r="E39" s="40">
        <f t="shared" si="2"/>
        <v>-1.799388398349445</v>
      </c>
      <c r="F39" s="40">
        <f t="shared" si="3"/>
        <v>-6.6284747827787122E-2</v>
      </c>
      <c r="G39" s="42">
        <f>VLOOKUP(A39,Goalies!A1:G67,7,FALSE)</f>
        <v>27.1463414634147</v>
      </c>
      <c r="H39" s="43">
        <f>(VLOOKUP($A39,Goalies!$A1:$P67,8,FALSE)-AVERAGE(Goalies!H3:H67))/STDEV(Goalies!H3:H67)</f>
        <v>2.4090314465686536E-2</v>
      </c>
      <c r="I39" s="33">
        <f>((VLOOKUP($A39,Goalies!$A1:$P67,9,FALSE)-AVERAGE(Goalies!I3:I67))/STDEV(Goalies!I3:I67))*-1</f>
        <v>-0.94652372603746626</v>
      </c>
      <c r="J39" s="33">
        <f>(VLOOKUP($A39,Goalies!$A1:$P67,10,FALSE)-AVERAGE(Goalies!J3:J67))/STDEV(Goalies!J3:J67)</f>
        <v>0.4936155340308428</v>
      </c>
      <c r="K39" s="33">
        <f>(VLOOKUP($A39,Goalies!$A1:$P67,11,FALSE)-AVERAGE(Goalies!K3:K67))/STDEV(Goalies!K3:K67)</f>
        <v>-0.35316464770770395</v>
      </c>
      <c r="L39" s="33">
        <f>(VLOOKUP($A39,Goalies!$A1:$P67,12,FALSE)-AVERAGE(Goalies!L3:L67))/STDEV(Goalies!L3:L67)</f>
        <v>0.65345258556564467</v>
      </c>
      <c r="M39" s="33">
        <f>((VLOOKUP($A39,Goalies!$A1:$P67,13,FALSE)-AVERAGE(Goalies!M3:M67))/STDEV(Goalies!M3:M67))*-1</f>
        <v>-0.88217993921823468</v>
      </c>
      <c r="N39" s="33">
        <f>(VLOOKUP($A39,Goalies!$A1:$P67,14,FALSE)-AVERAGE(Goalies!N3:N67))/STDEV(Goalies!N3:N67)</f>
        <v>0.63284217754505268</v>
      </c>
      <c r="O39" s="33">
        <f>((VLOOKUP($A39,Goalies!$A1:$P67,15,FALSE)-AVERAGE(Goalies!O3:O67))/STDEV(Goalies!O3:O67))*-1</f>
        <v>-1.017926938544728</v>
      </c>
      <c r="P39" s="33">
        <f>(VLOOKUP($A39,Goalies!$A1:$P67,16,FALSE)-AVERAGE(Goalies!P3:P67))/STDEV(Goalies!P3:P67)</f>
        <v>-0.45238712656269942</v>
      </c>
    </row>
    <row r="40" spans="1:16" ht="21.25" customHeight="1" x14ac:dyDescent="0.15">
      <c r="A40" s="11" t="s">
        <v>770</v>
      </c>
      <c r="B40" s="12" t="s">
        <v>239</v>
      </c>
      <c r="C40" s="13">
        <v>27</v>
      </c>
      <c r="D40" s="12" t="s">
        <v>9</v>
      </c>
      <c r="E40" s="40">
        <f t="shared" si="2"/>
        <v>-1.9580830809103491</v>
      </c>
      <c r="F40" s="40">
        <f t="shared" si="3"/>
        <v>-0.1403521089463714</v>
      </c>
      <c r="G40" s="42">
        <f>VLOOKUP(A40,Goalies!A1:G67,7,FALSE)</f>
        <v>13.951219512195101</v>
      </c>
      <c r="H40" s="43">
        <f>(VLOOKUP($A40,Goalies!$A1:$P67,8,FALSE)-AVERAGE(Goalies!H3:H67))/STDEV(Goalies!H3:H67)</f>
        <v>-1.2467709679415238</v>
      </c>
      <c r="I40" s="33">
        <f>((VLOOKUP($A40,Goalies!$A1:$P67,9,FALSE)-AVERAGE(Goalies!I3:I67))/STDEV(Goalies!I3:I67))*-1</f>
        <v>0.95305950630264591</v>
      </c>
      <c r="J40" s="33">
        <f>(VLOOKUP($A40,Goalies!$A1:$P67,10,FALSE)-AVERAGE(Goalies!J3:J67))/STDEV(Goalies!J3:J67)</f>
        <v>-1.4157443003321961</v>
      </c>
      <c r="K40" s="33">
        <f>(VLOOKUP($A40,Goalies!$A1:$P67,11,FALSE)-AVERAGE(Goalies!K3:K67))/STDEV(Goalies!K3:K67)</f>
        <v>-0.92563314512578287</v>
      </c>
      <c r="L40" s="33">
        <f>(VLOOKUP($A40,Goalies!$A1:$P67,12,FALSE)-AVERAGE(Goalies!L3:L67))/STDEV(Goalies!L3:L67)</f>
        <v>-1.389405066764793</v>
      </c>
      <c r="M40" s="33">
        <f>((VLOOKUP($A40,Goalies!$A1:$P67,13,FALSE)-AVERAGE(Goalies!M3:M67))/STDEV(Goalies!M3:M67))*-1</f>
        <v>1.54940367823086</v>
      </c>
      <c r="N40" s="33">
        <f>(VLOOKUP($A40,Goalies!$A1:$P67,14,FALSE)-AVERAGE(Goalies!N3:N67))/STDEV(Goalies!N3:N67)</f>
        <v>-1.3737764574709479</v>
      </c>
      <c r="O40" s="33">
        <f>((VLOOKUP($A40,Goalies!$A1:$P67,15,FALSE)-AVERAGE(Goalies!O3:O67))/STDEV(Goalies!O3:O67))*-1</f>
        <v>4.7555672153485199E-3</v>
      </c>
      <c r="P40" s="33">
        <f>(VLOOKUP($A40,Goalies!$A1:$P67,16,FALSE)-AVERAGE(Goalies!P3:P67))/STDEV(Goalies!P3:P67)</f>
        <v>0.20956546494160946</v>
      </c>
    </row>
    <row r="41" spans="1:16" ht="21.25" customHeight="1" x14ac:dyDescent="0.15">
      <c r="A41" s="11" t="s">
        <v>741</v>
      </c>
      <c r="B41" s="12" t="s">
        <v>204</v>
      </c>
      <c r="C41" s="13">
        <v>22</v>
      </c>
      <c r="D41" s="12" t="s">
        <v>9</v>
      </c>
      <c r="E41" s="40">
        <f t="shared" si="2"/>
        <v>-2.0968687627844576</v>
      </c>
      <c r="F41" s="40">
        <f t="shared" si="3"/>
        <v>-7.9603351179780471E-2</v>
      </c>
      <c r="G41" s="42">
        <f>VLOOKUP(A41,Goalies!A1:G67,7,FALSE)</f>
        <v>26.341463414634099</v>
      </c>
      <c r="H41" s="43">
        <f>(VLOOKUP($A41,Goalies!$A1:$P67,8,FALSE)-AVERAGE(Goalies!H3:H67))/STDEV(Goalies!H3:H67)</f>
        <v>-0.65812046121121859</v>
      </c>
      <c r="I41" s="33">
        <f>((VLOOKUP($A41,Goalies!$A1:$P67,9,FALSE)-AVERAGE(Goalies!I3:I67))/STDEV(Goalies!I3:I67))*-1</f>
        <v>-1.7352033966463443</v>
      </c>
      <c r="J41" s="33">
        <f>(VLOOKUP($A41,Goalies!$A1:$P67,10,FALSE)-AVERAGE(Goalies!J3:J67))/STDEV(Goalies!J3:J67)</f>
        <v>0.37714811345045129</v>
      </c>
      <c r="K41" s="33">
        <f>(VLOOKUP($A41,Goalies!$A1:$P67,11,FALSE)-AVERAGE(Goalies!K3:K67))/STDEV(Goalies!K3:K67)</f>
        <v>-0.3140026990511699</v>
      </c>
      <c r="L41" s="33">
        <f>(VLOOKUP($A41,Goalies!$A1:$P67,12,FALSE)-AVERAGE(Goalies!L3:L67))/STDEV(Goalies!L3:L67)</f>
        <v>0.5264857867927657</v>
      </c>
      <c r="M41" s="33">
        <f>((VLOOKUP($A41,Goalies!$A1:$P67,13,FALSE)-AVERAGE(Goalies!M3:M67))/STDEV(Goalies!M3:M67))*-1</f>
        <v>-0.69637715886930929</v>
      </c>
      <c r="N41" s="33">
        <f>(VLOOKUP($A41,Goalies!$A1:$P67,14,FALSE)-AVERAGE(Goalies!N3:N67))/STDEV(Goalies!N3:N67)</f>
        <v>0.51112360674130863</v>
      </c>
      <c r="O41" s="33">
        <f>((VLOOKUP($A41,Goalies!$A1:$P67,15,FALSE)-AVERAGE(Goalies!O3:O67))/STDEV(Goalies!O3:O67))*-1</f>
        <v>-0.84735727683467932</v>
      </c>
      <c r="P41" s="33">
        <f>(VLOOKUP($A41,Goalies!$A1:$P67,16,FALSE)-AVERAGE(Goalies!P3:P67))/STDEV(Goalies!P3:P67)</f>
        <v>-0.27738832568738964</v>
      </c>
    </row>
    <row r="42" spans="1:16" ht="21.25" customHeight="1" x14ac:dyDescent="0.15">
      <c r="A42" s="11" t="s">
        <v>746</v>
      </c>
      <c r="B42" s="12" t="s">
        <v>144</v>
      </c>
      <c r="C42" s="13">
        <v>31</v>
      </c>
      <c r="D42" s="12" t="s">
        <v>9</v>
      </c>
      <c r="E42" s="40">
        <f t="shared" si="2"/>
        <v>-2.1467115880797203</v>
      </c>
      <c r="F42" s="40">
        <f t="shared" si="3"/>
        <v>-8.9446316169988341E-2</v>
      </c>
      <c r="G42" s="42">
        <f>VLOOKUP(A42,Goalies!A1:G67,7,FALSE)</f>
        <v>24</v>
      </c>
      <c r="H42" s="43">
        <f>(VLOOKUP($A42,Goalies!$A1:$P67,8,FALSE)-AVERAGE(Goalies!H3:H67))/STDEV(Goalies!H3:H67)</f>
        <v>-0.56288014215806648</v>
      </c>
      <c r="I42" s="33">
        <f>((VLOOKUP($A42,Goalies!$A1:$P67,9,FALSE)-AVERAGE(Goalies!I3:I67))/STDEV(Goalies!I3:I67))*-1</f>
        <v>-0.91831176300055695</v>
      </c>
      <c r="J42" s="33">
        <f>(VLOOKUP($A42,Goalies!$A1:$P67,10,FALSE)-AVERAGE(Goalies!J3:J67))/STDEV(Goalies!J3:J67)</f>
        <v>3.8333799034840618E-2</v>
      </c>
      <c r="K42" s="33">
        <f>(VLOOKUP($A42,Goalies!$A1:$P67,11,FALSE)-AVERAGE(Goalies!K3:K67))/STDEV(Goalies!K3:K67)</f>
        <v>-0.48319832210975389</v>
      </c>
      <c r="L42" s="33">
        <f>(VLOOKUP($A42,Goalies!$A1:$P67,12,FALSE)-AVERAGE(Goalies!L3:L67))/STDEV(Goalies!L3:L67)</f>
        <v>0.18598229953871748</v>
      </c>
      <c r="M42" s="33">
        <f>((VLOOKUP($A42,Goalies!$A1:$P67,13,FALSE)-AVERAGE(Goalies!M3:M67))/STDEV(Goalies!M3:M67))*-1</f>
        <v>-0.29910196844298925</v>
      </c>
      <c r="N42" s="33">
        <f>(VLOOKUP($A42,Goalies!$A1:$P67,14,FALSE)-AVERAGE(Goalies!N3:N67))/STDEV(Goalies!N3:N67)</f>
        <v>0.17596743422667241</v>
      </c>
      <c r="O42" s="33">
        <f>((VLOOKUP($A42,Goalies!$A1:$P67,15,FALSE)-AVERAGE(Goalies!O3:O67))/STDEV(Goalies!O3:O67))*-1</f>
        <v>-0.86299025777195404</v>
      </c>
      <c r="P42" s="33">
        <f>(VLOOKUP($A42,Goalies!$A1:$P67,16,FALSE)-AVERAGE(Goalies!P3:P67))/STDEV(Goalies!P3:P67)</f>
        <v>-0.23764286603994608</v>
      </c>
    </row>
    <row r="43" spans="1:16" ht="21.25" customHeight="1" x14ac:dyDescent="0.15">
      <c r="A43" s="11" t="s">
        <v>766</v>
      </c>
      <c r="B43" s="12" t="s">
        <v>83</v>
      </c>
      <c r="C43" s="13">
        <v>30</v>
      </c>
      <c r="D43" s="12" t="s">
        <v>9</v>
      </c>
      <c r="E43" s="40">
        <f t="shared" si="2"/>
        <v>-2.2059236379230764</v>
      </c>
      <c r="F43" s="40">
        <f t="shared" si="3"/>
        <v>-0.13957232894266369</v>
      </c>
      <c r="G43" s="42">
        <f>VLOOKUP(A43,Goalies!A1:G67,7,FALSE)</f>
        <v>15.8048780487805</v>
      </c>
      <c r="H43" s="43">
        <f>(VLOOKUP($A43,Goalies!$A1:$P67,8,FALSE)-AVERAGE(Goalies!H3:H67))/STDEV(Goalies!H3:H67)</f>
        <v>-0.60913803946901113</v>
      </c>
      <c r="I43" s="33">
        <f>((VLOOKUP($A43,Goalies!$A1:$P67,9,FALSE)-AVERAGE(Goalies!I3:I67))/STDEV(Goalies!I3:I67))*-1</f>
        <v>1.372970500947124</v>
      </c>
      <c r="J43" s="33">
        <f>(VLOOKUP($A43,Goalies!$A1:$P67,10,FALSE)-AVERAGE(Goalies!J3:J67))/STDEV(Goalies!J3:J67)</f>
        <v>-1.1475163014198309</v>
      </c>
      <c r="K43" s="33">
        <f>(VLOOKUP($A43,Goalies!$A1:$P67,11,FALSE)-AVERAGE(Goalies!K3:K67))/STDEV(Goalies!K3:K67)</f>
        <v>-0.77928311513481197</v>
      </c>
      <c r="L43" s="33">
        <f>(VLOOKUP($A43,Goalies!$A1:$P67,12,FALSE)-AVERAGE(Goalies!L3:L67))/STDEV(Goalies!L3:L67)</f>
        <v>-1.2242740501325327</v>
      </c>
      <c r="M43" s="33">
        <f>((VLOOKUP($A43,Goalies!$A1:$P67,13,FALSE)-AVERAGE(Goalies!M3:M67))/STDEV(Goalies!M3:M67))*-1</f>
        <v>1.241169559351551</v>
      </c>
      <c r="N43" s="33">
        <f>(VLOOKUP($A43,Goalies!$A1:$P67,14,FALSE)-AVERAGE(Goalies!N3:N67))/STDEV(Goalies!N3:N67)</f>
        <v>-1.2212237020807111</v>
      </c>
      <c r="O43" s="33">
        <f>((VLOOKUP($A43,Goalies!$A1:$P67,15,FALSE)-AVERAGE(Goalies!O3:O67))/STDEV(Goalies!O3:O67))*-1</f>
        <v>-3.8012263933739555E-2</v>
      </c>
      <c r="P43" s="33">
        <f>(VLOOKUP($A43,Goalies!$A1:$P67,16,FALSE)-AVERAGE(Goalies!P3:P67))/STDEV(Goalies!P3:P67)</f>
        <v>-0.77949021938551388</v>
      </c>
    </row>
    <row r="44" spans="1:16" ht="21.25" customHeight="1" x14ac:dyDescent="0.15">
      <c r="A44" s="11" t="s">
        <v>748</v>
      </c>
      <c r="B44" s="12" t="s">
        <v>58</v>
      </c>
      <c r="C44" s="13">
        <v>33</v>
      </c>
      <c r="D44" s="12" t="s">
        <v>9</v>
      </c>
      <c r="E44" s="40">
        <f t="shared" si="2"/>
        <v>-2.2602833775520432</v>
      </c>
      <c r="F44" s="40">
        <f t="shared" si="3"/>
        <v>-9.6532935916285451E-2</v>
      </c>
      <c r="G44" s="42">
        <f>VLOOKUP(A44,Goalies!A1:G67,7,FALSE)</f>
        <v>23.414634146341399</v>
      </c>
      <c r="H44" s="43">
        <f>(VLOOKUP($A44,Goalies!$A1:$P67,8,FALSE)-AVERAGE(Goalies!H3:H67))/STDEV(Goalies!H3:H67)</f>
        <v>2.8850196083121154E-2</v>
      </c>
      <c r="I44" s="33">
        <f>((VLOOKUP($A44,Goalies!$A1:$P67,9,FALSE)-AVERAGE(Goalies!I3:I67))/STDEV(Goalies!I3:I67))*-1</f>
        <v>0.13545750768250875</v>
      </c>
      <c r="J44" s="33">
        <f>(VLOOKUP($A44,Goalies!$A1:$P67,10,FALSE)-AVERAGE(Goalies!J3:J67))/STDEV(Goalies!J3:J67)</f>
        <v>-4.6369779569067578E-2</v>
      </c>
      <c r="K44" s="33">
        <f>(VLOOKUP($A44,Goalies!$A1:$P67,11,FALSE)-AVERAGE(Goalies!K3:K67))/STDEV(Goalies!K3:K67)</f>
        <v>-0.57391846870445051</v>
      </c>
      <c r="L44" s="33">
        <f>(VLOOKUP($A44,Goalies!$A1:$P67,12,FALSE)-AVERAGE(Goalies!L3:L67))/STDEV(Goalies!L3:L67)</f>
        <v>3.2333371988715713E-2</v>
      </c>
      <c r="M44" s="33">
        <f>((VLOOKUP($A44,Goalies!$A1:$P67,13,FALSE)-AVERAGE(Goalies!M3:M67))/STDEV(Goalies!M3:M67))*-1</f>
        <v>-0.22428134541462033</v>
      </c>
      <c r="N44" s="33">
        <f>(VLOOKUP($A44,Goalies!$A1:$P67,14,FALSE)-AVERAGE(Goalies!N3:N67))/STDEV(Goalies!N3:N67)</f>
        <v>1.5707583003384193E-2</v>
      </c>
      <c r="O44" s="33">
        <f>((VLOOKUP($A44,Goalies!$A1:$P67,15,FALSE)-AVERAGE(Goalies!O3:O67))/STDEV(Goalies!O3:O67))*-1</f>
        <v>-0.96851649467968981</v>
      </c>
      <c r="P44" s="33">
        <f>(VLOOKUP($A44,Goalies!$A1:$P67,16,FALSE)-AVERAGE(Goalies!P3:P67))/STDEV(Goalies!P3:P67)</f>
        <v>-0.7466986102510238</v>
      </c>
    </row>
    <row r="45" spans="1:16" ht="21.25" customHeight="1" x14ac:dyDescent="0.15">
      <c r="A45" s="11" t="s">
        <v>755</v>
      </c>
      <c r="B45" s="12" t="s">
        <v>80</v>
      </c>
      <c r="C45" s="13">
        <v>25</v>
      </c>
      <c r="D45" s="12" t="s">
        <v>9</v>
      </c>
      <c r="E45" s="40">
        <f t="shared" si="2"/>
        <v>-2.3098486557518889</v>
      </c>
      <c r="F45" s="40">
        <f t="shared" si="3"/>
        <v>-0.12079565674212681</v>
      </c>
      <c r="G45" s="42">
        <f>VLOOKUP(A45,Goalies!A1:G67,7,FALSE)</f>
        <v>19.121951219512201</v>
      </c>
      <c r="H45" s="43">
        <f>(VLOOKUP($A45,Goalies!$A1:$P67,8,FALSE)-AVERAGE(Goalies!H3:H67))/STDEV(Goalies!H3:H67)</f>
        <v>-0.34863291850823475</v>
      </c>
      <c r="I45" s="33">
        <f>((VLOOKUP($A45,Goalies!$A1:$P67,9,FALSE)-AVERAGE(Goalies!I3:I67))/STDEV(Goalies!I3:I67))*-1</f>
        <v>0.80722558820607471</v>
      </c>
      <c r="J45" s="33">
        <f>(VLOOKUP($A45,Goalies!$A1:$P67,10,FALSE)-AVERAGE(Goalies!J3:J67))/STDEV(Goalies!J3:J67)</f>
        <v>-0.66752935599769481</v>
      </c>
      <c r="K45" s="33">
        <f>(VLOOKUP($A45,Goalies!$A1:$P67,11,FALSE)-AVERAGE(Goalies!K3:K67))/STDEV(Goalies!K3:K67)</f>
        <v>-0.71335489893515325</v>
      </c>
      <c r="L45" s="33">
        <f>(VLOOKUP($A45,Goalies!$A1:$P67,12,FALSE)-AVERAGE(Goalies!L3:L67))/STDEV(Goalies!L3:L67)</f>
        <v>-0.65163847181202661</v>
      </c>
      <c r="M45" s="33">
        <f>((VLOOKUP($A45,Goalies!$A1:$P67,13,FALSE)-AVERAGE(Goalies!M3:M67))/STDEV(Goalies!M3:M67))*-1</f>
        <v>0.59044832450310858</v>
      </c>
      <c r="N45" s="33">
        <f>(VLOOKUP($A45,Goalies!$A1:$P67,14,FALSE)-AVERAGE(Goalies!N3:N67))/STDEV(Goalies!N3:N67)</f>
        <v>-0.65607850043272675</v>
      </c>
      <c r="O45" s="33">
        <f>((VLOOKUP($A45,Goalies!$A1:$P67,15,FALSE)-AVERAGE(Goalies!O3:O67))/STDEV(Goalies!O3:O67))*-1</f>
        <v>-0.59499880086533941</v>
      </c>
      <c r="P45" s="33">
        <f>(VLOOKUP($A45,Goalies!$A1:$P67,16,FALSE)-AVERAGE(Goalies!P3:P67))/STDEV(Goalies!P3:P67)</f>
        <v>-0.65286203744316174</v>
      </c>
    </row>
    <row r="46" spans="1:16" ht="21.25" customHeight="1" x14ac:dyDescent="0.15">
      <c r="A46" s="11" t="s">
        <v>767</v>
      </c>
      <c r="B46" s="12" t="s">
        <v>87</v>
      </c>
      <c r="C46" s="13">
        <v>28</v>
      </c>
      <c r="D46" s="12" t="s">
        <v>9</v>
      </c>
      <c r="E46" s="40">
        <f t="shared" si="2"/>
        <v>-2.3986413279896537</v>
      </c>
      <c r="F46" s="40">
        <f t="shared" si="3"/>
        <v>-0.15964982864866242</v>
      </c>
      <c r="G46" s="42">
        <f>VLOOKUP(A46,Goalies!A1:G67,7,FALSE)</f>
        <v>15.024390243902401</v>
      </c>
      <c r="H46" s="43">
        <f>(VLOOKUP($A46,Goalies!$A1:$P67,8,FALSE)-AVERAGE(Goalies!H3:H67))/STDEV(Goalies!H3:H67)</f>
        <v>-0.75266293064043899</v>
      </c>
      <c r="I46" s="33">
        <f>((VLOOKUP($A46,Goalies!$A1:$P67,9,FALSE)-AVERAGE(Goalies!I3:I67))/STDEV(Goalies!I3:I67))*-1</f>
        <v>1.3830805432802076</v>
      </c>
      <c r="J46" s="33">
        <f>(VLOOKUP($A46,Goalies!$A1:$P67,10,FALSE)-AVERAGE(Goalies!J3:J67))/STDEV(Goalies!J3:J67)</f>
        <v>-1.2604544062250422</v>
      </c>
      <c r="K46" s="33">
        <f>(VLOOKUP($A46,Goalies!$A1:$P67,11,FALSE)-AVERAGE(Goalies!K3:K67))/STDEV(Goalies!K3:K67)</f>
        <v>-0.87393709081801174</v>
      </c>
      <c r="L46" s="33">
        <f>(VLOOKUP($A46,Goalies!$A1:$P67,12,FALSE)-AVERAGE(Goalies!L3:L67))/STDEV(Goalies!L3:L67)</f>
        <v>-1.3067525558055542</v>
      </c>
      <c r="M46" s="33">
        <f>((VLOOKUP($A46,Goalies!$A1:$P67,13,FALSE)-AVERAGE(Goalies!M3:M67))/STDEV(Goalies!M3:M67))*-1</f>
        <v>1.3542397219427904</v>
      </c>
      <c r="N46" s="33">
        <f>(VLOOKUP($A46,Goalies!$A1:$P67,14,FALSE)-AVERAGE(Goalies!N3:N67))/STDEV(Goalies!N3:N67)</f>
        <v>-1.3009520130770906</v>
      </c>
      <c r="O46" s="33">
        <f>((VLOOKUP($A46,Goalies!$A1:$P67,15,FALSE)-AVERAGE(Goalies!O3:O67))/STDEV(Goalies!O3:O67))*-1</f>
        <v>-0.12880850199002122</v>
      </c>
      <c r="P46" s="33">
        <f>(VLOOKUP($A46,Goalies!$A1:$P67,16,FALSE)-AVERAGE(Goalies!P3:P67))/STDEV(Goalies!P3:P67)</f>
        <v>-0.64323280454118192</v>
      </c>
    </row>
    <row r="47" spans="1:16" ht="21.25" customHeight="1" x14ac:dyDescent="0.15">
      <c r="A47" s="11" t="s">
        <v>742</v>
      </c>
      <c r="B47" s="12" t="s">
        <v>99</v>
      </c>
      <c r="C47" s="13">
        <v>23</v>
      </c>
      <c r="D47" s="12" t="s">
        <v>9</v>
      </c>
      <c r="E47" s="40">
        <f t="shared" si="2"/>
        <v>-2.529771569336789</v>
      </c>
      <c r="F47" s="40">
        <f t="shared" si="3"/>
        <v>-9.784965504038548E-2</v>
      </c>
      <c r="G47" s="42">
        <f>VLOOKUP(A47,Goalies!A1:G67,7,FALSE)</f>
        <v>25.8536585365853</v>
      </c>
      <c r="H47" s="43">
        <f>(VLOOKUP($A47,Goalies!$A1:$P67,8,FALSE)-AVERAGE(Goalies!H3:H67))/STDEV(Goalies!H3:H67)</f>
        <v>-0.18399851335522321</v>
      </c>
      <c r="I47" s="33">
        <f>((VLOOKUP($A47,Goalies!$A1:$P67,9,FALSE)-AVERAGE(Goalies!I3:I67))/STDEV(Goalies!I3:I67))*-1</f>
        <v>-0.88546430779829388</v>
      </c>
      <c r="J47" s="33">
        <f>(VLOOKUP($A47,Goalies!$A1:$P67,10,FALSE)-AVERAGE(Goalies!J3:J67))/STDEV(Goalies!J3:J67)</f>
        <v>0.30656179794719396</v>
      </c>
      <c r="K47" s="33">
        <f>(VLOOKUP($A47,Goalies!$A1:$P67,11,FALSE)-AVERAGE(Goalies!K3:K67))/STDEV(Goalies!K3:K67)</f>
        <v>-0.52240350585432982</v>
      </c>
      <c r="L47" s="33">
        <f>(VLOOKUP($A47,Goalies!$A1:$P67,12,FALSE)-AVERAGE(Goalies!L3:L67))/STDEV(Goalies!L3:L67)</f>
        <v>0.45933556497036798</v>
      </c>
      <c r="M47" s="33">
        <f>((VLOOKUP($A47,Goalies!$A1:$P67,13,FALSE)-AVERAGE(Goalies!M3:M67))/STDEV(Goalies!M3:M67))*-1</f>
        <v>-0.7012156315485073</v>
      </c>
      <c r="N47" s="33">
        <f>(VLOOKUP($A47,Goalies!$A1:$P67,14,FALSE)-AVERAGE(Goalies!N3:N67))/STDEV(Goalies!N3:N67)</f>
        <v>0.43784100253194713</v>
      </c>
      <c r="O47" s="33">
        <f>((VLOOKUP($A47,Goalies!$A1:$P67,15,FALSE)-AVERAGE(Goalies!O3:O67))/STDEV(Goalies!O3:O67))*-1</f>
        <v>-1.1778977158268706</v>
      </c>
      <c r="P47" s="33">
        <f>(VLOOKUP($A47,Goalies!$A1:$P67,16,FALSE)-AVERAGE(Goalies!P3:P67))/STDEV(Goalies!P3:P67)</f>
        <v>-0.64547183430036537</v>
      </c>
    </row>
    <row r="48" spans="1:16" ht="21.25" customHeight="1" x14ac:dyDescent="0.15">
      <c r="A48" s="11" t="s">
        <v>760</v>
      </c>
      <c r="B48" s="12" t="s">
        <v>63</v>
      </c>
      <c r="C48" s="13">
        <v>29</v>
      </c>
      <c r="D48" s="12" t="s">
        <v>9</v>
      </c>
      <c r="E48" s="40">
        <f t="shared" si="2"/>
        <v>-2.6586398513568956</v>
      </c>
      <c r="F48" s="40">
        <f t="shared" si="3"/>
        <v>-0.16478342238190904</v>
      </c>
      <c r="G48" s="42">
        <f>VLOOKUP(A48,Goalies!A1:G67,7,FALSE)</f>
        <v>16.134146341463399</v>
      </c>
      <c r="H48" s="43">
        <f>(VLOOKUP($A48,Goalies!$A1:$P67,8,FALSE)-AVERAGE(Goalies!H3:H67))/STDEV(Goalies!H3:H67)</f>
        <v>-0.4251857799603857</v>
      </c>
      <c r="I48" s="33">
        <f>((VLOOKUP($A48,Goalies!$A1:$P67,9,FALSE)-AVERAGE(Goalies!I3:I67))/STDEV(Goalies!I3:I67))*-1</f>
        <v>1.5533022133815619</v>
      </c>
      <c r="J48" s="33">
        <f>(VLOOKUP($A48,Goalies!$A1:$P67,10,FALSE)-AVERAGE(Goalies!J3:J67))/STDEV(Goalies!J3:J67)</f>
        <v>-1.0998705384551299</v>
      </c>
      <c r="K48" s="33">
        <f>(VLOOKUP($A48,Goalies!$A1:$P67,11,FALSE)-AVERAGE(Goalies!K3:K67))/STDEV(Goalies!K3:K67)</f>
        <v>-0.93760937633027897</v>
      </c>
      <c r="L48" s="33">
        <f>(VLOOKUP($A48,Goalies!$A1:$P67,12,FALSE)-AVERAGE(Goalies!L3:L67))/STDEV(Goalies!L3:L67)</f>
        <v>-1.0880279110144522</v>
      </c>
      <c r="M48" s="33">
        <f>((VLOOKUP($A48,Goalies!$A1:$P67,13,FALSE)-AVERAGE(Goalies!M3:M67))/STDEV(Goalies!M3:M67))*-1</f>
        <v>1.0931615044289744</v>
      </c>
      <c r="N48" s="33">
        <f>(VLOOKUP($A48,Goalies!$A1:$P67,14,FALSE)-AVERAGE(Goalies!N3:N67))/STDEV(Goalies!N3:N67)</f>
        <v>-1.0861707763754358</v>
      </c>
      <c r="O48" s="33">
        <f>((VLOOKUP($A48,Goalies!$A1:$P67,15,FALSE)-AVERAGE(Goalies!O3:O67))/STDEV(Goalies!O3:O67))*-1</f>
        <v>-0.60325970772296489</v>
      </c>
      <c r="P48" s="33">
        <f>(VLOOKUP($A48,Goalies!$A1:$P67,16,FALSE)-AVERAGE(Goalies!P3:P67))/STDEV(Goalies!P3:P67)</f>
        <v>-0.69258498734326623</v>
      </c>
    </row>
    <row r="49" spans="1:16" ht="21.25" customHeight="1" x14ac:dyDescent="0.15">
      <c r="A49" s="11" t="s">
        <v>731</v>
      </c>
      <c r="B49" s="12" t="s">
        <v>151</v>
      </c>
      <c r="C49" s="13">
        <v>23</v>
      </c>
      <c r="D49" s="12" t="s">
        <v>9</v>
      </c>
      <c r="E49" s="40">
        <f t="shared" si="2"/>
        <v>-2.6940614789073454</v>
      </c>
      <c r="F49" s="40">
        <f t="shared" si="3"/>
        <v>-8.7042175441450945E-2</v>
      </c>
      <c r="G49" s="42">
        <f>VLOOKUP(A49,Goalies!A1:G67,7,FALSE)</f>
        <v>30.951219512195099</v>
      </c>
      <c r="H49" s="43">
        <f>(VLOOKUP($A49,Goalies!$A1:$P67,8,FALSE)-AVERAGE(Goalies!H3:H67))/STDEV(Goalies!H3:H67)</f>
        <v>0.35267751977008649</v>
      </c>
      <c r="I49" s="33">
        <f>((VLOOKUP($A49,Goalies!$A1:$P67,9,FALSE)-AVERAGE(Goalies!I3:I67))/STDEV(Goalies!I3:I67))*-1</f>
        <v>-1.5509300168248472</v>
      </c>
      <c r="J49" s="33">
        <f>(VLOOKUP($A49,Goalies!$A1:$P67,10,FALSE)-AVERAGE(Goalies!J3:J67))/STDEV(Goalies!J3:J67)</f>
        <v>1.0441887949562128</v>
      </c>
      <c r="K49" s="33">
        <f>(VLOOKUP($A49,Goalies!$A1:$P67,11,FALSE)-AVERAGE(Goalies!K3:K67))/STDEV(Goalies!K3:K67)</f>
        <v>-0.49602562210767731</v>
      </c>
      <c r="L49" s="33">
        <f>(VLOOKUP($A49,Goalies!$A1:$P67,12,FALSE)-AVERAGE(Goalies!L3:L67))/STDEV(Goalies!L3:L67)</f>
        <v>1.2893390854307261</v>
      </c>
      <c r="M49" s="33">
        <f>((VLOOKUP($A49,Goalies!$A1:$P67,13,FALSE)-AVERAGE(Goalies!M3:M67))/STDEV(Goalies!M3:M67))*-1</f>
        <v>-1.7391352227327077</v>
      </c>
      <c r="N49" s="33">
        <f>(VLOOKUP($A49,Goalies!$A1:$P67,14,FALSE)-AVERAGE(Goalies!N3:N67))/STDEV(Goalies!N3:N67)</f>
        <v>1.2488027714151517</v>
      </c>
      <c r="O49" s="33">
        <f>((VLOOKUP($A49,Goalies!$A1:$P67,15,FALSE)-AVERAGE(Goalies!O3:O67))/STDEV(Goalies!O3:O67))*-1</f>
        <v>-1.6373817101267554</v>
      </c>
      <c r="P49" s="33">
        <f>(VLOOKUP($A49,Goalies!$A1:$P67,16,FALSE)-AVERAGE(Goalies!P3:P67))/STDEV(Goalies!P3:P67)</f>
        <v>-0.91333166644299901</v>
      </c>
    </row>
    <row r="50" spans="1:16" ht="21.25" customHeight="1" x14ac:dyDescent="0.15">
      <c r="A50" s="11" t="s">
        <v>756</v>
      </c>
      <c r="B50" s="12" t="s">
        <v>157</v>
      </c>
      <c r="C50" s="13">
        <v>35</v>
      </c>
      <c r="D50" s="12" t="s">
        <v>9</v>
      </c>
      <c r="E50" s="40">
        <f t="shared" si="2"/>
        <v>-2.7046673240808716</v>
      </c>
      <c r="F50" s="40">
        <f t="shared" si="3"/>
        <v>-0.14180480855155478</v>
      </c>
      <c r="G50" s="42">
        <f>VLOOKUP(A50,Goalies!A1:G67,7,FALSE)</f>
        <v>19.0731707317073</v>
      </c>
      <c r="H50" s="43">
        <f>(VLOOKUP($A50,Goalies!$A1:$P67,8,FALSE)-AVERAGE(Goalies!H3:H67))/STDEV(Goalies!H3:H67)</f>
        <v>-0.97778839132753448</v>
      </c>
      <c r="I50" s="33">
        <f>((VLOOKUP($A50,Goalies!$A1:$P67,9,FALSE)-AVERAGE(Goalies!I3:I67))/STDEV(Goalies!I3:I67))*-1</f>
        <v>-0.11987146228070698</v>
      </c>
      <c r="J50" s="33">
        <f>(VLOOKUP($A50,Goalies!$A1:$P67,10,FALSE)-AVERAGE(Goalies!J3:J67))/STDEV(Goalies!J3:J67)</f>
        <v>-0.67458798754803229</v>
      </c>
      <c r="K50" s="33">
        <f>(VLOOKUP($A50,Goalies!$A1:$P67,11,FALSE)-AVERAGE(Goalies!K3:K67))/STDEV(Goalies!K3:K67)</f>
        <v>-0.74666859936837626</v>
      </c>
      <c r="L50" s="33">
        <f>(VLOOKUP($A50,Goalies!$A1:$P67,12,FALSE)-AVERAGE(Goalies!L3:L67))/STDEV(Goalies!L3:L67)</f>
        <v>-0.59818269199683149</v>
      </c>
      <c r="M50" s="33">
        <f>((VLOOKUP($A50,Goalies!$A1:$P67,13,FALSE)-AVERAGE(Goalies!M3:M67))/STDEV(Goalies!M3:M67))*-1</f>
        <v>0.5836535915765263</v>
      </c>
      <c r="N50" s="33">
        <f>(VLOOKUP($A50,Goalies!$A1:$P67,14,FALSE)-AVERAGE(Goalies!N3:N67))/STDEV(Goalies!N3:N67)</f>
        <v>-0.5986607854317747</v>
      </c>
      <c r="O50" s="33">
        <f>((VLOOKUP($A50,Goalies!$A1:$P67,15,FALSE)-AVERAGE(Goalies!O3:O67))/STDEV(Goalies!O3:O67))*-1</f>
        <v>-0.67113959184006144</v>
      </c>
      <c r="P50" s="33">
        <f>(VLOOKUP($A50,Goalies!$A1:$P67,16,FALSE)-AVERAGE(Goalies!P3:P67))/STDEV(Goalies!P3:P67)</f>
        <v>-0.30907074154489944</v>
      </c>
    </row>
    <row r="51" spans="1:16" ht="21.25" customHeight="1" x14ac:dyDescent="0.15">
      <c r="A51" s="11" t="s">
        <v>771</v>
      </c>
      <c r="B51" s="12" t="s">
        <v>117</v>
      </c>
      <c r="C51" s="13">
        <v>36</v>
      </c>
      <c r="D51" s="12" t="s">
        <v>9</v>
      </c>
      <c r="E51" s="40">
        <f t="shared" si="2"/>
        <v>-2.7585921915938565</v>
      </c>
      <c r="F51" s="40">
        <f t="shared" si="3"/>
        <v>-0.18850379975891374</v>
      </c>
      <c r="G51" s="42">
        <f>VLOOKUP(A51,Goalies!A1:G67,7,FALSE)</f>
        <v>14.634146341463399</v>
      </c>
      <c r="H51" s="43">
        <f>(VLOOKUP($A51,Goalies!$A1:$P67,8,FALSE)-AVERAGE(Goalies!H3:H67))/STDEV(Goalies!H3:H67)</f>
        <v>-1.2348501221218289</v>
      </c>
      <c r="I51" s="33">
        <f>((VLOOKUP($A51,Goalies!$A1:$P67,9,FALSE)-AVERAGE(Goalies!I3:I67))/STDEV(Goalies!I3:I67))*-1</f>
        <v>0.7741851996606689</v>
      </c>
      <c r="J51" s="33">
        <f>(VLOOKUP($A51,Goalies!$A1:$P67,10,FALSE)-AVERAGE(Goalies!J3:J67))/STDEV(Goalies!J3:J67)</f>
        <v>-1.3169234586276364</v>
      </c>
      <c r="K51" s="33">
        <f>(VLOOKUP($A51,Goalies!$A1:$P67,11,FALSE)-AVERAGE(Goalies!K3:K67))/STDEV(Goalies!K3:K67)</f>
        <v>-0.95270128213369831</v>
      </c>
      <c r="L51" s="33">
        <f>(VLOOKUP($A51,Goalies!$A1:$P67,12,FALSE)-AVERAGE(Goalies!L3:L67))/STDEV(Goalies!L3:L67)</f>
        <v>-1.3047729631985683</v>
      </c>
      <c r="M51" s="33">
        <f>((VLOOKUP($A51,Goalies!$A1:$P67,13,FALSE)-AVERAGE(Goalies!M3:M67))/STDEV(Goalies!M3:M67))*-1</f>
        <v>1.3948695086660696</v>
      </c>
      <c r="N51" s="33">
        <f>(VLOOKUP($A51,Goalies!$A1:$P67,14,FALSE)-AVERAGE(Goalies!N3:N67))/STDEV(Goalies!N3:N67)</f>
        <v>-1.2952936585165009</v>
      </c>
      <c r="O51" s="33">
        <f>((VLOOKUP($A51,Goalies!$A1:$P67,15,FALSE)-AVERAGE(Goalies!O3:O67))/STDEV(Goalies!O3:O67))*-1</f>
        <v>-0.28289079514125848</v>
      </c>
      <c r="P51" s="33">
        <f>(VLOOKUP($A51,Goalies!$A1:$P67,16,FALSE)-AVERAGE(Goalies!P3:P67))/STDEV(Goalies!P3:P67)</f>
        <v>-0.28814999219707083</v>
      </c>
    </row>
    <row r="52" spans="1:16" ht="21.25" customHeight="1" x14ac:dyDescent="0.15">
      <c r="A52" s="11" t="s">
        <v>747</v>
      </c>
      <c r="B52" s="12" t="s">
        <v>144</v>
      </c>
      <c r="C52" s="13">
        <v>34</v>
      </c>
      <c r="D52" s="12" t="s">
        <v>9</v>
      </c>
      <c r="E52" s="40">
        <f t="shared" si="2"/>
        <v>-2.7623314377096291</v>
      </c>
      <c r="F52" s="40">
        <f t="shared" si="3"/>
        <v>-0.11509714323790121</v>
      </c>
      <c r="G52" s="42">
        <f>VLOOKUP(A52,Goalies!A1:G67,7,FALSE)</f>
        <v>24</v>
      </c>
      <c r="H52" s="43">
        <f>(VLOOKUP($A52,Goalies!$A1:$P67,8,FALSE)-AVERAGE(Goalies!H3:H67))/STDEV(Goalies!H3:H67)</f>
        <v>-0.62187536997919568</v>
      </c>
      <c r="I52" s="33">
        <f>((VLOOKUP($A52,Goalies!$A1:$P67,9,FALSE)-AVERAGE(Goalies!I3:I67))/STDEV(Goalies!I3:I67))*-1</f>
        <v>-1.0065621475195814</v>
      </c>
      <c r="J52" s="33">
        <f>(VLOOKUP($A52,Goalies!$A1:$P67,10,FALSE)-AVERAGE(Goalies!J3:J67))/STDEV(Goalies!J3:J67)</f>
        <v>3.8333799034840618E-2</v>
      </c>
      <c r="K52" s="33">
        <f>(VLOOKUP($A52,Goalies!$A1:$P67,11,FALSE)-AVERAGE(Goalies!K3:K67))/STDEV(Goalies!K3:K67)</f>
        <v>-0.58452138548159793</v>
      </c>
      <c r="L52" s="33">
        <f>(VLOOKUP($A52,Goalies!$A1:$P67,12,FALSE)-AVERAGE(Goalies!L3:L67))/STDEV(Goalies!L3:L67)</f>
        <v>0.18598229953871748</v>
      </c>
      <c r="M52" s="33">
        <f>((VLOOKUP($A52,Goalies!$A1:$P67,13,FALSE)-AVERAGE(Goalies!M3:M67))/STDEV(Goalies!M3:M67))*-1</f>
        <v>-0.35036521681773092</v>
      </c>
      <c r="N52" s="33">
        <f>(VLOOKUP($A52,Goalies!$A1:$P67,14,FALSE)-AVERAGE(Goalies!N3:N67))/STDEV(Goalies!N3:N67)</f>
        <v>0.17153842968035418</v>
      </c>
      <c r="O52" s="33">
        <f>((VLOOKUP($A52,Goalies!$A1:$P67,15,FALSE)-AVERAGE(Goalies!O3:O67))/STDEV(Goalies!O3:O67))*-1</f>
        <v>-1.0694456472431504</v>
      </c>
      <c r="P52" s="33">
        <f>(VLOOKUP($A52,Goalies!$A1:$P67,16,FALSE)-AVERAGE(Goalies!P3:P67))/STDEV(Goalies!P3:P67)</f>
        <v>-0.48648903500568519</v>
      </c>
    </row>
    <row r="53" spans="1:16" ht="21.25" customHeight="1" x14ac:dyDescent="0.15">
      <c r="A53" s="11" t="s">
        <v>759</v>
      </c>
      <c r="B53" s="12" t="s">
        <v>60</v>
      </c>
      <c r="C53" s="13">
        <v>31</v>
      </c>
      <c r="D53" s="12" t="s">
        <v>9</v>
      </c>
      <c r="E53" s="40">
        <f t="shared" si="2"/>
        <v>-2.8320361861459267</v>
      </c>
      <c r="F53" s="40">
        <f t="shared" si="3"/>
        <v>-0.16262392665543896</v>
      </c>
      <c r="G53" s="42">
        <f>VLOOKUP(A53,Goalies!A1:G67,7,FALSE)</f>
        <v>17.414634146341399</v>
      </c>
      <c r="H53" s="43">
        <f>(VLOOKUP($A53,Goalies!$A1:$P67,8,FALSE)-AVERAGE(Goalies!H3:H67))/STDEV(Goalies!H3:H67)</f>
        <v>-0.15541607112161787</v>
      </c>
      <c r="I53" s="33">
        <f>((VLOOKUP($A53,Goalies!$A1:$P67,9,FALSE)-AVERAGE(Goalies!I3:I67))/STDEV(Goalies!I3:I67))*-1</f>
        <v>1.5880232395815672</v>
      </c>
      <c r="J53" s="33">
        <f>(VLOOKUP($A53,Goalies!$A1:$P67,10,FALSE)-AVERAGE(Goalies!J3:J67))/STDEV(Goalies!J3:J67)</f>
        <v>-0.91458146025909426</v>
      </c>
      <c r="K53" s="33">
        <f>(VLOOKUP($A53,Goalies!$A1:$P67,11,FALSE)-AVERAGE(Goalies!K3:K67))/STDEV(Goalies!K3:K67)</f>
        <v>-0.88311021945405799</v>
      </c>
      <c r="L53" s="33">
        <f>(VLOOKUP($A53,Goalies!$A1:$P67,12,FALSE)-AVERAGE(Goalies!L3:L67))/STDEV(Goalies!L3:L67)</f>
        <v>-0.93215872120835164</v>
      </c>
      <c r="M53" s="33">
        <f>((VLOOKUP($A53,Goalies!$A1:$P67,13,FALSE)-AVERAGE(Goalies!M3:M67))/STDEV(Goalies!M3:M67))*-1</f>
        <v>0.85666094192015219</v>
      </c>
      <c r="N53" s="33">
        <f>(VLOOKUP($A53,Goalies!$A1:$P67,14,FALSE)-AVERAGE(Goalies!N3:N67))/STDEV(Goalies!N3:N67)</f>
        <v>-0.93747042781836343</v>
      </c>
      <c r="O53" s="33">
        <f>((VLOOKUP($A53,Goalies!$A1:$P67,15,FALSE)-AVERAGE(Goalies!O3:O67))/STDEV(Goalies!O3:O67))*-1</f>
        <v>-0.71621759596867329</v>
      </c>
      <c r="P53" s="33">
        <f>(VLOOKUP($A53,Goalies!$A1:$P67,16,FALSE)-AVERAGE(Goalies!P3:P67))/STDEV(Goalies!P3:P67)</f>
        <v>-1.0772922996015777</v>
      </c>
    </row>
    <row r="54" spans="1:16" ht="21.25" customHeight="1" x14ac:dyDescent="0.15">
      <c r="A54" s="11" t="s">
        <v>745</v>
      </c>
      <c r="B54" s="12" t="s">
        <v>135</v>
      </c>
      <c r="C54" s="13">
        <v>25</v>
      </c>
      <c r="D54" s="12" t="s">
        <v>9</v>
      </c>
      <c r="E54" s="40">
        <f t="shared" si="2"/>
        <v>-3.0112759465125527</v>
      </c>
      <c r="F54" s="40">
        <f t="shared" si="3"/>
        <v>-0.11452904805845501</v>
      </c>
      <c r="G54" s="42">
        <f>VLOOKUP(A54,Goalies!A1:G67,7,FALSE)</f>
        <v>26.292682926829301</v>
      </c>
      <c r="H54" s="43">
        <f>(VLOOKUP($A54,Goalies!$A1:$P67,8,FALSE)-AVERAGE(Goalies!H3:H67))/STDEV(Goalies!H3:H67)</f>
        <v>-0.7855603002256083</v>
      </c>
      <c r="I54" s="33">
        <f>((VLOOKUP($A54,Goalies!$A1:$P67,9,FALSE)-AVERAGE(Goalies!I3:I67))/STDEV(Goalies!I3:I67))*-1</f>
        <v>-1.9117889356472335</v>
      </c>
      <c r="J54" s="33">
        <f>(VLOOKUP($A54,Goalies!$A1:$P67,10,FALSE)-AVERAGE(Goalies!J3:J67))/STDEV(Goalies!J3:J67)</f>
        <v>0.37008948190013691</v>
      </c>
      <c r="K54" s="33">
        <f>(VLOOKUP($A54,Goalies!$A1:$P67,11,FALSE)-AVERAGE(Goalies!K3:K67))/STDEV(Goalies!K3:K67)</f>
        <v>-0.4317544766201829</v>
      </c>
      <c r="L54" s="33">
        <f>(VLOOKUP($A54,Goalies!$A1:$P67,12,FALSE)-AVERAGE(Goalies!L3:L67))/STDEV(Goalies!L3:L67)</f>
        <v>0.48080374963512357</v>
      </c>
      <c r="M54" s="33">
        <f>((VLOOKUP($A54,Goalies!$A1:$P67,13,FALSE)-AVERAGE(Goalies!M3:M67))/STDEV(Goalies!M3:M67))*-1</f>
        <v>-0.74589237394924757</v>
      </c>
      <c r="N54" s="33">
        <f>(VLOOKUP($A54,Goalies!$A1:$P67,14,FALSE)-AVERAGE(Goalies!N3:N67))/STDEV(Goalies!N3:N67)</f>
        <v>0.45727613898076847</v>
      </c>
      <c r="O54" s="33">
        <f>((VLOOKUP($A54,Goalies!$A1:$P67,15,FALSE)-AVERAGE(Goalies!O3:O67))/STDEV(Goalies!O3:O67))*-1</f>
        <v>-1.0601073953754037</v>
      </c>
      <c r="P54" s="33">
        <f>(VLOOKUP($A54,Goalies!$A1:$P67,16,FALSE)-AVERAGE(Goalies!P3:P67))/STDEV(Goalies!P3:P67)</f>
        <v>-0.73385377429135745</v>
      </c>
    </row>
    <row r="55" spans="1:16" ht="21.25" customHeight="1" x14ac:dyDescent="0.15">
      <c r="A55" s="11" t="s">
        <v>769</v>
      </c>
      <c r="B55" s="12" t="s">
        <v>92</v>
      </c>
      <c r="C55" s="13">
        <v>25</v>
      </c>
      <c r="D55" s="12" t="s">
        <v>9</v>
      </c>
      <c r="E55" s="40">
        <f t="shared" si="2"/>
        <v>-3.0799224036698347</v>
      </c>
      <c r="F55" s="40">
        <f t="shared" si="3"/>
        <v>-0.20334431328577054</v>
      </c>
      <c r="G55" s="42">
        <f>VLOOKUP(A55,Goalies!A1:G67,7,FALSE)</f>
        <v>15.146341463414601</v>
      </c>
      <c r="H55" s="43">
        <f>(VLOOKUP($A55,Goalies!$A1:$P67,8,FALSE)-AVERAGE(Goalies!H3:H67))/STDEV(Goalies!H3:H67)</f>
        <v>-1.0535442937140194</v>
      </c>
      <c r="I55" s="33">
        <f>((VLOOKUP($A55,Goalies!$A1:$P67,9,FALSE)-AVERAGE(Goalies!I3:I67))/STDEV(Goalies!I3:I67))*-1</f>
        <v>0.89786887828552453</v>
      </c>
      <c r="J55" s="33">
        <f>(VLOOKUP($A55,Goalies!$A1:$P67,10,FALSE)-AVERAGE(Goalies!J3:J67))/STDEV(Goalies!J3:J67)</f>
        <v>-1.2428078273492222</v>
      </c>
      <c r="K55" s="33">
        <f>(VLOOKUP($A55,Goalies!$A1:$P67,11,FALSE)-AVERAGE(Goalies!K3:K67))/STDEV(Goalies!K3:K67)</f>
        <v>-0.96618983696572025</v>
      </c>
      <c r="L55" s="33">
        <f>(VLOOKUP($A55,Goalies!$A1:$P67,12,FALSE)-AVERAGE(Goalies!L3:L67))/STDEV(Goalies!L3:L67)</f>
        <v>-1.2404582366086108</v>
      </c>
      <c r="M55" s="33">
        <f>((VLOOKUP($A55,Goalies!$A1:$P67,13,FALSE)-AVERAGE(Goalies!M3:M67))/STDEV(Goalies!M3:M67))*-1</f>
        <v>1.2824156124209272</v>
      </c>
      <c r="N55" s="33">
        <f>(VLOOKUP($A55,Goalies!$A1:$P67,14,FALSE)-AVERAGE(Goalies!N3:N67))/STDEV(Goalies!N3:N67)</f>
        <v>-1.2352215846874159</v>
      </c>
      <c r="O55" s="33">
        <f>((VLOOKUP($A55,Goalies!$A1:$P67,15,FALSE)-AVERAGE(Goalies!O3:O67))/STDEV(Goalies!O3:O67))*-1</f>
        <v>-0.45960766118833779</v>
      </c>
      <c r="P55" s="33">
        <f>(VLOOKUP($A55,Goalies!$A1:$P67,16,FALSE)-AVERAGE(Goalies!P3:P67))/STDEV(Goalies!P3:P67)</f>
        <v>-0.60058061180175726</v>
      </c>
    </row>
    <row r="56" spans="1:16" ht="21.25" customHeight="1" x14ac:dyDescent="0.15">
      <c r="A56" s="11" t="s">
        <v>762</v>
      </c>
      <c r="B56" s="12" t="s">
        <v>125</v>
      </c>
      <c r="C56" s="13">
        <v>26</v>
      </c>
      <c r="D56" s="12" t="s">
        <v>9</v>
      </c>
      <c r="E56" s="40">
        <f t="shared" si="2"/>
        <v>-3.1168843556403645</v>
      </c>
      <c r="F56" s="40">
        <f t="shared" si="3"/>
        <v>-0.19159259157609473</v>
      </c>
      <c r="G56" s="42">
        <f>VLOOKUP(A56,Goalies!A1:G67,7,FALSE)</f>
        <v>16.268292682926798</v>
      </c>
      <c r="H56" s="43">
        <f>(VLOOKUP($A56,Goalies!$A1:$P67,8,FALSE)-AVERAGE(Goalies!H3:H67))/STDEV(Goalies!H3:H67)</f>
        <v>-0.81294725636315091</v>
      </c>
      <c r="I56" s="33">
        <f>((VLOOKUP($A56,Goalies!$A1:$P67,9,FALSE)-AVERAGE(Goalies!I3:I67))/STDEV(Goalies!I3:I67))*-1</f>
        <v>0.93461481869854435</v>
      </c>
      <c r="J56" s="33">
        <f>(VLOOKUP($A56,Goalies!$A1:$P67,10,FALSE)-AVERAGE(Goalies!J3:J67))/STDEV(Goalies!J3:J67)</f>
        <v>-1.080459301691743</v>
      </c>
      <c r="K56" s="33">
        <f>(VLOOKUP($A56,Goalies!$A1:$P67,11,FALSE)-AVERAGE(Goalies!K3:K67))/STDEV(Goalies!K3:K67)</f>
        <v>-0.94056206969806033</v>
      </c>
      <c r="L56" s="33">
        <f>(VLOOKUP($A56,Goalies!$A1:$P67,12,FALSE)-AVERAGE(Goalies!L3:L67))/STDEV(Goalies!L3:L67)</f>
        <v>-1.0663529538342622</v>
      </c>
      <c r="M56" s="33">
        <f>((VLOOKUP($A56,Goalies!$A1:$P67,13,FALSE)-AVERAGE(Goalies!M3:M67))/STDEV(Goalies!M3:M67))*-1</f>
        <v>1.0640027497188029</v>
      </c>
      <c r="N56" s="33">
        <f>(VLOOKUP($A56,Goalies!$A1:$P67,14,FALSE)-AVERAGE(Goalies!N3:N67))/STDEV(Goalies!N3:N67)</f>
        <v>-1.0651705597549788</v>
      </c>
      <c r="O56" s="33">
        <f>((VLOOKUP($A56,Goalies!$A1:$P67,15,FALSE)-AVERAGE(Goalies!O3:O67))/STDEV(Goalies!O3:O67))*-1</f>
        <v>-0.64196550048489565</v>
      </c>
      <c r="P56" s="33">
        <f>(VLOOKUP($A56,Goalies!$A1:$P67,16,FALSE)-AVERAGE(Goalies!P3:P67))/STDEV(Goalies!P3:P67)</f>
        <v>-0.7214095290942576</v>
      </c>
    </row>
    <row r="57" spans="1:16" ht="21.25" customHeight="1" x14ac:dyDescent="0.15">
      <c r="A57" s="11" t="s">
        <v>761</v>
      </c>
      <c r="B57" s="12" t="s">
        <v>68</v>
      </c>
      <c r="C57" s="13">
        <v>26</v>
      </c>
      <c r="D57" s="12" t="s">
        <v>9</v>
      </c>
      <c r="E57" s="40">
        <f t="shared" si="2"/>
        <v>-3.4074036799269476</v>
      </c>
      <c r="F57" s="40">
        <f t="shared" si="3"/>
        <v>-0.19816106507376588</v>
      </c>
      <c r="G57" s="42">
        <f>VLOOKUP(A57,Goalies!A1:G67,7,FALSE)</f>
        <v>17.195121951219502</v>
      </c>
      <c r="H57" s="43">
        <f>(VLOOKUP($A57,Goalies!$A1:$P67,8,FALSE)-AVERAGE(Goalies!H3:H67))/STDEV(Goalies!H3:H67)</f>
        <v>-1.1353360642443464</v>
      </c>
      <c r="I57" s="33">
        <f>((VLOOKUP($A57,Goalies!$A1:$P67,9,FALSE)-AVERAGE(Goalies!I3:I67))/STDEV(Goalies!I3:I67))*-1</f>
        <v>0.18539761833134882</v>
      </c>
      <c r="J57" s="33">
        <f>(VLOOKUP($A57,Goalies!$A1:$P67,10,FALSE)-AVERAGE(Goalies!J3:J67))/STDEV(Goalies!J3:J67)</f>
        <v>-0.94634530223555435</v>
      </c>
      <c r="K57" s="33">
        <f>(VLOOKUP($A57,Goalies!$A1:$P67,11,FALSE)-AVERAGE(Goalies!K3:K67))/STDEV(Goalies!K3:K67)</f>
        <v>-0.87404943192619444</v>
      </c>
      <c r="L57" s="33">
        <f>(VLOOKUP($A57,Goalies!$A1:$P67,12,FALSE)-AVERAGE(Goalies!L3:L67))/STDEV(Goalies!L3:L67)</f>
        <v>-0.93527725750701296</v>
      </c>
      <c r="M57" s="33">
        <f>((VLOOKUP($A57,Goalies!$A1:$P67,13,FALSE)-AVERAGE(Goalies!M3:M67))/STDEV(Goalies!M3:M67))*-1</f>
        <v>0.90651493650389603</v>
      </c>
      <c r="N57" s="33">
        <f>(VLOOKUP($A57,Goalies!$A1:$P67,14,FALSE)-AVERAGE(Goalies!N3:N67))/STDEV(Goalies!N3:N67)</f>
        <v>-0.93654709654106916</v>
      </c>
      <c r="O57" s="33">
        <f>((VLOOKUP($A57,Goalies!$A1:$P67,15,FALSE)-AVERAGE(Goalies!O3:O67))/STDEV(Goalies!O3:O67))*-1</f>
        <v>-0.6457093317588638</v>
      </c>
      <c r="P57" s="33">
        <f>(VLOOKUP($A57,Goalies!$A1:$P67,16,FALSE)-AVERAGE(Goalies!P3:P67))/STDEV(Goalies!P3:P67)</f>
        <v>-0.75230885199754249</v>
      </c>
    </row>
    <row r="58" spans="1:16" ht="21.25" customHeight="1" x14ac:dyDescent="0.15">
      <c r="A58" s="11" t="s">
        <v>768</v>
      </c>
      <c r="B58" s="12" t="s">
        <v>94</v>
      </c>
      <c r="C58" s="13">
        <v>24</v>
      </c>
      <c r="D58" s="12" t="s">
        <v>9</v>
      </c>
      <c r="E58" s="40">
        <f t="shared" si="2"/>
        <v>-3.5272837855075441</v>
      </c>
      <c r="F58" s="40">
        <f t="shared" si="3"/>
        <v>-0.21862227544340052</v>
      </c>
      <c r="G58" s="42">
        <f>VLOOKUP(A58,Goalies!A1:G67,7,FALSE)</f>
        <v>16.134146341463399</v>
      </c>
      <c r="H58" s="43">
        <f>(VLOOKUP($A58,Goalies!$A1:$P67,8,FALSE)-AVERAGE(Goalies!H3:H67))/STDEV(Goalies!H3:H67)</f>
        <v>-0.84152545773490306</v>
      </c>
      <c r="I58" s="33">
        <f>((VLOOKUP($A58,Goalies!$A1:$P67,9,FALSE)-AVERAGE(Goalies!I3:I67))/STDEV(Goalies!I3:I67))*-1</f>
        <v>0.93050375982645206</v>
      </c>
      <c r="J58" s="33">
        <f>(VLOOKUP($A58,Goalies!$A1:$P67,10,FALSE)-AVERAGE(Goalies!J3:J67))/STDEV(Goalies!J3:J67)</f>
        <v>-1.0998705384551299</v>
      </c>
      <c r="K58" s="33">
        <f>(VLOOKUP($A58,Goalies!$A1:$P67,11,FALSE)-AVERAGE(Goalies!K3:K67))/STDEV(Goalies!K3:K67)</f>
        <v>-0.91779747179977889</v>
      </c>
      <c r="L58" s="33">
        <f>(VLOOKUP($A58,Goalies!$A1:$P67,12,FALSE)-AVERAGE(Goalies!L3:L67))/STDEV(Goalies!L3:L67)</f>
        <v>-1.1556704887035647</v>
      </c>
      <c r="M58" s="33">
        <f>((VLOOKUP($A58,Goalies!$A1:$P67,13,FALSE)-AVERAGE(Goalies!M3:M67))/STDEV(Goalies!M3:M67))*-1</f>
        <v>1.1031851115814433</v>
      </c>
      <c r="N58" s="33">
        <f>(VLOOKUP($A58,Goalies!$A1:$P67,14,FALSE)-AVERAGE(Goalies!N3:N67))/STDEV(Goalies!N3:N67)</f>
        <v>-1.1587035918894359</v>
      </c>
      <c r="O58" s="33">
        <f>((VLOOKUP($A58,Goalies!$A1:$P67,15,FALSE)-AVERAGE(Goalies!O3:O67))/STDEV(Goalies!O3:O67))*-1</f>
        <v>-0.54321020859415337</v>
      </c>
      <c r="P58" s="33">
        <f>(VLOOKUP($A58,Goalies!$A1:$P67,16,FALSE)-AVERAGE(Goalies!P3:P67))/STDEV(Goalies!P3:P67)</f>
        <v>-1.2247506473787084</v>
      </c>
    </row>
    <row r="59" spans="1:16" ht="21.25" customHeight="1" x14ac:dyDescent="0.15">
      <c r="A59" s="11" t="s">
        <v>752</v>
      </c>
      <c r="B59" s="12" t="s">
        <v>204</v>
      </c>
      <c r="C59" s="13">
        <v>32</v>
      </c>
      <c r="D59" s="12" t="s">
        <v>9</v>
      </c>
      <c r="E59" s="40">
        <f t="shared" si="2"/>
        <v>-3.9953531023423281</v>
      </c>
      <c r="F59" s="40">
        <f t="shared" si="3"/>
        <v>-0.18447013197751699</v>
      </c>
      <c r="G59" s="42">
        <f>VLOOKUP(A59,Goalies!A1:G67,7,FALSE)</f>
        <v>21.658536585365901</v>
      </c>
      <c r="H59" s="43">
        <f>(VLOOKUP($A59,Goalies!$A1:$P67,8,FALSE)-AVERAGE(Goalies!H3:H67))/STDEV(Goalies!H3:H67)</f>
        <v>-1.0506129940256939</v>
      </c>
      <c r="I59" s="33">
        <f>((VLOOKUP($A59,Goalies!$A1:$P67,9,FALSE)-AVERAGE(Goalies!I3:I67))/STDEV(Goalies!I3:I67))*-1</f>
        <v>-0.97348399618179049</v>
      </c>
      <c r="J59" s="33">
        <f>(VLOOKUP($A59,Goalies!$A1:$P67,10,FALSE)-AVERAGE(Goalies!J3:J67))/STDEV(Goalies!J3:J67)</f>
        <v>-0.30048051538077009</v>
      </c>
      <c r="K59" s="33">
        <f>(VLOOKUP($A59,Goalies!$A1:$P67,11,FALSE)-AVERAGE(Goalies!K3:K67))/STDEV(Goalies!K3:K67)</f>
        <v>-0.83462374582136512</v>
      </c>
      <c r="L59" s="33">
        <f>(VLOOKUP($A59,Goalies!$A1:$P67,12,FALSE)-AVERAGE(Goalies!L3:L67))/STDEV(Goalies!L3:L67)</f>
        <v>-0.17564588142543341</v>
      </c>
      <c r="M59" s="33">
        <f>((VLOOKUP($A59,Goalies!$A1:$P67,13,FALSE)-AVERAGE(Goalies!M3:M67))/STDEV(Goalies!M3:M67))*-1</f>
        <v>5.9761325815516223E-3</v>
      </c>
      <c r="N59" s="33">
        <f>(VLOOKUP($A59,Goalies!$A1:$P67,14,FALSE)-AVERAGE(Goalies!N3:N67))/STDEV(Goalies!N3:N67)</f>
        <v>-0.1900766783413686</v>
      </c>
      <c r="O59" s="33">
        <f>((VLOOKUP($A59,Goalies!$A1:$P67,15,FALSE)-AVERAGE(Goalies!O3:O67))/STDEV(Goalies!O3:O67))*-1</f>
        <v>-1.2934555965112642</v>
      </c>
      <c r="P59" s="33">
        <f>(VLOOKUP($A59,Goalies!$A1:$P67,16,FALSE)-AVERAGE(Goalies!P3:P67))/STDEV(Goalies!P3:P67)</f>
        <v>-0.81666076598400461</v>
      </c>
    </row>
    <row r="60" spans="1:16" ht="21.25" customHeight="1" x14ac:dyDescent="0.15">
      <c r="A60" s="11" t="s">
        <v>765</v>
      </c>
      <c r="B60" s="12" t="s">
        <v>70</v>
      </c>
      <c r="C60" s="13">
        <v>20</v>
      </c>
      <c r="D60" s="12" t="s">
        <v>9</v>
      </c>
      <c r="E60" s="40">
        <f t="shared" si="2"/>
        <v>-4.018583298385936</v>
      </c>
      <c r="F60" s="40">
        <f t="shared" si="3"/>
        <v>-0.2503980474678163</v>
      </c>
      <c r="G60" s="42">
        <f>VLOOKUP(A60,Goalies!A1:G67,7,FALSE)</f>
        <v>16.048780487804901</v>
      </c>
      <c r="H60" s="43">
        <f>(VLOOKUP($A60,Goalies!$A1:$P67,8,FALSE)-AVERAGE(Goalies!H3:H67))/STDEV(Goalies!H3:H67)</f>
        <v>-0.52170039340706376</v>
      </c>
      <c r="I60" s="33">
        <f>((VLOOKUP($A60,Goalies!$A1:$P67,9,FALSE)-AVERAGE(Goalies!I3:I67))/STDEV(Goalies!I3:I67))*-1</f>
        <v>1.4335152696406506</v>
      </c>
      <c r="J60" s="33">
        <f>(VLOOKUP($A60,Goalies!$A1:$P67,10,FALSE)-AVERAGE(Goalies!J3:J67))/STDEV(Goalies!J3:J67)</f>
        <v>-1.1122231436682026</v>
      </c>
      <c r="K60" s="33">
        <f>(VLOOKUP($A60,Goalies!$A1:$P67,11,FALSE)-AVERAGE(Goalies!K3:K67))/STDEV(Goalies!K3:K67)</f>
        <v>-1.0986505441365424</v>
      </c>
      <c r="L60" s="33">
        <f>(VLOOKUP($A60,Goalies!$A1:$P67,12,FALSE)-AVERAGE(Goalies!L3:L67))/STDEV(Goalies!L3:L67)</f>
        <v>-1.1048431491292183</v>
      </c>
      <c r="M60" s="33">
        <f>((VLOOKUP($A60,Goalies!$A1:$P67,13,FALSE)-AVERAGE(Goalies!M3:M67))/STDEV(Goalies!M3:M67))*-1</f>
        <v>1.0292894814633817</v>
      </c>
      <c r="N60" s="33">
        <f>(VLOOKUP($A60,Goalies!$A1:$P67,14,FALSE)-AVERAGE(Goalies!N3:N67))/STDEV(Goalies!N3:N67)</f>
        <v>-1.1099353263314917</v>
      </c>
      <c r="O60" s="33">
        <f>((VLOOKUP($A60,Goalies!$A1:$P67,15,FALSE)-AVERAGE(Goalies!O3:O67))/STDEV(Goalies!O3:O67))*-1</f>
        <v>-1.0747263230895283</v>
      </c>
      <c r="P60" s="33">
        <f>(VLOOKUP($A60,Goalies!$A1:$P67,16,FALSE)-AVERAGE(Goalies!P3:P67))/STDEV(Goalies!P3:P67)</f>
        <v>-1.3235060377528021</v>
      </c>
    </row>
    <row r="61" spans="1:16" ht="21.25" customHeight="1" x14ac:dyDescent="0.15">
      <c r="A61" s="11" t="s">
        <v>773</v>
      </c>
      <c r="B61" s="12" t="s">
        <v>96</v>
      </c>
      <c r="C61" s="13">
        <v>29</v>
      </c>
      <c r="D61" s="12" t="s">
        <v>9</v>
      </c>
      <c r="E61" s="40">
        <f t="shared" si="2"/>
        <v>-4.4351868447587428</v>
      </c>
      <c r="F61" s="40">
        <f t="shared" si="3"/>
        <v>-0.32942510984621198</v>
      </c>
      <c r="G61" s="42">
        <f>VLOOKUP(A61,Goalies!A1:G67,7,FALSE)</f>
        <v>13.4634146341463</v>
      </c>
      <c r="H61" s="43">
        <f>(VLOOKUP($A61,Goalies!$A1:$P67,8,FALSE)-AVERAGE(Goalies!H3:H67))/STDEV(Goalies!H3:H67)</f>
        <v>-1.2036095228991042</v>
      </c>
      <c r="I61" s="33">
        <f>((VLOOKUP($A61,Goalies!$A1:$P67,9,FALSE)-AVERAGE(Goalies!I3:I67))/STDEV(Goalies!I3:I67))*-1</f>
        <v>1.1581289923630926</v>
      </c>
      <c r="J61" s="33">
        <f>(VLOOKUP($A61,Goalies!$A1:$P67,10,FALSE)-AVERAGE(Goalies!J3:J67))/STDEV(Goalies!J3:J67)</f>
        <v>-1.4863306158354532</v>
      </c>
      <c r="K61" s="33">
        <f>(VLOOKUP($A61,Goalies!$A1:$P67,11,FALSE)-AVERAGE(Goalies!K3:K67))/STDEV(Goalies!K3:K67)</f>
        <v>-1.1938692129341313</v>
      </c>
      <c r="L61" s="33">
        <f>(VLOOKUP($A61,Goalies!$A1:$P67,12,FALSE)-AVERAGE(Goalies!L3:L67))/STDEV(Goalies!L3:L67)</f>
        <v>-1.4988679506569331</v>
      </c>
      <c r="M61" s="33">
        <f>((VLOOKUP($A61,Goalies!$A1:$P67,13,FALSE)-AVERAGE(Goalies!M3:M67))/STDEV(Goalies!M3:M67))*-1</f>
        <v>1.5142922376369514</v>
      </c>
      <c r="N61" s="33">
        <f>(VLOOKUP($A61,Goalies!$A1:$P67,14,FALSE)-AVERAGE(Goalies!N3:N67))/STDEV(Goalies!N3:N67)</f>
        <v>-1.4955879496096369</v>
      </c>
      <c r="O61" s="33">
        <f>((VLOOKUP($A61,Goalies!$A1:$P67,15,FALSE)-AVERAGE(Goalies!O3:O67))/STDEV(Goalies!O3:O67))*-1</f>
        <v>-0.81643995727238705</v>
      </c>
      <c r="P61" s="33">
        <f>(VLOOKUP($A61,Goalies!$A1:$P67,16,FALSE)-AVERAGE(Goalies!P3:P67))/STDEV(Goalies!P3:P67)</f>
        <v>-1.2212681516531199</v>
      </c>
    </row>
    <row r="62" spans="1:16" ht="21.25" customHeight="1" x14ac:dyDescent="0.15">
      <c r="A62" s="11" t="s">
        <v>764</v>
      </c>
      <c r="B62" s="12" t="s">
        <v>151</v>
      </c>
      <c r="C62" s="13">
        <v>31</v>
      </c>
      <c r="D62" s="12" t="s">
        <v>9</v>
      </c>
      <c r="E62" s="40">
        <f t="shared" si="2"/>
        <v>-4.8344570355962428</v>
      </c>
      <c r="F62" s="40">
        <f t="shared" si="3"/>
        <v>-0.30123516483198431</v>
      </c>
      <c r="G62" s="42">
        <f>VLOOKUP(A62,Goalies!A1:G67,7,FALSE)</f>
        <v>16.048780487804901</v>
      </c>
      <c r="H62" s="43">
        <f>(VLOOKUP($A62,Goalies!$A1:$P67,8,FALSE)-AVERAGE(Goalies!H3:H67))/STDEV(Goalies!H3:H67)</f>
        <v>-1.0906037041015069</v>
      </c>
      <c r="I62" s="33">
        <f>((VLOOKUP($A62,Goalies!$A1:$P67,9,FALSE)-AVERAGE(Goalies!I3:I67))/STDEV(Goalies!I3:I67))*-1</f>
        <v>0.58249836916936859</v>
      </c>
      <c r="J62" s="33">
        <f>(VLOOKUP($A62,Goalies!$A1:$P67,10,FALSE)-AVERAGE(Goalies!J3:J67))/STDEV(Goalies!J3:J67)</f>
        <v>-1.1122231436682026</v>
      </c>
      <c r="K62" s="33">
        <f>(VLOOKUP($A62,Goalies!$A1:$P67,11,FALSE)-AVERAGE(Goalies!K3:K67))/STDEV(Goalies!K3:K67)</f>
        <v>-1.2715548571522721</v>
      </c>
      <c r="L62" s="33">
        <f>(VLOOKUP($A62,Goalies!$A1:$P67,12,FALSE)-AVERAGE(Goalies!L3:L67))/STDEV(Goalies!L3:L67)</f>
        <v>-0.97956725237482001</v>
      </c>
      <c r="M62" s="33">
        <f>((VLOOKUP($A62,Goalies!$A1:$P67,13,FALSE)-AVERAGE(Goalies!M3:M67))/STDEV(Goalies!M3:M67))*-1</f>
        <v>0.94181051617922407</v>
      </c>
      <c r="N62" s="33">
        <f>(VLOOKUP($A62,Goalies!$A1:$P67,14,FALSE)-AVERAGE(Goalies!N3:N67))/STDEV(Goalies!N3:N67)</f>
        <v>-0.98155664109454843</v>
      </c>
      <c r="O62" s="33">
        <f>((VLOOKUP($A62,Goalies!$A1:$P67,15,FALSE)-AVERAGE(Goalies!O3:O67))/STDEV(Goalies!O3:O67))*-1</f>
        <v>-1.6015835532882041</v>
      </c>
      <c r="P62" s="33">
        <f>(VLOOKUP($A62,Goalies!$A1:$P67,16,FALSE)-AVERAGE(Goalies!P3:P67))/STDEV(Goalies!P3:P67)</f>
        <v>-0.87071492105426007</v>
      </c>
    </row>
    <row r="63" spans="1:16" ht="21.25" customHeight="1" x14ac:dyDescent="0.15">
      <c r="A63" s="11" t="s">
        <v>774</v>
      </c>
      <c r="B63" s="12" t="s">
        <v>78</v>
      </c>
      <c r="C63" s="13">
        <v>36</v>
      </c>
      <c r="D63" s="12" t="s">
        <v>9</v>
      </c>
      <c r="E63" s="40">
        <f t="shared" si="2"/>
        <v>-4.853480266735966</v>
      </c>
      <c r="F63" s="40">
        <f t="shared" si="3"/>
        <v>-0.40200543623469676</v>
      </c>
      <c r="G63" s="42">
        <f>VLOOKUP(A63,Goalies!A1:G67,7,FALSE)</f>
        <v>12.0731707317073</v>
      </c>
      <c r="H63" s="43">
        <f>(VLOOKUP($A63,Goalies!$A1:$P67,8,FALSE)-AVERAGE(Goalies!H3:H67))/STDEV(Goalies!H3:H67)</f>
        <v>-1.1822763959508993</v>
      </c>
      <c r="I63" s="33">
        <f>((VLOOKUP($A63,Goalies!$A1:$P67,9,FALSE)-AVERAGE(Goalies!I3:I67))/STDEV(Goalies!I3:I67))*-1</f>
        <v>1.5904794102314981</v>
      </c>
      <c r="J63" s="33">
        <f>(VLOOKUP($A63,Goalies!$A1:$P67,10,FALSE)-AVERAGE(Goalies!J3:J67))/STDEV(Goalies!J3:J67)</f>
        <v>-1.6875016150197297</v>
      </c>
      <c r="K63" s="33">
        <f>(VLOOKUP($A63,Goalies!$A1:$P67,11,FALSE)-AVERAGE(Goalies!K3:K67))/STDEV(Goalies!K3:K67)</f>
        <v>-1.2735979487535838</v>
      </c>
      <c r="L63" s="33">
        <f>(VLOOKUP($A63,Goalies!$A1:$P67,12,FALSE)-AVERAGE(Goalies!L3:L67))/STDEV(Goalies!L3:L67)</f>
        <v>-1.7392240513066604</v>
      </c>
      <c r="M63" s="33">
        <f>((VLOOKUP($A63,Goalies!$A1:$P67,13,FALSE)-AVERAGE(Goalies!M3:M67))/STDEV(Goalies!M3:M67))*-1</f>
        <v>1.7606630786438862</v>
      </c>
      <c r="N63" s="33">
        <f>(VLOOKUP($A63,Goalies!$A1:$P67,14,FALSE)-AVERAGE(Goalies!N3:N67))/STDEV(Goalies!N3:N67)</f>
        <v>-1.735112113575205</v>
      </c>
      <c r="O63" s="33">
        <f>((VLOOKUP($A63,Goalies!$A1:$P67,15,FALSE)-AVERAGE(Goalies!O3:O67))/STDEV(Goalies!O3:O67))*-1</f>
        <v>-0.74736000986475914</v>
      </c>
      <c r="P63" s="33">
        <f>(VLOOKUP($A63,Goalies!$A1:$P67,16,FALSE)-AVERAGE(Goalies!P3:P67))/STDEV(Goalies!P3:P67)</f>
        <v>-1.6502459121667232</v>
      </c>
    </row>
    <row r="64" spans="1:16" ht="21.25" customHeight="1" x14ac:dyDescent="0.15">
      <c r="A64" s="11" t="s">
        <v>754</v>
      </c>
      <c r="B64" s="12" t="s">
        <v>135</v>
      </c>
      <c r="C64" s="13">
        <v>23</v>
      </c>
      <c r="D64" s="12" t="s">
        <v>9</v>
      </c>
      <c r="E64" s="40">
        <f t="shared" si="2"/>
        <v>-5.3167404808109229</v>
      </c>
      <c r="F64" s="40">
        <f t="shared" si="3"/>
        <v>-0.23414216940198512</v>
      </c>
      <c r="G64" s="42">
        <f>VLOOKUP(A64,Goalies!A1:G67,7,FALSE)</f>
        <v>22.707317073170699</v>
      </c>
      <c r="H64" s="43">
        <f>(VLOOKUP($A64,Goalies!$A1:$P67,8,FALSE)-AVERAGE(Goalies!H3:H67))/STDEV(Goalies!H3:H67)</f>
        <v>-1.1178798059649675</v>
      </c>
      <c r="I64" s="33">
        <f>((VLOOKUP($A64,Goalies!$A1:$P67,9,FALSE)-AVERAGE(Goalies!I3:I67))/STDEV(Goalies!I3:I67))*-1</f>
        <v>-1.3761928726699457</v>
      </c>
      <c r="J64" s="33">
        <f>(VLOOKUP($A64,Goalies!$A1:$P67,10,FALSE)-AVERAGE(Goalies!J3:J67))/STDEV(Goalies!J3:J67)</f>
        <v>-0.14871993704878458</v>
      </c>
      <c r="K64" s="33">
        <f>(VLOOKUP($A64,Goalies!$A1:$P67,11,FALSE)-AVERAGE(Goalies!K3:K67))/STDEV(Goalies!K3:K67)</f>
        <v>-0.96463665223117123</v>
      </c>
      <c r="L64" s="33">
        <f>(VLOOKUP($A64,Goalies!$A1:$P67,12,FALSE)-AVERAGE(Goalies!L3:L67))/STDEV(Goalies!L3:L67)</f>
        <v>-5.1533786260764103E-2</v>
      </c>
      <c r="M64" s="33">
        <f>((VLOOKUP($A64,Goalies!$A1:$P67,13,FALSE)-AVERAGE(Goalies!M3:M67))/STDEV(Goalies!M3:M67))*-1</f>
        <v>-0.27609142314201163</v>
      </c>
      <c r="N64" s="33">
        <f>(VLOOKUP($A64,Goalies!$A1:$P67,14,FALSE)-AVERAGE(Goalies!N3:N67))/STDEV(Goalies!N3:N67)</f>
        <v>-7.9772754278766789E-2</v>
      </c>
      <c r="O64" s="33">
        <f>((VLOOKUP($A64,Goalies!$A1:$P67,15,FALSE)-AVERAGE(Goalies!O3:O67))/STDEV(Goalies!O3:O67))*-1</f>
        <v>-1.7086565873044166</v>
      </c>
      <c r="P64" s="33">
        <f>(VLOOKUP($A64,Goalies!$A1:$P67,16,FALSE)-AVERAGE(Goalies!P3:P67))/STDEV(Goalies!P3:P67)</f>
        <v>-1.5255674353103674</v>
      </c>
    </row>
    <row r="65" spans="1:16" ht="21.25" customHeight="1" x14ac:dyDescent="0.15">
      <c r="A65" s="11" t="s">
        <v>775</v>
      </c>
      <c r="B65" s="12" t="s">
        <v>72</v>
      </c>
      <c r="C65" s="13">
        <v>26</v>
      </c>
      <c r="D65" s="12" t="s">
        <v>9</v>
      </c>
      <c r="E65" s="40">
        <f t="shared" si="2"/>
        <v>-5.3240902282256339</v>
      </c>
      <c r="F65" s="40">
        <f t="shared" si="3"/>
        <v>-0.44548510072908443</v>
      </c>
      <c r="G65" s="42">
        <f>VLOOKUP(A65,Goalies!A1:G67,7,FALSE)</f>
        <v>11.951219512195101</v>
      </c>
      <c r="H65" s="43">
        <f>(VLOOKUP($A65,Goalies!$A1:$P67,8,FALSE)-AVERAGE(Goalies!H3:H67))/STDEV(Goalies!H3:H67)</f>
        <v>-1.4798978777701768</v>
      </c>
      <c r="I65" s="33">
        <f>((VLOOKUP($A65,Goalies!$A1:$P67,9,FALSE)-AVERAGE(Goalies!I3:I67))/STDEV(Goalies!I3:I67))*-1</f>
        <v>1.1803965209332294</v>
      </c>
      <c r="J65" s="33">
        <f>(VLOOKUP($A65,Goalies!$A1:$P67,10,FALSE)-AVERAGE(Goalies!J3:J67))/STDEV(Goalies!J3:J67)</f>
        <v>-1.7051481938955384</v>
      </c>
      <c r="K65" s="33">
        <f>(VLOOKUP($A65,Goalies!$A1:$P67,11,FALSE)-AVERAGE(Goalies!K3:K67))/STDEV(Goalies!K3:K67)</f>
        <v>-1.3869324035099855</v>
      </c>
      <c r="L65" s="33">
        <f>(VLOOKUP($A65,Goalies!$A1:$P67,12,FALSE)-AVERAGE(Goalies!L3:L67))/STDEV(Goalies!L3:L67)</f>
        <v>-1.6828728913228608</v>
      </c>
      <c r="M65" s="33">
        <f>((VLOOKUP($A65,Goalies!$A1:$P67,13,FALSE)-AVERAGE(Goalies!M3:M67))/STDEV(Goalies!M3:M67))*-1</f>
        <v>1.7284726884862518</v>
      </c>
      <c r="N65" s="33">
        <f>(VLOOKUP($A65,Goalies!$A1:$P67,14,FALSE)-AVERAGE(Goalies!N3:N67))/STDEV(Goalies!N3:N67)</f>
        <v>-1.6767467426310994</v>
      </c>
      <c r="O65" s="33">
        <f>((VLOOKUP($A65,Goalies!$A1:$P67,15,FALSE)-AVERAGE(Goalies!O3:O67))/STDEV(Goalies!O3:O67))*-1</f>
        <v>-1.1756610737531796</v>
      </c>
      <c r="P65" s="33">
        <f>(VLOOKUP($A65,Goalies!$A1:$P67,16,FALSE)-AVERAGE(Goalies!P3:P67))/STDEV(Goalies!P3:P67)</f>
        <v>-1.2815988731922927</v>
      </c>
    </row>
    <row r="66" spans="1:16" ht="21.25" customHeight="1" x14ac:dyDescent="0.15">
      <c r="A66" s="11" t="s">
        <v>776</v>
      </c>
      <c r="B66" s="12" t="s">
        <v>58</v>
      </c>
      <c r="C66" s="13">
        <v>25</v>
      </c>
      <c r="D66" s="12" t="s">
        <v>9</v>
      </c>
      <c r="E66" s="40">
        <f t="shared" si="2"/>
        <v>-5.737608703243211</v>
      </c>
      <c r="F66" s="40">
        <f t="shared" si="3"/>
        <v>-0.65344988009158711</v>
      </c>
      <c r="G66" s="42">
        <f>VLOOKUP(A66,Goalies!A1:G67,7,FALSE)</f>
        <v>8.7804878048780601</v>
      </c>
      <c r="H66" s="43">
        <f>(VLOOKUP($A66,Goalies!$A1:$P67,8,FALSE)-AVERAGE(Goalies!H3:H67))/STDEV(Goalies!H3:H67)</f>
        <v>-1.659367285097384</v>
      </c>
      <c r="I66" s="33">
        <f>((VLOOKUP($A66,Goalies!$A1:$P67,9,FALSE)-AVERAGE(Goalies!I3:I67))/STDEV(Goalies!I3:I67))*-1</f>
        <v>1.8252105547175361</v>
      </c>
      <c r="J66" s="33">
        <f>(VLOOKUP($A66,Goalies!$A1:$P67,10,FALSE)-AVERAGE(Goalies!J3:J67))/STDEV(Goalies!J3:J67)</f>
        <v>-2.1639592446666858</v>
      </c>
      <c r="K66" s="33">
        <f>(VLOOKUP($A66,Goalies!$A1:$P67,11,FALSE)-AVERAGE(Goalies!K3:K67))/STDEV(Goalies!K3:K67)</f>
        <v>-1.608021128726334</v>
      </c>
      <c r="L66" s="33">
        <f>(VLOOKUP($A66,Goalies!$A1:$P67,12,FALSE)-AVERAGE(Goalies!L3:L67))/STDEV(Goalies!L3:L67)</f>
        <v>-2.1272530148383861</v>
      </c>
      <c r="M66" s="33">
        <f>((VLOOKUP($A66,Goalies!$A1:$P67,13,FALSE)-AVERAGE(Goalies!M3:M67))/STDEV(Goalies!M3:M67))*-1</f>
        <v>2.2705123716796032</v>
      </c>
      <c r="N66" s="33">
        <f>(VLOOKUP($A66,Goalies!$A1:$P67,14,FALSE)-AVERAGE(Goalies!N3:N67))/STDEV(Goalies!N3:N67)</f>
        <v>-2.1121119919833404</v>
      </c>
      <c r="O66" s="33">
        <f>((VLOOKUP($A66,Goalies!$A1:$P67,15,FALSE)-AVERAGE(Goalies!O3:O67))/STDEV(Goalies!O3:O67))*-1</f>
        <v>-1.3073545299715865</v>
      </c>
      <c r="P66" s="33">
        <f>(VLOOKUP($A66,Goalies!$A1:$P67,16,FALSE)-AVERAGE(Goalies!P3:P67))/STDEV(Goalies!P3:P67)</f>
        <v>-1.1628657594479068</v>
      </c>
    </row>
    <row r="67" spans="1:16" ht="21.25" customHeight="1" x14ac:dyDescent="0.15">
      <c r="A67" s="11" t="s">
        <v>772</v>
      </c>
      <c r="B67" s="12" t="s">
        <v>121</v>
      </c>
      <c r="C67" s="13">
        <v>27</v>
      </c>
      <c r="D67" s="12" t="s">
        <v>9</v>
      </c>
      <c r="E67" s="40">
        <f t="shared" si="2"/>
        <v>-6.9526743237980613</v>
      </c>
      <c r="F67" s="40">
        <f t="shared" ref="F67:F98" si="4">E67/G67</f>
        <v>-0.43092917199655445</v>
      </c>
      <c r="G67" s="42">
        <f>VLOOKUP(A67,Goalies!A1:G67,7,FALSE)</f>
        <v>16.134146341463399</v>
      </c>
      <c r="H67" s="43">
        <f>(VLOOKUP($A67,Goalies!$A1:$P67,8,FALSE)-AVERAGE(Goalies!H3:H67))/STDEV(Goalies!H3:H67)</f>
        <v>-1.3874234384099158</v>
      </c>
      <c r="I67" s="33">
        <f>((VLOOKUP($A67,Goalies!$A1:$P67,9,FALSE)-AVERAGE(Goalies!I3:I67))/STDEV(Goalies!I3:I67))*-1</f>
        <v>0.11390030761504152</v>
      </c>
      <c r="J67" s="33">
        <f>(VLOOKUP($A67,Goalies!$A1:$P67,10,FALSE)-AVERAGE(Goalies!J3:J67))/STDEV(Goalies!J3:J67)</f>
        <v>-1.0998705384551299</v>
      </c>
      <c r="K67" s="33">
        <f>(VLOOKUP($A67,Goalies!$A1:$P67,11,FALSE)-AVERAGE(Goalies!K3:K67))/STDEV(Goalies!K3:K67)</f>
        <v>-1.4965810049800461</v>
      </c>
      <c r="L67" s="33">
        <f>(VLOOKUP($A67,Goalies!$A1:$P67,12,FALSE)-AVERAGE(Goalies!L3:L67))/STDEV(Goalies!L3:L67)</f>
        <v>-0.97479199366748981</v>
      </c>
      <c r="M67" s="33">
        <f>((VLOOKUP($A67,Goalies!$A1:$P67,13,FALSE)-AVERAGE(Goalies!M3:M67))/STDEV(Goalies!M3:M67))*-1</f>
        <v>0.81035618370204943</v>
      </c>
      <c r="N67" s="33">
        <f>(VLOOKUP($A67,Goalies!$A1:$P67,14,FALSE)-AVERAGE(Goalies!N3:N67))/STDEV(Goalies!N3:N67)</f>
        <v>-0.98773231231348002</v>
      </c>
      <c r="O67" s="33">
        <f>((VLOOKUP($A67,Goalies!$A1:$P67,15,FALSE)-AVERAGE(Goalies!O3:O67))/STDEV(Goalies!O3:O67))*-1</f>
        <v>-2.2974918940308782</v>
      </c>
      <c r="P67" s="33">
        <f>(VLOOKUP($A67,Goalies!$A1:$P67,16,FALSE)-AVERAGE(Goalies!P3:P67))/STDEV(Goalies!P3:P67)</f>
        <v>-1.7711779863772203</v>
      </c>
    </row>
  </sheetData>
  <autoFilter ref="A2:P67" xr:uid="{00000000-0001-0000-04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54"/>
  <sheetViews>
    <sheetView showGridLines="0" workbookViewId="0">
      <pane ySplit="1" topLeftCell="A2" activePane="bottomLeft" state="frozen"/>
      <selection pane="bottomLeft" activeCell="V12" sqref="V12"/>
    </sheetView>
  </sheetViews>
  <sheetFormatPr baseColWidth="10" defaultColWidth="8" defaultRowHeight="16.25" customHeight="1" x14ac:dyDescent="0.15"/>
  <cols>
    <col min="1" max="1" width="28.33203125" style="57" customWidth="1"/>
    <col min="2" max="7" width="8.33203125" style="57" customWidth="1"/>
    <col min="8" max="8" width="2.33203125" style="57" customWidth="1"/>
    <col min="9" max="12" width="8.33203125" style="57" customWidth="1"/>
    <col min="13" max="13" width="2.33203125" style="57" customWidth="1"/>
    <col min="14" max="17" width="8.33203125" style="57" customWidth="1"/>
    <col min="18" max="18" width="8" style="57" customWidth="1"/>
    <col min="19" max="16384" width="8" style="57"/>
  </cols>
  <sheetData>
    <row r="1" spans="1:17" ht="40" customHeight="1" x14ac:dyDescent="0.15">
      <c r="A1" s="71" t="s">
        <v>42</v>
      </c>
      <c r="B1" s="72" t="s">
        <v>1</v>
      </c>
      <c r="C1" s="72" t="s">
        <v>3</v>
      </c>
      <c r="D1" s="72" t="s">
        <v>6</v>
      </c>
      <c r="E1" s="72" t="s">
        <v>9</v>
      </c>
      <c r="F1" s="72" t="s">
        <v>10</v>
      </c>
      <c r="G1" s="72" t="s">
        <v>11</v>
      </c>
      <c r="H1" s="73"/>
      <c r="I1" s="72" t="s">
        <v>6</v>
      </c>
      <c r="J1" s="72" t="s">
        <v>777</v>
      </c>
      <c r="K1" s="72" t="s">
        <v>778</v>
      </c>
      <c r="L1" s="72" t="s">
        <v>779</v>
      </c>
      <c r="M1" s="73"/>
      <c r="N1" s="74" t="s">
        <v>6</v>
      </c>
      <c r="O1" s="74" t="s">
        <v>780</v>
      </c>
      <c r="P1" s="74" t="s">
        <v>781</v>
      </c>
      <c r="Q1" s="74" t="s">
        <v>782</v>
      </c>
    </row>
    <row r="2" spans="1:17" ht="21.25" customHeight="1" x14ac:dyDescent="0.15">
      <c r="A2" s="37" t="s">
        <v>23</v>
      </c>
      <c r="B2" s="38" t="s">
        <v>58</v>
      </c>
      <c r="C2" s="38" t="s">
        <v>59</v>
      </c>
      <c r="D2" s="17">
        <v>33</v>
      </c>
      <c r="E2" s="17">
        <v>19</v>
      </c>
      <c r="F2" s="17">
        <v>34</v>
      </c>
      <c r="G2" s="17">
        <v>53</v>
      </c>
      <c r="H2" s="33"/>
      <c r="I2" s="42">
        <f>VLOOKUP($A2,Skaters!$A1:$L640,7,FALSE)</f>
        <v>48</v>
      </c>
      <c r="J2" s="33">
        <f>VLOOKUP($A2,Skaters!$A1:$L640,10,FALSE)</f>
        <v>27.009155275085199</v>
      </c>
      <c r="K2" s="33">
        <f>VLOOKUP($A2,Skaters!$A1:$L640,11,FALSE)</f>
        <v>52.710943022032801</v>
      </c>
      <c r="L2" s="33">
        <f>VLOOKUP($A2,Skaters!$A1:$L640,12,FALSE)</f>
        <v>79.720098297117602</v>
      </c>
      <c r="M2" s="33"/>
      <c r="N2" s="16">
        <f t="shared" ref="N2:N65" si="0">I2+D2</f>
        <v>81</v>
      </c>
      <c r="O2" s="58">
        <f t="shared" ref="O2:O65" si="1">J2+E2</f>
        <v>46.009155275085199</v>
      </c>
      <c r="P2" s="58">
        <f t="shared" ref="P2:P65" si="2">K2+F2</f>
        <v>86.710943022032808</v>
      </c>
      <c r="Q2" s="58">
        <f t="shared" ref="Q2:Q65" si="3">L2+G2</f>
        <v>132.7200982971176</v>
      </c>
    </row>
    <row r="3" spans="1:17" ht="21.25" customHeight="1" x14ac:dyDescent="0.15">
      <c r="A3" s="37" t="s">
        <v>24</v>
      </c>
      <c r="B3" s="38" t="s">
        <v>58</v>
      </c>
      <c r="C3" s="38" t="s">
        <v>61</v>
      </c>
      <c r="D3" s="17">
        <v>34</v>
      </c>
      <c r="E3" s="17">
        <v>26</v>
      </c>
      <c r="F3" s="17">
        <v>27</v>
      </c>
      <c r="G3" s="17">
        <v>53</v>
      </c>
      <c r="H3" s="33"/>
      <c r="I3" s="42">
        <f>VLOOKUP($A3,Skaters!$A1:$L640,7,FALSE)</f>
        <v>48</v>
      </c>
      <c r="J3" s="33">
        <f>VLOOKUP($A3,Skaters!$A1:$L640,10,FALSE)</f>
        <v>30.910970379641299</v>
      </c>
      <c r="K3" s="33">
        <f>VLOOKUP($A3,Skaters!$A1:$L640,11,FALSE)</f>
        <v>42.151711976401401</v>
      </c>
      <c r="L3" s="33">
        <f>VLOOKUP($A3,Skaters!$A1:$L640,12,FALSE)</f>
        <v>73.0626823560427</v>
      </c>
      <c r="M3" s="33"/>
      <c r="N3" s="17">
        <f t="shared" si="0"/>
        <v>82</v>
      </c>
      <c r="O3" s="33">
        <f t="shared" si="1"/>
        <v>56.910970379641299</v>
      </c>
      <c r="P3" s="33">
        <f t="shared" si="2"/>
        <v>69.151711976401401</v>
      </c>
      <c r="Q3" s="33">
        <f t="shared" si="3"/>
        <v>126.0626823560427</v>
      </c>
    </row>
    <row r="4" spans="1:17" ht="21.25" customHeight="1" x14ac:dyDescent="0.2">
      <c r="A4" s="47" t="s">
        <v>64</v>
      </c>
      <c r="B4" s="38" t="s">
        <v>65</v>
      </c>
      <c r="C4" s="38" t="s">
        <v>66</v>
      </c>
      <c r="D4" s="17">
        <v>36</v>
      </c>
      <c r="E4" s="17">
        <v>24</v>
      </c>
      <c r="F4" s="17">
        <v>27</v>
      </c>
      <c r="G4" s="17">
        <v>51</v>
      </c>
      <c r="H4" s="33"/>
      <c r="I4" s="42">
        <f>VLOOKUP($A4,Skaters!$A1:$L640,7,FALSE)</f>
        <v>46</v>
      </c>
      <c r="J4" s="33">
        <f>VLOOKUP($A4,Skaters!$A1:$L640,10,FALSE)</f>
        <v>29.8281970534597</v>
      </c>
      <c r="K4" s="33">
        <f>VLOOKUP($A4,Skaters!$A1:$L640,11,FALSE)</f>
        <v>25.5676708123897</v>
      </c>
      <c r="L4" s="33">
        <f>VLOOKUP($A4,Skaters!$A1:$L640,12,FALSE)</f>
        <v>55.395867865849297</v>
      </c>
      <c r="M4" s="33"/>
      <c r="N4" s="17">
        <f t="shared" si="0"/>
        <v>82</v>
      </c>
      <c r="O4" s="33">
        <f t="shared" si="1"/>
        <v>53.828197053459704</v>
      </c>
      <c r="P4" s="33">
        <f t="shared" si="2"/>
        <v>52.5676708123897</v>
      </c>
      <c r="Q4" s="33">
        <f t="shared" si="3"/>
        <v>106.3958678658493</v>
      </c>
    </row>
    <row r="5" spans="1:17" ht="21.25" customHeight="1" x14ac:dyDescent="0.15">
      <c r="A5" s="44" t="s">
        <v>26</v>
      </c>
      <c r="B5" s="45" t="s">
        <v>60</v>
      </c>
      <c r="C5" s="45" t="s">
        <v>59</v>
      </c>
      <c r="D5" s="17">
        <v>21</v>
      </c>
      <c r="E5" s="17">
        <v>5</v>
      </c>
      <c r="F5" s="17">
        <v>29</v>
      </c>
      <c r="G5" s="17">
        <v>34</v>
      </c>
      <c r="H5" s="33"/>
      <c r="I5" s="42">
        <f>VLOOKUP($A5,Skaters!$A1:$L640,7,FALSE)</f>
        <v>51</v>
      </c>
      <c r="J5" s="33">
        <f>VLOOKUP($A5,Skaters!$A1:$L640,10,FALSE)</f>
        <v>20.3738298130136</v>
      </c>
      <c r="K5" s="33">
        <f>VLOOKUP($A5,Skaters!$A1:$L640,11,FALSE)</f>
        <v>50.693997965901502</v>
      </c>
      <c r="L5" s="33">
        <f>VLOOKUP($A5,Skaters!$A1:$L640,12,FALSE)</f>
        <v>71.067827778914904</v>
      </c>
      <c r="M5" s="33"/>
      <c r="N5" s="17">
        <f t="shared" si="0"/>
        <v>72</v>
      </c>
      <c r="O5" s="33">
        <f t="shared" si="1"/>
        <v>25.3738298130136</v>
      </c>
      <c r="P5" s="33">
        <f t="shared" si="2"/>
        <v>79.693997965901502</v>
      </c>
      <c r="Q5" s="33">
        <f t="shared" si="3"/>
        <v>105.0678277789149</v>
      </c>
    </row>
    <row r="6" spans="1:17" ht="21.25" customHeight="1" x14ac:dyDescent="0.15">
      <c r="A6" s="44" t="s">
        <v>29</v>
      </c>
      <c r="B6" s="45" t="s">
        <v>60</v>
      </c>
      <c r="C6" s="45" t="s">
        <v>62</v>
      </c>
      <c r="D6" s="17">
        <v>28</v>
      </c>
      <c r="E6" s="17">
        <v>16</v>
      </c>
      <c r="F6" s="17">
        <v>24</v>
      </c>
      <c r="G6" s="17">
        <v>40</v>
      </c>
      <c r="H6" s="33"/>
      <c r="I6" s="42">
        <f>VLOOKUP($A6,Skaters!$A1:$L640,7,FALSE)</f>
        <v>51</v>
      </c>
      <c r="J6" s="33">
        <f>VLOOKUP($A6,Skaters!$A1:$L640,10,FALSE)</f>
        <v>27.626444286317302</v>
      </c>
      <c r="K6" s="33">
        <f>VLOOKUP($A6,Skaters!$A1:$L640,11,FALSE)</f>
        <v>36.3120463609457</v>
      </c>
      <c r="L6" s="33">
        <f>VLOOKUP($A6,Skaters!$A1:$L640,12,FALSE)</f>
        <v>63.938490647262903</v>
      </c>
      <c r="M6" s="33"/>
      <c r="N6" s="17">
        <f t="shared" si="0"/>
        <v>79</v>
      </c>
      <c r="O6" s="33">
        <f t="shared" si="1"/>
        <v>43.626444286317302</v>
      </c>
      <c r="P6" s="33">
        <f t="shared" si="2"/>
        <v>60.3120463609457</v>
      </c>
      <c r="Q6" s="33">
        <f t="shared" si="3"/>
        <v>103.93849064726291</v>
      </c>
    </row>
    <row r="7" spans="1:17" ht="21.25" customHeight="1" x14ac:dyDescent="0.15">
      <c r="A7" s="37" t="s">
        <v>69</v>
      </c>
      <c r="B7" s="38" t="s">
        <v>70</v>
      </c>
      <c r="C7" s="38" t="s">
        <v>66</v>
      </c>
      <c r="D7" s="17">
        <v>35</v>
      </c>
      <c r="E7" s="17">
        <v>13</v>
      </c>
      <c r="F7" s="17">
        <v>33</v>
      </c>
      <c r="G7" s="17">
        <v>46</v>
      </c>
      <c r="H7" s="33"/>
      <c r="I7" s="42">
        <f>VLOOKUP($A7,Skaters!$A1:$L640,7,FALSE)</f>
        <v>47</v>
      </c>
      <c r="J7" s="33">
        <f>VLOOKUP($A7,Skaters!$A1:$L640,10,FALSE)</f>
        <v>17.934677461933301</v>
      </c>
      <c r="K7" s="33">
        <f>VLOOKUP($A7,Skaters!$A1:$L640,11,FALSE)</f>
        <v>39.742774026330402</v>
      </c>
      <c r="L7" s="33">
        <f>VLOOKUP($A7,Skaters!$A1:$L640,12,FALSE)</f>
        <v>57.677451488263799</v>
      </c>
      <c r="M7" s="33"/>
      <c r="N7" s="17">
        <f t="shared" si="0"/>
        <v>82</v>
      </c>
      <c r="O7" s="33">
        <f t="shared" si="1"/>
        <v>30.934677461933301</v>
      </c>
      <c r="P7" s="33">
        <f t="shared" si="2"/>
        <v>72.742774026330409</v>
      </c>
      <c r="Q7" s="33">
        <f t="shared" si="3"/>
        <v>103.6774514882638</v>
      </c>
    </row>
    <row r="8" spans="1:17" ht="21.25" customHeight="1" x14ac:dyDescent="0.15">
      <c r="A8" s="44" t="s">
        <v>25</v>
      </c>
      <c r="B8" s="48" t="s">
        <v>67</v>
      </c>
      <c r="C8" s="48" t="s">
        <v>66</v>
      </c>
      <c r="D8" s="17">
        <v>26</v>
      </c>
      <c r="E8" s="17">
        <v>14</v>
      </c>
      <c r="F8" s="17">
        <v>19</v>
      </c>
      <c r="G8" s="17">
        <v>33</v>
      </c>
      <c r="H8" s="33"/>
      <c r="I8" s="42">
        <f>VLOOKUP($A8,Skaters!$A1:$L640,7,FALSE)</f>
        <v>51</v>
      </c>
      <c r="J8" s="33">
        <f>VLOOKUP($A8,Skaters!$A1:$L640,10,FALSE)</f>
        <v>24.866370394865399</v>
      </c>
      <c r="K8" s="33">
        <f>VLOOKUP($A8,Skaters!$A1:$L640,11,FALSE)</f>
        <v>37.681044054321802</v>
      </c>
      <c r="L8" s="33">
        <f>VLOOKUP($A8,Skaters!$A1:$L640,12,FALSE)</f>
        <v>62.547414449187499</v>
      </c>
      <c r="M8" s="33"/>
      <c r="N8" s="17">
        <f t="shared" si="0"/>
        <v>77</v>
      </c>
      <c r="O8" s="33">
        <f t="shared" si="1"/>
        <v>38.866370394865399</v>
      </c>
      <c r="P8" s="33">
        <f t="shared" si="2"/>
        <v>56.681044054321802</v>
      </c>
      <c r="Q8" s="33">
        <f t="shared" si="3"/>
        <v>95.547414449187499</v>
      </c>
    </row>
    <row r="9" spans="1:17" ht="21.25" customHeight="1" x14ac:dyDescent="0.2">
      <c r="A9" s="47" t="s">
        <v>73</v>
      </c>
      <c r="B9" s="38" t="s">
        <v>60</v>
      </c>
      <c r="C9" s="38" t="s">
        <v>59</v>
      </c>
      <c r="D9" s="17">
        <v>28</v>
      </c>
      <c r="E9" s="17">
        <v>12</v>
      </c>
      <c r="F9" s="17">
        <v>32</v>
      </c>
      <c r="G9" s="17">
        <v>44</v>
      </c>
      <c r="H9" s="33"/>
      <c r="I9" s="42">
        <f>VLOOKUP($A9,Skaters!$A1:$L640,7,FALSE)</f>
        <v>51</v>
      </c>
      <c r="J9" s="33">
        <f>VLOOKUP($A9,Skaters!$A1:$L640,10,FALSE)</f>
        <v>17.252556751438298</v>
      </c>
      <c r="K9" s="33">
        <f>VLOOKUP($A9,Skaters!$A1:$L640,11,FALSE)</f>
        <v>33.527929574404702</v>
      </c>
      <c r="L9" s="33">
        <f>VLOOKUP($A9,Skaters!$A1:$L640,12,FALSE)</f>
        <v>50.780486325842901</v>
      </c>
      <c r="M9" s="33"/>
      <c r="N9" s="17">
        <f t="shared" si="0"/>
        <v>79</v>
      </c>
      <c r="O9" s="33">
        <f t="shared" si="1"/>
        <v>29.252556751438298</v>
      </c>
      <c r="P9" s="33">
        <f t="shared" si="2"/>
        <v>65.527929574404709</v>
      </c>
      <c r="Q9" s="33">
        <f t="shared" si="3"/>
        <v>94.780486325842901</v>
      </c>
    </row>
    <row r="10" spans="1:17" ht="21.25" customHeight="1" x14ac:dyDescent="0.15">
      <c r="A10" s="44" t="s">
        <v>33</v>
      </c>
      <c r="B10" s="45" t="s">
        <v>63</v>
      </c>
      <c r="C10" s="45" t="s">
        <v>59</v>
      </c>
      <c r="D10" s="17">
        <v>30</v>
      </c>
      <c r="E10" s="17">
        <v>22</v>
      </c>
      <c r="F10" s="17">
        <v>14</v>
      </c>
      <c r="G10" s="17">
        <v>36</v>
      </c>
      <c r="H10" s="33"/>
      <c r="I10" s="42">
        <f>VLOOKUP($A10,Skaters!$A1:$L640,7,FALSE)</f>
        <v>49</v>
      </c>
      <c r="J10" s="33">
        <f>VLOOKUP($A10,Skaters!$A1:$L640,10,FALSE)</f>
        <v>33.272094935521999</v>
      </c>
      <c r="K10" s="33">
        <f>VLOOKUP($A10,Skaters!$A1:$L640,11,FALSE)</f>
        <v>23.1339664578088</v>
      </c>
      <c r="L10" s="33">
        <f>VLOOKUP($A10,Skaters!$A1:$L640,12,FALSE)</f>
        <v>56.406061393330504</v>
      </c>
      <c r="M10" s="33"/>
      <c r="N10" s="17">
        <f t="shared" si="0"/>
        <v>79</v>
      </c>
      <c r="O10" s="33">
        <f t="shared" si="1"/>
        <v>55.272094935521999</v>
      </c>
      <c r="P10" s="33">
        <f t="shared" si="2"/>
        <v>37.133966457808796</v>
      </c>
      <c r="Q10" s="33">
        <f t="shared" si="3"/>
        <v>92.406061393330504</v>
      </c>
    </row>
    <row r="11" spans="1:17" ht="21.25" customHeight="1" x14ac:dyDescent="0.2">
      <c r="A11" s="47" t="s">
        <v>79</v>
      </c>
      <c r="B11" s="38" t="s">
        <v>80</v>
      </c>
      <c r="C11" s="38" t="s">
        <v>81</v>
      </c>
      <c r="D11" s="17">
        <v>32</v>
      </c>
      <c r="E11" s="17">
        <v>14</v>
      </c>
      <c r="F11" s="17">
        <v>26</v>
      </c>
      <c r="G11" s="17">
        <v>40</v>
      </c>
      <c r="H11" s="33"/>
      <c r="I11" s="42">
        <f>VLOOKUP($A11,Skaters!$A1:$L640,7,FALSE)</f>
        <v>49</v>
      </c>
      <c r="J11" s="33">
        <f>VLOOKUP($A11,Skaters!$A1:$L640,10,FALSE)</f>
        <v>22.0015598165289</v>
      </c>
      <c r="K11" s="33">
        <f>VLOOKUP($A11,Skaters!$A1:$L640,11,FALSE)</f>
        <v>29.614882192154401</v>
      </c>
      <c r="L11" s="33">
        <f>VLOOKUP($A11,Skaters!$A1:$L640,12,FALSE)</f>
        <v>51.616442008683102</v>
      </c>
      <c r="M11" s="33"/>
      <c r="N11" s="17">
        <f t="shared" si="0"/>
        <v>81</v>
      </c>
      <c r="O11" s="33">
        <f t="shared" si="1"/>
        <v>36.001559816528896</v>
      </c>
      <c r="P11" s="33">
        <f t="shared" si="2"/>
        <v>55.614882192154397</v>
      </c>
      <c r="Q11" s="33">
        <f t="shared" si="3"/>
        <v>91.616442008683094</v>
      </c>
    </row>
    <row r="12" spans="1:17" ht="21.25" customHeight="1" x14ac:dyDescent="0.15">
      <c r="A12" s="37" t="s">
        <v>75</v>
      </c>
      <c r="B12" s="38" t="s">
        <v>76</v>
      </c>
      <c r="C12" s="38" t="s">
        <v>59</v>
      </c>
      <c r="D12" s="17">
        <v>30</v>
      </c>
      <c r="E12" s="17">
        <v>15</v>
      </c>
      <c r="F12" s="17">
        <v>22</v>
      </c>
      <c r="G12" s="17">
        <v>37</v>
      </c>
      <c r="H12" s="33"/>
      <c r="I12" s="42">
        <f>VLOOKUP($A12,Skaters!$A1:$L640,7,FALSE)</f>
        <v>49</v>
      </c>
      <c r="J12" s="33">
        <f>VLOOKUP($A12,Skaters!$A1:$L640,10,FALSE)</f>
        <v>23.458600761764298</v>
      </c>
      <c r="K12" s="33">
        <f>VLOOKUP($A12,Skaters!$A1:$L640,11,FALSE)</f>
        <v>28.8716437697549</v>
      </c>
      <c r="L12" s="33">
        <f>VLOOKUP($A12,Skaters!$A1:$L640,12,FALSE)</f>
        <v>52.3302445315189</v>
      </c>
      <c r="M12" s="33"/>
      <c r="N12" s="17">
        <f t="shared" si="0"/>
        <v>79</v>
      </c>
      <c r="O12" s="33">
        <f t="shared" si="1"/>
        <v>38.458600761764302</v>
      </c>
      <c r="P12" s="33">
        <f t="shared" si="2"/>
        <v>50.871643769754897</v>
      </c>
      <c r="Q12" s="33">
        <f t="shared" si="3"/>
        <v>89.3302445315189</v>
      </c>
    </row>
    <row r="13" spans="1:17" ht="21.25" customHeight="1" x14ac:dyDescent="0.15">
      <c r="A13" s="37" t="s">
        <v>28</v>
      </c>
      <c r="B13" s="38" t="s">
        <v>92</v>
      </c>
      <c r="C13" s="38" t="s">
        <v>66</v>
      </c>
      <c r="D13" s="17">
        <v>31</v>
      </c>
      <c r="E13" s="17">
        <v>10</v>
      </c>
      <c r="F13" s="17">
        <v>26</v>
      </c>
      <c r="G13" s="17">
        <v>36</v>
      </c>
      <c r="H13" s="33"/>
      <c r="I13" s="42">
        <f>VLOOKUP($A13,Skaters!$A1:$L640,7,FALSE)</f>
        <v>46</v>
      </c>
      <c r="J13" s="33">
        <f>VLOOKUP($A13,Skaters!$A1:$L640,10,FALSE)</f>
        <v>16.300562625967899</v>
      </c>
      <c r="K13" s="33">
        <f>VLOOKUP($A13,Skaters!$A1:$L640,11,FALSE)</f>
        <v>35.681084210650198</v>
      </c>
      <c r="L13" s="33">
        <f>VLOOKUP($A13,Skaters!$A1:$L640,12,FALSE)</f>
        <v>51.981646836618303</v>
      </c>
      <c r="M13" s="33"/>
      <c r="N13" s="17">
        <f t="shared" si="0"/>
        <v>77</v>
      </c>
      <c r="O13" s="33">
        <f t="shared" si="1"/>
        <v>26.300562625967899</v>
      </c>
      <c r="P13" s="33">
        <f t="shared" si="2"/>
        <v>61.681084210650198</v>
      </c>
      <c r="Q13" s="33">
        <f t="shared" si="3"/>
        <v>87.981646836618296</v>
      </c>
    </row>
    <row r="14" spans="1:17" ht="21.25" customHeight="1" x14ac:dyDescent="0.2">
      <c r="A14" s="47" t="s">
        <v>103</v>
      </c>
      <c r="B14" s="38" t="s">
        <v>78</v>
      </c>
      <c r="C14" s="38" t="s">
        <v>104</v>
      </c>
      <c r="D14" s="17">
        <v>36</v>
      </c>
      <c r="E14" s="17">
        <v>16</v>
      </c>
      <c r="F14" s="17">
        <v>25</v>
      </c>
      <c r="G14" s="17">
        <v>41</v>
      </c>
      <c r="H14" s="33"/>
      <c r="I14" s="42">
        <f>VLOOKUP($A14,Skaters!$A1:$L640,7,FALSE)</f>
        <v>45</v>
      </c>
      <c r="J14" s="33">
        <f>VLOOKUP($A14,Skaters!$A1:$L640,10,FALSE)</f>
        <v>19.882664793014801</v>
      </c>
      <c r="K14" s="33">
        <f>VLOOKUP($A14,Skaters!$A1:$L640,11,FALSE)</f>
        <v>26.965319691940199</v>
      </c>
      <c r="L14" s="33">
        <f>VLOOKUP($A14,Skaters!$A1:$L640,12,FALSE)</f>
        <v>46.847984484955099</v>
      </c>
      <c r="M14" s="33"/>
      <c r="N14" s="17">
        <f t="shared" si="0"/>
        <v>81</v>
      </c>
      <c r="O14" s="33">
        <f t="shared" si="1"/>
        <v>35.882664793014797</v>
      </c>
      <c r="P14" s="33">
        <f t="shared" si="2"/>
        <v>51.965319691940195</v>
      </c>
      <c r="Q14" s="33">
        <f t="shared" si="3"/>
        <v>87.847984484955106</v>
      </c>
    </row>
    <row r="15" spans="1:17" ht="21.25" customHeight="1" x14ac:dyDescent="0.15">
      <c r="A15" s="44" t="s">
        <v>77</v>
      </c>
      <c r="B15" s="48" t="s">
        <v>60</v>
      </c>
      <c r="C15" s="48" t="s">
        <v>61</v>
      </c>
      <c r="D15" s="17">
        <v>26</v>
      </c>
      <c r="E15" s="17">
        <v>14</v>
      </c>
      <c r="F15" s="17">
        <v>21</v>
      </c>
      <c r="G15" s="17">
        <v>35</v>
      </c>
      <c r="H15" s="33"/>
      <c r="I15" s="42">
        <f>VLOOKUP($A15,Skaters!$A1:$L640,7,FALSE)</f>
        <v>51</v>
      </c>
      <c r="J15" s="33">
        <f>VLOOKUP($A15,Skaters!$A1:$L640,10,FALSE)</f>
        <v>20.953490439059198</v>
      </c>
      <c r="K15" s="33">
        <f>VLOOKUP($A15,Skaters!$A1:$L640,11,FALSE)</f>
        <v>30.527094221329701</v>
      </c>
      <c r="L15" s="33">
        <f>VLOOKUP($A15,Skaters!$A1:$L640,12,FALSE)</f>
        <v>51.480584660388601</v>
      </c>
      <c r="M15" s="33"/>
      <c r="N15" s="17">
        <f t="shared" si="0"/>
        <v>77</v>
      </c>
      <c r="O15" s="33">
        <f t="shared" si="1"/>
        <v>34.953490439059195</v>
      </c>
      <c r="P15" s="33">
        <f t="shared" si="2"/>
        <v>51.527094221329705</v>
      </c>
      <c r="Q15" s="33">
        <f t="shared" si="3"/>
        <v>86.480584660388601</v>
      </c>
    </row>
    <row r="16" spans="1:17" ht="21.25" customHeight="1" x14ac:dyDescent="0.15">
      <c r="A16" s="44" t="s">
        <v>71</v>
      </c>
      <c r="B16" s="48" t="s">
        <v>72</v>
      </c>
      <c r="C16" s="48" t="s">
        <v>66</v>
      </c>
      <c r="D16" s="17">
        <v>33</v>
      </c>
      <c r="E16" s="17">
        <v>19</v>
      </c>
      <c r="F16" s="17">
        <v>16</v>
      </c>
      <c r="G16" s="17">
        <v>35</v>
      </c>
      <c r="H16" s="33"/>
      <c r="I16" s="42">
        <f>VLOOKUP($A16,Skaters!$A1:$L640,7,FALSE)</f>
        <v>49</v>
      </c>
      <c r="J16" s="33">
        <f>VLOOKUP($A16,Skaters!$A1:$L640,10,FALSE)</f>
        <v>26.070457185514599</v>
      </c>
      <c r="K16" s="33">
        <f>VLOOKUP($A16,Skaters!$A1:$L640,11,FALSE)</f>
        <v>24.408437888550498</v>
      </c>
      <c r="L16" s="33">
        <f>VLOOKUP($A16,Skaters!$A1:$L640,12,FALSE)</f>
        <v>50.4788950740652</v>
      </c>
      <c r="M16" s="33"/>
      <c r="N16" s="17">
        <f t="shared" si="0"/>
        <v>82</v>
      </c>
      <c r="O16" s="33">
        <f t="shared" si="1"/>
        <v>45.070457185514599</v>
      </c>
      <c r="P16" s="33">
        <f t="shared" si="2"/>
        <v>40.408437888550495</v>
      </c>
      <c r="Q16" s="33">
        <f t="shared" si="3"/>
        <v>85.478895074065207</v>
      </c>
    </row>
    <row r="17" spans="1:17" ht="21.25" customHeight="1" x14ac:dyDescent="0.15">
      <c r="A17" s="44" t="s">
        <v>93</v>
      </c>
      <c r="B17" s="48" t="s">
        <v>94</v>
      </c>
      <c r="C17" s="48" t="s">
        <v>81</v>
      </c>
      <c r="D17" s="17">
        <v>33</v>
      </c>
      <c r="E17" s="17">
        <v>15</v>
      </c>
      <c r="F17" s="17">
        <v>23</v>
      </c>
      <c r="G17" s="17">
        <v>38</v>
      </c>
      <c r="H17" s="33"/>
      <c r="I17" s="42">
        <f>VLOOKUP($A17,Skaters!$A1:$L640,7,FALSE)</f>
        <v>49</v>
      </c>
      <c r="J17" s="33">
        <f>VLOOKUP($A17,Skaters!$A1:$L640,10,FALSE)</f>
        <v>17.810030486549799</v>
      </c>
      <c r="K17" s="33">
        <f>VLOOKUP($A17,Skaters!$A1:$L640,11,FALSE)</f>
        <v>29.164229853069699</v>
      </c>
      <c r="L17" s="33">
        <f>VLOOKUP($A17,Skaters!$A1:$L640,12,FALSE)</f>
        <v>46.974260339619399</v>
      </c>
      <c r="M17" s="33"/>
      <c r="N17" s="17">
        <f t="shared" si="0"/>
        <v>82</v>
      </c>
      <c r="O17" s="33">
        <f t="shared" si="1"/>
        <v>32.810030486549799</v>
      </c>
      <c r="P17" s="33">
        <f t="shared" si="2"/>
        <v>52.164229853069699</v>
      </c>
      <c r="Q17" s="33">
        <f t="shared" si="3"/>
        <v>84.974260339619406</v>
      </c>
    </row>
    <row r="18" spans="1:17" ht="21.25" customHeight="1" x14ac:dyDescent="0.15">
      <c r="A18" s="44" t="s">
        <v>82</v>
      </c>
      <c r="B18" s="45" t="s">
        <v>83</v>
      </c>
      <c r="C18" s="45" t="s">
        <v>81</v>
      </c>
      <c r="D18" s="17">
        <v>28</v>
      </c>
      <c r="E18" s="17">
        <v>18</v>
      </c>
      <c r="F18" s="17">
        <v>16</v>
      </c>
      <c r="G18" s="17">
        <v>34</v>
      </c>
      <c r="H18" s="33"/>
      <c r="I18" s="42">
        <f>VLOOKUP($A18,Skaters!$A1:$L640,7,FALSE)</f>
        <v>48</v>
      </c>
      <c r="J18" s="33">
        <f>VLOOKUP($A18,Skaters!$A1:$L640,10,FALSE)</f>
        <v>23.211654010686399</v>
      </c>
      <c r="K18" s="33">
        <f>VLOOKUP($A18,Skaters!$A1:$L640,11,FALSE)</f>
        <v>27.003822637732998</v>
      </c>
      <c r="L18" s="33">
        <f>VLOOKUP($A18,Skaters!$A1:$L640,12,FALSE)</f>
        <v>50.215476648419497</v>
      </c>
      <c r="M18" s="33"/>
      <c r="N18" s="17">
        <f t="shared" si="0"/>
        <v>76</v>
      </c>
      <c r="O18" s="33">
        <f t="shared" si="1"/>
        <v>41.211654010686402</v>
      </c>
      <c r="P18" s="33">
        <f t="shared" si="2"/>
        <v>43.003822637732995</v>
      </c>
      <c r="Q18" s="33">
        <f t="shared" si="3"/>
        <v>84.215476648419497</v>
      </c>
    </row>
    <row r="19" spans="1:17" ht="21.25" customHeight="1" x14ac:dyDescent="0.15">
      <c r="A19" s="37" t="s">
        <v>32</v>
      </c>
      <c r="B19" s="38" t="s">
        <v>68</v>
      </c>
      <c r="C19" s="38" t="s">
        <v>62</v>
      </c>
      <c r="D19" s="17">
        <v>31</v>
      </c>
      <c r="E19" s="17">
        <v>7</v>
      </c>
      <c r="F19" s="17">
        <v>23</v>
      </c>
      <c r="G19" s="17">
        <v>30</v>
      </c>
      <c r="H19" s="33"/>
      <c r="I19" s="42">
        <f>VLOOKUP($A19,Skaters!$A1:$L640,7,FALSE)</f>
        <v>47</v>
      </c>
      <c r="J19" s="33">
        <f>VLOOKUP($A19,Skaters!$A1:$L640,10,FALSE)</f>
        <v>15.079404924094099</v>
      </c>
      <c r="K19" s="33">
        <f>VLOOKUP($A19,Skaters!$A1:$L640,11,FALSE)</f>
        <v>37.098859738954602</v>
      </c>
      <c r="L19" s="33">
        <f>VLOOKUP($A19,Skaters!$A1:$L640,12,FALSE)</f>
        <v>52.178264663048999</v>
      </c>
      <c r="M19" s="33"/>
      <c r="N19" s="17">
        <f t="shared" si="0"/>
        <v>78</v>
      </c>
      <c r="O19" s="33">
        <f t="shared" si="1"/>
        <v>22.079404924094099</v>
      </c>
      <c r="P19" s="33">
        <f t="shared" si="2"/>
        <v>60.098859738954602</v>
      </c>
      <c r="Q19" s="33">
        <f t="shared" si="3"/>
        <v>82.178264663048992</v>
      </c>
    </row>
    <row r="20" spans="1:17" ht="21.25" customHeight="1" x14ac:dyDescent="0.15">
      <c r="A20" s="44" t="s">
        <v>84</v>
      </c>
      <c r="B20" s="48" t="s">
        <v>63</v>
      </c>
      <c r="C20" s="48" t="s">
        <v>81</v>
      </c>
      <c r="D20" s="17">
        <v>33</v>
      </c>
      <c r="E20" s="17">
        <v>15</v>
      </c>
      <c r="F20" s="17">
        <v>20</v>
      </c>
      <c r="G20" s="17">
        <v>35</v>
      </c>
      <c r="H20" s="33"/>
      <c r="I20" s="42">
        <f>VLOOKUP($A20,Skaters!$A1:$L640,7,FALSE)</f>
        <v>49</v>
      </c>
      <c r="J20" s="33">
        <f>VLOOKUP($A20,Skaters!$A1:$L640,10,FALSE)</f>
        <v>20.663067311563399</v>
      </c>
      <c r="K20" s="33">
        <f>VLOOKUP($A20,Skaters!$A1:$L640,11,FALSE)</f>
        <v>26.335561513027798</v>
      </c>
      <c r="L20" s="33">
        <f>VLOOKUP($A20,Skaters!$A1:$L640,12,FALSE)</f>
        <v>46.998628824591101</v>
      </c>
      <c r="M20" s="33"/>
      <c r="N20" s="17">
        <f t="shared" si="0"/>
        <v>82</v>
      </c>
      <c r="O20" s="33">
        <f t="shared" si="1"/>
        <v>35.663067311563395</v>
      </c>
      <c r="P20" s="33">
        <f t="shared" si="2"/>
        <v>46.335561513027798</v>
      </c>
      <c r="Q20" s="33">
        <f t="shared" si="3"/>
        <v>81.998628824591094</v>
      </c>
    </row>
    <row r="21" spans="1:17" ht="21.25" customHeight="1" x14ac:dyDescent="0.15">
      <c r="A21" s="44" t="s">
        <v>89</v>
      </c>
      <c r="B21" s="48" t="s">
        <v>63</v>
      </c>
      <c r="C21" s="48" t="s">
        <v>59</v>
      </c>
      <c r="D21" s="17">
        <v>32</v>
      </c>
      <c r="E21" s="17">
        <v>14</v>
      </c>
      <c r="F21" s="17">
        <v>20</v>
      </c>
      <c r="G21" s="17">
        <v>34</v>
      </c>
      <c r="H21" s="33"/>
      <c r="I21" s="42">
        <f>VLOOKUP($A21,Skaters!$A1:$L640,7,FALSE)</f>
        <v>49</v>
      </c>
      <c r="J21" s="33">
        <f>VLOOKUP($A21,Skaters!$A1:$L640,10,FALSE)</f>
        <v>19.057374742056801</v>
      </c>
      <c r="K21" s="33">
        <f>VLOOKUP($A21,Skaters!$A1:$L640,11,FALSE)</f>
        <v>27.7170729469983</v>
      </c>
      <c r="L21" s="33">
        <f>VLOOKUP($A21,Skaters!$A1:$L640,12,FALSE)</f>
        <v>46.774447689055002</v>
      </c>
      <c r="M21" s="33"/>
      <c r="N21" s="17">
        <f t="shared" si="0"/>
        <v>81</v>
      </c>
      <c r="O21" s="33">
        <f t="shared" si="1"/>
        <v>33.057374742056801</v>
      </c>
      <c r="P21" s="33">
        <f t="shared" si="2"/>
        <v>47.7170729469983</v>
      </c>
      <c r="Q21" s="33">
        <f t="shared" si="3"/>
        <v>80.774447689054995</v>
      </c>
    </row>
    <row r="22" spans="1:17" ht="21.25" customHeight="1" x14ac:dyDescent="0.15">
      <c r="A22" s="44" t="s">
        <v>116</v>
      </c>
      <c r="B22" s="45" t="s">
        <v>117</v>
      </c>
      <c r="C22" s="45" t="s">
        <v>61</v>
      </c>
      <c r="D22" s="17">
        <v>34</v>
      </c>
      <c r="E22" s="17">
        <v>11</v>
      </c>
      <c r="F22" s="17">
        <v>25</v>
      </c>
      <c r="G22" s="17">
        <v>36</v>
      </c>
      <c r="H22" s="33"/>
      <c r="I22" s="42">
        <f>VLOOKUP($A22,Skaters!$A1:$L640,7,FALSE)</f>
        <v>48</v>
      </c>
      <c r="J22" s="33">
        <f>VLOOKUP($A22,Skaters!$A1:$L640,10,FALSE)</f>
        <v>15.4839615418314</v>
      </c>
      <c r="K22" s="33">
        <f>VLOOKUP($A22,Skaters!$A1:$L640,11,FALSE)</f>
        <v>29.200512844187401</v>
      </c>
      <c r="L22" s="33">
        <f>VLOOKUP($A22,Skaters!$A1:$L640,12,FALSE)</f>
        <v>44.684474386018799</v>
      </c>
      <c r="M22" s="33"/>
      <c r="N22" s="17">
        <f t="shared" si="0"/>
        <v>82</v>
      </c>
      <c r="O22" s="33">
        <f t="shared" si="1"/>
        <v>26.483961541831398</v>
      </c>
      <c r="P22" s="33">
        <f t="shared" si="2"/>
        <v>54.200512844187401</v>
      </c>
      <c r="Q22" s="33">
        <f t="shared" si="3"/>
        <v>80.684474386018792</v>
      </c>
    </row>
    <row r="23" spans="1:17" ht="21.25" customHeight="1" x14ac:dyDescent="0.15">
      <c r="A23" s="44" t="s">
        <v>111</v>
      </c>
      <c r="B23" s="45" t="s">
        <v>65</v>
      </c>
      <c r="C23" s="45" t="s">
        <v>59</v>
      </c>
      <c r="D23" s="17">
        <v>33</v>
      </c>
      <c r="E23" s="17">
        <v>12</v>
      </c>
      <c r="F23" s="17">
        <v>22</v>
      </c>
      <c r="G23" s="17">
        <v>34</v>
      </c>
      <c r="H23" s="33"/>
      <c r="I23" s="42">
        <f>VLOOKUP($A23,Skaters!$A1:$L640,7,FALSE)</f>
        <v>46</v>
      </c>
      <c r="J23" s="33">
        <f>VLOOKUP($A23,Skaters!$A1:$L640,10,FALSE)</f>
        <v>16.4928748548462</v>
      </c>
      <c r="K23" s="33">
        <f>VLOOKUP($A23,Skaters!$A1:$L640,11,FALSE)</f>
        <v>29.719255014181101</v>
      </c>
      <c r="L23" s="33">
        <f>VLOOKUP($A23,Skaters!$A1:$L640,12,FALSE)</f>
        <v>46.2121298690274</v>
      </c>
      <c r="M23" s="33"/>
      <c r="N23" s="17">
        <f t="shared" si="0"/>
        <v>79</v>
      </c>
      <c r="O23" s="33">
        <f t="shared" si="1"/>
        <v>28.4928748548462</v>
      </c>
      <c r="P23" s="33">
        <f t="shared" si="2"/>
        <v>51.719255014181101</v>
      </c>
      <c r="Q23" s="33">
        <f t="shared" si="3"/>
        <v>80.212129869027393</v>
      </c>
    </row>
    <row r="24" spans="1:17" ht="21.25" customHeight="1" x14ac:dyDescent="0.2">
      <c r="A24" s="47" t="s">
        <v>36</v>
      </c>
      <c r="B24" s="38" t="s">
        <v>60</v>
      </c>
      <c r="C24" s="38" t="s">
        <v>74</v>
      </c>
      <c r="D24" s="17">
        <v>27</v>
      </c>
      <c r="E24" s="17">
        <v>15</v>
      </c>
      <c r="F24" s="17">
        <v>15</v>
      </c>
      <c r="G24" s="17">
        <v>30</v>
      </c>
      <c r="H24" s="33"/>
      <c r="I24" s="42">
        <f>VLOOKUP($A24,Skaters!$A1:$L640,7,FALSE)</f>
        <v>51</v>
      </c>
      <c r="J24" s="33">
        <f>VLOOKUP($A24,Skaters!$A1:$L640,10,FALSE)</f>
        <v>15.312140808526101</v>
      </c>
      <c r="K24" s="33">
        <f>VLOOKUP($A24,Skaters!$A1:$L640,11,FALSE)</f>
        <v>34.599781360709002</v>
      </c>
      <c r="L24" s="33">
        <f>VLOOKUP($A24,Skaters!$A1:$L640,12,FALSE)</f>
        <v>49.911922169235098</v>
      </c>
      <c r="M24" s="33"/>
      <c r="N24" s="17">
        <f t="shared" si="0"/>
        <v>78</v>
      </c>
      <c r="O24" s="33">
        <f t="shared" si="1"/>
        <v>30.312140808526102</v>
      </c>
      <c r="P24" s="33">
        <f t="shared" si="2"/>
        <v>49.599781360709002</v>
      </c>
      <c r="Q24" s="33">
        <f t="shared" si="3"/>
        <v>79.911922169235098</v>
      </c>
    </row>
    <row r="25" spans="1:17" ht="21.25" customHeight="1" x14ac:dyDescent="0.2">
      <c r="A25" s="47" t="s">
        <v>118</v>
      </c>
      <c r="B25" s="38" t="s">
        <v>119</v>
      </c>
      <c r="C25" s="38" t="s">
        <v>81</v>
      </c>
      <c r="D25" s="17">
        <v>31</v>
      </c>
      <c r="E25" s="17">
        <v>14</v>
      </c>
      <c r="F25" s="17">
        <v>24</v>
      </c>
      <c r="G25" s="17">
        <v>38</v>
      </c>
      <c r="H25" s="33"/>
      <c r="I25" s="42">
        <f>VLOOKUP($A25,Skaters!$A1:$L640,7,FALSE)</f>
        <v>46</v>
      </c>
      <c r="J25" s="33">
        <f>VLOOKUP($A25,Skaters!$A1:$L640,10,FALSE)</f>
        <v>16.060032645394699</v>
      </c>
      <c r="K25" s="33">
        <f>VLOOKUP($A25,Skaters!$A1:$L640,11,FALSE)</f>
        <v>24.616885709691601</v>
      </c>
      <c r="L25" s="33">
        <f>VLOOKUP($A25,Skaters!$A1:$L640,12,FALSE)</f>
        <v>40.6769183550863</v>
      </c>
      <c r="M25" s="33"/>
      <c r="N25" s="17">
        <f t="shared" si="0"/>
        <v>77</v>
      </c>
      <c r="O25" s="33">
        <f t="shared" si="1"/>
        <v>30.060032645394699</v>
      </c>
      <c r="P25" s="33">
        <f t="shared" si="2"/>
        <v>48.616885709691601</v>
      </c>
      <c r="Q25" s="33">
        <f t="shared" si="3"/>
        <v>78.6769183550863</v>
      </c>
    </row>
    <row r="26" spans="1:17" ht="21.25" customHeight="1" x14ac:dyDescent="0.15">
      <c r="A26" s="44" t="s">
        <v>30</v>
      </c>
      <c r="B26" s="45" t="s">
        <v>67</v>
      </c>
      <c r="C26" s="45" t="s">
        <v>62</v>
      </c>
      <c r="D26" s="17">
        <v>31</v>
      </c>
      <c r="E26" s="17">
        <v>11</v>
      </c>
      <c r="F26" s="17">
        <v>13</v>
      </c>
      <c r="G26" s="17">
        <v>24</v>
      </c>
      <c r="H26" s="33"/>
      <c r="I26" s="42">
        <f>VLOOKUP($A26,Skaters!$A1:$L640,7,FALSE)</f>
        <v>51</v>
      </c>
      <c r="J26" s="33">
        <f>VLOOKUP($A26,Skaters!$A1:$L640,10,FALSE)</f>
        <v>23.816692854305899</v>
      </c>
      <c r="K26" s="33">
        <f>VLOOKUP($A26,Skaters!$A1:$L640,11,FALSE)</f>
        <v>28.376518787729999</v>
      </c>
      <c r="L26" s="33">
        <f>VLOOKUP($A26,Skaters!$A1:$L640,12,FALSE)</f>
        <v>52.193211642036097</v>
      </c>
      <c r="M26" s="33"/>
      <c r="N26" s="17">
        <f t="shared" si="0"/>
        <v>82</v>
      </c>
      <c r="O26" s="33">
        <f t="shared" si="1"/>
        <v>34.816692854305899</v>
      </c>
      <c r="P26" s="33">
        <f t="shared" si="2"/>
        <v>41.376518787729999</v>
      </c>
      <c r="Q26" s="33">
        <f t="shared" si="3"/>
        <v>76.19321164203609</v>
      </c>
    </row>
    <row r="27" spans="1:17" ht="21.25" customHeight="1" x14ac:dyDescent="0.15">
      <c r="A27" s="44" t="s">
        <v>133</v>
      </c>
      <c r="B27" s="45" t="s">
        <v>125</v>
      </c>
      <c r="C27" s="45" t="s">
        <v>62</v>
      </c>
      <c r="D27" s="17">
        <v>32</v>
      </c>
      <c r="E27" s="17">
        <v>13</v>
      </c>
      <c r="F27" s="17">
        <v>20</v>
      </c>
      <c r="G27" s="17">
        <v>33</v>
      </c>
      <c r="H27" s="33"/>
      <c r="I27" s="42">
        <f>VLOOKUP($A27,Skaters!$A1:$L640,7,FALSE)</f>
        <v>46</v>
      </c>
      <c r="J27" s="33">
        <f>VLOOKUP($A27,Skaters!$A1:$L640,10,FALSE)</f>
        <v>16.943287317665401</v>
      </c>
      <c r="K27" s="33">
        <f>VLOOKUP($A27,Skaters!$A1:$L640,11,FALSE)</f>
        <v>25.588351974195501</v>
      </c>
      <c r="L27" s="33">
        <f>VLOOKUP($A27,Skaters!$A1:$L640,12,FALSE)</f>
        <v>42.531639291860898</v>
      </c>
      <c r="M27" s="33"/>
      <c r="N27" s="17">
        <f t="shared" si="0"/>
        <v>78</v>
      </c>
      <c r="O27" s="33">
        <f t="shared" si="1"/>
        <v>29.943287317665401</v>
      </c>
      <c r="P27" s="33">
        <f t="shared" si="2"/>
        <v>45.588351974195504</v>
      </c>
      <c r="Q27" s="33">
        <f t="shared" si="3"/>
        <v>75.531639291860898</v>
      </c>
    </row>
    <row r="28" spans="1:17" ht="21.25" customHeight="1" x14ac:dyDescent="0.15">
      <c r="A28" s="44" t="s">
        <v>114</v>
      </c>
      <c r="B28" s="45" t="s">
        <v>115</v>
      </c>
      <c r="C28" s="45" t="s">
        <v>66</v>
      </c>
      <c r="D28" s="17">
        <v>25</v>
      </c>
      <c r="E28" s="17">
        <v>11</v>
      </c>
      <c r="F28" s="17">
        <v>18</v>
      </c>
      <c r="G28" s="17">
        <v>29</v>
      </c>
      <c r="H28" s="33"/>
      <c r="I28" s="42">
        <f>VLOOKUP($A28,Skaters!$A1:$L640,7,FALSE)</f>
        <v>50</v>
      </c>
      <c r="J28" s="33">
        <f>VLOOKUP($A28,Skaters!$A1:$L640,10,FALSE)</f>
        <v>17.836509547615599</v>
      </c>
      <c r="K28" s="33">
        <f>VLOOKUP($A28,Skaters!$A1:$L640,11,FALSE)</f>
        <v>28.5986726390373</v>
      </c>
      <c r="L28" s="33">
        <f>VLOOKUP($A28,Skaters!$A1:$L640,12,FALSE)</f>
        <v>46.435182186653002</v>
      </c>
      <c r="M28" s="33"/>
      <c r="N28" s="17">
        <f t="shared" si="0"/>
        <v>75</v>
      </c>
      <c r="O28" s="33">
        <f t="shared" si="1"/>
        <v>28.836509547615599</v>
      </c>
      <c r="P28" s="33">
        <f t="shared" si="2"/>
        <v>46.598672639037304</v>
      </c>
      <c r="Q28" s="33">
        <f t="shared" si="3"/>
        <v>75.435182186653009</v>
      </c>
    </row>
    <row r="29" spans="1:17" ht="21.25" customHeight="1" x14ac:dyDescent="0.15">
      <c r="A29" s="44" t="s">
        <v>31</v>
      </c>
      <c r="B29" s="45" t="s">
        <v>70</v>
      </c>
      <c r="C29" s="45" t="s">
        <v>59</v>
      </c>
      <c r="D29" s="17">
        <v>22</v>
      </c>
      <c r="E29" s="17">
        <v>14</v>
      </c>
      <c r="F29" s="17">
        <v>11</v>
      </c>
      <c r="G29" s="17">
        <v>25</v>
      </c>
      <c r="H29" s="33"/>
      <c r="I29" s="42">
        <f>VLOOKUP($A29,Skaters!$A1:$L640,7,FALSE)</f>
        <v>47</v>
      </c>
      <c r="J29" s="33">
        <f>VLOOKUP($A29,Skaters!$A1:$L640,10,FALSE)</f>
        <v>22.241015329189398</v>
      </c>
      <c r="K29" s="33">
        <f>VLOOKUP($A29,Skaters!$A1:$L640,11,FALSE)</f>
        <v>27.2356850042434</v>
      </c>
      <c r="L29" s="33">
        <f>VLOOKUP($A29,Skaters!$A1:$L640,12,FALSE)</f>
        <v>49.476700333433001</v>
      </c>
      <c r="M29" s="33"/>
      <c r="N29" s="17">
        <f t="shared" si="0"/>
        <v>69</v>
      </c>
      <c r="O29" s="33">
        <f t="shared" si="1"/>
        <v>36.241015329189395</v>
      </c>
      <c r="P29" s="33">
        <f t="shared" si="2"/>
        <v>38.2356850042434</v>
      </c>
      <c r="Q29" s="33">
        <f t="shared" si="3"/>
        <v>74.476700333433001</v>
      </c>
    </row>
    <row r="30" spans="1:17" ht="21.25" customHeight="1" x14ac:dyDescent="0.15">
      <c r="A30" s="44" t="s">
        <v>39</v>
      </c>
      <c r="B30" s="45" t="s">
        <v>92</v>
      </c>
      <c r="C30" s="45" t="s">
        <v>74</v>
      </c>
      <c r="D30" s="17">
        <v>36</v>
      </c>
      <c r="E30" s="17">
        <v>5</v>
      </c>
      <c r="F30" s="17">
        <v>31</v>
      </c>
      <c r="G30" s="17">
        <v>36</v>
      </c>
      <c r="H30" s="33"/>
      <c r="I30" s="42">
        <f>VLOOKUP($A30,Skaters!$A1:$L640,7,FALSE)</f>
        <v>46</v>
      </c>
      <c r="J30" s="33">
        <f>VLOOKUP($A30,Skaters!$A1:$L640,10,FALSE)</f>
        <v>5.6183642211811096</v>
      </c>
      <c r="K30" s="33">
        <f>VLOOKUP($A30,Skaters!$A1:$L640,11,FALSE)</f>
        <v>32.708348137046002</v>
      </c>
      <c r="L30" s="33">
        <f>VLOOKUP($A30,Skaters!$A1:$L640,12,FALSE)</f>
        <v>38.326712358226999</v>
      </c>
      <c r="M30" s="33"/>
      <c r="N30" s="17">
        <f t="shared" si="0"/>
        <v>82</v>
      </c>
      <c r="O30" s="33">
        <f t="shared" si="1"/>
        <v>10.61836422118111</v>
      </c>
      <c r="P30" s="33">
        <f t="shared" si="2"/>
        <v>63.708348137046002</v>
      </c>
      <c r="Q30" s="33">
        <f t="shared" si="3"/>
        <v>74.326712358226999</v>
      </c>
    </row>
    <row r="31" spans="1:17" ht="21.25" customHeight="1" x14ac:dyDescent="0.2">
      <c r="A31" s="47" t="s">
        <v>90</v>
      </c>
      <c r="B31" s="38" t="s">
        <v>83</v>
      </c>
      <c r="C31" s="38" t="s">
        <v>59</v>
      </c>
      <c r="D31" s="17">
        <v>22</v>
      </c>
      <c r="E31" s="17">
        <v>5</v>
      </c>
      <c r="F31" s="17">
        <v>19</v>
      </c>
      <c r="G31" s="17">
        <v>24</v>
      </c>
      <c r="H31" s="33"/>
      <c r="I31" s="42">
        <f>VLOOKUP($A31,Skaters!$A1:$L640,7,FALSE)</f>
        <v>48</v>
      </c>
      <c r="J31" s="33">
        <f>VLOOKUP($A31,Skaters!$A1:$L640,10,FALSE)</f>
        <v>16.922893350455102</v>
      </c>
      <c r="K31" s="33">
        <f>VLOOKUP($A31,Skaters!$A1:$L640,11,FALSE)</f>
        <v>33.267521704975898</v>
      </c>
      <c r="L31" s="33">
        <f>VLOOKUP($A31,Skaters!$A1:$L640,12,FALSE)</f>
        <v>50.190415055431203</v>
      </c>
      <c r="M31" s="33"/>
      <c r="N31" s="17">
        <f t="shared" si="0"/>
        <v>70</v>
      </c>
      <c r="O31" s="33">
        <f t="shared" si="1"/>
        <v>21.922893350455102</v>
      </c>
      <c r="P31" s="33">
        <f t="shared" si="2"/>
        <v>52.267521704975898</v>
      </c>
      <c r="Q31" s="33">
        <f t="shared" si="3"/>
        <v>74.190415055431203</v>
      </c>
    </row>
    <row r="32" spans="1:17" ht="21.25" customHeight="1" x14ac:dyDescent="0.2">
      <c r="A32" s="47" t="s">
        <v>40</v>
      </c>
      <c r="B32" s="38" t="s">
        <v>78</v>
      </c>
      <c r="C32" s="38" t="s">
        <v>74</v>
      </c>
      <c r="D32" s="17">
        <v>37</v>
      </c>
      <c r="E32" s="17">
        <v>7</v>
      </c>
      <c r="F32" s="17">
        <v>29</v>
      </c>
      <c r="G32" s="17">
        <v>36</v>
      </c>
      <c r="H32" s="33"/>
      <c r="I32" s="42">
        <f>VLOOKUP($A32,Skaters!$A1:$L640,7,FALSE)</f>
        <v>45</v>
      </c>
      <c r="J32" s="33">
        <f>VLOOKUP($A32,Skaters!$A1:$L640,10,FALSE)</f>
        <v>7.4046436484129101</v>
      </c>
      <c r="K32" s="33">
        <f>VLOOKUP($A32,Skaters!$A1:$L640,11,FALSE)</f>
        <v>30.179632601199799</v>
      </c>
      <c r="L32" s="33">
        <f>VLOOKUP($A32,Skaters!$A1:$L640,12,FALSE)</f>
        <v>37.584276249612799</v>
      </c>
      <c r="M32" s="33"/>
      <c r="N32" s="17">
        <f t="shared" si="0"/>
        <v>82</v>
      </c>
      <c r="O32" s="33">
        <f t="shared" si="1"/>
        <v>14.404643648412911</v>
      </c>
      <c r="P32" s="33">
        <f t="shared" si="2"/>
        <v>59.179632601199799</v>
      </c>
      <c r="Q32" s="33">
        <f t="shared" si="3"/>
        <v>73.584276249612799</v>
      </c>
    </row>
    <row r="33" spans="1:17" ht="21.25" customHeight="1" x14ac:dyDescent="0.2">
      <c r="A33" s="47" t="s">
        <v>124</v>
      </c>
      <c r="B33" s="38" t="s">
        <v>125</v>
      </c>
      <c r="C33" s="38" t="s">
        <v>62</v>
      </c>
      <c r="D33" s="17">
        <v>34</v>
      </c>
      <c r="E33" s="17">
        <v>14</v>
      </c>
      <c r="F33" s="17">
        <v>20</v>
      </c>
      <c r="G33" s="17">
        <v>34</v>
      </c>
      <c r="H33" s="33"/>
      <c r="I33" s="42">
        <f>VLOOKUP($A33,Skaters!$A1:$L640,7,FALSE)</f>
        <v>46</v>
      </c>
      <c r="J33" s="33">
        <f>VLOOKUP($A33,Skaters!$A1:$L640,10,FALSE)</f>
        <v>15.303270434539</v>
      </c>
      <c r="K33" s="33">
        <f>VLOOKUP($A33,Skaters!$A1:$L640,11,FALSE)</f>
        <v>24.213549261379399</v>
      </c>
      <c r="L33" s="33">
        <f>VLOOKUP($A33,Skaters!$A1:$L640,12,FALSE)</f>
        <v>39.5168196959184</v>
      </c>
      <c r="M33" s="33"/>
      <c r="N33" s="17">
        <f t="shared" si="0"/>
        <v>80</v>
      </c>
      <c r="O33" s="33">
        <f t="shared" si="1"/>
        <v>29.303270434539002</v>
      </c>
      <c r="P33" s="33">
        <f t="shared" si="2"/>
        <v>44.213549261379399</v>
      </c>
      <c r="Q33" s="33">
        <f t="shared" si="3"/>
        <v>73.5168196959184</v>
      </c>
    </row>
    <row r="34" spans="1:17" ht="21.25" customHeight="1" x14ac:dyDescent="0.15">
      <c r="A34" s="44" t="s">
        <v>126</v>
      </c>
      <c r="B34" s="45" t="s">
        <v>92</v>
      </c>
      <c r="C34" s="45" t="s">
        <v>59</v>
      </c>
      <c r="D34" s="17">
        <v>36</v>
      </c>
      <c r="E34" s="17">
        <v>12</v>
      </c>
      <c r="F34" s="17">
        <v>20</v>
      </c>
      <c r="G34" s="17">
        <v>32</v>
      </c>
      <c r="H34" s="33"/>
      <c r="I34" s="42">
        <f>VLOOKUP($A34,Skaters!$A1:$L640,7,FALSE)</f>
        <v>46</v>
      </c>
      <c r="J34" s="33">
        <f>VLOOKUP($A34,Skaters!$A1:$L640,10,FALSE)</f>
        <v>18.6584641708954</v>
      </c>
      <c r="K34" s="33">
        <f>VLOOKUP($A34,Skaters!$A1:$L640,11,FALSE)</f>
        <v>22.645358193165301</v>
      </c>
      <c r="L34" s="33">
        <f>VLOOKUP($A34,Skaters!$A1:$L640,12,FALSE)</f>
        <v>41.3038223640607</v>
      </c>
      <c r="M34" s="33"/>
      <c r="N34" s="17">
        <f t="shared" si="0"/>
        <v>82</v>
      </c>
      <c r="O34" s="33">
        <f t="shared" si="1"/>
        <v>30.6584641708954</v>
      </c>
      <c r="P34" s="33">
        <f t="shared" si="2"/>
        <v>42.645358193165301</v>
      </c>
      <c r="Q34" s="33">
        <f t="shared" si="3"/>
        <v>73.303822364060693</v>
      </c>
    </row>
    <row r="35" spans="1:17" ht="21.25" customHeight="1" x14ac:dyDescent="0.2">
      <c r="A35" s="47" t="s">
        <v>107</v>
      </c>
      <c r="B35" s="38" t="s">
        <v>94</v>
      </c>
      <c r="C35" s="38" t="s">
        <v>81</v>
      </c>
      <c r="D35" s="17">
        <v>33</v>
      </c>
      <c r="E35" s="17">
        <v>15</v>
      </c>
      <c r="F35" s="17">
        <v>16</v>
      </c>
      <c r="G35" s="17">
        <v>31</v>
      </c>
      <c r="H35" s="33"/>
      <c r="I35" s="42">
        <f>VLOOKUP($A35,Skaters!$A1:$L640,7,FALSE)</f>
        <v>49</v>
      </c>
      <c r="J35" s="33">
        <f>VLOOKUP($A35,Skaters!$A1:$L640,10,FALSE)</f>
        <v>17.674495460148901</v>
      </c>
      <c r="K35" s="33">
        <f>VLOOKUP($A35,Skaters!$A1:$L640,11,FALSE)</f>
        <v>24.533803275638899</v>
      </c>
      <c r="L35" s="33">
        <f>VLOOKUP($A35,Skaters!$A1:$L640,12,FALSE)</f>
        <v>42.2082987357877</v>
      </c>
      <c r="M35" s="33"/>
      <c r="N35" s="17">
        <f t="shared" si="0"/>
        <v>82</v>
      </c>
      <c r="O35" s="33">
        <f t="shared" si="1"/>
        <v>32.674495460148904</v>
      </c>
      <c r="P35" s="33">
        <f t="shared" si="2"/>
        <v>40.533803275638903</v>
      </c>
      <c r="Q35" s="33">
        <f t="shared" si="3"/>
        <v>73.208298735787707</v>
      </c>
    </row>
    <row r="36" spans="1:17" ht="21.25" customHeight="1" x14ac:dyDescent="0.15">
      <c r="A36" s="44" t="s">
        <v>37</v>
      </c>
      <c r="B36" s="45" t="s">
        <v>65</v>
      </c>
      <c r="C36" s="45" t="s">
        <v>74</v>
      </c>
      <c r="D36" s="17">
        <v>36</v>
      </c>
      <c r="E36" s="17">
        <v>8</v>
      </c>
      <c r="F36" s="17">
        <v>24</v>
      </c>
      <c r="G36" s="17">
        <v>32</v>
      </c>
      <c r="H36" s="33"/>
      <c r="I36" s="42">
        <f>VLOOKUP($A36,Skaters!$A1:$L640,7,FALSE)</f>
        <v>46</v>
      </c>
      <c r="J36" s="33">
        <f>VLOOKUP($A36,Skaters!$A1:$L640,10,FALSE)</f>
        <v>9.0832422280114802</v>
      </c>
      <c r="K36" s="33">
        <f>VLOOKUP($A36,Skaters!$A1:$L640,11,FALSE)</f>
        <v>32.056588233956802</v>
      </c>
      <c r="L36" s="33">
        <f>VLOOKUP($A36,Skaters!$A1:$L640,12,FALSE)</f>
        <v>41.139830461968302</v>
      </c>
      <c r="M36" s="33"/>
      <c r="N36" s="17">
        <f t="shared" si="0"/>
        <v>82</v>
      </c>
      <c r="O36" s="33">
        <f t="shared" si="1"/>
        <v>17.083242228011478</v>
      </c>
      <c r="P36" s="33">
        <f t="shared" si="2"/>
        <v>56.056588233956802</v>
      </c>
      <c r="Q36" s="33">
        <f t="shared" si="3"/>
        <v>73.139830461968302</v>
      </c>
    </row>
    <row r="37" spans="1:17" ht="21.25" customHeight="1" x14ac:dyDescent="0.15">
      <c r="A37" s="44" t="s">
        <v>98</v>
      </c>
      <c r="B37" s="45" t="s">
        <v>99</v>
      </c>
      <c r="C37" s="45" t="s">
        <v>62</v>
      </c>
      <c r="D37" s="17">
        <v>24</v>
      </c>
      <c r="E37" s="17">
        <v>9</v>
      </c>
      <c r="F37" s="17">
        <v>19</v>
      </c>
      <c r="G37" s="17">
        <v>28</v>
      </c>
      <c r="H37" s="33"/>
      <c r="I37" s="42">
        <f>VLOOKUP($A37,Skaters!$A1:$L640,7,FALSE)</f>
        <v>53</v>
      </c>
      <c r="J37" s="33">
        <f>VLOOKUP($A37,Skaters!$A1:$L640,10,FALSE)</f>
        <v>18.1206804803791</v>
      </c>
      <c r="K37" s="33">
        <f>VLOOKUP($A37,Skaters!$A1:$L640,11,FALSE)</f>
        <v>26.977912055859498</v>
      </c>
      <c r="L37" s="33">
        <f>VLOOKUP($A37,Skaters!$A1:$L640,12,FALSE)</f>
        <v>45.098592536238598</v>
      </c>
      <c r="M37" s="33"/>
      <c r="N37" s="17">
        <f t="shared" si="0"/>
        <v>77</v>
      </c>
      <c r="O37" s="33">
        <f t="shared" si="1"/>
        <v>27.1206804803791</v>
      </c>
      <c r="P37" s="33">
        <f t="shared" si="2"/>
        <v>45.977912055859498</v>
      </c>
      <c r="Q37" s="33">
        <f t="shared" si="3"/>
        <v>73.098592536238598</v>
      </c>
    </row>
    <row r="38" spans="1:17" ht="21.25" customHeight="1" x14ac:dyDescent="0.15">
      <c r="A38" s="44" t="s">
        <v>165</v>
      </c>
      <c r="B38" s="45" t="s">
        <v>125</v>
      </c>
      <c r="C38" s="45" t="s">
        <v>104</v>
      </c>
      <c r="D38" s="17">
        <v>31</v>
      </c>
      <c r="E38" s="17">
        <v>13</v>
      </c>
      <c r="F38" s="17">
        <v>21</v>
      </c>
      <c r="G38" s="17">
        <v>34</v>
      </c>
      <c r="H38" s="33"/>
      <c r="I38" s="42">
        <f>VLOOKUP($A38,Skaters!$A1:$L640,7,FALSE)</f>
        <v>46</v>
      </c>
      <c r="J38" s="33">
        <f>VLOOKUP($A38,Skaters!$A1:$L640,10,FALSE)</f>
        <v>15.3967744487021</v>
      </c>
      <c r="K38" s="33">
        <f>VLOOKUP($A38,Skaters!$A1:$L640,11,FALSE)</f>
        <v>23.6559584746119</v>
      </c>
      <c r="L38" s="33">
        <f>VLOOKUP($A38,Skaters!$A1:$L640,12,FALSE)</f>
        <v>39.052732923314103</v>
      </c>
      <c r="M38" s="33"/>
      <c r="N38" s="17">
        <f t="shared" si="0"/>
        <v>77</v>
      </c>
      <c r="O38" s="33">
        <f t="shared" si="1"/>
        <v>28.3967744487021</v>
      </c>
      <c r="P38" s="33">
        <f t="shared" si="2"/>
        <v>44.6559584746119</v>
      </c>
      <c r="Q38" s="33">
        <f t="shared" si="3"/>
        <v>73.052732923314096</v>
      </c>
    </row>
    <row r="39" spans="1:17" ht="21.25" customHeight="1" x14ac:dyDescent="0.15">
      <c r="A39" s="44" t="s">
        <v>91</v>
      </c>
      <c r="B39" s="45" t="s">
        <v>72</v>
      </c>
      <c r="C39" s="45" t="s">
        <v>59</v>
      </c>
      <c r="D39" s="17">
        <v>27</v>
      </c>
      <c r="E39" s="17">
        <v>9</v>
      </c>
      <c r="F39" s="17">
        <v>14</v>
      </c>
      <c r="G39" s="17">
        <v>23</v>
      </c>
      <c r="H39" s="33"/>
      <c r="I39" s="42">
        <f>VLOOKUP($A39,Skaters!$A1:$L640,7,FALSE)</f>
        <v>49</v>
      </c>
      <c r="J39" s="33">
        <f>VLOOKUP($A39,Skaters!$A1:$L640,10,FALSE)</f>
        <v>18.5218147583236</v>
      </c>
      <c r="K39" s="33">
        <f>VLOOKUP($A39,Skaters!$A1:$L640,11,FALSE)</f>
        <v>31.071523267584499</v>
      </c>
      <c r="L39" s="33">
        <f>VLOOKUP($A39,Skaters!$A1:$L640,12,FALSE)</f>
        <v>49.593338025908302</v>
      </c>
      <c r="M39" s="33"/>
      <c r="N39" s="17">
        <f t="shared" si="0"/>
        <v>76</v>
      </c>
      <c r="O39" s="33">
        <f t="shared" si="1"/>
        <v>27.5218147583236</v>
      </c>
      <c r="P39" s="33">
        <f t="shared" si="2"/>
        <v>45.071523267584496</v>
      </c>
      <c r="Q39" s="33">
        <f t="shared" si="3"/>
        <v>72.593338025908309</v>
      </c>
    </row>
    <row r="40" spans="1:17" ht="21.25" customHeight="1" x14ac:dyDescent="0.15">
      <c r="A40" s="44" t="s">
        <v>95</v>
      </c>
      <c r="B40" s="45" t="s">
        <v>96</v>
      </c>
      <c r="C40" s="45" t="s">
        <v>74</v>
      </c>
      <c r="D40" s="17">
        <v>34</v>
      </c>
      <c r="E40" s="17">
        <v>12</v>
      </c>
      <c r="F40" s="17">
        <v>22</v>
      </c>
      <c r="G40" s="17">
        <v>34</v>
      </c>
      <c r="H40" s="33"/>
      <c r="I40" s="42">
        <f>VLOOKUP($A40,Skaters!$A1:$L640,7,FALSE)</f>
        <v>46</v>
      </c>
      <c r="J40" s="33">
        <f>VLOOKUP($A40,Skaters!$A1:$L640,10,FALSE)</f>
        <v>10.5751995614416</v>
      </c>
      <c r="K40" s="33">
        <f>VLOOKUP($A40,Skaters!$A1:$L640,11,FALSE)</f>
        <v>27.439484669091001</v>
      </c>
      <c r="L40" s="33">
        <f>VLOOKUP($A40,Skaters!$A1:$L640,12,FALSE)</f>
        <v>38.014684230532403</v>
      </c>
      <c r="M40" s="33"/>
      <c r="N40" s="17">
        <f t="shared" si="0"/>
        <v>80</v>
      </c>
      <c r="O40" s="33">
        <f t="shared" si="1"/>
        <v>22.5751995614416</v>
      </c>
      <c r="P40" s="33">
        <f t="shared" si="2"/>
        <v>49.439484669091001</v>
      </c>
      <c r="Q40" s="33">
        <f t="shared" si="3"/>
        <v>72.014684230532396</v>
      </c>
    </row>
    <row r="41" spans="1:17" ht="21.25" customHeight="1" x14ac:dyDescent="0.15">
      <c r="A41" s="44" t="s">
        <v>122</v>
      </c>
      <c r="B41" s="48" t="s">
        <v>94</v>
      </c>
      <c r="C41" s="48" t="s">
        <v>104</v>
      </c>
      <c r="D41" s="17">
        <v>33</v>
      </c>
      <c r="E41" s="17">
        <v>12</v>
      </c>
      <c r="F41" s="17">
        <v>17</v>
      </c>
      <c r="G41" s="17">
        <v>29</v>
      </c>
      <c r="H41" s="33"/>
      <c r="I41" s="42">
        <f>VLOOKUP($A41,Skaters!$A1:$L640,7,FALSE)</f>
        <v>49</v>
      </c>
      <c r="J41" s="33">
        <f>VLOOKUP($A41,Skaters!$A1:$L640,10,FALSE)</f>
        <v>18.2200279308706</v>
      </c>
      <c r="K41" s="33">
        <f>VLOOKUP($A41,Skaters!$A1:$L640,11,FALSE)</f>
        <v>23.646287051873099</v>
      </c>
      <c r="L41" s="33">
        <f>VLOOKUP($A41,Skaters!$A1:$L640,12,FALSE)</f>
        <v>41.866314982743503</v>
      </c>
      <c r="M41" s="33"/>
      <c r="N41" s="17">
        <f t="shared" si="0"/>
        <v>82</v>
      </c>
      <c r="O41" s="33">
        <f t="shared" si="1"/>
        <v>30.2200279308706</v>
      </c>
      <c r="P41" s="33">
        <f t="shared" si="2"/>
        <v>40.646287051873102</v>
      </c>
      <c r="Q41" s="33">
        <f t="shared" si="3"/>
        <v>70.866314982743503</v>
      </c>
    </row>
    <row r="42" spans="1:17" ht="21.25" customHeight="1" x14ac:dyDescent="0.2">
      <c r="A42" s="47" t="s">
        <v>123</v>
      </c>
      <c r="B42" s="38" t="s">
        <v>96</v>
      </c>
      <c r="C42" s="38" t="s">
        <v>66</v>
      </c>
      <c r="D42" s="17">
        <v>26</v>
      </c>
      <c r="E42" s="17">
        <v>18</v>
      </c>
      <c r="F42" s="17">
        <v>11</v>
      </c>
      <c r="G42" s="17">
        <v>29</v>
      </c>
      <c r="H42" s="33"/>
      <c r="I42" s="42">
        <f>VLOOKUP($A42,Skaters!$A1:$L640,7,FALSE)</f>
        <v>46</v>
      </c>
      <c r="J42" s="33">
        <f>VLOOKUP($A42,Skaters!$A1:$L640,10,FALSE)</f>
        <v>20.381541344520201</v>
      </c>
      <c r="K42" s="33">
        <f>VLOOKUP($A42,Skaters!$A1:$L640,11,FALSE)</f>
        <v>20.801762751779801</v>
      </c>
      <c r="L42" s="33">
        <f>VLOOKUP($A42,Skaters!$A1:$L640,12,FALSE)</f>
        <v>41.183304096299999</v>
      </c>
      <c r="M42" s="33"/>
      <c r="N42" s="17">
        <f t="shared" si="0"/>
        <v>72</v>
      </c>
      <c r="O42" s="33">
        <f t="shared" si="1"/>
        <v>38.381541344520201</v>
      </c>
      <c r="P42" s="33">
        <f t="shared" si="2"/>
        <v>31.801762751779801</v>
      </c>
      <c r="Q42" s="33">
        <f t="shared" si="3"/>
        <v>70.183304096299992</v>
      </c>
    </row>
    <row r="43" spans="1:17" ht="21.25" customHeight="1" x14ac:dyDescent="0.2">
      <c r="A43" s="47" t="s">
        <v>138</v>
      </c>
      <c r="B43" s="38" t="s">
        <v>80</v>
      </c>
      <c r="C43" s="38" t="s">
        <v>62</v>
      </c>
      <c r="D43" s="17">
        <v>27</v>
      </c>
      <c r="E43" s="17">
        <v>9</v>
      </c>
      <c r="F43" s="17">
        <v>18</v>
      </c>
      <c r="G43" s="17">
        <v>27</v>
      </c>
      <c r="H43" s="33"/>
      <c r="I43" s="42">
        <f>VLOOKUP($A43,Skaters!$A1:$L640,7,FALSE)</f>
        <v>49</v>
      </c>
      <c r="J43" s="33">
        <f>VLOOKUP($A43,Skaters!$A1:$L640,10,FALSE)</f>
        <v>15.1308969401344</v>
      </c>
      <c r="K43" s="33">
        <f>VLOOKUP($A43,Skaters!$A1:$L640,11,FALSE)</f>
        <v>28.041790459898301</v>
      </c>
      <c r="L43" s="33">
        <f>VLOOKUP($A43,Skaters!$A1:$L640,12,FALSE)</f>
        <v>43.172687400032601</v>
      </c>
      <c r="M43" s="33"/>
      <c r="N43" s="17">
        <f t="shared" si="0"/>
        <v>76</v>
      </c>
      <c r="O43" s="33">
        <f t="shared" si="1"/>
        <v>24.130896940134399</v>
      </c>
      <c r="P43" s="33">
        <f t="shared" si="2"/>
        <v>46.041790459898301</v>
      </c>
      <c r="Q43" s="33">
        <f t="shared" si="3"/>
        <v>70.172687400032601</v>
      </c>
    </row>
    <row r="44" spans="1:17" ht="21.25" customHeight="1" x14ac:dyDescent="0.2">
      <c r="A44" s="47" t="s">
        <v>245</v>
      </c>
      <c r="B44" s="38" t="s">
        <v>87</v>
      </c>
      <c r="C44" s="38" t="s">
        <v>61</v>
      </c>
      <c r="D44" s="17">
        <v>37</v>
      </c>
      <c r="E44" s="17">
        <v>10</v>
      </c>
      <c r="F44" s="17">
        <v>25</v>
      </c>
      <c r="G44" s="17">
        <v>35</v>
      </c>
      <c r="H44" s="33"/>
      <c r="I44" s="42">
        <f>VLOOKUP($A44,Skaters!$A1:$L640,7,FALSE)</f>
        <v>44</v>
      </c>
      <c r="J44" s="33">
        <f>VLOOKUP($A44,Skaters!$A1:$L640,10,FALSE)</f>
        <v>12.244930411002001</v>
      </c>
      <c r="K44" s="33">
        <f>VLOOKUP($A44,Skaters!$A1:$L640,11,FALSE)</f>
        <v>22.7906917083934</v>
      </c>
      <c r="L44" s="33">
        <f>VLOOKUP($A44,Skaters!$A1:$L640,12,FALSE)</f>
        <v>35.035622119395398</v>
      </c>
      <c r="M44" s="33"/>
      <c r="N44" s="17">
        <f t="shared" si="0"/>
        <v>81</v>
      </c>
      <c r="O44" s="33">
        <f t="shared" si="1"/>
        <v>22.244930411002002</v>
      </c>
      <c r="P44" s="33">
        <f t="shared" si="2"/>
        <v>47.790691708393396</v>
      </c>
      <c r="Q44" s="33">
        <f t="shared" si="3"/>
        <v>70.035622119395398</v>
      </c>
    </row>
    <row r="45" spans="1:17" ht="21.25" customHeight="1" x14ac:dyDescent="0.15">
      <c r="A45" s="44" t="s">
        <v>129</v>
      </c>
      <c r="B45" s="48" t="s">
        <v>130</v>
      </c>
      <c r="C45" s="48" t="s">
        <v>59</v>
      </c>
      <c r="D45" s="17">
        <v>35</v>
      </c>
      <c r="E45" s="17">
        <v>9</v>
      </c>
      <c r="F45" s="17">
        <v>20</v>
      </c>
      <c r="G45" s="17">
        <v>29</v>
      </c>
      <c r="H45" s="33"/>
      <c r="I45" s="42">
        <f>VLOOKUP($A45,Skaters!$A1:$L640,7,FALSE)</f>
        <v>47</v>
      </c>
      <c r="J45" s="33">
        <f>VLOOKUP($A45,Skaters!$A1:$L640,10,FALSE)</f>
        <v>12.746061525805199</v>
      </c>
      <c r="K45" s="33">
        <f>VLOOKUP($A45,Skaters!$A1:$L640,11,FALSE)</f>
        <v>28.129311351249399</v>
      </c>
      <c r="L45" s="33">
        <f>VLOOKUP($A45,Skaters!$A1:$L640,12,FALSE)</f>
        <v>40.875372877054602</v>
      </c>
      <c r="M45" s="33"/>
      <c r="N45" s="17">
        <f t="shared" si="0"/>
        <v>82</v>
      </c>
      <c r="O45" s="33">
        <f t="shared" si="1"/>
        <v>21.746061525805199</v>
      </c>
      <c r="P45" s="33">
        <f t="shared" si="2"/>
        <v>48.129311351249399</v>
      </c>
      <c r="Q45" s="33">
        <f t="shared" si="3"/>
        <v>69.875372877054602</v>
      </c>
    </row>
    <row r="46" spans="1:17" ht="21.25" customHeight="1" x14ac:dyDescent="0.2">
      <c r="A46" s="47" t="s">
        <v>85</v>
      </c>
      <c r="B46" s="38" t="s">
        <v>67</v>
      </c>
      <c r="C46" s="38" t="s">
        <v>59</v>
      </c>
      <c r="D46" s="17">
        <v>30</v>
      </c>
      <c r="E46" s="17">
        <v>11</v>
      </c>
      <c r="F46" s="17">
        <v>15</v>
      </c>
      <c r="G46" s="17">
        <v>26</v>
      </c>
      <c r="H46" s="33"/>
      <c r="I46" s="42">
        <f>VLOOKUP($A46,Skaters!$A1:$L640,7,FALSE)</f>
        <v>51</v>
      </c>
      <c r="J46" s="33">
        <f>VLOOKUP($A46,Skaters!$A1:$L640,10,FALSE)</f>
        <v>20.5361235865164</v>
      </c>
      <c r="K46" s="33">
        <f>VLOOKUP($A46,Skaters!$A1:$L640,11,FALSE)</f>
        <v>23.166193145649402</v>
      </c>
      <c r="L46" s="33">
        <f>VLOOKUP($A46,Skaters!$A1:$L640,12,FALSE)</f>
        <v>43.702316732165798</v>
      </c>
      <c r="M46" s="33"/>
      <c r="N46" s="17">
        <f t="shared" si="0"/>
        <v>81</v>
      </c>
      <c r="O46" s="33">
        <f t="shared" si="1"/>
        <v>31.5361235865164</v>
      </c>
      <c r="P46" s="33">
        <f t="shared" si="2"/>
        <v>38.166193145649402</v>
      </c>
      <c r="Q46" s="33">
        <f t="shared" si="3"/>
        <v>69.702316732165798</v>
      </c>
    </row>
    <row r="47" spans="1:17" ht="21.25" customHeight="1" x14ac:dyDescent="0.2">
      <c r="A47" s="47" t="s">
        <v>34</v>
      </c>
      <c r="B47" s="38" t="s">
        <v>63</v>
      </c>
      <c r="C47" s="38" t="s">
        <v>62</v>
      </c>
      <c r="D47" s="17">
        <v>26</v>
      </c>
      <c r="E47" s="17">
        <v>6</v>
      </c>
      <c r="F47" s="17">
        <v>15</v>
      </c>
      <c r="G47" s="17">
        <v>21</v>
      </c>
      <c r="H47" s="33"/>
      <c r="I47" s="42">
        <f>VLOOKUP($A47,Skaters!$A1:$L640,7,FALSE)</f>
        <v>49</v>
      </c>
      <c r="J47" s="33">
        <f>VLOOKUP($A47,Skaters!$A1:$L640,10,FALSE)</f>
        <v>14.169612788441301</v>
      </c>
      <c r="K47" s="33">
        <f>VLOOKUP($A47,Skaters!$A1:$L640,11,FALSE)</f>
        <v>34.505340958442197</v>
      </c>
      <c r="L47" s="33">
        <f>VLOOKUP($A47,Skaters!$A1:$L640,12,FALSE)</f>
        <v>48.674953746883602</v>
      </c>
      <c r="M47" s="33"/>
      <c r="N47" s="17">
        <f t="shared" si="0"/>
        <v>75</v>
      </c>
      <c r="O47" s="33">
        <f t="shared" si="1"/>
        <v>20.169612788441299</v>
      </c>
      <c r="P47" s="33">
        <f t="shared" si="2"/>
        <v>49.505340958442197</v>
      </c>
      <c r="Q47" s="33">
        <f t="shared" si="3"/>
        <v>69.674953746883602</v>
      </c>
    </row>
    <row r="48" spans="1:17" ht="21.25" customHeight="1" x14ac:dyDescent="0.2">
      <c r="A48" s="47" t="s">
        <v>105</v>
      </c>
      <c r="B48" s="38" t="s">
        <v>76</v>
      </c>
      <c r="C48" s="38" t="s">
        <v>81</v>
      </c>
      <c r="D48" s="17">
        <v>33</v>
      </c>
      <c r="E48" s="17">
        <v>10</v>
      </c>
      <c r="F48" s="17">
        <v>17</v>
      </c>
      <c r="G48" s="17">
        <v>27</v>
      </c>
      <c r="H48" s="33"/>
      <c r="I48" s="42">
        <f>VLOOKUP($A48,Skaters!$A1:$L640,7,FALSE)</f>
        <v>49</v>
      </c>
      <c r="J48" s="33">
        <f>VLOOKUP($A48,Skaters!$A1:$L640,10,FALSE)</f>
        <v>14.146616818959901</v>
      </c>
      <c r="K48" s="33">
        <f>VLOOKUP($A48,Skaters!$A1:$L640,11,FALSE)</f>
        <v>28.301430690990401</v>
      </c>
      <c r="L48" s="33">
        <f>VLOOKUP($A48,Skaters!$A1:$L640,12,FALSE)</f>
        <v>42.4480475099503</v>
      </c>
      <c r="M48" s="33"/>
      <c r="N48" s="17">
        <f t="shared" si="0"/>
        <v>82</v>
      </c>
      <c r="O48" s="33">
        <f t="shared" si="1"/>
        <v>24.146616818959899</v>
      </c>
      <c r="P48" s="33">
        <f t="shared" si="2"/>
        <v>45.301430690990401</v>
      </c>
      <c r="Q48" s="33">
        <f t="shared" si="3"/>
        <v>69.4480475099503</v>
      </c>
    </row>
    <row r="49" spans="1:17" ht="21.25" customHeight="1" x14ac:dyDescent="0.15">
      <c r="A49" s="44" t="s">
        <v>139</v>
      </c>
      <c r="B49" s="48" t="s">
        <v>115</v>
      </c>
      <c r="C49" s="48" t="s">
        <v>104</v>
      </c>
      <c r="D49" s="17">
        <v>31</v>
      </c>
      <c r="E49" s="17">
        <v>13</v>
      </c>
      <c r="F49" s="17">
        <v>16</v>
      </c>
      <c r="G49" s="17">
        <v>29</v>
      </c>
      <c r="H49" s="33"/>
      <c r="I49" s="42">
        <f>VLOOKUP($A49,Skaters!$A1:$L640,7,FALSE)</f>
        <v>50</v>
      </c>
      <c r="J49" s="33">
        <f>VLOOKUP($A49,Skaters!$A1:$L640,10,FALSE)</f>
        <v>18.387469918461299</v>
      </c>
      <c r="K49" s="33">
        <f>VLOOKUP($A49,Skaters!$A1:$L640,11,FALSE)</f>
        <v>21.7868156126599</v>
      </c>
      <c r="L49" s="33">
        <f>VLOOKUP($A49,Skaters!$A1:$L640,12,FALSE)</f>
        <v>40.1742855311212</v>
      </c>
      <c r="M49" s="33"/>
      <c r="N49" s="17">
        <f t="shared" si="0"/>
        <v>81</v>
      </c>
      <c r="O49" s="33">
        <f t="shared" si="1"/>
        <v>31.387469918461299</v>
      </c>
      <c r="P49" s="33">
        <f t="shared" si="2"/>
        <v>37.7868156126599</v>
      </c>
      <c r="Q49" s="33">
        <f t="shared" si="3"/>
        <v>69.1742855311212</v>
      </c>
    </row>
    <row r="50" spans="1:17" ht="21.25" customHeight="1" x14ac:dyDescent="0.15">
      <c r="A50" s="44" t="s">
        <v>172</v>
      </c>
      <c r="B50" s="45" t="s">
        <v>119</v>
      </c>
      <c r="C50" s="45" t="s">
        <v>61</v>
      </c>
      <c r="D50" s="17">
        <v>36</v>
      </c>
      <c r="E50" s="17">
        <v>20</v>
      </c>
      <c r="F50" s="17">
        <v>11</v>
      </c>
      <c r="G50" s="17">
        <v>31</v>
      </c>
      <c r="H50" s="33"/>
      <c r="I50" s="42">
        <f>VLOOKUP($A50,Skaters!$A1:$L640,7,FALSE)</f>
        <v>46</v>
      </c>
      <c r="J50" s="33">
        <f>VLOOKUP($A50,Skaters!$A1:$L640,10,FALSE)</f>
        <v>19.682089982228099</v>
      </c>
      <c r="K50" s="33">
        <f>VLOOKUP($A50,Skaters!$A1:$L640,11,FALSE)</f>
        <v>17.805308106922599</v>
      </c>
      <c r="L50" s="33">
        <f>VLOOKUP($A50,Skaters!$A1:$L640,12,FALSE)</f>
        <v>37.487398089150702</v>
      </c>
      <c r="M50" s="33"/>
      <c r="N50" s="17">
        <f t="shared" si="0"/>
        <v>82</v>
      </c>
      <c r="O50" s="33">
        <f t="shared" si="1"/>
        <v>39.682089982228099</v>
      </c>
      <c r="P50" s="33">
        <f t="shared" si="2"/>
        <v>28.805308106922599</v>
      </c>
      <c r="Q50" s="33">
        <f t="shared" si="3"/>
        <v>68.487398089150702</v>
      </c>
    </row>
    <row r="51" spans="1:17" ht="21.25" customHeight="1" x14ac:dyDescent="0.15">
      <c r="A51" s="44" t="s">
        <v>188</v>
      </c>
      <c r="B51" s="48" t="s">
        <v>147</v>
      </c>
      <c r="C51" s="48" t="s">
        <v>81</v>
      </c>
      <c r="D51" s="17">
        <v>34</v>
      </c>
      <c r="E51" s="17">
        <v>10</v>
      </c>
      <c r="F51" s="17">
        <v>22</v>
      </c>
      <c r="G51" s="17">
        <v>32</v>
      </c>
      <c r="H51" s="33"/>
      <c r="I51" s="42">
        <f>VLOOKUP($A51,Skaters!$A1:$L640,7,FALSE)</f>
        <v>46</v>
      </c>
      <c r="J51" s="33">
        <f>VLOOKUP($A51,Skaters!$A1:$L640,10,FALSE)</f>
        <v>12.0978859842637</v>
      </c>
      <c r="K51" s="33">
        <f>VLOOKUP($A51,Skaters!$A1:$L640,11,FALSE)</f>
        <v>24.112255333359599</v>
      </c>
      <c r="L51" s="33">
        <f>VLOOKUP($A51,Skaters!$A1:$L640,12,FALSE)</f>
        <v>36.210141317623197</v>
      </c>
      <c r="M51" s="33"/>
      <c r="N51" s="17">
        <f t="shared" si="0"/>
        <v>80</v>
      </c>
      <c r="O51" s="33">
        <f t="shared" si="1"/>
        <v>22.097885984263698</v>
      </c>
      <c r="P51" s="33">
        <f t="shared" si="2"/>
        <v>46.112255333359599</v>
      </c>
      <c r="Q51" s="33">
        <f t="shared" si="3"/>
        <v>68.210141317623197</v>
      </c>
    </row>
    <row r="52" spans="1:17" ht="21.25" customHeight="1" x14ac:dyDescent="0.2">
      <c r="A52" s="47" t="s">
        <v>141</v>
      </c>
      <c r="B52" s="38" t="s">
        <v>87</v>
      </c>
      <c r="C52" s="38" t="s">
        <v>62</v>
      </c>
      <c r="D52" s="17">
        <v>21</v>
      </c>
      <c r="E52" s="17">
        <v>7</v>
      </c>
      <c r="F52" s="17">
        <v>17</v>
      </c>
      <c r="G52" s="17">
        <v>24</v>
      </c>
      <c r="H52" s="33"/>
      <c r="I52" s="42">
        <f>VLOOKUP($A52,Skaters!$A1:$L640,7,FALSE)</f>
        <v>44</v>
      </c>
      <c r="J52" s="33">
        <f>VLOOKUP($A52,Skaters!$A1:$L640,10,FALSE)</f>
        <v>14.831067904601699</v>
      </c>
      <c r="K52" s="33">
        <f>VLOOKUP($A52,Skaters!$A1:$L640,11,FALSE)</f>
        <v>29.2892393308341</v>
      </c>
      <c r="L52" s="33">
        <f>VLOOKUP($A52,Skaters!$A1:$L640,12,FALSE)</f>
        <v>44.120307235435597</v>
      </c>
      <c r="M52" s="33"/>
      <c r="N52" s="17">
        <f t="shared" si="0"/>
        <v>65</v>
      </c>
      <c r="O52" s="33">
        <f t="shared" si="1"/>
        <v>21.831067904601699</v>
      </c>
      <c r="P52" s="33">
        <f t="shared" si="2"/>
        <v>46.2892393308341</v>
      </c>
      <c r="Q52" s="33">
        <f t="shared" si="3"/>
        <v>68.120307235435604</v>
      </c>
    </row>
    <row r="53" spans="1:17" ht="21.25" customHeight="1" x14ac:dyDescent="0.15">
      <c r="A53" s="44" t="s">
        <v>156</v>
      </c>
      <c r="B53" s="48" t="s">
        <v>157</v>
      </c>
      <c r="C53" s="48" t="s">
        <v>59</v>
      </c>
      <c r="D53" s="17">
        <v>31</v>
      </c>
      <c r="E53" s="17">
        <v>16</v>
      </c>
      <c r="F53" s="17">
        <v>16</v>
      </c>
      <c r="G53" s="17">
        <v>32</v>
      </c>
      <c r="H53" s="33"/>
      <c r="I53" s="42">
        <f>VLOOKUP($A53,Skaters!$A1:$L640,7,FALSE)</f>
        <v>46</v>
      </c>
      <c r="J53" s="33">
        <f>VLOOKUP($A53,Skaters!$A1:$L640,10,FALSE)</f>
        <v>15.6562653150558</v>
      </c>
      <c r="K53" s="33">
        <f>VLOOKUP($A53,Skaters!$A1:$L640,11,FALSE)</f>
        <v>20.356923730095801</v>
      </c>
      <c r="L53" s="33">
        <f>VLOOKUP($A53,Skaters!$A1:$L640,12,FALSE)</f>
        <v>36.013189045151499</v>
      </c>
      <c r="M53" s="33"/>
      <c r="N53" s="17">
        <f t="shared" si="0"/>
        <v>77</v>
      </c>
      <c r="O53" s="33">
        <f t="shared" si="1"/>
        <v>31.656265315055798</v>
      </c>
      <c r="P53" s="33">
        <f t="shared" si="2"/>
        <v>36.356923730095801</v>
      </c>
      <c r="Q53" s="33">
        <f t="shared" si="3"/>
        <v>68.013189045151506</v>
      </c>
    </row>
    <row r="54" spans="1:17" ht="21.25" customHeight="1" x14ac:dyDescent="0.15">
      <c r="A54" s="44" t="s">
        <v>112</v>
      </c>
      <c r="B54" s="48" t="s">
        <v>68</v>
      </c>
      <c r="C54" s="48" t="s">
        <v>81</v>
      </c>
      <c r="D54" s="17">
        <v>35</v>
      </c>
      <c r="E54" s="17">
        <v>21</v>
      </c>
      <c r="F54" s="17">
        <v>6</v>
      </c>
      <c r="G54" s="17">
        <v>27</v>
      </c>
      <c r="H54" s="33"/>
      <c r="I54" s="42">
        <f>VLOOKUP($A54,Skaters!$A1:$L640,7,FALSE)</f>
        <v>47</v>
      </c>
      <c r="J54" s="33">
        <f>VLOOKUP($A54,Skaters!$A1:$L640,10,FALSE)</f>
        <v>24.1189240467756</v>
      </c>
      <c r="K54" s="33">
        <f>VLOOKUP($A54,Skaters!$A1:$L640,11,FALSE)</f>
        <v>16.663809365047499</v>
      </c>
      <c r="L54" s="33">
        <f>VLOOKUP($A54,Skaters!$A1:$L640,12,FALSE)</f>
        <v>40.782733411823102</v>
      </c>
      <c r="M54" s="33"/>
      <c r="N54" s="17">
        <f t="shared" si="0"/>
        <v>82</v>
      </c>
      <c r="O54" s="33">
        <f t="shared" si="1"/>
        <v>45.118924046775604</v>
      </c>
      <c r="P54" s="33">
        <f t="shared" si="2"/>
        <v>22.663809365047499</v>
      </c>
      <c r="Q54" s="33">
        <f t="shared" si="3"/>
        <v>67.782733411823102</v>
      </c>
    </row>
    <row r="55" spans="1:17" ht="21.25" customHeight="1" x14ac:dyDescent="0.15">
      <c r="A55" s="44" t="s">
        <v>97</v>
      </c>
      <c r="B55" s="45" t="s">
        <v>72</v>
      </c>
      <c r="C55" s="45" t="s">
        <v>81</v>
      </c>
      <c r="D55" s="17">
        <v>33</v>
      </c>
      <c r="E55" s="17">
        <v>13</v>
      </c>
      <c r="F55" s="17">
        <v>12</v>
      </c>
      <c r="G55" s="17">
        <v>25</v>
      </c>
      <c r="H55" s="33"/>
      <c r="I55" s="42">
        <f>VLOOKUP($A55,Skaters!$A1:$L640,7,FALSE)</f>
        <v>49</v>
      </c>
      <c r="J55" s="33">
        <f>VLOOKUP($A55,Skaters!$A1:$L640,10,FALSE)</f>
        <v>19.790445030322299</v>
      </c>
      <c r="K55" s="33">
        <f>VLOOKUP($A55,Skaters!$A1:$L640,11,FALSE)</f>
        <v>22.7848173910666</v>
      </c>
      <c r="L55" s="33">
        <f>VLOOKUP($A55,Skaters!$A1:$L640,12,FALSE)</f>
        <v>42.5752624213888</v>
      </c>
      <c r="M55" s="33"/>
      <c r="N55" s="17">
        <f t="shared" si="0"/>
        <v>82</v>
      </c>
      <c r="O55" s="33">
        <f t="shared" si="1"/>
        <v>32.790445030322303</v>
      </c>
      <c r="P55" s="33">
        <f t="shared" si="2"/>
        <v>34.784817391066596</v>
      </c>
      <c r="Q55" s="33">
        <f t="shared" si="3"/>
        <v>67.5752624213888</v>
      </c>
    </row>
    <row r="56" spans="1:17" ht="21.25" customHeight="1" x14ac:dyDescent="0.15">
      <c r="A56" s="44" t="s">
        <v>109</v>
      </c>
      <c r="B56" s="45" t="s">
        <v>76</v>
      </c>
      <c r="C56" s="45" t="s">
        <v>81</v>
      </c>
      <c r="D56" s="17">
        <v>30</v>
      </c>
      <c r="E56" s="17">
        <v>12</v>
      </c>
      <c r="F56" s="17">
        <v>14</v>
      </c>
      <c r="G56" s="17">
        <v>26</v>
      </c>
      <c r="H56" s="33"/>
      <c r="I56" s="42">
        <f>VLOOKUP($A56,Skaters!$A1:$L640,7,FALSE)</f>
        <v>49</v>
      </c>
      <c r="J56" s="33">
        <f>VLOOKUP($A56,Skaters!$A1:$L640,10,FALSE)</f>
        <v>16.461700744403402</v>
      </c>
      <c r="K56" s="33">
        <f>VLOOKUP($A56,Skaters!$A1:$L640,11,FALSE)</f>
        <v>24.856389655251</v>
      </c>
      <c r="L56" s="33">
        <f>VLOOKUP($A56,Skaters!$A1:$L640,12,FALSE)</f>
        <v>41.318090399654501</v>
      </c>
      <c r="M56" s="33"/>
      <c r="N56" s="17">
        <f t="shared" si="0"/>
        <v>79</v>
      </c>
      <c r="O56" s="33">
        <f t="shared" si="1"/>
        <v>28.461700744403402</v>
      </c>
      <c r="P56" s="33">
        <f t="shared" si="2"/>
        <v>38.856389655251</v>
      </c>
      <c r="Q56" s="33">
        <f t="shared" si="3"/>
        <v>67.318090399654494</v>
      </c>
    </row>
    <row r="57" spans="1:17" ht="21.25" customHeight="1" x14ac:dyDescent="0.15">
      <c r="A57" s="44" t="s">
        <v>185</v>
      </c>
      <c r="B57" s="48" t="s">
        <v>157</v>
      </c>
      <c r="C57" s="48" t="s">
        <v>81</v>
      </c>
      <c r="D57" s="17">
        <v>35</v>
      </c>
      <c r="E57" s="17">
        <v>10</v>
      </c>
      <c r="F57" s="17">
        <v>19</v>
      </c>
      <c r="G57" s="17">
        <v>29</v>
      </c>
      <c r="H57" s="33"/>
      <c r="I57" s="42">
        <f>VLOOKUP($A57,Skaters!$A1:$L640,7,FALSE)</f>
        <v>46</v>
      </c>
      <c r="J57" s="33">
        <f>VLOOKUP($A57,Skaters!$A1:$L640,10,FALSE)</f>
        <v>13.882113033238401</v>
      </c>
      <c r="K57" s="33">
        <f>VLOOKUP($A57,Skaters!$A1:$L640,11,FALSE)</f>
        <v>24.164966333547401</v>
      </c>
      <c r="L57" s="33">
        <f>VLOOKUP($A57,Skaters!$A1:$L640,12,FALSE)</f>
        <v>38.047079366785802</v>
      </c>
      <c r="M57" s="33"/>
      <c r="N57" s="17">
        <f t="shared" si="0"/>
        <v>81</v>
      </c>
      <c r="O57" s="33">
        <f t="shared" si="1"/>
        <v>23.882113033238401</v>
      </c>
      <c r="P57" s="33">
        <f t="shared" si="2"/>
        <v>43.164966333547397</v>
      </c>
      <c r="Q57" s="33">
        <f t="shared" si="3"/>
        <v>67.047079366785795</v>
      </c>
    </row>
    <row r="58" spans="1:17" ht="21.25" customHeight="1" x14ac:dyDescent="0.2">
      <c r="A58" s="47" t="s">
        <v>101</v>
      </c>
      <c r="B58" s="38" t="s">
        <v>102</v>
      </c>
      <c r="C58" s="38" t="s">
        <v>59</v>
      </c>
      <c r="D58" s="17">
        <v>25</v>
      </c>
      <c r="E58" s="17">
        <v>6</v>
      </c>
      <c r="F58" s="17">
        <v>15</v>
      </c>
      <c r="G58" s="17">
        <v>21</v>
      </c>
      <c r="H58" s="33"/>
      <c r="I58" s="42">
        <f>VLOOKUP($A58,Skaters!$A1:$L640,7,FALSE)</f>
        <v>54</v>
      </c>
      <c r="J58" s="33">
        <f>VLOOKUP($A58,Skaters!$A1:$L640,10,FALSE)</f>
        <v>15.4706349496374</v>
      </c>
      <c r="K58" s="33">
        <f>VLOOKUP($A58,Skaters!$A1:$L640,11,FALSE)</f>
        <v>30.544944775461499</v>
      </c>
      <c r="L58" s="33">
        <f>VLOOKUP($A58,Skaters!$A1:$L640,12,FALSE)</f>
        <v>46.015579725098902</v>
      </c>
      <c r="M58" s="33"/>
      <c r="N58" s="17">
        <f t="shared" si="0"/>
        <v>79</v>
      </c>
      <c r="O58" s="33">
        <f t="shared" si="1"/>
        <v>21.4706349496374</v>
      </c>
      <c r="P58" s="33">
        <f t="shared" si="2"/>
        <v>45.544944775461502</v>
      </c>
      <c r="Q58" s="33">
        <f t="shared" si="3"/>
        <v>67.015579725098902</v>
      </c>
    </row>
    <row r="59" spans="1:17" ht="21.25" customHeight="1" x14ac:dyDescent="0.15">
      <c r="A59" s="44" t="s">
        <v>168</v>
      </c>
      <c r="B59" s="45" t="s">
        <v>96</v>
      </c>
      <c r="C59" s="45" t="s">
        <v>104</v>
      </c>
      <c r="D59" s="17">
        <v>32</v>
      </c>
      <c r="E59" s="17">
        <v>14</v>
      </c>
      <c r="F59" s="17">
        <v>17</v>
      </c>
      <c r="G59" s="17">
        <v>31</v>
      </c>
      <c r="H59" s="33"/>
      <c r="I59" s="42">
        <f>VLOOKUP($A59,Skaters!$A1:$L640,7,FALSE)</f>
        <v>46</v>
      </c>
      <c r="J59" s="33">
        <f>VLOOKUP($A59,Skaters!$A1:$L640,10,FALSE)</f>
        <v>14.9176467102921</v>
      </c>
      <c r="K59" s="33">
        <f>VLOOKUP($A59,Skaters!$A1:$L640,11,FALSE)</f>
        <v>20.714141364930398</v>
      </c>
      <c r="L59" s="33">
        <f>VLOOKUP($A59,Skaters!$A1:$L640,12,FALSE)</f>
        <v>35.631788075222502</v>
      </c>
      <c r="M59" s="33"/>
      <c r="N59" s="17">
        <f t="shared" si="0"/>
        <v>78</v>
      </c>
      <c r="O59" s="33">
        <f t="shared" si="1"/>
        <v>28.9176467102921</v>
      </c>
      <c r="P59" s="33">
        <f t="shared" si="2"/>
        <v>37.714141364930398</v>
      </c>
      <c r="Q59" s="33">
        <f t="shared" si="3"/>
        <v>66.631788075222502</v>
      </c>
    </row>
    <row r="60" spans="1:17" ht="21.25" customHeight="1" x14ac:dyDescent="0.15">
      <c r="A60" s="44" t="s">
        <v>140</v>
      </c>
      <c r="B60" s="48" t="s">
        <v>60</v>
      </c>
      <c r="C60" s="48" t="s">
        <v>81</v>
      </c>
      <c r="D60" s="17">
        <v>29</v>
      </c>
      <c r="E60" s="17">
        <v>12</v>
      </c>
      <c r="F60" s="17">
        <v>12</v>
      </c>
      <c r="G60" s="17">
        <v>24</v>
      </c>
      <c r="H60" s="33"/>
      <c r="I60" s="42">
        <f>VLOOKUP($A60,Skaters!$A1:$L640,7,FALSE)</f>
        <v>51</v>
      </c>
      <c r="J60" s="33">
        <f>VLOOKUP($A60,Skaters!$A1:$L640,10,FALSE)</f>
        <v>19.079662624528002</v>
      </c>
      <c r="K60" s="33">
        <f>VLOOKUP($A60,Skaters!$A1:$L640,11,FALSE)</f>
        <v>23.350979744952099</v>
      </c>
      <c r="L60" s="33">
        <f>VLOOKUP($A60,Skaters!$A1:$L640,12,FALSE)</f>
        <v>42.430642369480097</v>
      </c>
      <c r="M60" s="33"/>
      <c r="N60" s="17">
        <f t="shared" si="0"/>
        <v>80</v>
      </c>
      <c r="O60" s="33">
        <f t="shared" si="1"/>
        <v>31.079662624528002</v>
      </c>
      <c r="P60" s="33">
        <f t="shared" si="2"/>
        <v>35.350979744952099</v>
      </c>
      <c r="Q60" s="33">
        <f t="shared" si="3"/>
        <v>66.430642369480097</v>
      </c>
    </row>
    <row r="61" spans="1:17" ht="21.25" customHeight="1" x14ac:dyDescent="0.15">
      <c r="A61" s="44" t="s">
        <v>113</v>
      </c>
      <c r="B61" s="45" t="s">
        <v>58</v>
      </c>
      <c r="C61" s="45" t="s">
        <v>61</v>
      </c>
      <c r="D61" s="17">
        <v>30</v>
      </c>
      <c r="E61" s="17">
        <v>3</v>
      </c>
      <c r="F61" s="17">
        <v>23</v>
      </c>
      <c r="G61" s="17">
        <v>26</v>
      </c>
      <c r="H61" s="33"/>
      <c r="I61" s="42">
        <f>VLOOKUP($A61,Skaters!$A1:$L640,7,FALSE)</f>
        <v>48</v>
      </c>
      <c r="J61" s="33">
        <f>VLOOKUP($A61,Skaters!$A1:$L640,10,FALSE)</f>
        <v>12.3030735615112</v>
      </c>
      <c r="K61" s="33">
        <f>VLOOKUP($A61,Skaters!$A1:$L640,11,FALSE)</f>
        <v>28.010717675569399</v>
      </c>
      <c r="L61" s="33">
        <f>VLOOKUP($A61,Skaters!$A1:$L640,12,FALSE)</f>
        <v>40.313791237080601</v>
      </c>
      <c r="M61" s="33"/>
      <c r="N61" s="17">
        <f t="shared" si="0"/>
        <v>78</v>
      </c>
      <c r="O61" s="33">
        <f t="shared" si="1"/>
        <v>15.3030735615112</v>
      </c>
      <c r="P61" s="33">
        <f t="shared" si="2"/>
        <v>51.010717675569396</v>
      </c>
      <c r="Q61" s="33">
        <f t="shared" si="3"/>
        <v>66.313791237080608</v>
      </c>
    </row>
    <row r="62" spans="1:17" ht="21.25" customHeight="1" x14ac:dyDescent="0.2">
      <c r="A62" s="47" t="s">
        <v>88</v>
      </c>
      <c r="B62" s="38" t="s">
        <v>87</v>
      </c>
      <c r="C62" s="38" t="s">
        <v>66</v>
      </c>
      <c r="D62" s="17">
        <v>16</v>
      </c>
      <c r="E62" s="17">
        <v>12</v>
      </c>
      <c r="F62" s="17">
        <v>9</v>
      </c>
      <c r="G62" s="17">
        <v>21</v>
      </c>
      <c r="H62" s="33"/>
      <c r="I62" s="42">
        <f>VLOOKUP($A62,Skaters!$A1:$L640,7,FALSE)</f>
        <v>44</v>
      </c>
      <c r="J62" s="33">
        <f>VLOOKUP($A62,Skaters!$A1:$L640,10,FALSE)</f>
        <v>22.2057088336874</v>
      </c>
      <c r="K62" s="33">
        <f>VLOOKUP($A62,Skaters!$A1:$L640,11,FALSE)</f>
        <v>22.8233988701976</v>
      </c>
      <c r="L62" s="33">
        <f>VLOOKUP($A62,Skaters!$A1:$L640,12,FALSE)</f>
        <v>45.029107703884897</v>
      </c>
      <c r="M62" s="33"/>
      <c r="N62" s="17">
        <f t="shared" si="0"/>
        <v>60</v>
      </c>
      <c r="O62" s="33">
        <f t="shared" si="1"/>
        <v>34.205708833687396</v>
      </c>
      <c r="P62" s="33">
        <f t="shared" si="2"/>
        <v>31.8233988701976</v>
      </c>
      <c r="Q62" s="33">
        <f t="shared" si="3"/>
        <v>66.029107703884904</v>
      </c>
    </row>
    <row r="63" spans="1:17" ht="21.25" customHeight="1" x14ac:dyDescent="0.2">
      <c r="A63" s="47" t="s">
        <v>222</v>
      </c>
      <c r="B63" s="38" t="s">
        <v>78</v>
      </c>
      <c r="C63" s="38" t="s">
        <v>81</v>
      </c>
      <c r="D63" s="17">
        <v>37</v>
      </c>
      <c r="E63" s="17">
        <v>11</v>
      </c>
      <c r="F63" s="17">
        <v>20</v>
      </c>
      <c r="G63" s="17">
        <v>31</v>
      </c>
      <c r="H63" s="33"/>
      <c r="I63" s="42">
        <f>VLOOKUP($A63,Skaters!$A1:$L640,7,FALSE)</f>
        <v>45</v>
      </c>
      <c r="J63" s="33">
        <f>VLOOKUP($A63,Skaters!$A1:$L640,10,FALSE)</f>
        <v>14.891383348520501</v>
      </c>
      <c r="K63" s="33">
        <f>VLOOKUP($A63,Skaters!$A1:$L640,11,FALSE)</f>
        <v>20.115047692145801</v>
      </c>
      <c r="L63" s="33">
        <f>VLOOKUP($A63,Skaters!$A1:$L640,12,FALSE)</f>
        <v>35.006431040666399</v>
      </c>
      <c r="M63" s="33"/>
      <c r="N63" s="17">
        <f t="shared" si="0"/>
        <v>82</v>
      </c>
      <c r="O63" s="33">
        <f t="shared" si="1"/>
        <v>25.891383348520499</v>
      </c>
      <c r="P63" s="33">
        <f t="shared" si="2"/>
        <v>40.115047692145801</v>
      </c>
      <c r="Q63" s="33">
        <f t="shared" si="3"/>
        <v>66.006431040666399</v>
      </c>
    </row>
    <row r="64" spans="1:17" ht="21.25" customHeight="1" x14ac:dyDescent="0.15">
      <c r="A64" s="37" t="s">
        <v>41</v>
      </c>
      <c r="B64" s="38" t="s">
        <v>83</v>
      </c>
      <c r="C64" s="38" t="s">
        <v>74</v>
      </c>
      <c r="D64" s="17">
        <v>30</v>
      </c>
      <c r="E64" s="17">
        <v>1</v>
      </c>
      <c r="F64" s="17">
        <v>27</v>
      </c>
      <c r="G64" s="17">
        <v>28</v>
      </c>
      <c r="H64" s="33"/>
      <c r="I64" s="42">
        <f>VLOOKUP($A64,Skaters!$A1:$L640,7,FALSE)</f>
        <v>48</v>
      </c>
      <c r="J64" s="33">
        <f>VLOOKUP($A64,Skaters!$A1:$L640,10,FALSE)</f>
        <v>6.2369375667632196</v>
      </c>
      <c r="K64" s="33">
        <f>VLOOKUP($A64,Skaters!$A1:$L640,11,FALSE)</f>
        <v>31.713431305835101</v>
      </c>
      <c r="L64" s="33">
        <f>VLOOKUP($A64,Skaters!$A1:$L640,12,FALSE)</f>
        <v>37.950368872598197</v>
      </c>
      <c r="M64" s="33"/>
      <c r="N64" s="17">
        <f t="shared" si="0"/>
        <v>78</v>
      </c>
      <c r="O64" s="33">
        <f t="shared" si="1"/>
        <v>7.2369375667632196</v>
      </c>
      <c r="P64" s="33">
        <f t="shared" si="2"/>
        <v>58.713431305835101</v>
      </c>
      <c r="Q64" s="33">
        <f t="shared" si="3"/>
        <v>65.950368872598204</v>
      </c>
    </row>
    <row r="65" spans="1:17" ht="21.25" customHeight="1" x14ac:dyDescent="0.15">
      <c r="A65" s="37" t="s">
        <v>136</v>
      </c>
      <c r="B65" s="38" t="s">
        <v>78</v>
      </c>
      <c r="C65" s="38" t="s">
        <v>104</v>
      </c>
      <c r="D65" s="17">
        <v>23</v>
      </c>
      <c r="E65" s="17">
        <v>13</v>
      </c>
      <c r="F65" s="17">
        <v>10</v>
      </c>
      <c r="G65" s="17">
        <v>23</v>
      </c>
      <c r="H65" s="33"/>
      <c r="I65" s="42">
        <f>VLOOKUP($A65,Skaters!$A1:$L640,7,FALSE)</f>
        <v>45</v>
      </c>
      <c r="J65" s="33">
        <f>VLOOKUP($A65,Skaters!$A1:$L640,10,FALSE)</f>
        <v>20.416059279333801</v>
      </c>
      <c r="K65" s="33">
        <f>VLOOKUP($A65,Skaters!$A1:$L640,11,FALSE)</f>
        <v>22.515900374079202</v>
      </c>
      <c r="L65" s="33">
        <f>VLOOKUP($A65,Skaters!$A1:$L640,12,FALSE)</f>
        <v>42.931959653413003</v>
      </c>
      <c r="M65" s="33"/>
      <c r="N65" s="17">
        <f t="shared" si="0"/>
        <v>68</v>
      </c>
      <c r="O65" s="33">
        <f t="shared" si="1"/>
        <v>33.416059279333801</v>
      </c>
      <c r="P65" s="33">
        <f t="shared" si="2"/>
        <v>32.515900374079202</v>
      </c>
      <c r="Q65" s="33">
        <f t="shared" si="3"/>
        <v>65.931959653413003</v>
      </c>
    </row>
    <row r="66" spans="1:17" ht="21.25" customHeight="1" x14ac:dyDescent="0.15">
      <c r="A66" s="44" t="s">
        <v>160</v>
      </c>
      <c r="B66" s="45" t="s">
        <v>92</v>
      </c>
      <c r="C66" s="45" t="s">
        <v>66</v>
      </c>
      <c r="D66" s="17">
        <v>36</v>
      </c>
      <c r="E66" s="17">
        <v>21</v>
      </c>
      <c r="F66" s="17">
        <v>11</v>
      </c>
      <c r="G66" s="17">
        <v>32</v>
      </c>
      <c r="H66" s="33"/>
      <c r="I66" s="42">
        <f>VLOOKUP($A66,Skaters!$A1:$L640,7,FALSE)</f>
        <v>46</v>
      </c>
      <c r="J66" s="33">
        <f>VLOOKUP($A66,Skaters!$A1:$L640,10,FALSE)</f>
        <v>20.323481195178299</v>
      </c>
      <c r="K66" s="33">
        <f>VLOOKUP($A66,Skaters!$A1:$L640,11,FALSE)</f>
        <v>13.5684344416667</v>
      </c>
      <c r="L66" s="33">
        <f>VLOOKUP($A66,Skaters!$A1:$L640,12,FALSE)</f>
        <v>33.891915636845098</v>
      </c>
      <c r="M66" s="33"/>
      <c r="N66" s="17">
        <f t="shared" ref="N66:N129" si="4">I66+D66</f>
        <v>82</v>
      </c>
      <c r="O66" s="33">
        <f t="shared" ref="O66:O129" si="5">J66+E66</f>
        <v>41.323481195178303</v>
      </c>
      <c r="P66" s="33">
        <f t="shared" ref="P66:P129" si="6">K66+F66</f>
        <v>24.5684344416667</v>
      </c>
      <c r="Q66" s="33">
        <f t="shared" ref="Q66:Q129" si="7">L66+G66</f>
        <v>65.891915636845098</v>
      </c>
    </row>
    <row r="67" spans="1:17" ht="21.25" customHeight="1" x14ac:dyDescent="0.2">
      <c r="A67" s="47" t="s">
        <v>158</v>
      </c>
      <c r="B67" s="38" t="s">
        <v>151</v>
      </c>
      <c r="C67" s="38" t="s">
        <v>61</v>
      </c>
      <c r="D67" s="17">
        <v>32</v>
      </c>
      <c r="E67" s="17">
        <v>11</v>
      </c>
      <c r="F67" s="17">
        <v>17</v>
      </c>
      <c r="G67" s="17">
        <v>28</v>
      </c>
      <c r="H67" s="33"/>
      <c r="I67" s="42">
        <f>VLOOKUP($A67,Skaters!$A1:$L640,7,FALSE)</f>
        <v>47</v>
      </c>
      <c r="J67" s="33">
        <f>VLOOKUP($A67,Skaters!$A1:$L640,10,FALSE)</f>
        <v>14.722515662191</v>
      </c>
      <c r="K67" s="33">
        <f>VLOOKUP($A67,Skaters!$A1:$L640,11,FALSE)</f>
        <v>22.762766876646999</v>
      </c>
      <c r="L67" s="33">
        <f>VLOOKUP($A67,Skaters!$A1:$L640,12,FALSE)</f>
        <v>37.485282538838</v>
      </c>
      <c r="M67" s="33"/>
      <c r="N67" s="17">
        <f t="shared" si="4"/>
        <v>79</v>
      </c>
      <c r="O67" s="33">
        <f t="shared" si="5"/>
        <v>25.722515662191</v>
      </c>
      <c r="P67" s="33">
        <f t="shared" si="6"/>
        <v>39.762766876646999</v>
      </c>
      <c r="Q67" s="33">
        <f t="shared" si="7"/>
        <v>65.485282538837993</v>
      </c>
    </row>
    <row r="68" spans="1:17" ht="21.25" customHeight="1" x14ac:dyDescent="0.2">
      <c r="A68" s="47" t="s">
        <v>134</v>
      </c>
      <c r="B68" s="38" t="s">
        <v>135</v>
      </c>
      <c r="C68" s="38" t="s">
        <v>81</v>
      </c>
      <c r="D68" s="17">
        <v>33</v>
      </c>
      <c r="E68" s="17">
        <v>12</v>
      </c>
      <c r="F68" s="17">
        <v>14</v>
      </c>
      <c r="G68" s="17">
        <v>26</v>
      </c>
      <c r="H68" s="33"/>
      <c r="I68" s="42">
        <f>VLOOKUP($A68,Skaters!$A1:$L640,7,FALSE)</f>
        <v>49</v>
      </c>
      <c r="J68" s="33">
        <f>VLOOKUP($A68,Skaters!$A1:$L640,10,FALSE)</f>
        <v>16.599626409091101</v>
      </c>
      <c r="K68" s="33">
        <f>VLOOKUP($A68,Skaters!$A1:$L640,11,FALSE)</f>
        <v>22.860429673033099</v>
      </c>
      <c r="L68" s="33">
        <f>VLOOKUP($A68,Skaters!$A1:$L640,12,FALSE)</f>
        <v>39.460056082124296</v>
      </c>
      <c r="M68" s="33"/>
      <c r="N68" s="17">
        <f t="shared" si="4"/>
        <v>82</v>
      </c>
      <c r="O68" s="33">
        <f t="shared" si="5"/>
        <v>28.599626409091101</v>
      </c>
      <c r="P68" s="33">
        <f t="shared" si="6"/>
        <v>36.860429673033096</v>
      </c>
      <c r="Q68" s="33">
        <f t="shared" si="7"/>
        <v>65.460056082124296</v>
      </c>
    </row>
    <row r="69" spans="1:17" ht="21.25" customHeight="1" x14ac:dyDescent="0.2">
      <c r="A69" s="47" t="s">
        <v>142</v>
      </c>
      <c r="B69" s="38" t="s">
        <v>83</v>
      </c>
      <c r="C69" s="38" t="s">
        <v>104</v>
      </c>
      <c r="D69" s="17">
        <v>34</v>
      </c>
      <c r="E69" s="17">
        <v>15</v>
      </c>
      <c r="F69" s="17">
        <v>15</v>
      </c>
      <c r="G69" s="17">
        <v>30</v>
      </c>
      <c r="H69" s="33"/>
      <c r="I69" s="42">
        <f>VLOOKUP($A69,Skaters!$A1:$L640,7,FALSE)</f>
        <v>48</v>
      </c>
      <c r="J69" s="33">
        <f>VLOOKUP($A69,Skaters!$A1:$L640,10,FALSE)</f>
        <v>17.903701896669102</v>
      </c>
      <c r="K69" s="33">
        <f>VLOOKUP($A69,Skaters!$A1:$L640,11,FALSE)</f>
        <v>17.476881589670601</v>
      </c>
      <c r="L69" s="33">
        <f>VLOOKUP($A69,Skaters!$A1:$L640,12,FALSE)</f>
        <v>35.380583486339702</v>
      </c>
      <c r="M69" s="33"/>
      <c r="N69" s="17">
        <f t="shared" si="4"/>
        <v>82</v>
      </c>
      <c r="O69" s="33">
        <f t="shared" si="5"/>
        <v>32.903701896669105</v>
      </c>
      <c r="P69" s="33">
        <f t="shared" si="6"/>
        <v>32.476881589670597</v>
      </c>
      <c r="Q69" s="33">
        <f t="shared" si="7"/>
        <v>65.380583486339702</v>
      </c>
    </row>
    <row r="70" spans="1:17" ht="21.25" customHeight="1" x14ac:dyDescent="0.15">
      <c r="A70" s="44" t="s">
        <v>229</v>
      </c>
      <c r="B70" s="45" t="s">
        <v>96</v>
      </c>
      <c r="C70" s="45" t="s">
        <v>104</v>
      </c>
      <c r="D70" s="17">
        <v>34</v>
      </c>
      <c r="E70" s="17">
        <v>5</v>
      </c>
      <c r="F70" s="17">
        <v>27</v>
      </c>
      <c r="G70" s="17">
        <v>32</v>
      </c>
      <c r="H70" s="33"/>
      <c r="I70" s="42">
        <f>VLOOKUP($A70,Skaters!$A1:$L640,7,FALSE)</f>
        <v>46</v>
      </c>
      <c r="J70" s="33">
        <f>VLOOKUP($A70,Skaters!$A1:$L640,10,FALSE)</f>
        <v>10.970742851230201</v>
      </c>
      <c r="K70" s="33">
        <f>VLOOKUP($A70,Skaters!$A1:$L640,11,FALSE)</f>
        <v>22.327612455900599</v>
      </c>
      <c r="L70" s="33">
        <f>VLOOKUP($A70,Skaters!$A1:$L640,12,FALSE)</f>
        <v>33.298355307130798</v>
      </c>
      <c r="M70" s="33"/>
      <c r="N70" s="17">
        <f t="shared" si="4"/>
        <v>80</v>
      </c>
      <c r="O70" s="33">
        <f t="shared" si="5"/>
        <v>15.970742851230201</v>
      </c>
      <c r="P70" s="33">
        <f t="shared" si="6"/>
        <v>49.327612455900599</v>
      </c>
      <c r="Q70" s="33">
        <f t="shared" si="7"/>
        <v>65.298355307130805</v>
      </c>
    </row>
    <row r="71" spans="1:17" ht="21.25" customHeight="1" x14ac:dyDescent="0.15">
      <c r="A71" s="44" t="s">
        <v>132</v>
      </c>
      <c r="B71" s="45" t="s">
        <v>70</v>
      </c>
      <c r="C71" s="45" t="s">
        <v>74</v>
      </c>
      <c r="D71" s="17">
        <v>34</v>
      </c>
      <c r="E71" s="17">
        <v>9</v>
      </c>
      <c r="F71" s="17">
        <v>20</v>
      </c>
      <c r="G71" s="17">
        <v>29</v>
      </c>
      <c r="H71" s="33"/>
      <c r="I71" s="42">
        <f>VLOOKUP($A71,Skaters!$A1:$L640,7,FALSE)</f>
        <v>47</v>
      </c>
      <c r="J71" s="33">
        <f>VLOOKUP($A71,Skaters!$A1:$L640,10,FALSE)</f>
        <v>10.5145447163671</v>
      </c>
      <c r="K71" s="33">
        <f>VLOOKUP($A71,Skaters!$A1:$L640,11,FALSE)</f>
        <v>25.642167296524399</v>
      </c>
      <c r="L71" s="33">
        <f>VLOOKUP($A71,Skaters!$A1:$L640,12,FALSE)</f>
        <v>36.156712012891603</v>
      </c>
      <c r="M71" s="33"/>
      <c r="N71" s="17">
        <f t="shared" si="4"/>
        <v>81</v>
      </c>
      <c r="O71" s="33">
        <f t="shared" si="5"/>
        <v>19.514544716367098</v>
      </c>
      <c r="P71" s="33">
        <f t="shared" si="6"/>
        <v>45.642167296524399</v>
      </c>
      <c r="Q71" s="33">
        <f t="shared" si="7"/>
        <v>65.156712012891603</v>
      </c>
    </row>
    <row r="72" spans="1:17" ht="21.25" customHeight="1" x14ac:dyDescent="0.2">
      <c r="A72" s="47" t="s">
        <v>187</v>
      </c>
      <c r="B72" s="38" t="s">
        <v>78</v>
      </c>
      <c r="C72" s="38" t="s">
        <v>66</v>
      </c>
      <c r="D72" s="17">
        <v>37</v>
      </c>
      <c r="E72" s="17">
        <v>14</v>
      </c>
      <c r="F72" s="17">
        <v>15</v>
      </c>
      <c r="G72" s="17">
        <v>29</v>
      </c>
      <c r="H72" s="33"/>
      <c r="I72" s="42">
        <f>VLOOKUP($A72,Skaters!$A1:$L640,7,FALSE)</f>
        <v>45</v>
      </c>
      <c r="J72" s="33">
        <f>VLOOKUP($A72,Skaters!$A1:$L640,10,FALSE)</f>
        <v>14.692755684855699</v>
      </c>
      <c r="K72" s="33">
        <f>VLOOKUP($A72,Skaters!$A1:$L640,11,FALSE)</f>
        <v>21.331818246015999</v>
      </c>
      <c r="L72" s="33">
        <f>VLOOKUP($A72,Skaters!$A1:$L640,12,FALSE)</f>
        <v>36.024573930871703</v>
      </c>
      <c r="M72" s="33"/>
      <c r="N72" s="17">
        <f t="shared" si="4"/>
        <v>82</v>
      </c>
      <c r="O72" s="33">
        <f t="shared" si="5"/>
        <v>28.692755684855697</v>
      </c>
      <c r="P72" s="33">
        <f t="shared" si="6"/>
        <v>36.331818246015999</v>
      </c>
      <c r="Q72" s="33">
        <f t="shared" si="7"/>
        <v>65.024573930871696</v>
      </c>
    </row>
    <row r="73" spans="1:17" ht="21.25" customHeight="1" x14ac:dyDescent="0.15">
      <c r="A73" s="44" t="s">
        <v>273</v>
      </c>
      <c r="B73" s="45" t="s">
        <v>239</v>
      </c>
      <c r="C73" s="45" t="s">
        <v>62</v>
      </c>
      <c r="D73" s="17">
        <v>36</v>
      </c>
      <c r="E73" s="17">
        <v>21</v>
      </c>
      <c r="F73" s="17">
        <v>14</v>
      </c>
      <c r="G73" s="17">
        <v>35</v>
      </c>
      <c r="H73" s="33"/>
      <c r="I73" s="42">
        <f>VLOOKUP($A73,Skaters!$A1:$L640,7,FALSE)</f>
        <v>44</v>
      </c>
      <c r="J73" s="33">
        <f>VLOOKUP($A73,Skaters!$A1:$L640,10,FALSE)</f>
        <v>14.874451888443399</v>
      </c>
      <c r="K73" s="33">
        <f>VLOOKUP($A73,Skaters!$A1:$L640,11,FALSE)</f>
        <v>15.063681914787701</v>
      </c>
      <c r="L73" s="33">
        <f>VLOOKUP($A73,Skaters!$A1:$L640,12,FALSE)</f>
        <v>29.938133803231</v>
      </c>
      <c r="M73" s="33"/>
      <c r="N73" s="17">
        <f t="shared" si="4"/>
        <v>80</v>
      </c>
      <c r="O73" s="33">
        <f t="shared" si="5"/>
        <v>35.874451888443403</v>
      </c>
      <c r="P73" s="33">
        <f t="shared" si="6"/>
        <v>29.063681914787701</v>
      </c>
      <c r="Q73" s="33">
        <f t="shared" si="7"/>
        <v>64.938133803230997</v>
      </c>
    </row>
    <row r="74" spans="1:17" ht="21.25" customHeight="1" x14ac:dyDescent="0.15">
      <c r="A74" s="44" t="s">
        <v>176</v>
      </c>
      <c r="B74" s="48" t="s">
        <v>92</v>
      </c>
      <c r="C74" s="48" t="s">
        <v>104</v>
      </c>
      <c r="D74" s="17">
        <v>32</v>
      </c>
      <c r="E74" s="17">
        <v>8</v>
      </c>
      <c r="F74" s="17">
        <v>19</v>
      </c>
      <c r="G74" s="17">
        <v>27</v>
      </c>
      <c r="H74" s="33"/>
      <c r="I74" s="42">
        <f>VLOOKUP($A74,Skaters!$A1:$L640,7,FALSE)</f>
        <v>46</v>
      </c>
      <c r="J74" s="33">
        <f>VLOOKUP($A74,Skaters!$A1:$L640,10,FALSE)</f>
        <v>11.6738002222232</v>
      </c>
      <c r="K74" s="33">
        <f>VLOOKUP($A74,Skaters!$A1:$L640,11,FALSE)</f>
        <v>26.050262896815301</v>
      </c>
      <c r="L74" s="33">
        <f>VLOOKUP($A74,Skaters!$A1:$L640,12,FALSE)</f>
        <v>37.724063119038497</v>
      </c>
      <c r="M74" s="33"/>
      <c r="N74" s="17">
        <f t="shared" si="4"/>
        <v>78</v>
      </c>
      <c r="O74" s="33">
        <f t="shared" si="5"/>
        <v>19.6738002222232</v>
      </c>
      <c r="P74" s="33">
        <f t="shared" si="6"/>
        <v>45.050262896815298</v>
      </c>
      <c r="Q74" s="33">
        <f t="shared" si="7"/>
        <v>64.724063119038505</v>
      </c>
    </row>
    <row r="75" spans="1:17" ht="21.25" customHeight="1" x14ac:dyDescent="0.15">
      <c r="A75" s="44" t="s">
        <v>38</v>
      </c>
      <c r="B75" s="45" t="s">
        <v>117</v>
      </c>
      <c r="C75" s="45" t="s">
        <v>74</v>
      </c>
      <c r="D75" s="17">
        <v>33</v>
      </c>
      <c r="E75" s="17">
        <v>2</v>
      </c>
      <c r="F75" s="17">
        <v>26</v>
      </c>
      <c r="G75" s="17">
        <v>28</v>
      </c>
      <c r="H75" s="33"/>
      <c r="I75" s="42">
        <f>VLOOKUP($A75,Skaters!$A1:$L640,7,FALSE)</f>
        <v>48</v>
      </c>
      <c r="J75" s="33">
        <f>VLOOKUP($A75,Skaters!$A1:$L640,10,FALSE)</f>
        <v>4.0512186862637298</v>
      </c>
      <c r="K75" s="33">
        <f>VLOOKUP($A75,Skaters!$A1:$L640,11,FALSE)</f>
        <v>32.617086086171398</v>
      </c>
      <c r="L75" s="33">
        <f>VLOOKUP($A75,Skaters!$A1:$L640,12,FALSE)</f>
        <v>36.6683047724351</v>
      </c>
      <c r="M75" s="33"/>
      <c r="N75" s="17">
        <f t="shared" si="4"/>
        <v>81</v>
      </c>
      <c r="O75" s="33">
        <f t="shared" si="5"/>
        <v>6.0512186862637298</v>
      </c>
      <c r="P75" s="33">
        <f t="shared" si="6"/>
        <v>58.617086086171398</v>
      </c>
      <c r="Q75" s="33">
        <f t="shared" si="7"/>
        <v>64.668304772435107</v>
      </c>
    </row>
    <row r="76" spans="1:17" ht="21.25" customHeight="1" x14ac:dyDescent="0.2">
      <c r="A76" s="47" t="s">
        <v>137</v>
      </c>
      <c r="B76" s="38" t="s">
        <v>121</v>
      </c>
      <c r="C76" s="38" t="s">
        <v>81</v>
      </c>
      <c r="D76" s="17">
        <v>31</v>
      </c>
      <c r="E76" s="17">
        <v>11</v>
      </c>
      <c r="F76" s="17">
        <v>14</v>
      </c>
      <c r="G76" s="17">
        <v>25</v>
      </c>
      <c r="H76" s="33"/>
      <c r="I76" s="42">
        <f>VLOOKUP($A76,Skaters!$A1:$L640,7,FALSE)</f>
        <v>49</v>
      </c>
      <c r="J76" s="33">
        <f>VLOOKUP($A76,Skaters!$A1:$L640,10,FALSE)</f>
        <v>17.581002698709799</v>
      </c>
      <c r="K76" s="33">
        <f>VLOOKUP($A76,Skaters!$A1:$L640,11,FALSE)</f>
        <v>21.782353777502301</v>
      </c>
      <c r="L76" s="33">
        <f>VLOOKUP($A76,Skaters!$A1:$L640,12,FALSE)</f>
        <v>39.363356476212203</v>
      </c>
      <c r="M76" s="33"/>
      <c r="N76" s="17">
        <f t="shared" si="4"/>
        <v>80</v>
      </c>
      <c r="O76" s="33">
        <f t="shared" si="5"/>
        <v>28.581002698709799</v>
      </c>
      <c r="P76" s="33">
        <f t="shared" si="6"/>
        <v>35.782353777502301</v>
      </c>
      <c r="Q76" s="33">
        <f t="shared" si="7"/>
        <v>64.363356476212203</v>
      </c>
    </row>
    <row r="77" spans="1:17" ht="21.25" customHeight="1" x14ac:dyDescent="0.15">
      <c r="A77" s="44" t="s">
        <v>230</v>
      </c>
      <c r="B77" s="48" t="s">
        <v>125</v>
      </c>
      <c r="C77" s="48" t="s">
        <v>104</v>
      </c>
      <c r="D77" s="17">
        <v>28</v>
      </c>
      <c r="E77" s="17">
        <v>3</v>
      </c>
      <c r="F77" s="17">
        <v>24</v>
      </c>
      <c r="G77" s="17">
        <v>27</v>
      </c>
      <c r="H77" s="33"/>
      <c r="I77" s="42">
        <f>VLOOKUP($A77,Skaters!$A1:$L640,7,FALSE)</f>
        <v>46</v>
      </c>
      <c r="J77" s="33">
        <f>VLOOKUP($A77,Skaters!$A1:$L640,10,FALSE)</f>
        <v>7.8352798523986298</v>
      </c>
      <c r="K77" s="33">
        <f>VLOOKUP($A77,Skaters!$A1:$L640,11,FALSE)</f>
        <v>29.219233741365301</v>
      </c>
      <c r="L77" s="33">
        <f>VLOOKUP($A77,Skaters!$A1:$L640,12,FALSE)</f>
        <v>37.054513593764</v>
      </c>
      <c r="M77" s="33"/>
      <c r="N77" s="17">
        <f t="shared" si="4"/>
        <v>74</v>
      </c>
      <c r="O77" s="33">
        <f t="shared" si="5"/>
        <v>10.83527985239863</v>
      </c>
      <c r="P77" s="33">
        <f t="shared" si="6"/>
        <v>53.219233741365301</v>
      </c>
      <c r="Q77" s="33">
        <f t="shared" si="7"/>
        <v>64.054513593764</v>
      </c>
    </row>
    <row r="78" spans="1:17" ht="21.25" customHeight="1" x14ac:dyDescent="0.15">
      <c r="A78" s="44" t="s">
        <v>108</v>
      </c>
      <c r="B78" s="45" t="s">
        <v>83</v>
      </c>
      <c r="C78" s="45" t="s">
        <v>81</v>
      </c>
      <c r="D78" s="17">
        <v>15</v>
      </c>
      <c r="E78" s="17">
        <v>9</v>
      </c>
      <c r="F78" s="17">
        <v>11</v>
      </c>
      <c r="G78" s="17">
        <v>20</v>
      </c>
      <c r="H78" s="33"/>
      <c r="I78" s="42">
        <f>VLOOKUP($A78,Skaters!$A1:$L640,7,FALSE)</f>
        <v>48</v>
      </c>
      <c r="J78" s="33">
        <f>VLOOKUP($A78,Skaters!$A1:$L640,10,FALSE)</f>
        <v>20.989945379020298</v>
      </c>
      <c r="K78" s="33">
        <f>VLOOKUP($A78,Skaters!$A1:$L640,11,FALSE)</f>
        <v>22.755435098267501</v>
      </c>
      <c r="L78" s="33">
        <f>VLOOKUP($A78,Skaters!$A1:$L640,12,FALSE)</f>
        <v>43.745380477287704</v>
      </c>
      <c r="M78" s="33"/>
      <c r="N78" s="17">
        <f t="shared" si="4"/>
        <v>63</v>
      </c>
      <c r="O78" s="33">
        <f t="shared" si="5"/>
        <v>29.989945379020298</v>
      </c>
      <c r="P78" s="33">
        <f t="shared" si="6"/>
        <v>33.755435098267498</v>
      </c>
      <c r="Q78" s="33">
        <f t="shared" si="7"/>
        <v>63.745380477287704</v>
      </c>
    </row>
    <row r="79" spans="1:17" ht="21.25" customHeight="1" x14ac:dyDescent="0.15">
      <c r="A79" s="44" t="s">
        <v>128</v>
      </c>
      <c r="B79" s="48" t="s">
        <v>115</v>
      </c>
      <c r="C79" s="48" t="s">
        <v>61</v>
      </c>
      <c r="D79" s="17">
        <v>29</v>
      </c>
      <c r="E79" s="17">
        <v>13</v>
      </c>
      <c r="F79" s="17">
        <v>10</v>
      </c>
      <c r="G79" s="17">
        <v>23</v>
      </c>
      <c r="H79" s="33"/>
      <c r="I79" s="42">
        <f>VLOOKUP($A79,Skaters!$A1:$L640,7,FALSE)</f>
        <v>50</v>
      </c>
      <c r="J79" s="33">
        <f>VLOOKUP($A79,Skaters!$A1:$L640,10,FALSE)</f>
        <v>18.693208459019399</v>
      </c>
      <c r="K79" s="33">
        <f>VLOOKUP($A79,Skaters!$A1:$L640,11,FALSE)</f>
        <v>21.922883082996002</v>
      </c>
      <c r="L79" s="33">
        <f>VLOOKUP($A79,Skaters!$A1:$L640,12,FALSE)</f>
        <v>40.616091542015297</v>
      </c>
      <c r="M79" s="33"/>
      <c r="N79" s="17">
        <f t="shared" si="4"/>
        <v>79</v>
      </c>
      <c r="O79" s="33">
        <f t="shared" si="5"/>
        <v>31.693208459019399</v>
      </c>
      <c r="P79" s="33">
        <f t="shared" si="6"/>
        <v>31.922883082996002</v>
      </c>
      <c r="Q79" s="33">
        <f t="shared" si="7"/>
        <v>63.616091542015297</v>
      </c>
    </row>
    <row r="80" spans="1:17" ht="21.25" customHeight="1" x14ac:dyDescent="0.2">
      <c r="A80" s="47" t="s">
        <v>233</v>
      </c>
      <c r="B80" s="38" t="s">
        <v>70</v>
      </c>
      <c r="C80" s="38" t="s">
        <v>61</v>
      </c>
      <c r="D80" s="17">
        <v>34</v>
      </c>
      <c r="E80" s="17">
        <v>10</v>
      </c>
      <c r="F80" s="17">
        <v>18</v>
      </c>
      <c r="G80" s="17">
        <v>28</v>
      </c>
      <c r="H80" s="33"/>
      <c r="I80" s="42">
        <f>VLOOKUP($A80,Skaters!$A1:$L640,7,FALSE)</f>
        <v>47</v>
      </c>
      <c r="J80" s="33">
        <f>VLOOKUP($A80,Skaters!$A1:$L640,10,FALSE)</f>
        <v>15.4809243229604</v>
      </c>
      <c r="K80" s="33">
        <f>VLOOKUP($A80,Skaters!$A1:$L640,11,FALSE)</f>
        <v>20.042293856373401</v>
      </c>
      <c r="L80" s="33">
        <f>VLOOKUP($A80,Skaters!$A1:$L640,12,FALSE)</f>
        <v>35.523218179333803</v>
      </c>
      <c r="M80" s="33"/>
      <c r="N80" s="17">
        <f t="shared" si="4"/>
        <v>81</v>
      </c>
      <c r="O80" s="33">
        <f t="shared" si="5"/>
        <v>25.480924322960398</v>
      </c>
      <c r="P80" s="33">
        <f t="shared" si="6"/>
        <v>38.042293856373405</v>
      </c>
      <c r="Q80" s="33">
        <f t="shared" si="7"/>
        <v>63.523218179333803</v>
      </c>
    </row>
    <row r="81" spans="1:17" ht="21.25" customHeight="1" x14ac:dyDescent="0.15">
      <c r="A81" s="44" t="s">
        <v>152</v>
      </c>
      <c r="B81" s="48" t="s">
        <v>63</v>
      </c>
      <c r="C81" s="48" t="s">
        <v>74</v>
      </c>
      <c r="D81" s="17">
        <v>33</v>
      </c>
      <c r="E81" s="17">
        <v>4</v>
      </c>
      <c r="F81" s="17">
        <v>24</v>
      </c>
      <c r="G81" s="17">
        <v>28</v>
      </c>
      <c r="H81" s="33"/>
      <c r="I81" s="42">
        <f>VLOOKUP($A81,Skaters!$A1:$L640,7,FALSE)</f>
        <v>49</v>
      </c>
      <c r="J81" s="33">
        <f>VLOOKUP($A81,Skaters!$A1:$L640,10,FALSE)</f>
        <v>4.8518469096298498</v>
      </c>
      <c r="K81" s="33">
        <f>VLOOKUP($A81,Skaters!$A1:$L640,11,FALSE)</f>
        <v>29.799345012151399</v>
      </c>
      <c r="L81" s="33">
        <f>VLOOKUP($A81,Skaters!$A1:$L640,12,FALSE)</f>
        <v>34.651191921781198</v>
      </c>
      <c r="M81" s="33"/>
      <c r="N81" s="17">
        <f t="shared" si="4"/>
        <v>82</v>
      </c>
      <c r="O81" s="33">
        <f t="shared" si="5"/>
        <v>8.8518469096298489</v>
      </c>
      <c r="P81" s="33">
        <f t="shared" si="6"/>
        <v>53.799345012151399</v>
      </c>
      <c r="Q81" s="33">
        <f t="shared" si="7"/>
        <v>62.651191921781198</v>
      </c>
    </row>
    <row r="82" spans="1:17" ht="21.25" customHeight="1" x14ac:dyDescent="0.15">
      <c r="A82" s="37" t="s">
        <v>208</v>
      </c>
      <c r="B82" s="38" t="s">
        <v>119</v>
      </c>
      <c r="C82" s="38" t="s">
        <v>59</v>
      </c>
      <c r="D82" s="17">
        <v>32</v>
      </c>
      <c r="E82" s="17">
        <v>12</v>
      </c>
      <c r="F82" s="17">
        <v>17</v>
      </c>
      <c r="G82" s="17">
        <v>29</v>
      </c>
      <c r="H82" s="33"/>
      <c r="I82" s="42">
        <f>VLOOKUP($A82,Skaters!$A1:$L640,7,FALSE)</f>
        <v>46</v>
      </c>
      <c r="J82" s="33">
        <f>VLOOKUP($A82,Skaters!$A1:$L640,10,FALSE)</f>
        <v>15.239404413551901</v>
      </c>
      <c r="K82" s="33">
        <f>VLOOKUP($A82,Skaters!$A1:$L640,11,FALSE)</f>
        <v>18.304261899947502</v>
      </c>
      <c r="L82" s="33">
        <f>VLOOKUP($A82,Skaters!$A1:$L640,12,FALSE)</f>
        <v>33.543666313499401</v>
      </c>
      <c r="M82" s="33"/>
      <c r="N82" s="17">
        <f t="shared" si="4"/>
        <v>78</v>
      </c>
      <c r="O82" s="33">
        <f t="shared" si="5"/>
        <v>27.239404413551902</v>
      </c>
      <c r="P82" s="33">
        <f t="shared" si="6"/>
        <v>35.304261899947505</v>
      </c>
      <c r="Q82" s="33">
        <f t="shared" si="7"/>
        <v>62.543666313499401</v>
      </c>
    </row>
    <row r="83" spans="1:17" ht="21.25" customHeight="1" x14ac:dyDescent="0.15">
      <c r="A83" s="44" t="s">
        <v>225</v>
      </c>
      <c r="B83" s="48" t="s">
        <v>125</v>
      </c>
      <c r="C83" s="48" t="s">
        <v>104</v>
      </c>
      <c r="D83" s="17">
        <v>34</v>
      </c>
      <c r="E83" s="17">
        <v>13</v>
      </c>
      <c r="F83" s="17">
        <v>15</v>
      </c>
      <c r="G83" s="17">
        <v>28</v>
      </c>
      <c r="H83" s="33"/>
      <c r="I83" s="42">
        <f>VLOOKUP($A83,Skaters!$A1:$L640,7,FALSE)</f>
        <v>46</v>
      </c>
      <c r="J83" s="33">
        <f>VLOOKUP($A83,Skaters!$A1:$L640,10,FALSE)</f>
        <v>15.7853728044392</v>
      </c>
      <c r="K83" s="33">
        <f>VLOOKUP($A83,Skaters!$A1:$L640,11,FALSE)</f>
        <v>18.277294078889</v>
      </c>
      <c r="L83" s="33">
        <f>VLOOKUP($A83,Skaters!$A1:$L640,12,FALSE)</f>
        <v>34.062666883328298</v>
      </c>
      <c r="M83" s="33"/>
      <c r="N83" s="17">
        <f t="shared" si="4"/>
        <v>80</v>
      </c>
      <c r="O83" s="33">
        <f t="shared" si="5"/>
        <v>28.785372804439199</v>
      </c>
      <c r="P83" s="33">
        <f t="shared" si="6"/>
        <v>33.277294078889</v>
      </c>
      <c r="Q83" s="33">
        <f t="shared" si="7"/>
        <v>62.062666883328298</v>
      </c>
    </row>
    <row r="84" spans="1:17" ht="21.25" customHeight="1" x14ac:dyDescent="0.15">
      <c r="A84" s="37" t="s">
        <v>131</v>
      </c>
      <c r="B84" s="38" t="s">
        <v>99</v>
      </c>
      <c r="C84" s="38" t="s">
        <v>59</v>
      </c>
      <c r="D84" s="17">
        <v>28</v>
      </c>
      <c r="E84" s="17">
        <v>14</v>
      </c>
      <c r="F84" s="17">
        <v>8</v>
      </c>
      <c r="G84" s="17">
        <v>22</v>
      </c>
      <c r="H84" s="33"/>
      <c r="I84" s="42">
        <f>VLOOKUP($A84,Skaters!$A1:$L640,7,FALSE)</f>
        <v>53</v>
      </c>
      <c r="J84" s="33">
        <f>VLOOKUP($A84,Skaters!$A1:$L640,10,FALSE)</f>
        <v>21.244699893775799</v>
      </c>
      <c r="K84" s="33">
        <f>VLOOKUP($A84,Skaters!$A1:$L640,11,FALSE)</f>
        <v>18.28650846467</v>
      </c>
      <c r="L84" s="33">
        <f>VLOOKUP($A84,Skaters!$A1:$L640,12,FALSE)</f>
        <v>39.531208358445802</v>
      </c>
      <c r="M84" s="33"/>
      <c r="N84" s="17">
        <f t="shared" si="4"/>
        <v>81</v>
      </c>
      <c r="O84" s="33">
        <f t="shared" si="5"/>
        <v>35.244699893775802</v>
      </c>
      <c r="P84" s="33">
        <f t="shared" si="6"/>
        <v>26.28650846467</v>
      </c>
      <c r="Q84" s="33">
        <f t="shared" si="7"/>
        <v>61.531208358445802</v>
      </c>
    </row>
    <row r="85" spans="1:17" ht="21.25" customHeight="1" x14ac:dyDescent="0.15">
      <c r="A85" s="44" t="s">
        <v>179</v>
      </c>
      <c r="B85" s="45" t="s">
        <v>80</v>
      </c>
      <c r="C85" s="45" t="s">
        <v>104</v>
      </c>
      <c r="D85" s="17">
        <v>33</v>
      </c>
      <c r="E85" s="17">
        <v>15</v>
      </c>
      <c r="F85" s="17">
        <v>13</v>
      </c>
      <c r="G85" s="17">
        <v>28</v>
      </c>
      <c r="H85" s="33"/>
      <c r="I85" s="42">
        <f>VLOOKUP($A85,Skaters!$A1:$L640,7,FALSE)</f>
        <v>49</v>
      </c>
      <c r="J85" s="33">
        <f>VLOOKUP($A85,Skaters!$A1:$L640,10,FALSE)</f>
        <v>15.1030024502691</v>
      </c>
      <c r="K85" s="33">
        <f>VLOOKUP($A85,Skaters!$A1:$L640,11,FALSE)</f>
        <v>18.167383299453402</v>
      </c>
      <c r="L85" s="33">
        <f>VLOOKUP($A85,Skaters!$A1:$L640,12,FALSE)</f>
        <v>33.270385749722401</v>
      </c>
      <c r="M85" s="33"/>
      <c r="N85" s="17">
        <f t="shared" si="4"/>
        <v>82</v>
      </c>
      <c r="O85" s="33">
        <f t="shared" si="5"/>
        <v>30.103002450269102</v>
      </c>
      <c r="P85" s="33">
        <f t="shared" si="6"/>
        <v>31.167383299453402</v>
      </c>
      <c r="Q85" s="33">
        <f t="shared" si="7"/>
        <v>61.270385749722401</v>
      </c>
    </row>
    <row r="86" spans="1:17" ht="21.25" customHeight="1" x14ac:dyDescent="0.15">
      <c r="A86" s="37" t="s">
        <v>110</v>
      </c>
      <c r="B86" s="38" t="s">
        <v>72</v>
      </c>
      <c r="C86" s="38" t="s">
        <v>104</v>
      </c>
      <c r="D86" s="17">
        <v>22</v>
      </c>
      <c r="E86" s="17">
        <v>1</v>
      </c>
      <c r="F86" s="17">
        <v>16</v>
      </c>
      <c r="G86" s="17">
        <v>17</v>
      </c>
      <c r="H86" s="33"/>
      <c r="I86" s="42">
        <f>VLOOKUP($A86,Skaters!$A1:$L640,7,FALSE)</f>
        <v>49</v>
      </c>
      <c r="J86" s="33">
        <f>VLOOKUP($A86,Skaters!$A1:$L640,10,FALSE)</f>
        <v>12.2876416310799</v>
      </c>
      <c r="K86" s="33">
        <f>VLOOKUP($A86,Skaters!$A1:$L640,11,FALSE)</f>
        <v>31.950673626536702</v>
      </c>
      <c r="L86" s="33">
        <f>VLOOKUP($A86,Skaters!$A1:$L640,12,FALSE)</f>
        <v>44.238315257616698</v>
      </c>
      <c r="M86" s="33"/>
      <c r="N86" s="17">
        <f t="shared" si="4"/>
        <v>71</v>
      </c>
      <c r="O86" s="33">
        <f t="shared" si="5"/>
        <v>13.2876416310799</v>
      </c>
      <c r="P86" s="33">
        <f t="shared" si="6"/>
        <v>47.950673626536698</v>
      </c>
      <c r="Q86" s="33">
        <f t="shared" si="7"/>
        <v>61.238315257616698</v>
      </c>
    </row>
    <row r="87" spans="1:17" ht="21.25" customHeight="1" x14ac:dyDescent="0.15">
      <c r="A87" s="37" t="s">
        <v>182</v>
      </c>
      <c r="B87" s="38" t="s">
        <v>70</v>
      </c>
      <c r="C87" s="38" t="s">
        <v>104</v>
      </c>
      <c r="D87" s="17">
        <v>32</v>
      </c>
      <c r="E87" s="17">
        <v>9</v>
      </c>
      <c r="F87" s="17">
        <v>17</v>
      </c>
      <c r="G87" s="17">
        <v>26</v>
      </c>
      <c r="H87" s="33"/>
      <c r="I87" s="42">
        <f>VLOOKUP($A87,Skaters!$A1:$L640,7,FALSE)</f>
        <v>47</v>
      </c>
      <c r="J87" s="33">
        <f>VLOOKUP($A87,Skaters!$A1:$L640,10,FALSE)</f>
        <v>16.342145338843199</v>
      </c>
      <c r="K87" s="33">
        <f>VLOOKUP($A87,Skaters!$A1:$L640,11,FALSE)</f>
        <v>18.791432531853602</v>
      </c>
      <c r="L87" s="33">
        <f>VLOOKUP($A87,Skaters!$A1:$L640,12,FALSE)</f>
        <v>35.133577870696698</v>
      </c>
      <c r="M87" s="33"/>
      <c r="N87" s="17">
        <f t="shared" si="4"/>
        <v>79</v>
      </c>
      <c r="O87" s="33">
        <f t="shared" si="5"/>
        <v>25.342145338843199</v>
      </c>
      <c r="P87" s="33">
        <f t="shared" si="6"/>
        <v>35.791432531853602</v>
      </c>
      <c r="Q87" s="33">
        <f t="shared" si="7"/>
        <v>61.133577870696698</v>
      </c>
    </row>
    <row r="88" spans="1:17" ht="21.25" customHeight="1" x14ac:dyDescent="0.15">
      <c r="A88" s="44" t="s">
        <v>155</v>
      </c>
      <c r="B88" s="48" t="s">
        <v>72</v>
      </c>
      <c r="C88" s="48" t="s">
        <v>59</v>
      </c>
      <c r="D88" s="17">
        <v>33</v>
      </c>
      <c r="E88" s="17">
        <v>15</v>
      </c>
      <c r="F88" s="17">
        <v>11</v>
      </c>
      <c r="G88" s="17">
        <v>26</v>
      </c>
      <c r="H88" s="33"/>
      <c r="I88" s="42">
        <f>VLOOKUP($A88,Skaters!$A1:$L640,7,FALSE)</f>
        <v>49</v>
      </c>
      <c r="J88" s="33">
        <f>VLOOKUP($A88,Skaters!$A1:$L640,10,FALSE)</f>
        <v>16.5966891936976</v>
      </c>
      <c r="K88" s="33">
        <f>VLOOKUP($A88,Skaters!$A1:$L640,11,FALSE)</f>
        <v>18.483441495782099</v>
      </c>
      <c r="L88" s="33">
        <f>VLOOKUP($A88,Skaters!$A1:$L640,12,FALSE)</f>
        <v>35.080130689479802</v>
      </c>
      <c r="M88" s="33"/>
      <c r="N88" s="17">
        <f t="shared" si="4"/>
        <v>82</v>
      </c>
      <c r="O88" s="33">
        <f t="shared" si="5"/>
        <v>31.5966891936976</v>
      </c>
      <c r="P88" s="33">
        <f t="shared" si="6"/>
        <v>29.483441495782099</v>
      </c>
      <c r="Q88" s="33">
        <f t="shared" si="7"/>
        <v>61.080130689479802</v>
      </c>
    </row>
    <row r="89" spans="1:17" ht="21.25" customHeight="1" x14ac:dyDescent="0.15">
      <c r="A89" s="44" t="s">
        <v>190</v>
      </c>
      <c r="B89" s="48" t="s">
        <v>157</v>
      </c>
      <c r="C89" s="48" t="s">
        <v>81</v>
      </c>
      <c r="D89" s="17">
        <v>27</v>
      </c>
      <c r="E89" s="17">
        <v>15</v>
      </c>
      <c r="F89" s="17">
        <v>9</v>
      </c>
      <c r="G89" s="17">
        <v>24</v>
      </c>
      <c r="H89" s="33"/>
      <c r="I89" s="42">
        <f>VLOOKUP($A89,Skaters!$A1:$L640,7,FALSE)</f>
        <v>46</v>
      </c>
      <c r="J89" s="33">
        <f>VLOOKUP($A89,Skaters!$A1:$L640,10,FALSE)</f>
        <v>19.7464230301836</v>
      </c>
      <c r="K89" s="33">
        <f>VLOOKUP($A89,Skaters!$A1:$L640,11,FALSE)</f>
        <v>16.945982615895002</v>
      </c>
      <c r="L89" s="33">
        <f>VLOOKUP($A89,Skaters!$A1:$L640,12,FALSE)</f>
        <v>36.692405646078498</v>
      </c>
      <c r="M89" s="33"/>
      <c r="N89" s="17">
        <f t="shared" si="4"/>
        <v>73</v>
      </c>
      <c r="O89" s="33">
        <f t="shared" si="5"/>
        <v>34.7464230301836</v>
      </c>
      <c r="P89" s="33">
        <f t="shared" si="6"/>
        <v>25.945982615895002</v>
      </c>
      <c r="Q89" s="33">
        <f t="shared" si="7"/>
        <v>60.692405646078498</v>
      </c>
    </row>
    <row r="90" spans="1:17" ht="21.25" customHeight="1" x14ac:dyDescent="0.2">
      <c r="A90" s="47" t="s">
        <v>201</v>
      </c>
      <c r="B90" s="38" t="s">
        <v>121</v>
      </c>
      <c r="C90" s="38" t="s">
        <v>81</v>
      </c>
      <c r="D90" s="17">
        <v>33</v>
      </c>
      <c r="E90" s="17">
        <v>1</v>
      </c>
      <c r="F90" s="17">
        <v>24</v>
      </c>
      <c r="G90" s="17">
        <v>25</v>
      </c>
      <c r="H90" s="33"/>
      <c r="I90" s="42">
        <f>VLOOKUP($A90,Skaters!$A1:$L640,7,FALSE)</f>
        <v>49</v>
      </c>
      <c r="J90" s="33">
        <f>VLOOKUP($A90,Skaters!$A1:$L640,10,FALSE)</f>
        <v>6.3064425128249999</v>
      </c>
      <c r="K90" s="33">
        <f>VLOOKUP($A90,Skaters!$A1:$L640,11,FALSE)</f>
        <v>29.348977156207798</v>
      </c>
      <c r="L90" s="33">
        <f>VLOOKUP($A90,Skaters!$A1:$L640,12,FALSE)</f>
        <v>35.655419669032803</v>
      </c>
      <c r="M90" s="33"/>
      <c r="N90" s="17">
        <f t="shared" si="4"/>
        <v>82</v>
      </c>
      <c r="O90" s="33">
        <f t="shared" si="5"/>
        <v>7.3064425128249999</v>
      </c>
      <c r="P90" s="33">
        <f t="shared" si="6"/>
        <v>53.348977156207795</v>
      </c>
      <c r="Q90" s="33">
        <f t="shared" si="7"/>
        <v>60.655419669032803</v>
      </c>
    </row>
    <row r="91" spans="1:17" ht="21.25" customHeight="1" x14ac:dyDescent="0.2">
      <c r="A91" s="47" t="s">
        <v>153</v>
      </c>
      <c r="B91" s="38" t="s">
        <v>76</v>
      </c>
      <c r="C91" s="38" t="s">
        <v>74</v>
      </c>
      <c r="D91" s="17">
        <v>26</v>
      </c>
      <c r="E91" s="17">
        <v>6</v>
      </c>
      <c r="F91" s="17">
        <v>18</v>
      </c>
      <c r="G91" s="17">
        <v>24</v>
      </c>
      <c r="H91" s="33"/>
      <c r="I91" s="42">
        <f>VLOOKUP($A91,Skaters!$A1:$L640,7,FALSE)</f>
        <v>49</v>
      </c>
      <c r="J91" s="33">
        <f>VLOOKUP($A91,Skaters!$A1:$L640,10,FALSE)</f>
        <v>8.6995374604076101</v>
      </c>
      <c r="K91" s="33">
        <f>VLOOKUP($A91,Skaters!$A1:$L640,11,FALSE)</f>
        <v>27.737467959468098</v>
      </c>
      <c r="L91" s="33">
        <f>VLOOKUP($A91,Skaters!$A1:$L640,12,FALSE)</f>
        <v>36.437005419875803</v>
      </c>
      <c r="M91" s="33"/>
      <c r="N91" s="17">
        <f t="shared" si="4"/>
        <v>75</v>
      </c>
      <c r="O91" s="33">
        <f t="shared" si="5"/>
        <v>14.69953746040761</v>
      </c>
      <c r="P91" s="33">
        <f t="shared" si="6"/>
        <v>45.737467959468098</v>
      </c>
      <c r="Q91" s="33">
        <f t="shared" si="7"/>
        <v>60.437005419875803</v>
      </c>
    </row>
    <row r="92" spans="1:17" ht="21.25" customHeight="1" x14ac:dyDescent="0.15">
      <c r="A92" s="44" t="s">
        <v>169</v>
      </c>
      <c r="B92" s="48" t="s">
        <v>125</v>
      </c>
      <c r="C92" s="48" t="s">
        <v>59</v>
      </c>
      <c r="D92" s="17">
        <v>31</v>
      </c>
      <c r="E92" s="17">
        <v>5</v>
      </c>
      <c r="F92" s="17">
        <v>16</v>
      </c>
      <c r="G92" s="17">
        <v>21</v>
      </c>
      <c r="H92" s="33"/>
      <c r="I92" s="42">
        <f>VLOOKUP($A92,Skaters!$A1:$L640,7,FALSE)</f>
        <v>46</v>
      </c>
      <c r="J92" s="33">
        <f>VLOOKUP($A92,Skaters!$A1:$L640,10,FALSE)</f>
        <v>12.7308737355649</v>
      </c>
      <c r="K92" s="33">
        <f>VLOOKUP($A92,Skaters!$A1:$L640,11,FALSE)</f>
        <v>25.699433476012</v>
      </c>
      <c r="L92" s="33">
        <f>VLOOKUP($A92,Skaters!$A1:$L640,12,FALSE)</f>
        <v>38.430307211576903</v>
      </c>
      <c r="M92" s="33"/>
      <c r="N92" s="17">
        <f t="shared" si="4"/>
        <v>77</v>
      </c>
      <c r="O92" s="33">
        <f t="shared" si="5"/>
        <v>17.730873735564899</v>
      </c>
      <c r="P92" s="33">
        <f t="shared" si="6"/>
        <v>41.699433476012004</v>
      </c>
      <c r="Q92" s="33">
        <f t="shared" si="7"/>
        <v>59.430307211576903</v>
      </c>
    </row>
    <row r="93" spans="1:17" ht="21.25" customHeight="1" x14ac:dyDescent="0.2">
      <c r="A93" s="47" t="s">
        <v>216</v>
      </c>
      <c r="B93" s="38" t="s">
        <v>70</v>
      </c>
      <c r="C93" s="38" t="s">
        <v>81</v>
      </c>
      <c r="D93" s="17">
        <v>27</v>
      </c>
      <c r="E93" s="17">
        <v>14</v>
      </c>
      <c r="F93" s="17">
        <v>11</v>
      </c>
      <c r="G93" s="17">
        <v>25</v>
      </c>
      <c r="H93" s="33"/>
      <c r="I93" s="42">
        <f>VLOOKUP($A93,Skaters!$A1:$L640,7,FALSE)</f>
        <v>47</v>
      </c>
      <c r="J93" s="33">
        <f>VLOOKUP($A93,Skaters!$A1:$L640,10,FALSE)</f>
        <v>16.1386175690348</v>
      </c>
      <c r="K93" s="33">
        <f>VLOOKUP($A93,Skaters!$A1:$L640,11,FALSE)</f>
        <v>17.8940524424535</v>
      </c>
      <c r="L93" s="33">
        <f>VLOOKUP($A93,Skaters!$A1:$L640,12,FALSE)</f>
        <v>34.0326700114883</v>
      </c>
      <c r="M93" s="33"/>
      <c r="N93" s="17">
        <f t="shared" si="4"/>
        <v>74</v>
      </c>
      <c r="O93" s="33">
        <f t="shared" si="5"/>
        <v>30.1386175690348</v>
      </c>
      <c r="P93" s="33">
        <f t="shared" si="6"/>
        <v>28.8940524424535</v>
      </c>
      <c r="Q93" s="33">
        <f t="shared" si="7"/>
        <v>59.0326700114883</v>
      </c>
    </row>
    <row r="94" spans="1:17" ht="21.25" customHeight="1" x14ac:dyDescent="0.15">
      <c r="A94" s="44" t="s">
        <v>127</v>
      </c>
      <c r="B94" s="48" t="s">
        <v>99</v>
      </c>
      <c r="C94" s="48" t="s">
        <v>66</v>
      </c>
      <c r="D94" s="17">
        <v>26</v>
      </c>
      <c r="E94" s="17">
        <v>12</v>
      </c>
      <c r="F94" s="17">
        <v>10</v>
      </c>
      <c r="G94" s="17">
        <v>22</v>
      </c>
      <c r="H94" s="33"/>
      <c r="I94" s="42">
        <f>VLOOKUP($A94,Skaters!$A1:$L640,7,FALSE)</f>
        <v>53</v>
      </c>
      <c r="J94" s="33">
        <f>VLOOKUP($A94,Skaters!$A1:$L640,10,FALSE)</f>
        <v>18.050400907166601</v>
      </c>
      <c r="K94" s="33">
        <f>VLOOKUP($A94,Skaters!$A1:$L640,11,FALSE)</f>
        <v>18.9655036699676</v>
      </c>
      <c r="L94" s="33">
        <f>VLOOKUP($A94,Skaters!$A1:$L640,12,FALSE)</f>
        <v>37.0159045771343</v>
      </c>
      <c r="M94" s="33"/>
      <c r="N94" s="17">
        <f t="shared" si="4"/>
        <v>79</v>
      </c>
      <c r="O94" s="33">
        <f t="shared" si="5"/>
        <v>30.050400907166601</v>
      </c>
      <c r="P94" s="33">
        <f t="shared" si="6"/>
        <v>28.9655036699676</v>
      </c>
      <c r="Q94" s="33">
        <f t="shared" si="7"/>
        <v>59.0159045771343</v>
      </c>
    </row>
    <row r="95" spans="1:17" ht="21.25" customHeight="1" x14ac:dyDescent="0.2">
      <c r="A95" s="47" t="s">
        <v>161</v>
      </c>
      <c r="B95" s="38" t="s">
        <v>76</v>
      </c>
      <c r="C95" s="38" t="s">
        <v>59</v>
      </c>
      <c r="D95" s="17">
        <v>33</v>
      </c>
      <c r="E95" s="17">
        <v>7</v>
      </c>
      <c r="F95" s="17">
        <v>15</v>
      </c>
      <c r="G95" s="17">
        <v>22</v>
      </c>
      <c r="H95" s="33"/>
      <c r="I95" s="42">
        <f>VLOOKUP($A95,Skaters!$A1:$L640,7,FALSE)</f>
        <v>49</v>
      </c>
      <c r="J95" s="33">
        <f>VLOOKUP($A95,Skaters!$A1:$L640,10,FALSE)</f>
        <v>13.107706943982301</v>
      </c>
      <c r="K95" s="33">
        <f>VLOOKUP($A95,Skaters!$A1:$L640,11,FALSE)</f>
        <v>23.520952964129901</v>
      </c>
      <c r="L95" s="33">
        <f>VLOOKUP($A95,Skaters!$A1:$L640,12,FALSE)</f>
        <v>36.628659908112198</v>
      </c>
      <c r="M95" s="33"/>
      <c r="N95" s="17">
        <f t="shared" si="4"/>
        <v>82</v>
      </c>
      <c r="O95" s="33">
        <f t="shared" si="5"/>
        <v>20.107706943982301</v>
      </c>
      <c r="P95" s="33">
        <f t="shared" si="6"/>
        <v>38.520952964129904</v>
      </c>
      <c r="Q95" s="33">
        <f t="shared" si="7"/>
        <v>58.628659908112198</v>
      </c>
    </row>
    <row r="96" spans="1:17" ht="21.25" customHeight="1" x14ac:dyDescent="0.15">
      <c r="A96" s="44" t="s">
        <v>171</v>
      </c>
      <c r="B96" s="48" t="s">
        <v>135</v>
      </c>
      <c r="C96" s="48" t="s">
        <v>62</v>
      </c>
      <c r="D96" s="17">
        <v>33</v>
      </c>
      <c r="E96" s="17">
        <v>5</v>
      </c>
      <c r="F96" s="17">
        <v>18</v>
      </c>
      <c r="G96" s="17">
        <v>23</v>
      </c>
      <c r="H96" s="33"/>
      <c r="I96" s="42">
        <f>VLOOKUP($A96,Skaters!$A1:$L640,7,FALSE)</f>
        <v>49</v>
      </c>
      <c r="J96" s="33">
        <f>VLOOKUP($A96,Skaters!$A1:$L640,10,FALSE)</f>
        <v>12.952308667394901</v>
      </c>
      <c r="K96" s="33">
        <f>VLOOKUP($A96,Skaters!$A1:$L640,11,FALSE)</f>
        <v>22.663369001696001</v>
      </c>
      <c r="L96" s="33">
        <f>VLOOKUP($A96,Skaters!$A1:$L640,12,FALSE)</f>
        <v>35.615677669090999</v>
      </c>
      <c r="M96" s="33"/>
      <c r="N96" s="17">
        <f t="shared" si="4"/>
        <v>82</v>
      </c>
      <c r="O96" s="33">
        <f t="shared" si="5"/>
        <v>17.952308667394902</v>
      </c>
      <c r="P96" s="33">
        <f t="shared" si="6"/>
        <v>40.663369001695997</v>
      </c>
      <c r="Q96" s="33">
        <f t="shared" si="7"/>
        <v>58.615677669090999</v>
      </c>
    </row>
    <row r="97" spans="1:17" ht="21.25" customHeight="1" x14ac:dyDescent="0.15">
      <c r="A97" s="44" t="s">
        <v>148</v>
      </c>
      <c r="B97" s="45" t="s">
        <v>80</v>
      </c>
      <c r="C97" s="45" t="s">
        <v>81</v>
      </c>
      <c r="D97" s="17">
        <v>33</v>
      </c>
      <c r="E97" s="17">
        <v>7</v>
      </c>
      <c r="F97" s="17">
        <v>16</v>
      </c>
      <c r="G97" s="17">
        <v>23</v>
      </c>
      <c r="H97" s="33"/>
      <c r="I97" s="42">
        <f>VLOOKUP($A97,Skaters!$A1:$L640,7,FALSE)</f>
        <v>49</v>
      </c>
      <c r="J97" s="33">
        <f>VLOOKUP($A97,Skaters!$A1:$L640,10,FALSE)</f>
        <v>14.79376502379</v>
      </c>
      <c r="K97" s="33">
        <f>VLOOKUP($A97,Skaters!$A1:$L640,11,FALSE)</f>
        <v>20.6454857989897</v>
      </c>
      <c r="L97" s="33">
        <f>VLOOKUP($A97,Skaters!$A1:$L640,12,FALSE)</f>
        <v>35.439250822779599</v>
      </c>
      <c r="M97" s="33"/>
      <c r="N97" s="17">
        <f t="shared" si="4"/>
        <v>82</v>
      </c>
      <c r="O97" s="33">
        <f t="shared" si="5"/>
        <v>21.793765023790002</v>
      </c>
      <c r="P97" s="33">
        <f t="shared" si="6"/>
        <v>36.645485798989696</v>
      </c>
      <c r="Q97" s="33">
        <f t="shared" si="7"/>
        <v>58.439250822779599</v>
      </c>
    </row>
    <row r="98" spans="1:17" ht="21.25" customHeight="1" x14ac:dyDescent="0.15">
      <c r="A98" s="44" t="s">
        <v>224</v>
      </c>
      <c r="B98" s="45" t="s">
        <v>65</v>
      </c>
      <c r="C98" s="45" t="s">
        <v>62</v>
      </c>
      <c r="D98" s="17">
        <v>32</v>
      </c>
      <c r="E98" s="17">
        <v>9</v>
      </c>
      <c r="F98" s="17">
        <v>15</v>
      </c>
      <c r="G98" s="17">
        <v>24</v>
      </c>
      <c r="H98" s="33"/>
      <c r="I98" s="42">
        <f>VLOOKUP($A98,Skaters!$A1:$L640,7,FALSE)</f>
        <v>46</v>
      </c>
      <c r="J98" s="33">
        <f>VLOOKUP($A98,Skaters!$A1:$L640,10,FALSE)</f>
        <v>14.1603016143443</v>
      </c>
      <c r="K98" s="33">
        <f>VLOOKUP($A98,Skaters!$A1:$L640,11,FALSE)</f>
        <v>20.2772531825177</v>
      </c>
      <c r="L98" s="33">
        <f>VLOOKUP($A98,Skaters!$A1:$L640,12,FALSE)</f>
        <v>34.437554796862102</v>
      </c>
      <c r="M98" s="33"/>
      <c r="N98" s="17">
        <f t="shared" si="4"/>
        <v>78</v>
      </c>
      <c r="O98" s="33">
        <f t="shared" si="5"/>
        <v>23.160301614344299</v>
      </c>
      <c r="P98" s="33">
        <f t="shared" si="6"/>
        <v>35.277253182517697</v>
      </c>
      <c r="Q98" s="33">
        <f t="shared" si="7"/>
        <v>58.437554796862102</v>
      </c>
    </row>
    <row r="99" spans="1:17" ht="21.25" customHeight="1" x14ac:dyDescent="0.2">
      <c r="A99" s="47" t="s">
        <v>27</v>
      </c>
      <c r="B99" s="38" t="s">
        <v>78</v>
      </c>
      <c r="C99" s="38" t="s">
        <v>62</v>
      </c>
      <c r="D99" s="17">
        <v>5</v>
      </c>
      <c r="E99" s="17">
        <v>1</v>
      </c>
      <c r="F99" s="17">
        <v>5</v>
      </c>
      <c r="G99" s="17">
        <v>6</v>
      </c>
      <c r="H99" s="33"/>
      <c r="I99" s="42">
        <f>VLOOKUP($A99,Skaters!$A1:$L640,7,FALSE)</f>
        <v>45</v>
      </c>
      <c r="J99" s="33">
        <f>VLOOKUP($A99,Skaters!$A1:$L640,10,FALSE)</f>
        <v>18.476604813201501</v>
      </c>
      <c r="K99" s="33">
        <f>VLOOKUP($A99,Skaters!$A1:$L640,11,FALSE)</f>
        <v>33.292237628042699</v>
      </c>
      <c r="L99" s="33">
        <f>VLOOKUP($A99,Skaters!$A1:$L640,12,FALSE)</f>
        <v>51.768842441244303</v>
      </c>
      <c r="M99" s="33"/>
      <c r="N99" s="17">
        <f t="shared" si="4"/>
        <v>50</v>
      </c>
      <c r="O99" s="33">
        <f t="shared" si="5"/>
        <v>19.476604813201501</v>
      </c>
      <c r="P99" s="33">
        <f t="shared" si="6"/>
        <v>38.292237628042699</v>
      </c>
      <c r="Q99" s="33">
        <f t="shared" si="7"/>
        <v>57.768842441244303</v>
      </c>
    </row>
    <row r="100" spans="1:17" ht="21.25" customHeight="1" x14ac:dyDescent="0.15">
      <c r="A100" s="44" t="s">
        <v>166</v>
      </c>
      <c r="B100" s="48" t="s">
        <v>60</v>
      </c>
      <c r="C100" s="48" t="s">
        <v>74</v>
      </c>
      <c r="D100" s="17">
        <v>20</v>
      </c>
      <c r="E100" s="17">
        <v>6</v>
      </c>
      <c r="F100" s="17">
        <v>17</v>
      </c>
      <c r="G100" s="17">
        <v>23</v>
      </c>
      <c r="H100" s="33"/>
      <c r="I100" s="42">
        <f>VLOOKUP($A100,Skaters!$A1:$L640,7,FALSE)</f>
        <v>51</v>
      </c>
      <c r="J100" s="33">
        <f>VLOOKUP($A100,Skaters!$A1:$L640,10,FALSE)</f>
        <v>8.8354447119881492</v>
      </c>
      <c r="K100" s="33">
        <f>VLOOKUP($A100,Skaters!$A1:$L640,11,FALSE)</f>
        <v>25.8523392080841</v>
      </c>
      <c r="L100" s="33">
        <f>VLOOKUP($A100,Skaters!$A1:$L640,12,FALSE)</f>
        <v>34.687783920072299</v>
      </c>
      <c r="M100" s="33"/>
      <c r="N100" s="17">
        <f t="shared" si="4"/>
        <v>71</v>
      </c>
      <c r="O100" s="33">
        <f t="shared" si="5"/>
        <v>14.835444711988149</v>
      </c>
      <c r="P100" s="33">
        <f t="shared" si="6"/>
        <v>42.852339208084103</v>
      </c>
      <c r="Q100" s="33">
        <f t="shared" si="7"/>
        <v>57.687783920072299</v>
      </c>
    </row>
    <row r="101" spans="1:17" ht="21.25" customHeight="1" x14ac:dyDescent="0.15">
      <c r="A101" s="44" t="s">
        <v>202</v>
      </c>
      <c r="B101" s="45" t="s">
        <v>87</v>
      </c>
      <c r="C101" s="45" t="s">
        <v>61</v>
      </c>
      <c r="D101" s="17">
        <v>33</v>
      </c>
      <c r="E101" s="17">
        <v>18</v>
      </c>
      <c r="F101" s="17">
        <v>8</v>
      </c>
      <c r="G101" s="17">
        <v>26</v>
      </c>
      <c r="H101" s="33"/>
      <c r="I101" s="42">
        <f>VLOOKUP($A101,Skaters!$A1:$L640,7,FALSE)</f>
        <v>44</v>
      </c>
      <c r="J101" s="33">
        <f>VLOOKUP($A101,Skaters!$A1:$L640,10,FALSE)</f>
        <v>16.4333459258931</v>
      </c>
      <c r="K101" s="33">
        <f>VLOOKUP($A101,Skaters!$A1:$L640,11,FALSE)</f>
        <v>15.1761312707459</v>
      </c>
      <c r="L101" s="33">
        <f>VLOOKUP($A101,Skaters!$A1:$L640,12,FALSE)</f>
        <v>31.609477196638998</v>
      </c>
      <c r="M101" s="33"/>
      <c r="N101" s="17">
        <f t="shared" si="4"/>
        <v>77</v>
      </c>
      <c r="O101" s="33">
        <f t="shared" si="5"/>
        <v>34.4333459258931</v>
      </c>
      <c r="P101" s="33">
        <f t="shared" si="6"/>
        <v>23.176131270745898</v>
      </c>
      <c r="Q101" s="33">
        <f t="shared" si="7"/>
        <v>57.609477196638998</v>
      </c>
    </row>
    <row r="102" spans="1:17" ht="21.25" customHeight="1" x14ac:dyDescent="0.15">
      <c r="A102" s="44" t="s">
        <v>238</v>
      </c>
      <c r="B102" s="48" t="s">
        <v>239</v>
      </c>
      <c r="C102" s="48" t="s">
        <v>61</v>
      </c>
      <c r="D102" s="17">
        <v>31</v>
      </c>
      <c r="E102" s="17">
        <v>8</v>
      </c>
      <c r="F102" s="17">
        <v>17</v>
      </c>
      <c r="G102" s="17">
        <v>25</v>
      </c>
      <c r="H102" s="33"/>
      <c r="I102" s="42">
        <f>VLOOKUP($A102,Skaters!$A1:$L640,7,FALSE)</f>
        <v>44</v>
      </c>
      <c r="J102" s="33">
        <f>VLOOKUP($A102,Skaters!$A1:$L640,10,FALSE)</f>
        <v>10.646248504113199</v>
      </c>
      <c r="K102" s="33">
        <f>VLOOKUP($A102,Skaters!$A1:$L640,11,FALSE)</f>
        <v>21.927571764160199</v>
      </c>
      <c r="L102" s="33">
        <f>VLOOKUP($A102,Skaters!$A1:$L640,12,FALSE)</f>
        <v>32.573820268273501</v>
      </c>
      <c r="M102" s="33"/>
      <c r="N102" s="17">
        <f t="shared" si="4"/>
        <v>75</v>
      </c>
      <c r="O102" s="33">
        <f t="shared" si="5"/>
        <v>18.646248504113199</v>
      </c>
      <c r="P102" s="33">
        <f t="shared" si="6"/>
        <v>38.927571764160199</v>
      </c>
      <c r="Q102" s="33">
        <f t="shared" si="7"/>
        <v>57.573820268273501</v>
      </c>
    </row>
    <row r="103" spans="1:17" ht="21.25" customHeight="1" x14ac:dyDescent="0.15">
      <c r="A103" s="44" t="s">
        <v>286</v>
      </c>
      <c r="B103" s="45" t="s">
        <v>96</v>
      </c>
      <c r="C103" s="45" t="s">
        <v>59</v>
      </c>
      <c r="D103" s="17">
        <v>33</v>
      </c>
      <c r="E103" s="17">
        <v>10</v>
      </c>
      <c r="F103" s="17">
        <v>19</v>
      </c>
      <c r="G103" s="17">
        <v>29</v>
      </c>
      <c r="H103" s="33"/>
      <c r="I103" s="42">
        <f>VLOOKUP($A103,Skaters!$A1:$L640,7,FALSE)</f>
        <v>46</v>
      </c>
      <c r="J103" s="33">
        <f>VLOOKUP($A103,Skaters!$A1:$L640,10,FALSE)</f>
        <v>10.121039745066801</v>
      </c>
      <c r="K103" s="33">
        <f>VLOOKUP($A103,Skaters!$A1:$L640,11,FALSE)</f>
        <v>18.288519225451001</v>
      </c>
      <c r="L103" s="33">
        <f>VLOOKUP($A103,Skaters!$A1:$L640,12,FALSE)</f>
        <v>28.4095589705178</v>
      </c>
      <c r="M103" s="33"/>
      <c r="N103" s="17">
        <f t="shared" si="4"/>
        <v>79</v>
      </c>
      <c r="O103" s="33">
        <f t="shared" si="5"/>
        <v>20.121039745066803</v>
      </c>
      <c r="P103" s="33">
        <f t="shared" si="6"/>
        <v>37.288519225450997</v>
      </c>
      <c r="Q103" s="33">
        <f t="shared" si="7"/>
        <v>57.4095589705178</v>
      </c>
    </row>
    <row r="104" spans="1:17" ht="21.25" customHeight="1" x14ac:dyDescent="0.2">
      <c r="A104" s="47" t="s">
        <v>162</v>
      </c>
      <c r="B104" s="38" t="s">
        <v>125</v>
      </c>
      <c r="C104" s="38" t="s">
        <v>81</v>
      </c>
      <c r="D104" s="17">
        <v>24</v>
      </c>
      <c r="E104" s="17">
        <v>8</v>
      </c>
      <c r="F104" s="17">
        <v>12</v>
      </c>
      <c r="G104" s="17">
        <v>20</v>
      </c>
      <c r="H104" s="33"/>
      <c r="I104" s="42">
        <f>VLOOKUP($A104,Skaters!$A1:$L640,7,FALSE)</f>
        <v>46</v>
      </c>
      <c r="J104" s="33">
        <f>VLOOKUP($A104,Skaters!$A1:$L640,10,FALSE)</f>
        <v>13.8066276315199</v>
      </c>
      <c r="K104" s="33">
        <f>VLOOKUP($A104,Skaters!$A1:$L640,11,FALSE)</f>
        <v>22.850527461388801</v>
      </c>
      <c r="L104" s="33">
        <f>VLOOKUP($A104,Skaters!$A1:$L640,12,FALSE)</f>
        <v>36.657155092908802</v>
      </c>
      <c r="M104" s="33"/>
      <c r="N104" s="17">
        <f t="shared" si="4"/>
        <v>70</v>
      </c>
      <c r="O104" s="33">
        <f t="shared" si="5"/>
        <v>21.806627631519902</v>
      </c>
      <c r="P104" s="33">
        <f t="shared" si="6"/>
        <v>34.850527461388801</v>
      </c>
      <c r="Q104" s="33">
        <f t="shared" si="7"/>
        <v>56.657155092908802</v>
      </c>
    </row>
    <row r="105" spans="1:17" ht="21.25" customHeight="1" x14ac:dyDescent="0.2">
      <c r="A105" s="47" t="s">
        <v>205</v>
      </c>
      <c r="B105" s="38" t="s">
        <v>151</v>
      </c>
      <c r="C105" s="38" t="s">
        <v>62</v>
      </c>
      <c r="D105" s="17">
        <v>35</v>
      </c>
      <c r="E105" s="17">
        <v>14</v>
      </c>
      <c r="F105" s="17">
        <v>12</v>
      </c>
      <c r="G105" s="17">
        <v>26</v>
      </c>
      <c r="H105" s="33"/>
      <c r="I105" s="42">
        <f>VLOOKUP($A105,Skaters!$A1:$L640,7,FALSE)</f>
        <v>47</v>
      </c>
      <c r="J105" s="33">
        <f>VLOOKUP($A105,Skaters!$A1:$L640,10,FALSE)</f>
        <v>14.5694307339662</v>
      </c>
      <c r="K105" s="33">
        <f>VLOOKUP($A105,Skaters!$A1:$L640,11,FALSE)</f>
        <v>15.5221567129694</v>
      </c>
      <c r="L105" s="33">
        <f>VLOOKUP($A105,Skaters!$A1:$L640,12,FALSE)</f>
        <v>30.091587446935598</v>
      </c>
      <c r="M105" s="33"/>
      <c r="N105" s="17">
        <f t="shared" si="4"/>
        <v>82</v>
      </c>
      <c r="O105" s="33">
        <f t="shared" si="5"/>
        <v>28.5694307339662</v>
      </c>
      <c r="P105" s="33">
        <f t="shared" si="6"/>
        <v>27.522156712969398</v>
      </c>
      <c r="Q105" s="33">
        <f t="shared" si="7"/>
        <v>56.091587446935598</v>
      </c>
    </row>
    <row r="106" spans="1:17" ht="21.25" customHeight="1" x14ac:dyDescent="0.15">
      <c r="A106" s="44" t="s">
        <v>163</v>
      </c>
      <c r="B106" s="48" t="s">
        <v>58</v>
      </c>
      <c r="C106" s="48" t="s">
        <v>81</v>
      </c>
      <c r="D106" s="17">
        <v>31</v>
      </c>
      <c r="E106" s="17">
        <v>11</v>
      </c>
      <c r="F106" s="17">
        <v>9</v>
      </c>
      <c r="G106" s="17">
        <v>20</v>
      </c>
      <c r="H106" s="33"/>
      <c r="I106" s="42">
        <f>VLOOKUP($A106,Skaters!$A1:$L640,7,FALSE)</f>
        <v>48</v>
      </c>
      <c r="J106" s="33">
        <f>VLOOKUP($A106,Skaters!$A1:$L640,10,FALSE)</f>
        <v>18.223901022246299</v>
      </c>
      <c r="K106" s="33">
        <f>VLOOKUP($A106,Skaters!$A1:$L640,11,FALSE)</f>
        <v>17.802741266453499</v>
      </c>
      <c r="L106" s="33">
        <f>VLOOKUP($A106,Skaters!$A1:$L640,12,FALSE)</f>
        <v>36.026642288699797</v>
      </c>
      <c r="M106" s="33"/>
      <c r="N106" s="17">
        <f t="shared" si="4"/>
        <v>79</v>
      </c>
      <c r="O106" s="33">
        <f t="shared" si="5"/>
        <v>29.223901022246299</v>
      </c>
      <c r="P106" s="33">
        <f t="shared" si="6"/>
        <v>26.802741266453499</v>
      </c>
      <c r="Q106" s="33">
        <f t="shared" si="7"/>
        <v>56.026642288699797</v>
      </c>
    </row>
    <row r="107" spans="1:17" ht="21.25" customHeight="1" x14ac:dyDescent="0.15">
      <c r="A107" s="44" t="s">
        <v>180</v>
      </c>
      <c r="B107" s="48" t="s">
        <v>72</v>
      </c>
      <c r="C107" s="48" t="s">
        <v>81</v>
      </c>
      <c r="D107" s="17">
        <v>33</v>
      </c>
      <c r="E107" s="17">
        <v>8</v>
      </c>
      <c r="F107" s="17">
        <v>14</v>
      </c>
      <c r="G107" s="17">
        <v>22</v>
      </c>
      <c r="H107" s="33"/>
      <c r="I107" s="42">
        <f>VLOOKUP($A107,Skaters!$A1:$L640,7,FALSE)</f>
        <v>49</v>
      </c>
      <c r="J107" s="33">
        <f>VLOOKUP($A107,Skaters!$A1:$L640,10,FALSE)</f>
        <v>12.8950191667341</v>
      </c>
      <c r="K107" s="33">
        <f>VLOOKUP($A107,Skaters!$A1:$L640,11,FALSE)</f>
        <v>20.6596935024346</v>
      </c>
      <c r="L107" s="33">
        <f>VLOOKUP($A107,Skaters!$A1:$L640,12,FALSE)</f>
        <v>33.554712669168801</v>
      </c>
      <c r="M107" s="33"/>
      <c r="N107" s="17">
        <f t="shared" si="4"/>
        <v>82</v>
      </c>
      <c r="O107" s="33">
        <f t="shared" si="5"/>
        <v>20.895019166734102</v>
      </c>
      <c r="P107" s="33">
        <f t="shared" si="6"/>
        <v>34.6596935024346</v>
      </c>
      <c r="Q107" s="33">
        <f t="shared" si="7"/>
        <v>55.554712669168801</v>
      </c>
    </row>
    <row r="108" spans="1:17" ht="21.25" customHeight="1" x14ac:dyDescent="0.15">
      <c r="A108" s="44" t="s">
        <v>274</v>
      </c>
      <c r="B108" s="45" t="s">
        <v>87</v>
      </c>
      <c r="C108" s="45" t="s">
        <v>62</v>
      </c>
      <c r="D108" s="17">
        <v>38</v>
      </c>
      <c r="E108" s="17">
        <v>11</v>
      </c>
      <c r="F108" s="17">
        <v>17</v>
      </c>
      <c r="G108" s="17">
        <v>28</v>
      </c>
      <c r="H108" s="33"/>
      <c r="I108" s="42">
        <f>VLOOKUP($A108,Skaters!$A1:$L640,7,FALSE)</f>
        <v>44</v>
      </c>
      <c r="J108" s="33">
        <f>VLOOKUP($A108,Skaters!$A1:$L640,10,FALSE)</f>
        <v>12.583744104293</v>
      </c>
      <c r="K108" s="33">
        <f>VLOOKUP($A108,Skaters!$A1:$L640,11,FALSE)</f>
        <v>14.8289112298296</v>
      </c>
      <c r="L108" s="33">
        <f>VLOOKUP($A108,Skaters!$A1:$L640,12,FALSE)</f>
        <v>27.4126553341227</v>
      </c>
      <c r="M108" s="33"/>
      <c r="N108" s="17">
        <f t="shared" si="4"/>
        <v>82</v>
      </c>
      <c r="O108" s="33">
        <f t="shared" si="5"/>
        <v>23.583744104293</v>
      </c>
      <c r="P108" s="33">
        <f t="shared" si="6"/>
        <v>31.8289112298296</v>
      </c>
      <c r="Q108" s="33">
        <f t="shared" si="7"/>
        <v>55.412655334122704</v>
      </c>
    </row>
    <row r="109" spans="1:17" ht="21.25" customHeight="1" x14ac:dyDescent="0.15">
      <c r="A109" s="37" t="s">
        <v>257</v>
      </c>
      <c r="B109" s="38" t="s">
        <v>80</v>
      </c>
      <c r="C109" s="38" t="s">
        <v>81</v>
      </c>
      <c r="D109" s="17">
        <v>33</v>
      </c>
      <c r="E109" s="17">
        <v>14</v>
      </c>
      <c r="F109" s="17">
        <v>8</v>
      </c>
      <c r="G109" s="17">
        <v>22</v>
      </c>
      <c r="H109" s="33"/>
      <c r="I109" s="42">
        <f>VLOOKUP($A109,Skaters!$A1:$L640,7,FALSE)</f>
        <v>49</v>
      </c>
      <c r="J109" s="33">
        <f>VLOOKUP($A109,Skaters!$A1:$L640,10,FALSE)</f>
        <v>17.3456294480774</v>
      </c>
      <c r="K109" s="33">
        <f>VLOOKUP($A109,Skaters!$A1:$L640,11,FALSE)</f>
        <v>15.6757931693326</v>
      </c>
      <c r="L109" s="33">
        <f>VLOOKUP($A109,Skaters!$A1:$L640,12,FALSE)</f>
        <v>33.021422617409897</v>
      </c>
      <c r="M109" s="33"/>
      <c r="N109" s="17">
        <f t="shared" si="4"/>
        <v>82</v>
      </c>
      <c r="O109" s="33">
        <f t="shared" si="5"/>
        <v>31.3456294480774</v>
      </c>
      <c r="P109" s="33">
        <f t="shared" si="6"/>
        <v>23.6757931693326</v>
      </c>
      <c r="Q109" s="33">
        <f t="shared" si="7"/>
        <v>55.021422617409897</v>
      </c>
    </row>
    <row r="110" spans="1:17" ht="21.25" customHeight="1" x14ac:dyDescent="0.15">
      <c r="A110" s="44" t="s">
        <v>207</v>
      </c>
      <c r="B110" s="48" t="s">
        <v>117</v>
      </c>
      <c r="C110" s="48" t="s">
        <v>81</v>
      </c>
      <c r="D110" s="17">
        <v>34</v>
      </c>
      <c r="E110" s="17">
        <v>10</v>
      </c>
      <c r="F110" s="17">
        <v>13</v>
      </c>
      <c r="G110" s="17">
        <v>23</v>
      </c>
      <c r="H110" s="33"/>
      <c r="I110" s="42">
        <f>VLOOKUP($A110,Skaters!$A1:$L640,7,FALSE)</f>
        <v>48</v>
      </c>
      <c r="J110" s="33">
        <f>VLOOKUP($A110,Skaters!$A1:$L640,10,FALSE)</f>
        <v>13.2666013491475</v>
      </c>
      <c r="K110" s="33">
        <f>VLOOKUP($A110,Skaters!$A1:$L640,11,FALSE)</f>
        <v>18.740906734192802</v>
      </c>
      <c r="L110" s="33">
        <f>VLOOKUP($A110,Skaters!$A1:$L640,12,FALSE)</f>
        <v>32.007508083340198</v>
      </c>
      <c r="M110" s="33"/>
      <c r="N110" s="17">
        <f t="shared" si="4"/>
        <v>82</v>
      </c>
      <c r="O110" s="33">
        <f t="shared" si="5"/>
        <v>23.2666013491475</v>
      </c>
      <c r="P110" s="33">
        <f t="shared" si="6"/>
        <v>31.740906734192802</v>
      </c>
      <c r="Q110" s="33">
        <f t="shared" si="7"/>
        <v>55.007508083340198</v>
      </c>
    </row>
    <row r="111" spans="1:17" ht="21.25" customHeight="1" x14ac:dyDescent="0.15">
      <c r="A111" s="44" t="s">
        <v>150</v>
      </c>
      <c r="B111" s="45" t="s">
        <v>151</v>
      </c>
      <c r="C111" s="45" t="s">
        <v>59</v>
      </c>
      <c r="D111" s="17">
        <v>29</v>
      </c>
      <c r="E111" s="17">
        <v>6</v>
      </c>
      <c r="F111" s="17">
        <v>11</v>
      </c>
      <c r="G111" s="17">
        <v>17</v>
      </c>
      <c r="H111" s="33"/>
      <c r="I111" s="42">
        <f>VLOOKUP($A111,Skaters!$A1:$L640,7,FALSE)</f>
        <v>47</v>
      </c>
      <c r="J111" s="33">
        <f>VLOOKUP($A111,Skaters!$A1:$L640,10,FALSE)</f>
        <v>15.026016587105</v>
      </c>
      <c r="K111" s="33">
        <f>VLOOKUP($A111,Skaters!$A1:$L640,11,FALSE)</f>
        <v>22.620294783552101</v>
      </c>
      <c r="L111" s="33">
        <f>VLOOKUP($A111,Skaters!$A1:$L640,12,FALSE)</f>
        <v>37.646311370657202</v>
      </c>
      <c r="M111" s="33"/>
      <c r="N111" s="17">
        <f t="shared" si="4"/>
        <v>76</v>
      </c>
      <c r="O111" s="33">
        <f t="shared" si="5"/>
        <v>21.026016587104998</v>
      </c>
      <c r="P111" s="33">
        <f t="shared" si="6"/>
        <v>33.620294783552097</v>
      </c>
      <c r="Q111" s="33">
        <f t="shared" si="7"/>
        <v>54.646311370657202</v>
      </c>
    </row>
    <row r="112" spans="1:17" ht="21.25" customHeight="1" x14ac:dyDescent="0.15">
      <c r="A112" s="44" t="s">
        <v>218</v>
      </c>
      <c r="B112" s="45" t="s">
        <v>212</v>
      </c>
      <c r="C112" s="45" t="s">
        <v>62</v>
      </c>
      <c r="D112" s="17">
        <v>31</v>
      </c>
      <c r="E112" s="17">
        <v>12</v>
      </c>
      <c r="F112" s="17">
        <v>10</v>
      </c>
      <c r="G112" s="17">
        <v>22</v>
      </c>
      <c r="H112" s="33"/>
      <c r="I112" s="42">
        <f>VLOOKUP($A112,Skaters!$A1:$L640,7,FALSE)</f>
        <v>49</v>
      </c>
      <c r="J112" s="33">
        <f>VLOOKUP($A112,Skaters!$A1:$L640,10,FALSE)</f>
        <v>15.634739041631001</v>
      </c>
      <c r="K112" s="33">
        <f>VLOOKUP($A112,Skaters!$A1:$L640,11,FALSE)</f>
        <v>16.795298979407299</v>
      </c>
      <c r="L112" s="33">
        <f>VLOOKUP($A112,Skaters!$A1:$L640,12,FALSE)</f>
        <v>32.4300380210383</v>
      </c>
      <c r="M112" s="33"/>
      <c r="N112" s="17">
        <f t="shared" si="4"/>
        <v>80</v>
      </c>
      <c r="O112" s="33">
        <f t="shared" si="5"/>
        <v>27.634739041631001</v>
      </c>
      <c r="P112" s="33">
        <f t="shared" si="6"/>
        <v>26.795298979407299</v>
      </c>
      <c r="Q112" s="33">
        <f t="shared" si="7"/>
        <v>54.4300380210383</v>
      </c>
    </row>
    <row r="113" spans="1:17" ht="21.25" customHeight="1" x14ac:dyDescent="0.15">
      <c r="A113" s="44" t="s">
        <v>175</v>
      </c>
      <c r="B113" s="48" t="s">
        <v>68</v>
      </c>
      <c r="C113" s="48" t="s">
        <v>74</v>
      </c>
      <c r="D113" s="17">
        <v>35</v>
      </c>
      <c r="E113" s="17">
        <v>3</v>
      </c>
      <c r="F113" s="17">
        <v>22</v>
      </c>
      <c r="G113" s="17">
        <v>25</v>
      </c>
      <c r="H113" s="33"/>
      <c r="I113" s="42">
        <f>VLOOKUP($A113,Skaters!$A1:$L640,7,FALSE)</f>
        <v>47</v>
      </c>
      <c r="J113" s="33">
        <f>VLOOKUP($A113,Skaters!$A1:$L640,10,FALSE)</f>
        <v>4.8035066927641203</v>
      </c>
      <c r="K113" s="33">
        <f>VLOOKUP($A113,Skaters!$A1:$L640,11,FALSE)</f>
        <v>24.466123921943101</v>
      </c>
      <c r="L113" s="33">
        <f>VLOOKUP($A113,Skaters!$A1:$L640,12,FALSE)</f>
        <v>29.2696306147072</v>
      </c>
      <c r="M113" s="33"/>
      <c r="N113" s="17">
        <f t="shared" si="4"/>
        <v>82</v>
      </c>
      <c r="O113" s="33">
        <f t="shared" si="5"/>
        <v>7.8035066927641203</v>
      </c>
      <c r="P113" s="33">
        <f t="shared" si="6"/>
        <v>46.466123921943101</v>
      </c>
      <c r="Q113" s="33">
        <f t="shared" si="7"/>
        <v>54.269630614707197</v>
      </c>
    </row>
    <row r="114" spans="1:17" ht="21.25" customHeight="1" x14ac:dyDescent="0.15">
      <c r="A114" s="37" t="s">
        <v>210</v>
      </c>
      <c r="B114" s="38" t="s">
        <v>87</v>
      </c>
      <c r="C114" s="38" t="s">
        <v>74</v>
      </c>
      <c r="D114" s="17">
        <v>35</v>
      </c>
      <c r="E114" s="17">
        <v>7</v>
      </c>
      <c r="F114" s="17">
        <v>18</v>
      </c>
      <c r="G114" s="17">
        <v>25</v>
      </c>
      <c r="H114" s="33"/>
      <c r="I114" s="42">
        <f>VLOOKUP($A114,Skaters!$A1:$L640,7,FALSE)</f>
        <v>44</v>
      </c>
      <c r="J114" s="33">
        <f>VLOOKUP($A114,Skaters!$A1:$L640,10,FALSE)</f>
        <v>7.1211807323435696</v>
      </c>
      <c r="K114" s="33">
        <f>VLOOKUP($A114,Skaters!$A1:$L640,11,FALSE)</f>
        <v>21.655209562329599</v>
      </c>
      <c r="L114" s="33">
        <f>VLOOKUP($A114,Skaters!$A1:$L640,12,FALSE)</f>
        <v>28.776390294673199</v>
      </c>
      <c r="M114" s="33"/>
      <c r="N114" s="17">
        <f t="shared" si="4"/>
        <v>79</v>
      </c>
      <c r="O114" s="33">
        <f t="shared" si="5"/>
        <v>14.12118073234357</v>
      </c>
      <c r="P114" s="33">
        <f t="shared" si="6"/>
        <v>39.655209562329603</v>
      </c>
      <c r="Q114" s="33">
        <f t="shared" si="7"/>
        <v>53.776390294673199</v>
      </c>
    </row>
    <row r="115" spans="1:17" ht="21.25" customHeight="1" x14ac:dyDescent="0.15">
      <c r="A115" s="44" t="s">
        <v>177</v>
      </c>
      <c r="B115" s="45" t="s">
        <v>144</v>
      </c>
      <c r="C115" s="45" t="s">
        <v>104</v>
      </c>
      <c r="D115" s="17">
        <v>34</v>
      </c>
      <c r="E115" s="17">
        <v>7</v>
      </c>
      <c r="F115" s="17">
        <v>12</v>
      </c>
      <c r="G115" s="17">
        <v>19</v>
      </c>
      <c r="H115" s="33"/>
      <c r="I115" s="42">
        <f>VLOOKUP($A115,Skaters!$A1:$L640,7,FALSE)</f>
        <v>48</v>
      </c>
      <c r="J115" s="33">
        <f>VLOOKUP($A115,Skaters!$A1:$L640,10,FALSE)</f>
        <v>12.593760789042699</v>
      </c>
      <c r="K115" s="33">
        <f>VLOOKUP($A115,Skaters!$A1:$L640,11,FALSE)</f>
        <v>21.804409859372601</v>
      </c>
      <c r="L115" s="33">
        <f>VLOOKUP($A115,Skaters!$A1:$L640,12,FALSE)</f>
        <v>34.398170648415402</v>
      </c>
      <c r="M115" s="33"/>
      <c r="N115" s="17">
        <f t="shared" si="4"/>
        <v>82</v>
      </c>
      <c r="O115" s="33">
        <f t="shared" si="5"/>
        <v>19.593760789042697</v>
      </c>
      <c r="P115" s="33">
        <f t="shared" si="6"/>
        <v>33.804409859372598</v>
      </c>
      <c r="Q115" s="33">
        <f t="shared" si="7"/>
        <v>53.398170648415402</v>
      </c>
    </row>
    <row r="116" spans="1:17" ht="21.25" customHeight="1" x14ac:dyDescent="0.15">
      <c r="A116" s="44" t="s">
        <v>170</v>
      </c>
      <c r="B116" s="45" t="s">
        <v>67</v>
      </c>
      <c r="C116" s="45" t="s">
        <v>74</v>
      </c>
      <c r="D116" s="17">
        <v>28</v>
      </c>
      <c r="E116" s="17">
        <v>5</v>
      </c>
      <c r="F116" s="17">
        <v>15</v>
      </c>
      <c r="G116" s="17">
        <v>20</v>
      </c>
      <c r="H116" s="33"/>
      <c r="I116" s="42">
        <f>VLOOKUP($A116,Skaters!$A1:$L640,7,FALSE)</f>
        <v>51</v>
      </c>
      <c r="J116" s="33">
        <f>VLOOKUP($A116,Skaters!$A1:$L640,10,FALSE)</f>
        <v>6.6998191581231499</v>
      </c>
      <c r="K116" s="33">
        <f>VLOOKUP($A116,Skaters!$A1:$L640,11,FALSE)</f>
        <v>26.493100502888201</v>
      </c>
      <c r="L116" s="33">
        <f>VLOOKUP($A116,Skaters!$A1:$L640,12,FALSE)</f>
        <v>33.192919661011402</v>
      </c>
      <c r="M116" s="33"/>
      <c r="N116" s="17">
        <f t="shared" si="4"/>
        <v>79</v>
      </c>
      <c r="O116" s="33">
        <f t="shared" si="5"/>
        <v>11.69981915812315</v>
      </c>
      <c r="P116" s="33">
        <f t="shared" si="6"/>
        <v>41.493100502888197</v>
      </c>
      <c r="Q116" s="33">
        <f t="shared" si="7"/>
        <v>53.192919661011402</v>
      </c>
    </row>
    <row r="117" spans="1:17" ht="21.25" customHeight="1" x14ac:dyDescent="0.15">
      <c r="A117" s="44" t="s">
        <v>191</v>
      </c>
      <c r="B117" s="48" t="s">
        <v>99</v>
      </c>
      <c r="C117" s="48" t="s">
        <v>81</v>
      </c>
      <c r="D117" s="17">
        <v>25</v>
      </c>
      <c r="E117" s="17">
        <v>4</v>
      </c>
      <c r="F117" s="17">
        <v>13</v>
      </c>
      <c r="G117" s="17">
        <v>17</v>
      </c>
      <c r="H117" s="33"/>
      <c r="I117" s="42">
        <f>VLOOKUP($A117,Skaters!$A1:$L640,7,FALSE)</f>
        <v>53</v>
      </c>
      <c r="J117" s="33">
        <f>VLOOKUP($A117,Skaters!$A1:$L640,10,FALSE)</f>
        <v>14.9353281703143</v>
      </c>
      <c r="K117" s="33">
        <f>VLOOKUP($A117,Skaters!$A1:$L640,11,FALSE)</f>
        <v>20.853406159626001</v>
      </c>
      <c r="L117" s="33">
        <f>VLOOKUP($A117,Skaters!$A1:$L640,12,FALSE)</f>
        <v>35.788734329940297</v>
      </c>
      <c r="M117" s="33"/>
      <c r="N117" s="17">
        <f t="shared" si="4"/>
        <v>78</v>
      </c>
      <c r="O117" s="33">
        <f t="shared" si="5"/>
        <v>18.9353281703143</v>
      </c>
      <c r="P117" s="33">
        <f t="shared" si="6"/>
        <v>33.853406159626005</v>
      </c>
      <c r="Q117" s="33">
        <f t="shared" si="7"/>
        <v>52.788734329940297</v>
      </c>
    </row>
    <row r="118" spans="1:17" ht="21.25" customHeight="1" x14ac:dyDescent="0.15">
      <c r="A118" s="44" t="s">
        <v>159</v>
      </c>
      <c r="B118" s="48" t="s">
        <v>144</v>
      </c>
      <c r="C118" s="48" t="s">
        <v>81</v>
      </c>
      <c r="D118" s="17">
        <v>26</v>
      </c>
      <c r="E118" s="17">
        <v>5</v>
      </c>
      <c r="F118" s="17">
        <v>12</v>
      </c>
      <c r="G118" s="17">
        <v>17</v>
      </c>
      <c r="H118" s="33"/>
      <c r="I118" s="42">
        <f>VLOOKUP($A118,Skaters!$A1:$L640,7,FALSE)</f>
        <v>48</v>
      </c>
      <c r="J118" s="33">
        <f>VLOOKUP($A118,Skaters!$A1:$L640,10,FALSE)</f>
        <v>17.9055180264867</v>
      </c>
      <c r="K118" s="33">
        <f>VLOOKUP($A118,Skaters!$A1:$L640,11,FALSE)</f>
        <v>17.518755587115699</v>
      </c>
      <c r="L118" s="33">
        <f>VLOOKUP($A118,Skaters!$A1:$L640,12,FALSE)</f>
        <v>35.424273613602402</v>
      </c>
      <c r="M118" s="33"/>
      <c r="N118" s="17">
        <f t="shared" si="4"/>
        <v>74</v>
      </c>
      <c r="O118" s="33">
        <f t="shared" si="5"/>
        <v>22.9055180264867</v>
      </c>
      <c r="P118" s="33">
        <f t="shared" si="6"/>
        <v>29.518755587115699</v>
      </c>
      <c r="Q118" s="33">
        <f t="shared" si="7"/>
        <v>52.424273613602402</v>
      </c>
    </row>
    <row r="119" spans="1:17" ht="21.25" customHeight="1" x14ac:dyDescent="0.15">
      <c r="A119" s="44" t="s">
        <v>193</v>
      </c>
      <c r="B119" s="48" t="s">
        <v>151</v>
      </c>
      <c r="C119" s="48" t="s">
        <v>62</v>
      </c>
      <c r="D119" s="17">
        <v>33</v>
      </c>
      <c r="E119" s="17">
        <v>5</v>
      </c>
      <c r="F119" s="17">
        <v>14</v>
      </c>
      <c r="G119" s="17">
        <v>19</v>
      </c>
      <c r="H119" s="33"/>
      <c r="I119" s="42">
        <f>VLOOKUP($A119,Skaters!$A1:$L640,7,FALSE)</f>
        <v>47</v>
      </c>
      <c r="J119" s="33">
        <f>VLOOKUP($A119,Skaters!$A1:$L640,10,FALSE)</f>
        <v>11.4179119573734</v>
      </c>
      <c r="K119" s="33">
        <f>VLOOKUP($A119,Skaters!$A1:$L640,11,FALSE)</f>
        <v>21.966528779714299</v>
      </c>
      <c r="L119" s="33">
        <f>VLOOKUP($A119,Skaters!$A1:$L640,12,FALSE)</f>
        <v>33.384440737087701</v>
      </c>
      <c r="M119" s="33"/>
      <c r="N119" s="17">
        <f t="shared" si="4"/>
        <v>80</v>
      </c>
      <c r="O119" s="33">
        <f t="shared" si="5"/>
        <v>16.417911957373398</v>
      </c>
      <c r="P119" s="33">
        <f t="shared" si="6"/>
        <v>35.966528779714295</v>
      </c>
      <c r="Q119" s="33">
        <f t="shared" si="7"/>
        <v>52.384440737087701</v>
      </c>
    </row>
    <row r="120" spans="1:17" ht="21.25" customHeight="1" x14ac:dyDescent="0.2">
      <c r="A120" s="47" t="s">
        <v>181</v>
      </c>
      <c r="B120" s="38" t="s">
        <v>80</v>
      </c>
      <c r="C120" s="38" t="s">
        <v>59</v>
      </c>
      <c r="D120" s="17">
        <v>30</v>
      </c>
      <c r="E120" s="17">
        <v>11</v>
      </c>
      <c r="F120" s="17">
        <v>9</v>
      </c>
      <c r="G120" s="17">
        <v>20</v>
      </c>
      <c r="H120" s="33"/>
      <c r="I120" s="42">
        <f>VLOOKUP($A120,Skaters!$A1:$L640,7,FALSE)</f>
        <v>49</v>
      </c>
      <c r="J120" s="33">
        <f>VLOOKUP($A120,Skaters!$A1:$L640,10,FALSE)</f>
        <v>17.376542088686602</v>
      </c>
      <c r="K120" s="33">
        <f>VLOOKUP($A120,Skaters!$A1:$L640,11,FALSE)</f>
        <v>14.9707585697615</v>
      </c>
      <c r="L120" s="33">
        <f>VLOOKUP($A120,Skaters!$A1:$L640,12,FALSE)</f>
        <v>32.347300658448098</v>
      </c>
      <c r="M120" s="33"/>
      <c r="N120" s="17">
        <f t="shared" si="4"/>
        <v>79</v>
      </c>
      <c r="O120" s="33">
        <f t="shared" si="5"/>
        <v>28.376542088686602</v>
      </c>
      <c r="P120" s="33">
        <f t="shared" si="6"/>
        <v>23.9707585697615</v>
      </c>
      <c r="Q120" s="33">
        <f t="shared" si="7"/>
        <v>52.347300658448098</v>
      </c>
    </row>
    <row r="121" spans="1:17" ht="21.25" customHeight="1" x14ac:dyDescent="0.15">
      <c r="A121" s="44" t="s">
        <v>203</v>
      </c>
      <c r="B121" s="45" t="s">
        <v>204</v>
      </c>
      <c r="C121" s="45" t="s">
        <v>81</v>
      </c>
      <c r="D121" s="17">
        <v>34</v>
      </c>
      <c r="E121" s="17">
        <v>12</v>
      </c>
      <c r="F121" s="17">
        <v>11</v>
      </c>
      <c r="G121" s="17">
        <v>23</v>
      </c>
      <c r="H121" s="33"/>
      <c r="I121" s="42">
        <f>VLOOKUP($A121,Skaters!$A1:$L640,7,FALSE)</f>
        <v>48</v>
      </c>
      <c r="J121" s="33">
        <f>VLOOKUP($A121,Skaters!$A1:$L640,10,FALSE)</f>
        <v>14.9282977254726</v>
      </c>
      <c r="K121" s="33">
        <f>VLOOKUP($A121,Skaters!$A1:$L640,11,FALSE)</f>
        <v>14.348793358464</v>
      </c>
      <c r="L121" s="33">
        <f>VLOOKUP($A121,Skaters!$A1:$L640,12,FALSE)</f>
        <v>29.2770910839366</v>
      </c>
      <c r="M121" s="33"/>
      <c r="N121" s="17">
        <f t="shared" si="4"/>
        <v>82</v>
      </c>
      <c r="O121" s="33">
        <f t="shared" si="5"/>
        <v>26.9282977254726</v>
      </c>
      <c r="P121" s="33">
        <f t="shared" si="6"/>
        <v>25.348793358464</v>
      </c>
      <c r="Q121" s="33">
        <f t="shared" si="7"/>
        <v>52.277091083936597</v>
      </c>
    </row>
    <row r="122" spans="1:17" ht="21.25" customHeight="1" x14ac:dyDescent="0.2">
      <c r="A122" s="47" t="s">
        <v>227</v>
      </c>
      <c r="B122" s="38" t="s">
        <v>58</v>
      </c>
      <c r="C122" s="38" t="s">
        <v>62</v>
      </c>
      <c r="D122" s="17">
        <v>32</v>
      </c>
      <c r="E122" s="17">
        <v>10</v>
      </c>
      <c r="F122" s="17">
        <v>13</v>
      </c>
      <c r="G122" s="17">
        <v>23</v>
      </c>
      <c r="H122" s="33"/>
      <c r="I122" s="42">
        <f>VLOOKUP($A122,Skaters!$A1:$L640,7,FALSE)</f>
        <v>48</v>
      </c>
      <c r="J122" s="33">
        <f>VLOOKUP($A122,Skaters!$A1:$L640,10,FALSE)</f>
        <v>14.440598047231701</v>
      </c>
      <c r="K122" s="33">
        <f>VLOOKUP($A122,Skaters!$A1:$L640,11,FALSE)</f>
        <v>14.769388756566901</v>
      </c>
      <c r="L122" s="33">
        <f>VLOOKUP($A122,Skaters!$A1:$L640,12,FALSE)</f>
        <v>29.2099868037986</v>
      </c>
      <c r="M122" s="33"/>
      <c r="N122" s="17">
        <f t="shared" si="4"/>
        <v>80</v>
      </c>
      <c r="O122" s="33">
        <f t="shared" si="5"/>
        <v>24.440598047231703</v>
      </c>
      <c r="P122" s="33">
        <f t="shared" si="6"/>
        <v>27.769388756566901</v>
      </c>
      <c r="Q122" s="33">
        <f t="shared" si="7"/>
        <v>52.2099868037986</v>
      </c>
    </row>
    <row r="123" spans="1:17" ht="21.25" customHeight="1" x14ac:dyDescent="0.2">
      <c r="A123" s="47" t="s">
        <v>240</v>
      </c>
      <c r="B123" s="38" t="s">
        <v>212</v>
      </c>
      <c r="C123" s="38" t="s">
        <v>104</v>
      </c>
      <c r="D123" s="17">
        <v>25</v>
      </c>
      <c r="E123" s="17">
        <v>8</v>
      </c>
      <c r="F123" s="17">
        <v>11</v>
      </c>
      <c r="G123" s="17">
        <v>19</v>
      </c>
      <c r="H123" s="33"/>
      <c r="I123" s="42">
        <f>VLOOKUP($A123,Skaters!$A1:$L640,7,FALSE)</f>
        <v>49</v>
      </c>
      <c r="J123" s="33">
        <f>VLOOKUP($A123,Skaters!$A1:$L640,10,FALSE)</f>
        <v>14.299197173247601</v>
      </c>
      <c r="K123" s="33">
        <f>VLOOKUP($A123,Skaters!$A1:$L640,11,FALSE)</f>
        <v>18.8168319700331</v>
      </c>
      <c r="L123" s="33">
        <f>VLOOKUP($A123,Skaters!$A1:$L640,12,FALSE)</f>
        <v>33.116029143280599</v>
      </c>
      <c r="M123" s="33"/>
      <c r="N123" s="17">
        <f t="shared" si="4"/>
        <v>74</v>
      </c>
      <c r="O123" s="33">
        <f t="shared" si="5"/>
        <v>22.299197173247599</v>
      </c>
      <c r="P123" s="33">
        <f t="shared" si="6"/>
        <v>29.8168319700331</v>
      </c>
      <c r="Q123" s="33">
        <f t="shared" si="7"/>
        <v>52.116029143280599</v>
      </c>
    </row>
    <row r="124" spans="1:17" ht="21.25" customHeight="1" x14ac:dyDescent="0.15">
      <c r="A124" s="44" t="s">
        <v>149</v>
      </c>
      <c r="B124" s="48" t="s">
        <v>121</v>
      </c>
      <c r="C124" s="48" t="s">
        <v>74</v>
      </c>
      <c r="D124" s="17">
        <v>31</v>
      </c>
      <c r="E124" s="17">
        <v>6</v>
      </c>
      <c r="F124" s="17">
        <v>14</v>
      </c>
      <c r="G124" s="17">
        <v>20</v>
      </c>
      <c r="H124" s="33"/>
      <c r="I124" s="42">
        <f>VLOOKUP($A124,Skaters!$A1:$L640,7,FALSE)</f>
        <v>49</v>
      </c>
      <c r="J124" s="33">
        <f>VLOOKUP($A124,Skaters!$A1:$L640,10,FALSE)</f>
        <v>11.2016472060895</v>
      </c>
      <c r="K124" s="33">
        <f>VLOOKUP($A124,Skaters!$A1:$L640,11,FALSE)</f>
        <v>20.829061057375199</v>
      </c>
      <c r="L124" s="33">
        <f>VLOOKUP($A124,Skaters!$A1:$L640,12,FALSE)</f>
        <v>32.030708263464497</v>
      </c>
      <c r="M124" s="33"/>
      <c r="N124" s="17">
        <f t="shared" si="4"/>
        <v>80</v>
      </c>
      <c r="O124" s="33">
        <f t="shared" si="5"/>
        <v>17.2016472060895</v>
      </c>
      <c r="P124" s="33">
        <f t="shared" si="6"/>
        <v>34.829061057375199</v>
      </c>
      <c r="Q124" s="33">
        <f t="shared" si="7"/>
        <v>52.030708263464497</v>
      </c>
    </row>
    <row r="125" spans="1:17" ht="21.25" customHeight="1" x14ac:dyDescent="0.2">
      <c r="A125" s="47" t="s">
        <v>234</v>
      </c>
      <c r="B125" s="38" t="s">
        <v>76</v>
      </c>
      <c r="C125" s="38" t="s">
        <v>104</v>
      </c>
      <c r="D125" s="17">
        <v>31</v>
      </c>
      <c r="E125" s="17">
        <v>7</v>
      </c>
      <c r="F125" s="17">
        <v>12</v>
      </c>
      <c r="G125" s="17">
        <v>19</v>
      </c>
      <c r="H125" s="33"/>
      <c r="I125" s="42">
        <f>VLOOKUP($A125,Skaters!$A1:$L640,7,FALSE)</f>
        <v>49</v>
      </c>
      <c r="J125" s="33">
        <f>VLOOKUP($A125,Skaters!$A1:$L640,10,FALSE)</f>
        <v>12.550478956728</v>
      </c>
      <c r="K125" s="33">
        <f>VLOOKUP($A125,Skaters!$A1:$L640,11,FALSE)</f>
        <v>20.4315017695764</v>
      </c>
      <c r="L125" s="33">
        <f>VLOOKUP($A125,Skaters!$A1:$L640,12,FALSE)</f>
        <v>32.9819807263044</v>
      </c>
      <c r="M125" s="33"/>
      <c r="N125" s="17">
        <f t="shared" si="4"/>
        <v>80</v>
      </c>
      <c r="O125" s="33">
        <f t="shared" si="5"/>
        <v>19.550478956728</v>
      </c>
      <c r="P125" s="33">
        <f t="shared" si="6"/>
        <v>32.4315017695764</v>
      </c>
      <c r="Q125" s="33">
        <f t="shared" si="7"/>
        <v>51.9819807263044</v>
      </c>
    </row>
    <row r="126" spans="1:17" ht="21.25" customHeight="1" x14ac:dyDescent="0.2">
      <c r="A126" s="47" t="s">
        <v>335</v>
      </c>
      <c r="B126" s="38" t="s">
        <v>63</v>
      </c>
      <c r="C126" s="38" t="s">
        <v>104</v>
      </c>
      <c r="D126" s="17">
        <v>33</v>
      </c>
      <c r="E126" s="17">
        <v>6</v>
      </c>
      <c r="F126" s="17">
        <v>18</v>
      </c>
      <c r="G126" s="17">
        <v>24</v>
      </c>
      <c r="H126" s="33"/>
      <c r="I126" s="42">
        <f>VLOOKUP($A126,Skaters!$A1:$L640,7,FALSE)</f>
        <v>49</v>
      </c>
      <c r="J126" s="33">
        <f>VLOOKUP($A126,Skaters!$A1:$L640,10,FALSE)</f>
        <v>8.8506188845463303</v>
      </c>
      <c r="K126" s="33">
        <f>VLOOKUP($A126,Skaters!$A1:$L640,11,FALSE)</f>
        <v>19.056626800519901</v>
      </c>
      <c r="L126" s="33">
        <f>VLOOKUP($A126,Skaters!$A1:$L640,12,FALSE)</f>
        <v>27.9072456850663</v>
      </c>
      <c r="M126" s="33"/>
      <c r="N126" s="17">
        <f t="shared" si="4"/>
        <v>82</v>
      </c>
      <c r="O126" s="33">
        <f t="shared" si="5"/>
        <v>14.85061888454633</v>
      </c>
      <c r="P126" s="33">
        <f t="shared" si="6"/>
        <v>37.056626800519901</v>
      </c>
      <c r="Q126" s="33">
        <f t="shared" si="7"/>
        <v>51.9072456850663</v>
      </c>
    </row>
    <row r="127" spans="1:17" ht="21.25" customHeight="1" x14ac:dyDescent="0.15">
      <c r="A127" s="37" t="s">
        <v>232</v>
      </c>
      <c r="B127" s="38" t="s">
        <v>212</v>
      </c>
      <c r="C127" s="38" t="s">
        <v>66</v>
      </c>
      <c r="D127" s="17">
        <v>29</v>
      </c>
      <c r="E127" s="17">
        <v>6</v>
      </c>
      <c r="F127" s="17">
        <v>14</v>
      </c>
      <c r="G127" s="17">
        <v>20</v>
      </c>
      <c r="H127" s="33"/>
      <c r="I127" s="42">
        <f>VLOOKUP($A127,Skaters!$A1:$L640,7,FALSE)</f>
        <v>49</v>
      </c>
      <c r="J127" s="33">
        <f>VLOOKUP($A127,Skaters!$A1:$L640,10,FALSE)</f>
        <v>11.536854149299799</v>
      </c>
      <c r="K127" s="33">
        <f>VLOOKUP($A127,Skaters!$A1:$L640,11,FALSE)</f>
        <v>20.305688452888699</v>
      </c>
      <c r="L127" s="33">
        <f>VLOOKUP($A127,Skaters!$A1:$L640,12,FALSE)</f>
        <v>31.842542602188502</v>
      </c>
      <c r="M127" s="33"/>
      <c r="N127" s="17">
        <f t="shared" si="4"/>
        <v>78</v>
      </c>
      <c r="O127" s="33">
        <f t="shared" si="5"/>
        <v>17.536854149299799</v>
      </c>
      <c r="P127" s="33">
        <f t="shared" si="6"/>
        <v>34.305688452888702</v>
      </c>
      <c r="Q127" s="33">
        <f t="shared" si="7"/>
        <v>51.842542602188502</v>
      </c>
    </row>
    <row r="128" spans="1:17" ht="21.25" customHeight="1" x14ac:dyDescent="0.2">
      <c r="A128" s="47" t="s">
        <v>209</v>
      </c>
      <c r="B128" s="38" t="s">
        <v>135</v>
      </c>
      <c r="C128" s="38" t="s">
        <v>74</v>
      </c>
      <c r="D128" s="17">
        <v>33</v>
      </c>
      <c r="E128" s="17">
        <v>6</v>
      </c>
      <c r="F128" s="17">
        <v>17</v>
      </c>
      <c r="G128" s="17">
        <v>23</v>
      </c>
      <c r="H128" s="33"/>
      <c r="I128" s="42">
        <f>VLOOKUP($A128,Skaters!$A1:$L640,7,FALSE)</f>
        <v>49</v>
      </c>
      <c r="J128" s="33">
        <f>VLOOKUP($A128,Skaters!$A1:$L640,10,FALSE)</f>
        <v>9.1212291742277394</v>
      </c>
      <c r="K128" s="33">
        <f>VLOOKUP($A128,Skaters!$A1:$L640,11,FALSE)</f>
        <v>19.681936852002899</v>
      </c>
      <c r="L128" s="33">
        <f>VLOOKUP($A128,Skaters!$A1:$L640,12,FALSE)</f>
        <v>28.803166026230599</v>
      </c>
      <c r="M128" s="33"/>
      <c r="N128" s="17">
        <f t="shared" si="4"/>
        <v>82</v>
      </c>
      <c r="O128" s="33">
        <f t="shared" si="5"/>
        <v>15.121229174227739</v>
      </c>
      <c r="P128" s="33">
        <f t="shared" si="6"/>
        <v>36.681936852002899</v>
      </c>
      <c r="Q128" s="33">
        <f t="shared" si="7"/>
        <v>51.803166026230599</v>
      </c>
    </row>
    <row r="129" spans="1:17" ht="21.25" customHeight="1" x14ac:dyDescent="0.15">
      <c r="A129" s="44" t="s">
        <v>228</v>
      </c>
      <c r="B129" s="48" t="s">
        <v>94</v>
      </c>
      <c r="C129" s="48" t="s">
        <v>81</v>
      </c>
      <c r="D129" s="17">
        <v>33</v>
      </c>
      <c r="E129" s="17">
        <v>18</v>
      </c>
      <c r="F129" s="17">
        <v>3</v>
      </c>
      <c r="G129" s="17">
        <v>21</v>
      </c>
      <c r="H129" s="33"/>
      <c r="I129" s="42">
        <f>VLOOKUP($A129,Skaters!$A1:$L640,7,FALSE)</f>
        <v>49</v>
      </c>
      <c r="J129" s="33">
        <f>VLOOKUP($A129,Skaters!$A1:$L640,10,FALSE)</f>
        <v>19.726688593003502</v>
      </c>
      <c r="K129" s="33">
        <f>VLOOKUP($A129,Skaters!$A1:$L640,11,FALSE)</f>
        <v>11.017634096931101</v>
      </c>
      <c r="L129" s="33">
        <f>VLOOKUP($A129,Skaters!$A1:$L640,12,FALSE)</f>
        <v>30.744322689934801</v>
      </c>
      <c r="M129" s="33"/>
      <c r="N129" s="17">
        <f t="shared" si="4"/>
        <v>82</v>
      </c>
      <c r="O129" s="33">
        <f t="shared" si="5"/>
        <v>37.726688593003502</v>
      </c>
      <c r="P129" s="33">
        <f t="shared" si="6"/>
        <v>14.017634096931101</v>
      </c>
      <c r="Q129" s="33">
        <f t="shared" si="7"/>
        <v>51.744322689934805</v>
      </c>
    </row>
    <row r="130" spans="1:17" ht="21.25" customHeight="1" x14ac:dyDescent="0.15">
      <c r="A130" s="44" t="s">
        <v>198</v>
      </c>
      <c r="B130" s="45" t="s">
        <v>117</v>
      </c>
      <c r="C130" s="45" t="s">
        <v>59</v>
      </c>
      <c r="D130" s="17">
        <v>34</v>
      </c>
      <c r="E130" s="17">
        <v>11</v>
      </c>
      <c r="F130" s="17">
        <v>9</v>
      </c>
      <c r="G130" s="17">
        <v>20</v>
      </c>
      <c r="H130" s="33"/>
      <c r="I130" s="42">
        <f>VLOOKUP($A130,Skaters!$A1:$L640,7,FALSE)</f>
        <v>48</v>
      </c>
      <c r="J130" s="33">
        <f>VLOOKUP($A130,Skaters!$A1:$L640,10,FALSE)</f>
        <v>14.8249925532491</v>
      </c>
      <c r="K130" s="33">
        <f>VLOOKUP($A130,Skaters!$A1:$L640,11,FALSE)</f>
        <v>16.841297527980998</v>
      </c>
      <c r="L130" s="33">
        <f>VLOOKUP($A130,Skaters!$A1:$L640,12,FALSE)</f>
        <v>31.666290081230098</v>
      </c>
      <c r="M130" s="33"/>
      <c r="N130" s="17">
        <f t="shared" ref="N130:N193" si="8">I130+D130</f>
        <v>82</v>
      </c>
      <c r="O130" s="33">
        <f t="shared" ref="O130:O193" si="9">J130+E130</f>
        <v>25.8249925532491</v>
      </c>
      <c r="P130" s="33">
        <f t="shared" ref="P130:P193" si="10">K130+F130</f>
        <v>25.841297527980998</v>
      </c>
      <c r="Q130" s="33">
        <f t="shared" ref="Q130:Q193" si="11">L130+G130</f>
        <v>51.666290081230102</v>
      </c>
    </row>
    <row r="131" spans="1:17" ht="21.25" customHeight="1" x14ac:dyDescent="0.15">
      <c r="A131" s="44" t="s">
        <v>192</v>
      </c>
      <c r="B131" s="45" t="s">
        <v>67</v>
      </c>
      <c r="C131" s="45" t="s">
        <v>66</v>
      </c>
      <c r="D131" s="17">
        <v>31</v>
      </c>
      <c r="E131" s="17">
        <v>7</v>
      </c>
      <c r="F131" s="17">
        <v>13</v>
      </c>
      <c r="G131" s="17">
        <v>20</v>
      </c>
      <c r="H131" s="33"/>
      <c r="I131" s="42">
        <f>VLOOKUP($A131,Skaters!$A1:$L640,7,FALSE)</f>
        <v>51</v>
      </c>
      <c r="J131" s="33">
        <f>VLOOKUP($A131,Skaters!$A1:$L640,10,FALSE)</f>
        <v>10.5385365107713</v>
      </c>
      <c r="K131" s="33">
        <f>VLOOKUP($A131,Skaters!$A1:$L640,11,FALSE)</f>
        <v>20.932661299309299</v>
      </c>
      <c r="L131" s="33">
        <f>VLOOKUP($A131,Skaters!$A1:$L640,12,FALSE)</f>
        <v>31.471197810080699</v>
      </c>
      <c r="M131" s="33"/>
      <c r="N131" s="17">
        <f t="shared" si="8"/>
        <v>82</v>
      </c>
      <c r="O131" s="33">
        <f t="shared" si="9"/>
        <v>17.538536510771301</v>
      </c>
      <c r="P131" s="33">
        <f t="shared" si="10"/>
        <v>33.932661299309302</v>
      </c>
      <c r="Q131" s="33">
        <f t="shared" si="11"/>
        <v>51.471197810080696</v>
      </c>
    </row>
    <row r="132" spans="1:17" ht="21.25" customHeight="1" x14ac:dyDescent="0.15">
      <c r="A132" s="37" t="s">
        <v>248</v>
      </c>
      <c r="B132" s="38" t="s">
        <v>147</v>
      </c>
      <c r="C132" s="38" t="s">
        <v>59</v>
      </c>
      <c r="D132" s="17">
        <v>30</v>
      </c>
      <c r="E132" s="17">
        <v>7</v>
      </c>
      <c r="F132" s="17">
        <v>14</v>
      </c>
      <c r="G132" s="17">
        <v>21</v>
      </c>
      <c r="H132" s="33"/>
      <c r="I132" s="42">
        <f>VLOOKUP($A132,Skaters!$A1:$L640,7,FALSE)</f>
        <v>46</v>
      </c>
      <c r="J132" s="33">
        <f>VLOOKUP($A132,Skaters!$A1:$L640,10,FALSE)</f>
        <v>11.9049906722756</v>
      </c>
      <c r="K132" s="33">
        <f>VLOOKUP($A132,Skaters!$A1:$L640,11,FALSE)</f>
        <v>18.518956476942002</v>
      </c>
      <c r="L132" s="33">
        <f>VLOOKUP($A132,Skaters!$A1:$L640,12,FALSE)</f>
        <v>30.423947149217501</v>
      </c>
      <c r="M132" s="33"/>
      <c r="N132" s="17">
        <f t="shared" si="8"/>
        <v>76</v>
      </c>
      <c r="O132" s="33">
        <f t="shared" si="9"/>
        <v>18.904990672275602</v>
      </c>
      <c r="P132" s="33">
        <f t="shared" si="10"/>
        <v>32.518956476942002</v>
      </c>
      <c r="Q132" s="33">
        <f t="shared" si="11"/>
        <v>51.423947149217497</v>
      </c>
    </row>
    <row r="133" spans="1:17" ht="21.25" customHeight="1" x14ac:dyDescent="0.15">
      <c r="A133" s="44" t="s">
        <v>214</v>
      </c>
      <c r="B133" s="45" t="s">
        <v>204</v>
      </c>
      <c r="C133" s="45" t="s">
        <v>81</v>
      </c>
      <c r="D133" s="17">
        <v>26</v>
      </c>
      <c r="E133" s="17">
        <v>5</v>
      </c>
      <c r="F133" s="17">
        <v>15</v>
      </c>
      <c r="G133" s="17">
        <v>20</v>
      </c>
      <c r="H133" s="33"/>
      <c r="I133" s="42">
        <f>VLOOKUP($A133,Skaters!$A1:$L640,7,FALSE)</f>
        <v>48</v>
      </c>
      <c r="J133" s="33">
        <f>VLOOKUP($A133,Skaters!$A1:$L640,10,FALSE)</f>
        <v>11.6754305319248</v>
      </c>
      <c r="K133" s="33">
        <f>VLOOKUP($A133,Skaters!$A1:$L640,11,FALSE)</f>
        <v>19.672197730280999</v>
      </c>
      <c r="L133" s="33">
        <f>VLOOKUP($A133,Skaters!$A1:$L640,12,FALSE)</f>
        <v>31.347628262205902</v>
      </c>
      <c r="M133" s="33"/>
      <c r="N133" s="17">
        <f t="shared" si="8"/>
        <v>74</v>
      </c>
      <c r="O133" s="33">
        <f t="shared" si="9"/>
        <v>16.6754305319248</v>
      </c>
      <c r="P133" s="33">
        <f t="shared" si="10"/>
        <v>34.672197730280999</v>
      </c>
      <c r="Q133" s="33">
        <f t="shared" si="11"/>
        <v>51.347628262205902</v>
      </c>
    </row>
    <row r="134" spans="1:17" ht="21.25" customHeight="1" x14ac:dyDescent="0.15">
      <c r="A134" s="44" t="s">
        <v>120</v>
      </c>
      <c r="B134" s="45" t="s">
        <v>121</v>
      </c>
      <c r="C134" s="45" t="s">
        <v>81</v>
      </c>
      <c r="D134" s="17">
        <v>14</v>
      </c>
      <c r="E134" s="17">
        <v>4</v>
      </c>
      <c r="F134" s="17">
        <v>8</v>
      </c>
      <c r="G134" s="17">
        <v>12</v>
      </c>
      <c r="H134" s="33"/>
      <c r="I134" s="42">
        <f>VLOOKUP($A134,Skaters!$A1:$L640,7,FALSE)</f>
        <v>49</v>
      </c>
      <c r="J134" s="33">
        <f>VLOOKUP($A134,Skaters!$A1:$L640,10,FALSE)</f>
        <v>16.493846041957401</v>
      </c>
      <c r="K134" s="33">
        <f>VLOOKUP($A134,Skaters!$A1:$L640,11,FALSE)</f>
        <v>22.767493268696501</v>
      </c>
      <c r="L134" s="33">
        <f>VLOOKUP($A134,Skaters!$A1:$L640,12,FALSE)</f>
        <v>39.261339310653902</v>
      </c>
      <c r="M134" s="33"/>
      <c r="N134" s="17">
        <f t="shared" si="8"/>
        <v>63</v>
      </c>
      <c r="O134" s="33">
        <f t="shared" si="9"/>
        <v>20.493846041957401</v>
      </c>
      <c r="P134" s="33">
        <f t="shared" si="10"/>
        <v>30.767493268696501</v>
      </c>
      <c r="Q134" s="33">
        <f t="shared" si="11"/>
        <v>51.261339310653902</v>
      </c>
    </row>
    <row r="135" spans="1:17" ht="21.25" customHeight="1" x14ac:dyDescent="0.15">
      <c r="A135" s="44" t="s">
        <v>146</v>
      </c>
      <c r="B135" s="45" t="s">
        <v>147</v>
      </c>
      <c r="C135" s="45" t="s">
        <v>74</v>
      </c>
      <c r="D135" s="17">
        <v>30</v>
      </c>
      <c r="E135" s="17">
        <v>7</v>
      </c>
      <c r="F135" s="17">
        <v>13</v>
      </c>
      <c r="G135" s="17">
        <v>20</v>
      </c>
      <c r="H135" s="33"/>
      <c r="I135" s="42">
        <f>VLOOKUP($A135,Skaters!$A1:$L640,7,FALSE)</f>
        <v>46</v>
      </c>
      <c r="J135" s="33">
        <f>VLOOKUP($A135,Skaters!$A1:$L640,10,FALSE)</f>
        <v>9.1713167183338999</v>
      </c>
      <c r="K135" s="33">
        <f>VLOOKUP($A135,Skaters!$A1:$L640,11,FALSE)</f>
        <v>22.025429932927</v>
      </c>
      <c r="L135" s="33">
        <f>VLOOKUP($A135,Skaters!$A1:$L640,12,FALSE)</f>
        <v>31.196746651260899</v>
      </c>
      <c r="M135" s="33"/>
      <c r="N135" s="17">
        <f t="shared" si="8"/>
        <v>76</v>
      </c>
      <c r="O135" s="33">
        <f t="shared" si="9"/>
        <v>16.171316718333898</v>
      </c>
      <c r="P135" s="33">
        <f t="shared" si="10"/>
        <v>35.025429932926997</v>
      </c>
      <c r="Q135" s="33">
        <f t="shared" si="11"/>
        <v>51.196746651260895</v>
      </c>
    </row>
    <row r="136" spans="1:17" ht="21.25" customHeight="1" x14ac:dyDescent="0.15">
      <c r="A136" s="44" t="s">
        <v>200</v>
      </c>
      <c r="B136" s="45" t="s">
        <v>87</v>
      </c>
      <c r="C136" s="45" t="s">
        <v>74</v>
      </c>
      <c r="D136" s="17">
        <v>36</v>
      </c>
      <c r="E136" s="17">
        <v>5</v>
      </c>
      <c r="F136" s="17">
        <v>18</v>
      </c>
      <c r="G136" s="17">
        <v>23</v>
      </c>
      <c r="H136" s="33"/>
      <c r="I136" s="42">
        <f>VLOOKUP($A136,Skaters!$A1:$L640,7,FALSE)</f>
        <v>44</v>
      </c>
      <c r="J136" s="33">
        <f>VLOOKUP($A136,Skaters!$A1:$L640,10,FALSE)</f>
        <v>7.4559960490412802</v>
      </c>
      <c r="K136" s="33">
        <f>VLOOKUP($A136,Skaters!$A1:$L640,11,FALSE)</f>
        <v>20.305903531290902</v>
      </c>
      <c r="L136" s="33">
        <f>VLOOKUP($A136,Skaters!$A1:$L640,12,FALSE)</f>
        <v>27.761899580332098</v>
      </c>
      <c r="M136" s="33"/>
      <c r="N136" s="17">
        <f t="shared" si="8"/>
        <v>80</v>
      </c>
      <c r="O136" s="33">
        <f t="shared" si="9"/>
        <v>12.45599604904128</v>
      </c>
      <c r="P136" s="33">
        <f t="shared" si="10"/>
        <v>38.305903531290902</v>
      </c>
      <c r="Q136" s="33">
        <f t="shared" si="11"/>
        <v>50.761899580332098</v>
      </c>
    </row>
    <row r="137" spans="1:17" ht="21.25" customHeight="1" x14ac:dyDescent="0.2">
      <c r="A137" s="47" t="s">
        <v>217</v>
      </c>
      <c r="B137" s="38" t="s">
        <v>204</v>
      </c>
      <c r="C137" s="38" t="s">
        <v>74</v>
      </c>
      <c r="D137" s="17">
        <v>34</v>
      </c>
      <c r="E137" s="17">
        <v>6</v>
      </c>
      <c r="F137" s="17">
        <v>16</v>
      </c>
      <c r="G137" s="17">
        <v>22</v>
      </c>
      <c r="H137" s="33"/>
      <c r="I137" s="42">
        <f>VLOOKUP($A137,Skaters!$A1:$L640,7,FALSE)</f>
        <v>48</v>
      </c>
      <c r="J137" s="33">
        <f>VLOOKUP($A137,Skaters!$A1:$L640,10,FALSE)</f>
        <v>5.9045615148792496</v>
      </c>
      <c r="K137" s="33">
        <f>VLOOKUP($A137,Skaters!$A1:$L640,11,FALSE)</f>
        <v>22.8559510384408</v>
      </c>
      <c r="L137" s="33">
        <f>VLOOKUP($A137,Skaters!$A1:$L640,12,FALSE)</f>
        <v>28.760512553320201</v>
      </c>
      <c r="M137" s="33"/>
      <c r="N137" s="17">
        <f t="shared" si="8"/>
        <v>82</v>
      </c>
      <c r="O137" s="33">
        <f t="shared" si="9"/>
        <v>11.90456151487925</v>
      </c>
      <c r="P137" s="33">
        <f t="shared" si="10"/>
        <v>38.8559510384408</v>
      </c>
      <c r="Q137" s="33">
        <f t="shared" si="11"/>
        <v>50.760512553320197</v>
      </c>
    </row>
    <row r="138" spans="1:17" ht="21.25" customHeight="1" x14ac:dyDescent="0.15">
      <c r="A138" s="44" t="s">
        <v>237</v>
      </c>
      <c r="B138" s="45" t="s">
        <v>157</v>
      </c>
      <c r="C138" s="45" t="s">
        <v>74</v>
      </c>
      <c r="D138" s="17">
        <v>35</v>
      </c>
      <c r="E138" s="17">
        <v>3</v>
      </c>
      <c r="F138" s="17">
        <v>19</v>
      </c>
      <c r="G138" s="17">
        <v>22</v>
      </c>
      <c r="H138" s="33"/>
      <c r="I138" s="42">
        <f>VLOOKUP($A138,Skaters!$A1:$L640,7,FALSE)</f>
        <v>46</v>
      </c>
      <c r="J138" s="33">
        <f>VLOOKUP($A138,Skaters!$A1:$L640,10,FALSE)</f>
        <v>4.1809484158890999</v>
      </c>
      <c r="K138" s="33">
        <f>VLOOKUP($A138,Skaters!$A1:$L640,11,FALSE)</f>
        <v>24.086687628183402</v>
      </c>
      <c r="L138" s="33">
        <f>VLOOKUP($A138,Skaters!$A1:$L640,12,FALSE)</f>
        <v>28.2676360440725</v>
      </c>
      <c r="M138" s="33"/>
      <c r="N138" s="17">
        <f t="shared" si="8"/>
        <v>81</v>
      </c>
      <c r="O138" s="33">
        <f t="shared" si="9"/>
        <v>7.1809484158890999</v>
      </c>
      <c r="P138" s="33">
        <f t="shared" si="10"/>
        <v>43.086687628183398</v>
      </c>
      <c r="Q138" s="33">
        <f t="shared" si="11"/>
        <v>50.267636044072503</v>
      </c>
    </row>
    <row r="139" spans="1:17" ht="21.25" customHeight="1" x14ac:dyDescent="0.2">
      <c r="A139" s="47" t="s">
        <v>197</v>
      </c>
      <c r="B139" s="38" t="s">
        <v>117</v>
      </c>
      <c r="C139" s="38" t="s">
        <v>62</v>
      </c>
      <c r="D139" s="17">
        <v>28</v>
      </c>
      <c r="E139" s="17">
        <v>9</v>
      </c>
      <c r="F139" s="17">
        <v>8</v>
      </c>
      <c r="G139" s="17">
        <v>17</v>
      </c>
      <c r="H139" s="33"/>
      <c r="I139" s="42">
        <f>VLOOKUP($A139,Skaters!$A1:$L640,7,FALSE)</f>
        <v>48</v>
      </c>
      <c r="J139" s="33">
        <f>VLOOKUP($A139,Skaters!$A1:$L640,10,FALSE)</f>
        <v>15.0045001738387</v>
      </c>
      <c r="K139" s="33">
        <f>VLOOKUP($A139,Skaters!$A1:$L640,11,FALSE)</f>
        <v>18.249849859497299</v>
      </c>
      <c r="L139" s="33">
        <f>VLOOKUP($A139,Skaters!$A1:$L640,12,FALSE)</f>
        <v>33.254350033336003</v>
      </c>
      <c r="M139" s="33"/>
      <c r="N139" s="17">
        <f t="shared" si="8"/>
        <v>76</v>
      </c>
      <c r="O139" s="33">
        <f t="shared" si="9"/>
        <v>24.0045001738387</v>
      </c>
      <c r="P139" s="33">
        <f t="shared" si="10"/>
        <v>26.249849859497299</v>
      </c>
      <c r="Q139" s="33">
        <f t="shared" si="11"/>
        <v>50.254350033336003</v>
      </c>
    </row>
    <row r="140" spans="1:17" ht="21.25" customHeight="1" x14ac:dyDescent="0.15">
      <c r="A140" s="44" t="s">
        <v>211</v>
      </c>
      <c r="B140" s="45" t="s">
        <v>212</v>
      </c>
      <c r="C140" s="45" t="s">
        <v>61</v>
      </c>
      <c r="D140" s="17">
        <v>28</v>
      </c>
      <c r="E140" s="17">
        <v>13</v>
      </c>
      <c r="F140" s="17">
        <v>6</v>
      </c>
      <c r="G140" s="17">
        <v>19</v>
      </c>
      <c r="H140" s="33"/>
      <c r="I140" s="42">
        <f>VLOOKUP($A140,Skaters!$A1:$L640,7,FALSE)</f>
        <v>49</v>
      </c>
      <c r="J140" s="33">
        <f>VLOOKUP($A140,Skaters!$A1:$L640,10,FALSE)</f>
        <v>15.9332144608546</v>
      </c>
      <c r="K140" s="33">
        <f>VLOOKUP($A140,Skaters!$A1:$L640,11,FALSE)</f>
        <v>15.2676400182714</v>
      </c>
      <c r="L140" s="33">
        <f>VLOOKUP($A140,Skaters!$A1:$L640,12,FALSE)</f>
        <v>31.200854479126001</v>
      </c>
      <c r="M140" s="33"/>
      <c r="N140" s="17">
        <f t="shared" si="8"/>
        <v>77</v>
      </c>
      <c r="O140" s="33">
        <f t="shared" si="9"/>
        <v>28.9332144608546</v>
      </c>
      <c r="P140" s="33">
        <f t="shared" si="10"/>
        <v>21.2676400182714</v>
      </c>
      <c r="Q140" s="33">
        <f t="shared" si="11"/>
        <v>50.200854479126001</v>
      </c>
    </row>
    <row r="141" spans="1:17" ht="21.25" customHeight="1" x14ac:dyDescent="0.2">
      <c r="A141" s="47" t="s">
        <v>242</v>
      </c>
      <c r="B141" s="38" t="s">
        <v>147</v>
      </c>
      <c r="C141" s="38" t="s">
        <v>61</v>
      </c>
      <c r="D141" s="17">
        <v>19</v>
      </c>
      <c r="E141" s="17">
        <v>9</v>
      </c>
      <c r="F141" s="17">
        <v>11</v>
      </c>
      <c r="G141" s="17">
        <v>20</v>
      </c>
      <c r="H141" s="33"/>
      <c r="I141" s="42">
        <f>VLOOKUP($A141,Skaters!$A1:$L640,7,FALSE)</f>
        <v>46</v>
      </c>
      <c r="J141" s="33">
        <f>VLOOKUP($A141,Skaters!$A1:$L640,10,FALSE)</f>
        <v>12.1667390565955</v>
      </c>
      <c r="K141" s="33">
        <f>VLOOKUP($A141,Skaters!$A1:$L640,11,FALSE)</f>
        <v>17.8084499666395</v>
      </c>
      <c r="L141" s="33">
        <f>VLOOKUP($A141,Skaters!$A1:$L640,12,FALSE)</f>
        <v>29.975189023235099</v>
      </c>
      <c r="M141" s="33"/>
      <c r="N141" s="17">
        <f t="shared" si="8"/>
        <v>65</v>
      </c>
      <c r="O141" s="33">
        <f t="shared" si="9"/>
        <v>21.1667390565955</v>
      </c>
      <c r="P141" s="33">
        <f t="shared" si="10"/>
        <v>28.8084499666395</v>
      </c>
      <c r="Q141" s="33">
        <f t="shared" si="11"/>
        <v>49.975189023235103</v>
      </c>
    </row>
    <row r="142" spans="1:17" ht="21.25" customHeight="1" x14ac:dyDescent="0.15">
      <c r="A142" s="44" t="s">
        <v>322</v>
      </c>
      <c r="B142" s="48" t="s">
        <v>96</v>
      </c>
      <c r="C142" s="48" t="s">
        <v>66</v>
      </c>
      <c r="D142" s="17">
        <v>36</v>
      </c>
      <c r="E142" s="17">
        <v>11</v>
      </c>
      <c r="F142" s="17">
        <v>11</v>
      </c>
      <c r="G142" s="17">
        <v>22</v>
      </c>
      <c r="H142" s="33"/>
      <c r="I142" s="42">
        <f>VLOOKUP($A142,Skaters!$A1:$L640,7,FALSE)</f>
        <v>46</v>
      </c>
      <c r="J142" s="33">
        <f>VLOOKUP($A142,Skaters!$A1:$L640,10,FALSE)</f>
        <v>14.164964033958</v>
      </c>
      <c r="K142" s="33">
        <f>VLOOKUP($A142,Skaters!$A1:$L640,11,FALSE)</f>
        <v>13.678286425223</v>
      </c>
      <c r="L142" s="33">
        <f>VLOOKUP($A142,Skaters!$A1:$L640,12,FALSE)</f>
        <v>27.8432504591811</v>
      </c>
      <c r="M142" s="33"/>
      <c r="N142" s="17">
        <f t="shared" si="8"/>
        <v>82</v>
      </c>
      <c r="O142" s="33">
        <f t="shared" si="9"/>
        <v>25.164964033958</v>
      </c>
      <c r="P142" s="33">
        <f t="shared" si="10"/>
        <v>24.678286425223</v>
      </c>
      <c r="Q142" s="33">
        <f t="shared" si="11"/>
        <v>49.8432504591811</v>
      </c>
    </row>
    <row r="143" spans="1:17" ht="21.25" customHeight="1" x14ac:dyDescent="0.15">
      <c r="A143" s="44" t="s">
        <v>243</v>
      </c>
      <c r="B143" s="45" t="s">
        <v>70</v>
      </c>
      <c r="C143" s="45" t="s">
        <v>74</v>
      </c>
      <c r="D143" s="17">
        <v>35</v>
      </c>
      <c r="E143" s="17">
        <v>2</v>
      </c>
      <c r="F143" s="17">
        <v>19</v>
      </c>
      <c r="G143" s="17">
        <v>21</v>
      </c>
      <c r="H143" s="33"/>
      <c r="I143" s="42">
        <f>VLOOKUP($A143,Skaters!$A1:$L640,7,FALSE)</f>
        <v>47</v>
      </c>
      <c r="J143" s="33">
        <f>VLOOKUP($A143,Skaters!$A1:$L640,10,FALSE)</f>
        <v>4.9462879082231002</v>
      </c>
      <c r="K143" s="33">
        <f>VLOOKUP($A143,Skaters!$A1:$L640,11,FALSE)</f>
        <v>23.5441948435335</v>
      </c>
      <c r="L143" s="33">
        <f>VLOOKUP($A143,Skaters!$A1:$L640,12,FALSE)</f>
        <v>28.490482751756499</v>
      </c>
      <c r="M143" s="33"/>
      <c r="N143" s="17">
        <f t="shared" si="8"/>
        <v>82</v>
      </c>
      <c r="O143" s="33">
        <f t="shared" si="9"/>
        <v>6.9462879082231002</v>
      </c>
      <c r="P143" s="33">
        <f t="shared" si="10"/>
        <v>42.544194843533504</v>
      </c>
      <c r="Q143" s="33">
        <f t="shared" si="11"/>
        <v>49.490482751756502</v>
      </c>
    </row>
    <row r="144" spans="1:17" ht="21.25" customHeight="1" x14ac:dyDescent="0.2">
      <c r="A144" s="47" t="s">
        <v>154</v>
      </c>
      <c r="B144" s="38" t="s">
        <v>70</v>
      </c>
      <c r="C144" s="38" t="s">
        <v>61</v>
      </c>
      <c r="D144" s="17">
        <v>26</v>
      </c>
      <c r="E144" s="17">
        <v>11</v>
      </c>
      <c r="F144" s="17">
        <v>6</v>
      </c>
      <c r="G144" s="17">
        <v>17</v>
      </c>
      <c r="H144" s="33"/>
      <c r="I144" s="42">
        <f>VLOOKUP($A144,Skaters!$A1:$L640,7,FALSE)</f>
        <v>47</v>
      </c>
      <c r="J144" s="33">
        <f>VLOOKUP($A144,Skaters!$A1:$L640,10,FALSE)</f>
        <v>16.4228436249625</v>
      </c>
      <c r="K144" s="33">
        <f>VLOOKUP($A144,Skaters!$A1:$L640,11,FALSE)</f>
        <v>16.033296135979999</v>
      </c>
      <c r="L144" s="33">
        <f>VLOOKUP($A144,Skaters!$A1:$L640,12,FALSE)</f>
        <v>32.456139760942499</v>
      </c>
      <c r="M144" s="33"/>
      <c r="N144" s="17">
        <f t="shared" si="8"/>
        <v>73</v>
      </c>
      <c r="O144" s="33">
        <f t="shared" si="9"/>
        <v>27.4228436249625</v>
      </c>
      <c r="P144" s="33">
        <f t="shared" si="10"/>
        <v>22.033296135979999</v>
      </c>
      <c r="Q144" s="33">
        <f t="shared" si="11"/>
        <v>49.456139760942499</v>
      </c>
    </row>
    <row r="145" spans="1:17" ht="21.25" customHeight="1" x14ac:dyDescent="0.2">
      <c r="A145" s="47" t="s">
        <v>145</v>
      </c>
      <c r="B145" s="38" t="s">
        <v>99</v>
      </c>
      <c r="C145" s="38" t="s">
        <v>74</v>
      </c>
      <c r="D145" s="17">
        <v>29</v>
      </c>
      <c r="E145" s="17">
        <v>1</v>
      </c>
      <c r="F145" s="17">
        <v>16</v>
      </c>
      <c r="G145" s="17">
        <v>17</v>
      </c>
      <c r="H145" s="33"/>
      <c r="I145" s="42">
        <f>VLOOKUP($A145,Skaters!$A1:$L640,7,FALSE)</f>
        <v>53</v>
      </c>
      <c r="J145" s="33">
        <f>VLOOKUP($A145,Skaters!$A1:$L640,10,FALSE)</f>
        <v>4.7090536970244798</v>
      </c>
      <c r="K145" s="33">
        <f>VLOOKUP($A145,Skaters!$A1:$L640,11,FALSE)</f>
        <v>27.687895356656</v>
      </c>
      <c r="L145" s="33">
        <f>VLOOKUP($A145,Skaters!$A1:$L640,12,FALSE)</f>
        <v>32.396949053680402</v>
      </c>
      <c r="M145" s="33"/>
      <c r="N145" s="17">
        <f t="shared" si="8"/>
        <v>82</v>
      </c>
      <c r="O145" s="33">
        <f t="shared" si="9"/>
        <v>5.7090536970244798</v>
      </c>
      <c r="P145" s="33">
        <f t="shared" si="10"/>
        <v>43.687895356656</v>
      </c>
      <c r="Q145" s="33">
        <f t="shared" si="11"/>
        <v>49.396949053680402</v>
      </c>
    </row>
    <row r="146" spans="1:17" ht="21.25" customHeight="1" x14ac:dyDescent="0.15">
      <c r="A146" s="44" t="s">
        <v>219</v>
      </c>
      <c r="B146" s="45" t="s">
        <v>130</v>
      </c>
      <c r="C146" s="45" t="s">
        <v>81</v>
      </c>
      <c r="D146" s="17">
        <v>35</v>
      </c>
      <c r="E146" s="17">
        <v>15</v>
      </c>
      <c r="F146" s="17">
        <v>6</v>
      </c>
      <c r="G146" s="17">
        <v>21</v>
      </c>
      <c r="H146" s="33"/>
      <c r="I146" s="42">
        <f>VLOOKUP($A146,Skaters!$A1:$L640,7,FALSE)</f>
        <v>47</v>
      </c>
      <c r="J146" s="33">
        <f>VLOOKUP($A146,Skaters!$A1:$L640,10,FALSE)</f>
        <v>15.1657987781396</v>
      </c>
      <c r="K146" s="33">
        <f>VLOOKUP($A146,Skaters!$A1:$L640,11,FALSE)</f>
        <v>13.116656399714</v>
      </c>
      <c r="L146" s="33">
        <f>VLOOKUP($A146,Skaters!$A1:$L640,12,FALSE)</f>
        <v>28.282455177853699</v>
      </c>
      <c r="M146" s="33"/>
      <c r="N146" s="17">
        <f t="shared" si="8"/>
        <v>82</v>
      </c>
      <c r="O146" s="33">
        <f t="shared" si="9"/>
        <v>30.1657987781396</v>
      </c>
      <c r="P146" s="33">
        <f t="shared" si="10"/>
        <v>19.116656399714</v>
      </c>
      <c r="Q146" s="33">
        <f t="shared" si="11"/>
        <v>49.282455177853699</v>
      </c>
    </row>
    <row r="147" spans="1:17" ht="21.25" customHeight="1" x14ac:dyDescent="0.15">
      <c r="A147" s="44" t="s">
        <v>317</v>
      </c>
      <c r="B147" s="45" t="s">
        <v>239</v>
      </c>
      <c r="C147" s="45" t="s">
        <v>66</v>
      </c>
      <c r="D147" s="17">
        <v>32</v>
      </c>
      <c r="E147" s="17">
        <v>9</v>
      </c>
      <c r="F147" s="17">
        <v>14</v>
      </c>
      <c r="G147" s="17">
        <v>23</v>
      </c>
      <c r="H147" s="33"/>
      <c r="I147" s="42">
        <f>VLOOKUP($A147,Skaters!$A1:$L640,7,FALSE)</f>
        <v>44</v>
      </c>
      <c r="J147" s="33">
        <f>VLOOKUP($A147,Skaters!$A1:$L640,10,FALSE)</f>
        <v>10.038989938858499</v>
      </c>
      <c r="K147" s="33">
        <f>VLOOKUP($A147,Skaters!$A1:$L640,11,FALSE)</f>
        <v>16.079441668968599</v>
      </c>
      <c r="L147" s="33">
        <f>VLOOKUP($A147,Skaters!$A1:$L640,12,FALSE)</f>
        <v>26.118431607827201</v>
      </c>
      <c r="M147" s="33"/>
      <c r="N147" s="17">
        <f t="shared" si="8"/>
        <v>76</v>
      </c>
      <c r="O147" s="33">
        <f t="shared" si="9"/>
        <v>19.038989938858499</v>
      </c>
      <c r="P147" s="33">
        <f t="shared" si="10"/>
        <v>30.079441668968599</v>
      </c>
      <c r="Q147" s="33">
        <f t="shared" si="11"/>
        <v>49.118431607827205</v>
      </c>
    </row>
    <row r="148" spans="1:17" ht="21.25" customHeight="1" x14ac:dyDescent="0.2">
      <c r="A148" s="47" t="s">
        <v>184</v>
      </c>
      <c r="B148" s="38" t="s">
        <v>130</v>
      </c>
      <c r="C148" s="38" t="s">
        <v>74</v>
      </c>
      <c r="D148" s="17">
        <v>16</v>
      </c>
      <c r="E148" s="17">
        <v>4</v>
      </c>
      <c r="F148" s="17">
        <v>14</v>
      </c>
      <c r="G148" s="17">
        <v>18</v>
      </c>
      <c r="H148" s="33"/>
      <c r="I148" s="42">
        <f>VLOOKUP($A148,Skaters!$A1:$L640,7,FALSE)</f>
        <v>47</v>
      </c>
      <c r="J148" s="33">
        <f>VLOOKUP($A148,Skaters!$A1:$L640,10,FALSE)</f>
        <v>6.9433571132716496</v>
      </c>
      <c r="K148" s="33">
        <f>VLOOKUP($A148,Skaters!$A1:$L640,11,FALSE)</f>
        <v>24.1496918385889</v>
      </c>
      <c r="L148" s="33">
        <f>VLOOKUP($A148,Skaters!$A1:$L640,12,FALSE)</f>
        <v>31.0930489518604</v>
      </c>
      <c r="M148" s="33"/>
      <c r="N148" s="17">
        <f t="shared" si="8"/>
        <v>63</v>
      </c>
      <c r="O148" s="33">
        <f t="shared" si="9"/>
        <v>10.943357113271649</v>
      </c>
      <c r="P148" s="33">
        <f t="shared" si="10"/>
        <v>38.1496918385889</v>
      </c>
      <c r="Q148" s="33">
        <f t="shared" si="11"/>
        <v>49.093048951860396</v>
      </c>
    </row>
    <row r="149" spans="1:17" ht="21.25" customHeight="1" x14ac:dyDescent="0.15">
      <c r="A149" s="37" t="s">
        <v>226</v>
      </c>
      <c r="B149" s="38" t="s">
        <v>119</v>
      </c>
      <c r="C149" s="38" t="s">
        <v>74</v>
      </c>
      <c r="D149" s="17">
        <v>36</v>
      </c>
      <c r="E149" s="17">
        <v>4</v>
      </c>
      <c r="F149" s="17">
        <v>19</v>
      </c>
      <c r="G149" s="17">
        <v>23</v>
      </c>
      <c r="H149" s="33"/>
      <c r="I149" s="42">
        <f>VLOOKUP($A149,Skaters!$A1:$L640,7,FALSE)</f>
        <v>46</v>
      </c>
      <c r="J149" s="33">
        <f>VLOOKUP($A149,Skaters!$A1:$L640,10,FALSE)</f>
        <v>5.7284816235449103</v>
      </c>
      <c r="K149" s="33">
        <f>VLOOKUP($A149,Skaters!$A1:$L640,11,FALSE)</f>
        <v>20.308681596891098</v>
      </c>
      <c r="L149" s="33">
        <f>VLOOKUP($A149,Skaters!$A1:$L640,12,FALSE)</f>
        <v>26.037163220436</v>
      </c>
      <c r="M149" s="33"/>
      <c r="N149" s="17">
        <f t="shared" si="8"/>
        <v>82</v>
      </c>
      <c r="O149" s="33">
        <f t="shared" si="9"/>
        <v>9.7284816235449103</v>
      </c>
      <c r="P149" s="33">
        <f t="shared" si="10"/>
        <v>39.308681596891098</v>
      </c>
      <c r="Q149" s="33">
        <f t="shared" si="11"/>
        <v>49.037163220436</v>
      </c>
    </row>
    <row r="150" spans="1:17" ht="21.25" customHeight="1" x14ac:dyDescent="0.15">
      <c r="A150" s="44" t="s">
        <v>267</v>
      </c>
      <c r="B150" s="45" t="s">
        <v>78</v>
      </c>
      <c r="C150" s="45" t="s">
        <v>104</v>
      </c>
      <c r="D150" s="17">
        <v>32</v>
      </c>
      <c r="E150" s="17">
        <v>9</v>
      </c>
      <c r="F150" s="17">
        <v>11</v>
      </c>
      <c r="G150" s="17">
        <v>20</v>
      </c>
      <c r="H150" s="33"/>
      <c r="I150" s="42">
        <f>VLOOKUP($A150,Skaters!$A1:$L640,7,FALSE)</f>
        <v>45</v>
      </c>
      <c r="J150" s="33">
        <f>VLOOKUP($A150,Skaters!$A1:$L640,10,FALSE)</f>
        <v>12.0284001250239</v>
      </c>
      <c r="K150" s="33">
        <f>VLOOKUP($A150,Skaters!$A1:$L640,11,FALSE)</f>
        <v>16.878418600777</v>
      </c>
      <c r="L150" s="33">
        <f>VLOOKUP($A150,Skaters!$A1:$L640,12,FALSE)</f>
        <v>28.9068187258009</v>
      </c>
      <c r="M150" s="33"/>
      <c r="N150" s="17">
        <f t="shared" si="8"/>
        <v>77</v>
      </c>
      <c r="O150" s="33">
        <f t="shared" si="9"/>
        <v>21.0284001250239</v>
      </c>
      <c r="P150" s="33">
        <f t="shared" si="10"/>
        <v>27.878418600777</v>
      </c>
      <c r="Q150" s="33">
        <f t="shared" si="11"/>
        <v>48.906818725800903</v>
      </c>
    </row>
    <row r="151" spans="1:17" ht="21.25" customHeight="1" x14ac:dyDescent="0.15">
      <c r="A151" s="37" t="s">
        <v>263</v>
      </c>
      <c r="B151" s="38" t="s">
        <v>204</v>
      </c>
      <c r="C151" s="38" t="s">
        <v>62</v>
      </c>
      <c r="D151" s="17">
        <v>33</v>
      </c>
      <c r="E151" s="17">
        <v>7</v>
      </c>
      <c r="F151" s="17">
        <v>14</v>
      </c>
      <c r="G151" s="17">
        <v>21</v>
      </c>
      <c r="H151" s="33"/>
      <c r="I151" s="42">
        <f>VLOOKUP($A151,Skaters!$A1:$L640,7,FALSE)</f>
        <v>48</v>
      </c>
      <c r="J151" s="33">
        <f>VLOOKUP($A151,Skaters!$A1:$L640,10,FALSE)</f>
        <v>9.5053798379762906</v>
      </c>
      <c r="K151" s="33">
        <f>VLOOKUP($A151,Skaters!$A1:$L640,11,FALSE)</f>
        <v>18.389519383668599</v>
      </c>
      <c r="L151" s="33">
        <f>VLOOKUP($A151,Skaters!$A1:$L640,12,FALSE)</f>
        <v>27.894899221645002</v>
      </c>
      <c r="M151" s="33"/>
      <c r="N151" s="17">
        <f t="shared" si="8"/>
        <v>81</v>
      </c>
      <c r="O151" s="33">
        <f t="shared" si="9"/>
        <v>16.505379837976292</v>
      </c>
      <c r="P151" s="33">
        <f t="shared" si="10"/>
        <v>32.389519383668599</v>
      </c>
      <c r="Q151" s="33">
        <f t="shared" si="11"/>
        <v>48.894899221645005</v>
      </c>
    </row>
    <row r="152" spans="1:17" ht="21.25" customHeight="1" x14ac:dyDescent="0.15">
      <c r="A152" s="44" t="s">
        <v>213</v>
      </c>
      <c r="B152" s="48" t="s">
        <v>60</v>
      </c>
      <c r="C152" s="48" t="s">
        <v>81</v>
      </c>
      <c r="D152" s="17">
        <v>18</v>
      </c>
      <c r="E152" s="17">
        <v>10</v>
      </c>
      <c r="F152" s="17">
        <v>6</v>
      </c>
      <c r="G152" s="17">
        <v>16</v>
      </c>
      <c r="H152" s="33"/>
      <c r="I152" s="42">
        <f>VLOOKUP($A152,Skaters!$A1:$L640,7,FALSE)</f>
        <v>51</v>
      </c>
      <c r="J152" s="33">
        <f>VLOOKUP($A152,Skaters!$A1:$L640,10,FALSE)</f>
        <v>17.0085029512585</v>
      </c>
      <c r="K152" s="33">
        <f>VLOOKUP($A152,Skaters!$A1:$L640,11,FALSE)</f>
        <v>15.649556347563999</v>
      </c>
      <c r="L152" s="33">
        <f>VLOOKUP($A152,Skaters!$A1:$L640,12,FALSE)</f>
        <v>32.658059298822501</v>
      </c>
      <c r="M152" s="33"/>
      <c r="N152" s="17">
        <f t="shared" si="8"/>
        <v>69</v>
      </c>
      <c r="O152" s="33">
        <f t="shared" si="9"/>
        <v>27.0085029512585</v>
      </c>
      <c r="P152" s="33">
        <f t="shared" si="10"/>
        <v>21.649556347564001</v>
      </c>
      <c r="Q152" s="33">
        <f t="shared" si="11"/>
        <v>48.658059298822501</v>
      </c>
    </row>
    <row r="153" spans="1:17" ht="21.25" customHeight="1" x14ac:dyDescent="0.15">
      <c r="A153" s="44" t="s">
        <v>279</v>
      </c>
      <c r="B153" s="45" t="s">
        <v>239</v>
      </c>
      <c r="C153" s="45" t="s">
        <v>59</v>
      </c>
      <c r="D153" s="17">
        <v>29</v>
      </c>
      <c r="E153" s="17">
        <v>2</v>
      </c>
      <c r="F153" s="17">
        <v>20</v>
      </c>
      <c r="G153" s="17">
        <v>22</v>
      </c>
      <c r="H153" s="33"/>
      <c r="I153" s="42">
        <f>VLOOKUP($A153,Skaters!$A1:$L640,7,FALSE)</f>
        <v>44</v>
      </c>
      <c r="J153" s="33">
        <f>VLOOKUP($A153,Skaters!$A1:$L640,10,FALSE)</f>
        <v>6.3499463358922803</v>
      </c>
      <c r="K153" s="33">
        <f>VLOOKUP($A153,Skaters!$A1:$L640,11,FALSE)</f>
        <v>20.239463679765901</v>
      </c>
      <c r="L153" s="33">
        <f>VLOOKUP($A153,Skaters!$A1:$L640,12,FALSE)</f>
        <v>26.589410015658199</v>
      </c>
      <c r="M153" s="33"/>
      <c r="N153" s="17">
        <f t="shared" si="8"/>
        <v>73</v>
      </c>
      <c r="O153" s="33">
        <f t="shared" si="9"/>
        <v>8.3499463358922803</v>
      </c>
      <c r="P153" s="33">
        <f t="shared" si="10"/>
        <v>40.239463679765905</v>
      </c>
      <c r="Q153" s="33">
        <f t="shared" si="11"/>
        <v>48.589410015658203</v>
      </c>
    </row>
    <row r="154" spans="1:17" ht="21.25" customHeight="1" x14ac:dyDescent="0.2">
      <c r="A154" s="47" t="s">
        <v>164</v>
      </c>
      <c r="B154" s="38" t="s">
        <v>72</v>
      </c>
      <c r="C154" s="38" t="s">
        <v>74</v>
      </c>
      <c r="D154" s="17">
        <v>30</v>
      </c>
      <c r="E154" s="17">
        <v>2</v>
      </c>
      <c r="F154" s="17">
        <v>15</v>
      </c>
      <c r="G154" s="17">
        <v>17</v>
      </c>
      <c r="H154" s="33"/>
      <c r="I154" s="42">
        <f>VLOOKUP($A154,Skaters!$A1:$L640,7,FALSE)</f>
        <v>49</v>
      </c>
      <c r="J154" s="33">
        <f>VLOOKUP($A154,Skaters!$A1:$L640,10,FALSE)</f>
        <v>3.9641341874518998</v>
      </c>
      <c r="K154" s="33">
        <f>VLOOKUP($A154,Skaters!$A1:$L640,11,FALSE)</f>
        <v>27.4301162188519</v>
      </c>
      <c r="L154" s="33">
        <f>VLOOKUP($A154,Skaters!$A1:$L640,12,FALSE)</f>
        <v>31.394250406303801</v>
      </c>
      <c r="M154" s="33"/>
      <c r="N154" s="17">
        <f t="shared" si="8"/>
        <v>79</v>
      </c>
      <c r="O154" s="33">
        <f t="shared" si="9"/>
        <v>5.9641341874518998</v>
      </c>
      <c r="P154" s="33">
        <f t="shared" si="10"/>
        <v>42.4301162188519</v>
      </c>
      <c r="Q154" s="33">
        <f t="shared" si="11"/>
        <v>48.394250406303797</v>
      </c>
    </row>
    <row r="155" spans="1:17" ht="21.25" customHeight="1" x14ac:dyDescent="0.15">
      <c r="A155" s="44" t="s">
        <v>189</v>
      </c>
      <c r="B155" s="48" t="s">
        <v>65</v>
      </c>
      <c r="C155" s="48" t="s">
        <v>62</v>
      </c>
      <c r="D155" s="17">
        <v>16</v>
      </c>
      <c r="E155" s="17">
        <v>4</v>
      </c>
      <c r="F155" s="17">
        <v>8</v>
      </c>
      <c r="G155" s="17">
        <v>12</v>
      </c>
      <c r="H155" s="33"/>
      <c r="I155" s="42">
        <f>VLOOKUP($A155,Skaters!$A1:$L640,7,FALSE)</f>
        <v>46</v>
      </c>
      <c r="J155" s="33">
        <f>VLOOKUP($A155,Skaters!$A1:$L640,10,FALSE)</f>
        <v>16.936148644204899</v>
      </c>
      <c r="K155" s="33">
        <f>VLOOKUP($A155,Skaters!$A1:$L640,11,FALSE)</f>
        <v>19.411026202187401</v>
      </c>
      <c r="L155" s="33">
        <f>VLOOKUP($A155,Skaters!$A1:$L640,12,FALSE)</f>
        <v>36.347174846392299</v>
      </c>
      <c r="M155" s="33"/>
      <c r="N155" s="17">
        <f t="shared" si="8"/>
        <v>62</v>
      </c>
      <c r="O155" s="33">
        <f t="shared" si="9"/>
        <v>20.936148644204899</v>
      </c>
      <c r="P155" s="33">
        <f t="shared" si="10"/>
        <v>27.411026202187401</v>
      </c>
      <c r="Q155" s="33">
        <f t="shared" si="11"/>
        <v>48.347174846392299</v>
      </c>
    </row>
    <row r="156" spans="1:17" ht="21.25" customHeight="1" x14ac:dyDescent="0.15">
      <c r="A156" s="44" t="s">
        <v>260</v>
      </c>
      <c r="B156" s="48" t="s">
        <v>119</v>
      </c>
      <c r="C156" s="48" t="s">
        <v>74</v>
      </c>
      <c r="D156" s="17">
        <v>28</v>
      </c>
      <c r="E156" s="17">
        <v>8</v>
      </c>
      <c r="F156" s="17">
        <v>14</v>
      </c>
      <c r="G156" s="17">
        <v>22</v>
      </c>
      <c r="H156" s="33"/>
      <c r="I156" s="42">
        <f>VLOOKUP($A156,Skaters!$A1:$L640,7,FALSE)</f>
        <v>46</v>
      </c>
      <c r="J156" s="33">
        <f>VLOOKUP($A156,Skaters!$A1:$L640,10,FALSE)</f>
        <v>7.7487852983082099</v>
      </c>
      <c r="K156" s="33">
        <f>VLOOKUP($A156,Skaters!$A1:$L640,11,FALSE)</f>
        <v>18.4921760712677</v>
      </c>
      <c r="L156" s="33">
        <f>VLOOKUP($A156,Skaters!$A1:$L640,12,FALSE)</f>
        <v>26.240961369575899</v>
      </c>
      <c r="M156" s="33"/>
      <c r="N156" s="17">
        <f t="shared" si="8"/>
        <v>74</v>
      </c>
      <c r="O156" s="33">
        <f t="shared" si="9"/>
        <v>15.74878529830821</v>
      </c>
      <c r="P156" s="33">
        <f t="shared" si="10"/>
        <v>32.4921760712677</v>
      </c>
      <c r="Q156" s="33">
        <f t="shared" si="11"/>
        <v>48.240961369575899</v>
      </c>
    </row>
    <row r="157" spans="1:17" ht="21.25" customHeight="1" x14ac:dyDescent="0.15">
      <c r="A157" s="44" t="s">
        <v>223</v>
      </c>
      <c r="B157" s="48" t="s">
        <v>121</v>
      </c>
      <c r="C157" s="48" t="s">
        <v>61</v>
      </c>
      <c r="D157" s="17">
        <v>33</v>
      </c>
      <c r="E157" s="17">
        <v>13</v>
      </c>
      <c r="F157" s="17">
        <v>8</v>
      </c>
      <c r="G157" s="17">
        <v>21</v>
      </c>
      <c r="H157" s="33"/>
      <c r="I157" s="42">
        <f>VLOOKUP($A157,Skaters!$A1:$L640,7,FALSE)</f>
        <v>49</v>
      </c>
      <c r="J157" s="33">
        <f>VLOOKUP($A157,Skaters!$A1:$L640,10,FALSE)</f>
        <v>14.420552883024699</v>
      </c>
      <c r="K157" s="33">
        <f>VLOOKUP($A157,Skaters!$A1:$L640,11,FALSE)</f>
        <v>12.784817709032099</v>
      </c>
      <c r="L157" s="33">
        <f>VLOOKUP($A157,Skaters!$A1:$L640,12,FALSE)</f>
        <v>27.205370592056799</v>
      </c>
      <c r="M157" s="33"/>
      <c r="N157" s="17">
        <f t="shared" si="8"/>
        <v>82</v>
      </c>
      <c r="O157" s="33">
        <f t="shared" si="9"/>
        <v>27.420552883024698</v>
      </c>
      <c r="P157" s="33">
        <f t="shared" si="10"/>
        <v>20.784817709032097</v>
      </c>
      <c r="Q157" s="33">
        <f t="shared" si="11"/>
        <v>48.205370592056795</v>
      </c>
    </row>
    <row r="158" spans="1:17" ht="21.25" customHeight="1" x14ac:dyDescent="0.2">
      <c r="A158" s="47" t="s">
        <v>195</v>
      </c>
      <c r="B158" s="38" t="s">
        <v>115</v>
      </c>
      <c r="C158" s="38" t="s">
        <v>74</v>
      </c>
      <c r="D158" s="17">
        <v>26</v>
      </c>
      <c r="E158" s="17">
        <v>1</v>
      </c>
      <c r="F158" s="17">
        <v>16</v>
      </c>
      <c r="G158" s="17">
        <v>17</v>
      </c>
      <c r="H158" s="33"/>
      <c r="I158" s="42">
        <f>VLOOKUP($A158,Skaters!$A1:$L640,7,FALSE)</f>
        <v>50</v>
      </c>
      <c r="J158" s="33">
        <f>VLOOKUP($A158,Skaters!$A1:$L640,10,FALSE)</f>
        <v>4.8316885791833997</v>
      </c>
      <c r="K158" s="33">
        <f>VLOOKUP($A158,Skaters!$A1:$L640,11,FALSE)</f>
        <v>26.3198333885219</v>
      </c>
      <c r="L158" s="33">
        <f>VLOOKUP($A158,Skaters!$A1:$L640,12,FALSE)</f>
        <v>31.1515219677053</v>
      </c>
      <c r="M158" s="33"/>
      <c r="N158" s="17">
        <f t="shared" si="8"/>
        <v>76</v>
      </c>
      <c r="O158" s="33">
        <f t="shared" si="9"/>
        <v>5.8316885791833997</v>
      </c>
      <c r="P158" s="33">
        <f t="shared" si="10"/>
        <v>42.3198333885219</v>
      </c>
      <c r="Q158" s="33">
        <f t="shared" si="11"/>
        <v>48.1515219677053</v>
      </c>
    </row>
    <row r="159" spans="1:17" ht="21.25" customHeight="1" x14ac:dyDescent="0.15">
      <c r="A159" s="44" t="s">
        <v>283</v>
      </c>
      <c r="B159" s="48" t="s">
        <v>63</v>
      </c>
      <c r="C159" s="48" t="s">
        <v>66</v>
      </c>
      <c r="D159" s="17">
        <v>33</v>
      </c>
      <c r="E159" s="17">
        <v>7</v>
      </c>
      <c r="F159" s="17">
        <v>13</v>
      </c>
      <c r="G159" s="17">
        <v>20</v>
      </c>
      <c r="H159" s="33"/>
      <c r="I159" s="42">
        <f>VLOOKUP($A159,Skaters!$A1:$L640,7,FALSE)</f>
        <v>49</v>
      </c>
      <c r="J159" s="33">
        <f>VLOOKUP($A159,Skaters!$A1:$L640,10,FALSE)</f>
        <v>12.7412903544169</v>
      </c>
      <c r="K159" s="33">
        <f>VLOOKUP($A159,Skaters!$A1:$L640,11,FALSE)</f>
        <v>15.390256511713501</v>
      </c>
      <c r="L159" s="33">
        <f>VLOOKUP($A159,Skaters!$A1:$L640,12,FALSE)</f>
        <v>28.1315468661304</v>
      </c>
      <c r="M159" s="33"/>
      <c r="N159" s="17">
        <f t="shared" si="8"/>
        <v>82</v>
      </c>
      <c r="O159" s="33">
        <f t="shared" si="9"/>
        <v>19.7412903544169</v>
      </c>
      <c r="P159" s="33">
        <f t="shared" si="10"/>
        <v>28.390256511713503</v>
      </c>
      <c r="Q159" s="33">
        <f t="shared" si="11"/>
        <v>48.1315468661304</v>
      </c>
    </row>
    <row r="160" spans="1:17" ht="21.25" customHeight="1" x14ac:dyDescent="0.15">
      <c r="A160" s="44" t="s">
        <v>328</v>
      </c>
      <c r="B160" s="48" t="s">
        <v>119</v>
      </c>
      <c r="C160" s="48" t="s">
        <v>62</v>
      </c>
      <c r="D160" s="17">
        <v>31</v>
      </c>
      <c r="E160" s="17">
        <v>6</v>
      </c>
      <c r="F160" s="17">
        <v>14</v>
      </c>
      <c r="G160" s="17">
        <v>20</v>
      </c>
      <c r="H160" s="33"/>
      <c r="I160" s="42">
        <f>VLOOKUP($A160,Skaters!$A1:$L640,7,FALSE)</f>
        <v>46</v>
      </c>
      <c r="J160" s="33">
        <f>VLOOKUP($A160,Skaters!$A1:$L640,10,FALSE)</f>
        <v>9.6008859539580396</v>
      </c>
      <c r="K160" s="33">
        <f>VLOOKUP($A160,Skaters!$A1:$L640,11,FALSE)</f>
        <v>18.435150613024302</v>
      </c>
      <c r="L160" s="33">
        <f>VLOOKUP($A160,Skaters!$A1:$L640,12,FALSE)</f>
        <v>28.0360365669823</v>
      </c>
      <c r="M160" s="33"/>
      <c r="N160" s="17">
        <f t="shared" si="8"/>
        <v>77</v>
      </c>
      <c r="O160" s="33">
        <f t="shared" si="9"/>
        <v>15.60088595395804</v>
      </c>
      <c r="P160" s="33">
        <f t="shared" si="10"/>
        <v>32.435150613024305</v>
      </c>
      <c r="Q160" s="33">
        <f t="shared" si="11"/>
        <v>48.036036566982304</v>
      </c>
    </row>
    <row r="161" spans="1:17" ht="21.25" customHeight="1" x14ac:dyDescent="0.15">
      <c r="A161" s="44" t="s">
        <v>186</v>
      </c>
      <c r="B161" s="48" t="s">
        <v>83</v>
      </c>
      <c r="C161" s="48" t="s">
        <v>104</v>
      </c>
      <c r="D161" s="17">
        <v>28</v>
      </c>
      <c r="E161" s="17">
        <v>9</v>
      </c>
      <c r="F161" s="17">
        <v>9</v>
      </c>
      <c r="G161" s="17">
        <v>18</v>
      </c>
      <c r="H161" s="33"/>
      <c r="I161" s="42">
        <f>VLOOKUP($A161,Skaters!$A1:$L640,7,FALSE)</f>
        <v>48</v>
      </c>
      <c r="J161" s="33">
        <f>VLOOKUP($A161,Skaters!$A1:$L640,10,FALSE)</f>
        <v>15.690829881811901</v>
      </c>
      <c r="K161" s="33">
        <f>VLOOKUP($A161,Skaters!$A1:$L640,11,FALSE)</f>
        <v>14.259519593996499</v>
      </c>
      <c r="L161" s="33">
        <f>VLOOKUP($A161,Skaters!$A1:$L640,12,FALSE)</f>
        <v>29.950349475808299</v>
      </c>
      <c r="M161" s="33"/>
      <c r="N161" s="17">
        <f t="shared" si="8"/>
        <v>76</v>
      </c>
      <c r="O161" s="33">
        <f t="shared" si="9"/>
        <v>24.690829881811901</v>
      </c>
      <c r="P161" s="33">
        <f t="shared" si="10"/>
        <v>23.259519593996501</v>
      </c>
      <c r="Q161" s="33">
        <f t="shared" si="11"/>
        <v>47.950349475808295</v>
      </c>
    </row>
    <row r="162" spans="1:17" ht="21.25" customHeight="1" x14ac:dyDescent="0.15">
      <c r="A162" s="44" t="s">
        <v>173</v>
      </c>
      <c r="B162" s="48" t="s">
        <v>102</v>
      </c>
      <c r="C162" s="48" t="s">
        <v>59</v>
      </c>
      <c r="D162" s="17">
        <v>19</v>
      </c>
      <c r="E162" s="17">
        <v>10</v>
      </c>
      <c r="F162" s="17">
        <v>3</v>
      </c>
      <c r="G162" s="17">
        <v>13</v>
      </c>
      <c r="H162" s="33"/>
      <c r="I162" s="42">
        <f>VLOOKUP($A162,Skaters!$A1:$L640,7,FALSE)</f>
        <v>54</v>
      </c>
      <c r="J162" s="33">
        <f>VLOOKUP($A162,Skaters!$A1:$L640,10,FALSE)</f>
        <v>19.521583937657699</v>
      </c>
      <c r="K162" s="33">
        <f>VLOOKUP($A162,Skaters!$A1:$L640,11,FALSE)</f>
        <v>15.4077598294875</v>
      </c>
      <c r="L162" s="33">
        <f>VLOOKUP($A162,Skaters!$A1:$L640,12,FALSE)</f>
        <v>34.929343767145198</v>
      </c>
      <c r="M162" s="33"/>
      <c r="N162" s="17">
        <f t="shared" si="8"/>
        <v>73</v>
      </c>
      <c r="O162" s="33">
        <f t="shared" si="9"/>
        <v>29.521583937657699</v>
      </c>
      <c r="P162" s="33">
        <f t="shared" si="10"/>
        <v>18.4077598294875</v>
      </c>
      <c r="Q162" s="33">
        <f t="shared" si="11"/>
        <v>47.929343767145198</v>
      </c>
    </row>
    <row r="163" spans="1:17" ht="21.25" customHeight="1" x14ac:dyDescent="0.15">
      <c r="A163" s="44" t="s">
        <v>251</v>
      </c>
      <c r="B163" s="45" t="s">
        <v>130</v>
      </c>
      <c r="C163" s="45" t="s">
        <v>66</v>
      </c>
      <c r="D163" s="17">
        <v>33</v>
      </c>
      <c r="E163" s="17">
        <v>10</v>
      </c>
      <c r="F163" s="17">
        <v>10</v>
      </c>
      <c r="G163" s="17">
        <v>20</v>
      </c>
      <c r="H163" s="33"/>
      <c r="I163" s="42">
        <f>VLOOKUP($A163,Skaters!$A1:$L640,7,FALSE)</f>
        <v>47</v>
      </c>
      <c r="J163" s="33">
        <f>VLOOKUP($A163,Skaters!$A1:$L640,10,FALSE)</f>
        <v>12.3740668596226</v>
      </c>
      <c r="K163" s="33">
        <f>VLOOKUP($A163,Skaters!$A1:$L640,11,FALSE)</f>
        <v>15.3724207772588</v>
      </c>
      <c r="L163" s="33">
        <f>VLOOKUP($A163,Skaters!$A1:$L640,12,FALSE)</f>
        <v>27.746487636881401</v>
      </c>
      <c r="M163" s="33"/>
      <c r="N163" s="17">
        <f t="shared" si="8"/>
        <v>80</v>
      </c>
      <c r="O163" s="33">
        <f t="shared" si="9"/>
        <v>22.374066859622602</v>
      </c>
      <c r="P163" s="33">
        <f t="shared" si="10"/>
        <v>25.3724207772588</v>
      </c>
      <c r="Q163" s="33">
        <f t="shared" si="11"/>
        <v>47.746487636881398</v>
      </c>
    </row>
    <row r="164" spans="1:17" ht="21.25" customHeight="1" x14ac:dyDescent="0.15">
      <c r="A164" s="44" t="s">
        <v>100</v>
      </c>
      <c r="B164" s="45" t="s">
        <v>65</v>
      </c>
      <c r="C164" s="45" t="s">
        <v>59</v>
      </c>
      <c r="D164" s="17">
        <v>3</v>
      </c>
      <c r="E164" s="17">
        <v>0</v>
      </c>
      <c r="F164" s="17">
        <v>3</v>
      </c>
      <c r="G164" s="17">
        <v>3</v>
      </c>
      <c r="H164" s="33"/>
      <c r="I164" s="42">
        <f>VLOOKUP($A164,Skaters!$A1:$L640,7,FALSE)</f>
        <v>46</v>
      </c>
      <c r="J164" s="33">
        <f>VLOOKUP($A164,Skaters!$A1:$L640,10,FALSE)</f>
        <v>10.880810643979601</v>
      </c>
      <c r="K164" s="33">
        <f>VLOOKUP($A164,Skaters!$A1:$L640,11,FALSE)</f>
        <v>33.431760722767301</v>
      </c>
      <c r="L164" s="33">
        <f>VLOOKUP($A164,Skaters!$A1:$L640,12,FALSE)</f>
        <v>44.312571366746901</v>
      </c>
      <c r="M164" s="33"/>
      <c r="N164" s="17">
        <f t="shared" si="8"/>
        <v>49</v>
      </c>
      <c r="O164" s="33">
        <f t="shared" si="9"/>
        <v>10.880810643979601</v>
      </c>
      <c r="P164" s="33">
        <f t="shared" si="10"/>
        <v>36.431760722767301</v>
      </c>
      <c r="Q164" s="33">
        <f t="shared" si="11"/>
        <v>47.312571366746901</v>
      </c>
    </row>
    <row r="165" spans="1:17" ht="21.25" customHeight="1" x14ac:dyDescent="0.15">
      <c r="A165" s="44" t="s">
        <v>183</v>
      </c>
      <c r="B165" s="45" t="s">
        <v>58</v>
      </c>
      <c r="C165" s="45" t="s">
        <v>74</v>
      </c>
      <c r="D165" s="17">
        <v>33</v>
      </c>
      <c r="E165" s="17">
        <v>3</v>
      </c>
      <c r="F165" s="17">
        <v>14</v>
      </c>
      <c r="G165" s="17">
        <v>17</v>
      </c>
      <c r="H165" s="33"/>
      <c r="I165" s="42">
        <f>VLOOKUP($A165,Skaters!$A1:$L640,7,FALSE)</f>
        <v>48</v>
      </c>
      <c r="J165" s="33">
        <f>VLOOKUP($A165,Skaters!$A1:$L640,10,FALSE)</f>
        <v>4.9213830812403803</v>
      </c>
      <c r="K165" s="33">
        <f>VLOOKUP($A165,Skaters!$A1:$L640,11,FALSE)</f>
        <v>25.383222378622701</v>
      </c>
      <c r="L165" s="33">
        <f>VLOOKUP($A165,Skaters!$A1:$L640,12,FALSE)</f>
        <v>30.3046054598632</v>
      </c>
      <c r="M165" s="33"/>
      <c r="N165" s="17">
        <f t="shared" si="8"/>
        <v>81</v>
      </c>
      <c r="O165" s="33">
        <f t="shared" si="9"/>
        <v>7.9213830812403803</v>
      </c>
      <c r="P165" s="33">
        <f t="shared" si="10"/>
        <v>39.383222378622705</v>
      </c>
      <c r="Q165" s="33">
        <f t="shared" si="11"/>
        <v>47.304605459863197</v>
      </c>
    </row>
    <row r="166" spans="1:17" ht="21.25" customHeight="1" x14ac:dyDescent="0.2">
      <c r="A166" s="47" t="s">
        <v>196</v>
      </c>
      <c r="B166" s="38" t="s">
        <v>130</v>
      </c>
      <c r="C166" s="38" t="s">
        <v>81</v>
      </c>
      <c r="D166" s="17">
        <v>28</v>
      </c>
      <c r="E166" s="17">
        <v>8</v>
      </c>
      <c r="F166" s="17">
        <v>11</v>
      </c>
      <c r="G166" s="17">
        <v>19</v>
      </c>
      <c r="H166" s="33"/>
      <c r="I166" s="42">
        <f>VLOOKUP($A166,Skaters!$A1:$L640,7,FALSE)</f>
        <v>47</v>
      </c>
      <c r="J166" s="33">
        <f>VLOOKUP($A166,Skaters!$A1:$L640,10,FALSE)</f>
        <v>12.355273620340199</v>
      </c>
      <c r="K166" s="33">
        <f>VLOOKUP($A166,Skaters!$A1:$L640,11,FALSE)</f>
        <v>15.8515191673294</v>
      </c>
      <c r="L166" s="33">
        <f>VLOOKUP($A166,Skaters!$A1:$L640,12,FALSE)</f>
        <v>28.206792787669599</v>
      </c>
      <c r="M166" s="33"/>
      <c r="N166" s="17">
        <f t="shared" si="8"/>
        <v>75</v>
      </c>
      <c r="O166" s="33">
        <f t="shared" si="9"/>
        <v>20.355273620340199</v>
      </c>
      <c r="P166" s="33">
        <f t="shared" si="10"/>
        <v>26.8515191673294</v>
      </c>
      <c r="Q166" s="33">
        <f t="shared" si="11"/>
        <v>47.206792787669599</v>
      </c>
    </row>
    <row r="167" spans="1:17" ht="21.25" customHeight="1" x14ac:dyDescent="0.15">
      <c r="A167" s="44" t="s">
        <v>285</v>
      </c>
      <c r="B167" s="48" t="s">
        <v>83</v>
      </c>
      <c r="C167" s="48" t="s">
        <v>81</v>
      </c>
      <c r="D167" s="17">
        <v>33</v>
      </c>
      <c r="E167" s="17">
        <v>8</v>
      </c>
      <c r="F167" s="17">
        <v>10</v>
      </c>
      <c r="G167" s="17">
        <v>18</v>
      </c>
      <c r="H167" s="33"/>
      <c r="I167" s="42">
        <f>VLOOKUP($A167,Skaters!$A1:$L640,7,FALSE)</f>
        <v>48</v>
      </c>
      <c r="J167" s="33">
        <f>VLOOKUP($A167,Skaters!$A1:$L640,10,FALSE)</f>
        <v>11.8549424589346</v>
      </c>
      <c r="K167" s="33">
        <f>VLOOKUP($A167,Skaters!$A1:$L640,11,FALSE)</f>
        <v>17.2835429995494</v>
      </c>
      <c r="L167" s="33">
        <f>VLOOKUP($A167,Skaters!$A1:$L640,12,FALSE)</f>
        <v>29.138485458483899</v>
      </c>
      <c r="M167" s="33"/>
      <c r="N167" s="17">
        <f t="shared" si="8"/>
        <v>81</v>
      </c>
      <c r="O167" s="33">
        <f t="shared" si="9"/>
        <v>19.854942458934602</v>
      </c>
      <c r="P167" s="33">
        <f t="shared" si="10"/>
        <v>27.2835429995494</v>
      </c>
      <c r="Q167" s="33">
        <f t="shared" si="11"/>
        <v>47.138485458483899</v>
      </c>
    </row>
    <row r="168" spans="1:17" ht="21.25" customHeight="1" x14ac:dyDescent="0.15">
      <c r="A168" s="44" t="s">
        <v>215</v>
      </c>
      <c r="B168" s="45" t="s">
        <v>115</v>
      </c>
      <c r="C168" s="45" t="s">
        <v>61</v>
      </c>
      <c r="D168" s="17">
        <v>31</v>
      </c>
      <c r="E168" s="17">
        <v>9</v>
      </c>
      <c r="F168" s="17">
        <v>8</v>
      </c>
      <c r="G168" s="17">
        <v>17</v>
      </c>
      <c r="H168" s="33"/>
      <c r="I168" s="42">
        <f>VLOOKUP($A168,Skaters!$A1:$L640,7,FALSE)</f>
        <v>50</v>
      </c>
      <c r="J168" s="33">
        <f>VLOOKUP($A168,Skaters!$A1:$L640,10,FALSE)</f>
        <v>12.891903942180001</v>
      </c>
      <c r="K168" s="33">
        <f>VLOOKUP($A168,Skaters!$A1:$L640,11,FALSE)</f>
        <v>17.104890060666101</v>
      </c>
      <c r="L168" s="33">
        <f>VLOOKUP($A168,Skaters!$A1:$L640,12,FALSE)</f>
        <v>29.996794002846102</v>
      </c>
      <c r="M168" s="33"/>
      <c r="N168" s="17">
        <f t="shared" si="8"/>
        <v>81</v>
      </c>
      <c r="O168" s="33">
        <f t="shared" si="9"/>
        <v>21.891903942180001</v>
      </c>
      <c r="P168" s="33">
        <f t="shared" si="10"/>
        <v>25.104890060666101</v>
      </c>
      <c r="Q168" s="33">
        <f t="shared" si="11"/>
        <v>46.996794002846102</v>
      </c>
    </row>
    <row r="169" spans="1:17" ht="21.25" customHeight="1" x14ac:dyDescent="0.2">
      <c r="A169" s="47" t="s">
        <v>221</v>
      </c>
      <c r="B169" s="38" t="s">
        <v>115</v>
      </c>
      <c r="C169" s="38" t="s">
        <v>74</v>
      </c>
      <c r="D169" s="17">
        <v>30</v>
      </c>
      <c r="E169" s="17">
        <v>4</v>
      </c>
      <c r="F169" s="17">
        <v>16</v>
      </c>
      <c r="G169" s="17">
        <v>20</v>
      </c>
      <c r="H169" s="33"/>
      <c r="I169" s="42">
        <f>VLOOKUP($A169,Skaters!$A1:$L640,7,FALSE)</f>
        <v>50</v>
      </c>
      <c r="J169" s="33">
        <f>VLOOKUP($A169,Skaters!$A1:$L640,10,FALSE)</f>
        <v>6.3034755095227499</v>
      </c>
      <c r="K169" s="33">
        <f>VLOOKUP($A169,Skaters!$A1:$L640,11,FALSE)</f>
        <v>20.539634994514699</v>
      </c>
      <c r="L169" s="33">
        <f>VLOOKUP($A169,Skaters!$A1:$L640,12,FALSE)</f>
        <v>26.843110504037401</v>
      </c>
      <c r="M169" s="33"/>
      <c r="N169" s="17">
        <f t="shared" si="8"/>
        <v>80</v>
      </c>
      <c r="O169" s="33">
        <f t="shared" si="9"/>
        <v>10.30347550952275</v>
      </c>
      <c r="P169" s="33">
        <f t="shared" si="10"/>
        <v>36.539634994514699</v>
      </c>
      <c r="Q169" s="33">
        <f t="shared" si="11"/>
        <v>46.843110504037398</v>
      </c>
    </row>
    <row r="170" spans="1:17" ht="21.25" customHeight="1" x14ac:dyDescent="0.15">
      <c r="A170" s="37" t="s">
        <v>244</v>
      </c>
      <c r="B170" s="38" t="s">
        <v>125</v>
      </c>
      <c r="C170" s="38" t="s">
        <v>74</v>
      </c>
      <c r="D170" s="17">
        <v>30</v>
      </c>
      <c r="E170" s="17">
        <v>6</v>
      </c>
      <c r="F170" s="17">
        <v>13</v>
      </c>
      <c r="G170" s="17">
        <v>19</v>
      </c>
      <c r="H170" s="33"/>
      <c r="I170" s="42">
        <f>VLOOKUP($A170,Skaters!$A1:$L640,7,FALSE)</f>
        <v>46</v>
      </c>
      <c r="J170" s="33">
        <f>VLOOKUP($A170,Skaters!$A1:$L640,10,FALSE)</f>
        <v>5.1212952321005396</v>
      </c>
      <c r="K170" s="33">
        <f>VLOOKUP($A170,Skaters!$A1:$L640,11,FALSE)</f>
        <v>22.472439699264601</v>
      </c>
      <c r="L170" s="33">
        <f>VLOOKUP($A170,Skaters!$A1:$L640,12,FALSE)</f>
        <v>27.593734931365301</v>
      </c>
      <c r="M170" s="33"/>
      <c r="N170" s="17">
        <f t="shared" si="8"/>
        <v>76</v>
      </c>
      <c r="O170" s="33">
        <f t="shared" si="9"/>
        <v>11.12129523210054</v>
      </c>
      <c r="P170" s="33">
        <f t="shared" si="10"/>
        <v>35.472439699264598</v>
      </c>
      <c r="Q170" s="33">
        <f t="shared" si="11"/>
        <v>46.593734931365304</v>
      </c>
    </row>
    <row r="171" spans="1:17" ht="21.25" customHeight="1" x14ac:dyDescent="0.15">
      <c r="A171" s="44" t="s">
        <v>249</v>
      </c>
      <c r="B171" s="45" t="s">
        <v>117</v>
      </c>
      <c r="C171" s="45" t="s">
        <v>59</v>
      </c>
      <c r="D171" s="17">
        <v>34</v>
      </c>
      <c r="E171" s="17">
        <v>6</v>
      </c>
      <c r="F171" s="17">
        <v>11</v>
      </c>
      <c r="G171" s="17">
        <v>17</v>
      </c>
      <c r="H171" s="33"/>
      <c r="I171" s="42">
        <f>VLOOKUP($A171,Skaters!$A1:$L640,7,FALSE)</f>
        <v>48</v>
      </c>
      <c r="J171" s="33">
        <f>VLOOKUP($A171,Skaters!$A1:$L640,10,FALSE)</f>
        <v>12.1323791529561</v>
      </c>
      <c r="K171" s="33">
        <f>VLOOKUP($A171,Skaters!$A1:$L640,11,FALSE)</f>
        <v>17.2825094686536</v>
      </c>
      <c r="L171" s="33">
        <f>VLOOKUP($A171,Skaters!$A1:$L640,12,FALSE)</f>
        <v>29.414888621609599</v>
      </c>
      <c r="M171" s="33"/>
      <c r="N171" s="17">
        <f t="shared" si="8"/>
        <v>82</v>
      </c>
      <c r="O171" s="33">
        <f t="shared" si="9"/>
        <v>18.132379152956098</v>
      </c>
      <c r="P171" s="33">
        <f t="shared" si="10"/>
        <v>28.2825094686536</v>
      </c>
      <c r="Q171" s="33">
        <f t="shared" si="11"/>
        <v>46.414888621609599</v>
      </c>
    </row>
    <row r="172" spans="1:17" ht="21.25" customHeight="1" x14ac:dyDescent="0.15">
      <c r="A172" s="37" t="s">
        <v>86</v>
      </c>
      <c r="B172" s="38" t="s">
        <v>87</v>
      </c>
      <c r="C172" s="38" t="s">
        <v>59</v>
      </c>
      <c r="D172" s="17"/>
      <c r="E172" s="17"/>
      <c r="F172" s="17"/>
      <c r="G172" s="17"/>
      <c r="H172" s="33"/>
      <c r="I172" s="42">
        <f>VLOOKUP($A172,Skaters!$A1:$L640,7,FALSE)</f>
        <v>48</v>
      </c>
      <c r="J172" s="33">
        <f>VLOOKUP($A172,Skaters!$A1:$L640,10,FALSE)</f>
        <v>17.007371599633998</v>
      </c>
      <c r="K172" s="33">
        <f>VLOOKUP($A172,Skaters!$A1:$L640,11,FALSE)</f>
        <v>29.3990332080961</v>
      </c>
      <c r="L172" s="33">
        <f>VLOOKUP($A172,Skaters!$A1:$L640,12,FALSE)</f>
        <v>46.406404807730098</v>
      </c>
      <c r="M172" s="33"/>
      <c r="N172" s="17">
        <f t="shared" si="8"/>
        <v>48</v>
      </c>
      <c r="O172" s="33">
        <f t="shared" si="9"/>
        <v>17.007371599633998</v>
      </c>
      <c r="P172" s="33">
        <f t="shared" si="10"/>
        <v>29.3990332080961</v>
      </c>
      <c r="Q172" s="33">
        <f t="shared" si="11"/>
        <v>46.406404807730098</v>
      </c>
    </row>
    <row r="173" spans="1:17" ht="21.25" customHeight="1" x14ac:dyDescent="0.2">
      <c r="A173" s="47" t="s">
        <v>258</v>
      </c>
      <c r="B173" s="38" t="s">
        <v>144</v>
      </c>
      <c r="C173" s="38" t="s">
        <v>61</v>
      </c>
      <c r="D173" s="17">
        <v>27</v>
      </c>
      <c r="E173" s="17">
        <v>5</v>
      </c>
      <c r="F173" s="17">
        <v>11</v>
      </c>
      <c r="G173" s="17">
        <v>16</v>
      </c>
      <c r="H173" s="33"/>
      <c r="I173" s="42">
        <f>VLOOKUP($A173,Skaters!$A1:$L640,7,FALSE)</f>
        <v>48</v>
      </c>
      <c r="J173" s="33">
        <f>VLOOKUP($A173,Skaters!$A1:$L640,10,FALSE)</f>
        <v>8.4763373385979701</v>
      </c>
      <c r="K173" s="33">
        <f>VLOOKUP($A173,Skaters!$A1:$L640,11,FALSE)</f>
        <v>21.832593186131199</v>
      </c>
      <c r="L173" s="33">
        <f>VLOOKUP($A173,Skaters!$A1:$L640,12,FALSE)</f>
        <v>30.308930524729298</v>
      </c>
      <c r="M173" s="33"/>
      <c r="N173" s="17">
        <f t="shared" si="8"/>
        <v>75</v>
      </c>
      <c r="O173" s="33">
        <f t="shared" si="9"/>
        <v>13.47633733859797</v>
      </c>
      <c r="P173" s="33">
        <f t="shared" si="10"/>
        <v>32.832593186131199</v>
      </c>
      <c r="Q173" s="33">
        <f t="shared" si="11"/>
        <v>46.308930524729298</v>
      </c>
    </row>
    <row r="174" spans="1:17" ht="21.25" customHeight="1" x14ac:dyDescent="0.15">
      <c r="A174" s="44" t="s">
        <v>323</v>
      </c>
      <c r="B174" s="48" t="s">
        <v>147</v>
      </c>
      <c r="C174" s="48" t="s">
        <v>62</v>
      </c>
      <c r="D174" s="17">
        <v>36</v>
      </c>
      <c r="E174" s="17">
        <v>9</v>
      </c>
      <c r="F174" s="17">
        <v>11</v>
      </c>
      <c r="G174" s="17">
        <v>20</v>
      </c>
      <c r="H174" s="33"/>
      <c r="I174" s="42">
        <f>VLOOKUP($A174,Skaters!$A1:$L640,7,FALSE)</f>
        <v>46</v>
      </c>
      <c r="J174" s="33">
        <f>VLOOKUP($A174,Skaters!$A1:$L640,10,FALSE)</f>
        <v>11.6486355091004</v>
      </c>
      <c r="K174" s="33">
        <f>VLOOKUP($A174,Skaters!$A1:$L640,11,FALSE)</f>
        <v>14.453397760423901</v>
      </c>
      <c r="L174" s="33">
        <f>VLOOKUP($A174,Skaters!$A1:$L640,12,FALSE)</f>
        <v>26.102033269524298</v>
      </c>
      <c r="M174" s="33"/>
      <c r="N174" s="17">
        <f t="shared" si="8"/>
        <v>82</v>
      </c>
      <c r="O174" s="33">
        <f t="shared" si="9"/>
        <v>20.648635509100401</v>
      </c>
      <c r="P174" s="33">
        <f t="shared" si="10"/>
        <v>25.453397760423901</v>
      </c>
      <c r="Q174" s="33">
        <f t="shared" si="11"/>
        <v>46.102033269524298</v>
      </c>
    </row>
    <row r="175" spans="1:17" ht="21.25" customHeight="1" x14ac:dyDescent="0.15">
      <c r="A175" s="44" t="s">
        <v>254</v>
      </c>
      <c r="B175" s="48" t="s">
        <v>60</v>
      </c>
      <c r="C175" s="48" t="s">
        <v>74</v>
      </c>
      <c r="D175" s="17">
        <v>29</v>
      </c>
      <c r="E175" s="17">
        <v>3</v>
      </c>
      <c r="F175" s="17">
        <v>14</v>
      </c>
      <c r="G175" s="17">
        <v>17</v>
      </c>
      <c r="H175" s="33"/>
      <c r="I175" s="42">
        <f>VLOOKUP($A175,Skaters!$A1:$L640,7,FALSE)</f>
        <v>51</v>
      </c>
      <c r="J175" s="33">
        <f>VLOOKUP($A175,Skaters!$A1:$L640,10,FALSE)</f>
        <v>4.7526495184272504</v>
      </c>
      <c r="K175" s="33">
        <f>VLOOKUP($A175,Skaters!$A1:$L640,11,FALSE)</f>
        <v>24.185380789134602</v>
      </c>
      <c r="L175" s="33">
        <f>VLOOKUP($A175,Skaters!$A1:$L640,12,FALSE)</f>
        <v>28.938030307561899</v>
      </c>
      <c r="M175" s="33"/>
      <c r="N175" s="17">
        <f t="shared" si="8"/>
        <v>80</v>
      </c>
      <c r="O175" s="33">
        <f t="shared" si="9"/>
        <v>7.7526495184272504</v>
      </c>
      <c r="P175" s="33">
        <f t="shared" si="10"/>
        <v>38.185380789134598</v>
      </c>
      <c r="Q175" s="33">
        <f t="shared" si="11"/>
        <v>45.938030307561903</v>
      </c>
    </row>
    <row r="176" spans="1:17" ht="21.25" customHeight="1" x14ac:dyDescent="0.15">
      <c r="A176" s="37" t="s">
        <v>255</v>
      </c>
      <c r="B176" s="38" t="s">
        <v>102</v>
      </c>
      <c r="C176" s="38" t="s">
        <v>81</v>
      </c>
      <c r="D176" s="17">
        <v>23</v>
      </c>
      <c r="E176" s="17">
        <v>1</v>
      </c>
      <c r="F176" s="17">
        <v>11</v>
      </c>
      <c r="G176" s="17">
        <v>12</v>
      </c>
      <c r="H176" s="33"/>
      <c r="I176" s="42">
        <f>VLOOKUP($A176,Skaters!$A1:$L640,7,FALSE)</f>
        <v>54</v>
      </c>
      <c r="J176" s="33">
        <f>VLOOKUP($A176,Skaters!$A1:$L640,10,FALSE)</f>
        <v>8.9245546004712804</v>
      </c>
      <c r="K176" s="33">
        <f>VLOOKUP($A176,Skaters!$A1:$L640,11,FALSE)</f>
        <v>24.999602950581199</v>
      </c>
      <c r="L176" s="33">
        <f>VLOOKUP($A176,Skaters!$A1:$L640,12,FALSE)</f>
        <v>33.924157551052502</v>
      </c>
      <c r="M176" s="33"/>
      <c r="N176" s="17">
        <f t="shared" si="8"/>
        <v>77</v>
      </c>
      <c r="O176" s="33">
        <f t="shared" si="9"/>
        <v>9.9245546004712804</v>
      </c>
      <c r="P176" s="33">
        <f t="shared" si="10"/>
        <v>35.999602950581199</v>
      </c>
      <c r="Q176" s="33">
        <f t="shared" si="11"/>
        <v>45.924157551052502</v>
      </c>
    </row>
    <row r="177" spans="1:17" ht="21.25" customHeight="1" x14ac:dyDescent="0.15">
      <c r="A177" s="37" t="s">
        <v>106</v>
      </c>
      <c r="B177" s="38" t="s">
        <v>83</v>
      </c>
      <c r="C177" s="38" t="s">
        <v>59</v>
      </c>
      <c r="D177" s="17"/>
      <c r="E177" s="17"/>
      <c r="F177" s="17"/>
      <c r="G177" s="17"/>
      <c r="H177" s="33"/>
      <c r="I177" s="42">
        <f>VLOOKUP($A177,Skaters!$A1:$L640,7,FALSE)</f>
        <v>48</v>
      </c>
      <c r="J177" s="33">
        <f>VLOOKUP($A177,Skaters!$A1:$L640,10,FALSE)</f>
        <v>15.179179706506099</v>
      </c>
      <c r="K177" s="33">
        <f>VLOOKUP($A177,Skaters!$A1:$L640,11,FALSE)</f>
        <v>30.268190326460498</v>
      </c>
      <c r="L177" s="33">
        <f>VLOOKUP($A177,Skaters!$A1:$L640,12,FALSE)</f>
        <v>45.447370032966603</v>
      </c>
      <c r="M177" s="33"/>
      <c r="N177" s="17">
        <f t="shared" si="8"/>
        <v>48</v>
      </c>
      <c r="O177" s="33">
        <f t="shared" si="9"/>
        <v>15.179179706506099</v>
      </c>
      <c r="P177" s="33">
        <f t="shared" si="10"/>
        <v>30.268190326460498</v>
      </c>
      <c r="Q177" s="33">
        <f t="shared" si="11"/>
        <v>45.447370032966603</v>
      </c>
    </row>
    <row r="178" spans="1:17" ht="21.25" customHeight="1" x14ac:dyDescent="0.15">
      <c r="A178" s="44" t="s">
        <v>199</v>
      </c>
      <c r="B178" s="48" t="s">
        <v>99</v>
      </c>
      <c r="C178" s="48" t="s">
        <v>66</v>
      </c>
      <c r="D178" s="17">
        <v>29</v>
      </c>
      <c r="E178" s="17">
        <v>5</v>
      </c>
      <c r="F178" s="17">
        <v>10</v>
      </c>
      <c r="G178" s="17">
        <v>15</v>
      </c>
      <c r="H178" s="33"/>
      <c r="I178" s="42">
        <f>VLOOKUP($A178,Skaters!$A1:$L640,7,FALSE)</f>
        <v>53</v>
      </c>
      <c r="J178" s="33">
        <f>VLOOKUP($A178,Skaters!$A1:$L640,10,FALSE)</f>
        <v>11.773204866490399</v>
      </c>
      <c r="K178" s="33">
        <f>VLOOKUP($A178,Skaters!$A1:$L640,11,FALSE)</f>
        <v>18.672421713256</v>
      </c>
      <c r="L178" s="33">
        <f>VLOOKUP($A178,Skaters!$A1:$L640,12,FALSE)</f>
        <v>30.4456265797463</v>
      </c>
      <c r="M178" s="33"/>
      <c r="N178" s="17">
        <f t="shared" si="8"/>
        <v>82</v>
      </c>
      <c r="O178" s="33">
        <f t="shared" si="9"/>
        <v>16.773204866490399</v>
      </c>
      <c r="P178" s="33">
        <f t="shared" si="10"/>
        <v>28.672421713256</v>
      </c>
      <c r="Q178" s="33">
        <f t="shared" si="11"/>
        <v>45.445626579746303</v>
      </c>
    </row>
    <row r="179" spans="1:17" ht="21.25" customHeight="1" x14ac:dyDescent="0.2">
      <c r="A179" s="47" t="s">
        <v>287</v>
      </c>
      <c r="B179" s="38" t="s">
        <v>65</v>
      </c>
      <c r="C179" s="38" t="s">
        <v>59</v>
      </c>
      <c r="D179" s="17">
        <v>29</v>
      </c>
      <c r="E179" s="17">
        <v>6</v>
      </c>
      <c r="F179" s="17">
        <v>11</v>
      </c>
      <c r="G179" s="17">
        <v>17</v>
      </c>
      <c r="H179" s="33"/>
      <c r="I179" s="42">
        <f>VLOOKUP($A179,Skaters!$A1:$L640,7,FALSE)</f>
        <v>46</v>
      </c>
      <c r="J179" s="33">
        <f>VLOOKUP($A179,Skaters!$A1:$L640,10,FALSE)</f>
        <v>10.699992443823501</v>
      </c>
      <c r="K179" s="33">
        <f>VLOOKUP($A179,Skaters!$A1:$L640,11,FALSE)</f>
        <v>17.551790533910101</v>
      </c>
      <c r="L179" s="33">
        <f>VLOOKUP($A179,Skaters!$A1:$L640,12,FALSE)</f>
        <v>28.251782977733701</v>
      </c>
      <c r="M179" s="33"/>
      <c r="N179" s="17">
        <f t="shared" si="8"/>
        <v>75</v>
      </c>
      <c r="O179" s="33">
        <f t="shared" si="9"/>
        <v>16.699992443823501</v>
      </c>
      <c r="P179" s="33">
        <f t="shared" si="10"/>
        <v>28.551790533910101</v>
      </c>
      <c r="Q179" s="33">
        <f t="shared" si="11"/>
        <v>45.251782977733697</v>
      </c>
    </row>
    <row r="180" spans="1:17" ht="21.25" customHeight="1" x14ac:dyDescent="0.15">
      <c r="A180" s="44" t="s">
        <v>167</v>
      </c>
      <c r="B180" s="48" t="s">
        <v>102</v>
      </c>
      <c r="C180" s="48" t="s">
        <v>62</v>
      </c>
      <c r="D180" s="17">
        <v>26</v>
      </c>
      <c r="E180" s="17">
        <v>8</v>
      </c>
      <c r="F180" s="17">
        <v>7</v>
      </c>
      <c r="G180" s="17">
        <v>15</v>
      </c>
      <c r="H180" s="33"/>
      <c r="I180" s="42">
        <f>VLOOKUP($A180,Skaters!$A1:$L640,7,FALSE)</f>
        <v>54</v>
      </c>
      <c r="J180" s="33">
        <f>VLOOKUP($A180,Skaters!$A1:$L640,10,FALSE)</f>
        <v>15.600875739153601</v>
      </c>
      <c r="K180" s="33">
        <f>VLOOKUP($A180,Skaters!$A1:$L640,11,FALSE)</f>
        <v>14.5671533662968</v>
      </c>
      <c r="L180" s="33">
        <f>VLOOKUP($A180,Skaters!$A1:$L640,12,FALSE)</f>
        <v>30.1680291054506</v>
      </c>
      <c r="M180" s="33"/>
      <c r="N180" s="17">
        <f t="shared" si="8"/>
        <v>80</v>
      </c>
      <c r="O180" s="33">
        <f t="shared" si="9"/>
        <v>23.600875739153601</v>
      </c>
      <c r="P180" s="33">
        <f t="shared" si="10"/>
        <v>21.5671533662968</v>
      </c>
      <c r="Q180" s="33">
        <f t="shared" si="11"/>
        <v>45.1680291054506</v>
      </c>
    </row>
    <row r="181" spans="1:17" ht="21.25" customHeight="1" x14ac:dyDescent="0.15">
      <c r="A181" s="44" t="s">
        <v>295</v>
      </c>
      <c r="B181" s="45" t="s">
        <v>130</v>
      </c>
      <c r="C181" s="45" t="s">
        <v>59</v>
      </c>
      <c r="D181" s="17">
        <v>33</v>
      </c>
      <c r="E181" s="17">
        <v>6</v>
      </c>
      <c r="F181" s="17">
        <v>12</v>
      </c>
      <c r="G181" s="17">
        <v>18</v>
      </c>
      <c r="H181" s="33"/>
      <c r="I181" s="42">
        <f>VLOOKUP($A181,Skaters!$A1:$L640,7,FALSE)</f>
        <v>47</v>
      </c>
      <c r="J181" s="33">
        <f>VLOOKUP($A181,Skaters!$A1:$L640,10,FALSE)</f>
        <v>8.1426326126603197</v>
      </c>
      <c r="K181" s="33">
        <f>VLOOKUP($A181,Skaters!$A1:$L640,11,FALSE)</f>
        <v>18.932864713347801</v>
      </c>
      <c r="L181" s="33">
        <f>VLOOKUP($A181,Skaters!$A1:$L640,12,FALSE)</f>
        <v>27.075497326008101</v>
      </c>
      <c r="M181" s="33"/>
      <c r="N181" s="17">
        <f t="shared" si="8"/>
        <v>80</v>
      </c>
      <c r="O181" s="33">
        <f t="shared" si="9"/>
        <v>14.14263261266032</v>
      </c>
      <c r="P181" s="33">
        <f t="shared" si="10"/>
        <v>30.932864713347801</v>
      </c>
      <c r="Q181" s="33">
        <f t="shared" si="11"/>
        <v>45.075497326008104</v>
      </c>
    </row>
    <row r="182" spans="1:17" ht="21.25" customHeight="1" x14ac:dyDescent="0.2">
      <c r="A182" s="47" t="s">
        <v>272</v>
      </c>
      <c r="B182" s="38" t="s">
        <v>68</v>
      </c>
      <c r="C182" s="38" t="s">
        <v>59</v>
      </c>
      <c r="D182" s="17">
        <v>35</v>
      </c>
      <c r="E182" s="17">
        <v>5</v>
      </c>
      <c r="F182" s="17">
        <v>11</v>
      </c>
      <c r="G182" s="17">
        <v>16</v>
      </c>
      <c r="H182" s="33"/>
      <c r="I182" s="42">
        <f>VLOOKUP($A182,Skaters!$A1:$L640,7,FALSE)</f>
        <v>47</v>
      </c>
      <c r="J182" s="33">
        <f>VLOOKUP($A182,Skaters!$A1:$L640,10,FALSE)</f>
        <v>9.5692363137903396</v>
      </c>
      <c r="K182" s="33">
        <f>VLOOKUP($A182,Skaters!$A1:$L640,11,FALSE)</f>
        <v>19.493775301664702</v>
      </c>
      <c r="L182" s="33">
        <f>VLOOKUP($A182,Skaters!$A1:$L640,12,FALSE)</f>
        <v>29.063011615455</v>
      </c>
      <c r="M182" s="33"/>
      <c r="N182" s="17">
        <f t="shared" si="8"/>
        <v>82</v>
      </c>
      <c r="O182" s="33">
        <f t="shared" si="9"/>
        <v>14.56923631379034</v>
      </c>
      <c r="P182" s="33">
        <f t="shared" si="10"/>
        <v>30.493775301664702</v>
      </c>
      <c r="Q182" s="33">
        <f t="shared" si="11"/>
        <v>45.063011615454997</v>
      </c>
    </row>
    <row r="183" spans="1:17" ht="21.25" customHeight="1" x14ac:dyDescent="0.2">
      <c r="A183" s="47" t="s">
        <v>319</v>
      </c>
      <c r="B183" s="38" t="s">
        <v>70</v>
      </c>
      <c r="C183" s="38" t="s">
        <v>59</v>
      </c>
      <c r="D183" s="17">
        <v>31</v>
      </c>
      <c r="E183" s="17">
        <v>7</v>
      </c>
      <c r="F183" s="17">
        <v>11</v>
      </c>
      <c r="G183" s="17">
        <v>18</v>
      </c>
      <c r="H183" s="33"/>
      <c r="I183" s="42">
        <f>VLOOKUP($A183,Skaters!$A1:$L640,7,FALSE)</f>
        <v>47</v>
      </c>
      <c r="J183" s="33">
        <f>VLOOKUP($A183,Skaters!$A1:$L640,10,FALSE)</f>
        <v>11.036279654508901</v>
      </c>
      <c r="K183" s="33">
        <f>VLOOKUP($A183,Skaters!$A1:$L640,11,FALSE)</f>
        <v>15.7667965755876</v>
      </c>
      <c r="L183" s="33">
        <f>VLOOKUP($A183,Skaters!$A1:$L640,12,FALSE)</f>
        <v>26.803076230096401</v>
      </c>
      <c r="M183" s="33"/>
      <c r="N183" s="17">
        <f t="shared" si="8"/>
        <v>78</v>
      </c>
      <c r="O183" s="33">
        <f t="shared" si="9"/>
        <v>18.036279654508903</v>
      </c>
      <c r="P183" s="33">
        <f t="shared" si="10"/>
        <v>26.766796575587598</v>
      </c>
      <c r="Q183" s="33">
        <f t="shared" si="11"/>
        <v>44.803076230096401</v>
      </c>
    </row>
    <row r="184" spans="1:17" ht="21.25" customHeight="1" x14ac:dyDescent="0.2">
      <c r="A184" s="47" t="s">
        <v>306</v>
      </c>
      <c r="B184" s="38" t="s">
        <v>135</v>
      </c>
      <c r="C184" s="38" t="s">
        <v>104</v>
      </c>
      <c r="D184" s="17">
        <v>25</v>
      </c>
      <c r="E184" s="17">
        <v>8</v>
      </c>
      <c r="F184" s="17">
        <v>8</v>
      </c>
      <c r="G184" s="17">
        <v>16</v>
      </c>
      <c r="H184" s="33"/>
      <c r="I184" s="42">
        <f>VLOOKUP($A184,Skaters!$A1:$L640,7,FALSE)</f>
        <v>49</v>
      </c>
      <c r="J184" s="33">
        <f>VLOOKUP($A184,Skaters!$A1:$L640,10,FALSE)</f>
        <v>13.2667562265484</v>
      </c>
      <c r="K184" s="33">
        <f>VLOOKUP($A184,Skaters!$A1:$L640,11,FALSE)</f>
        <v>15.469608166929</v>
      </c>
      <c r="L184" s="33">
        <f>VLOOKUP($A184,Skaters!$A1:$L640,12,FALSE)</f>
        <v>28.736364393477398</v>
      </c>
      <c r="M184" s="33"/>
      <c r="N184" s="17">
        <f t="shared" si="8"/>
        <v>74</v>
      </c>
      <c r="O184" s="33">
        <f t="shared" si="9"/>
        <v>21.266756226548402</v>
      </c>
      <c r="P184" s="33">
        <f t="shared" si="10"/>
        <v>23.469608166929</v>
      </c>
      <c r="Q184" s="33">
        <f t="shared" si="11"/>
        <v>44.736364393477402</v>
      </c>
    </row>
    <row r="185" spans="1:17" ht="21.25" customHeight="1" x14ac:dyDescent="0.15">
      <c r="A185" s="44" t="s">
        <v>174</v>
      </c>
      <c r="B185" s="48" t="s">
        <v>102</v>
      </c>
      <c r="C185" s="48" t="s">
        <v>66</v>
      </c>
      <c r="D185" s="17">
        <v>23</v>
      </c>
      <c r="E185" s="17">
        <v>10</v>
      </c>
      <c r="F185" s="17">
        <v>2</v>
      </c>
      <c r="G185" s="17">
        <v>12</v>
      </c>
      <c r="H185" s="33"/>
      <c r="I185" s="42">
        <f>VLOOKUP($A185,Skaters!$A1:$L640,7,FALSE)</f>
        <v>54</v>
      </c>
      <c r="J185" s="33">
        <f>VLOOKUP($A185,Skaters!$A1:$L640,10,FALSE)</f>
        <v>19.4547962232404</v>
      </c>
      <c r="K185" s="33">
        <f>VLOOKUP($A185,Skaters!$A1:$L640,11,FALSE)</f>
        <v>13.195390709545901</v>
      </c>
      <c r="L185" s="33">
        <f>VLOOKUP($A185,Skaters!$A1:$L640,12,FALSE)</f>
        <v>32.650186932786298</v>
      </c>
      <c r="M185" s="33"/>
      <c r="N185" s="17">
        <f t="shared" si="8"/>
        <v>77</v>
      </c>
      <c r="O185" s="33">
        <f t="shared" si="9"/>
        <v>29.4547962232404</v>
      </c>
      <c r="P185" s="33">
        <f t="shared" si="10"/>
        <v>15.195390709545901</v>
      </c>
      <c r="Q185" s="33">
        <f t="shared" si="11"/>
        <v>44.650186932786298</v>
      </c>
    </row>
    <row r="186" spans="1:17" ht="21.25" customHeight="1" x14ac:dyDescent="0.2">
      <c r="A186" s="47" t="s">
        <v>334</v>
      </c>
      <c r="B186" s="38" t="s">
        <v>80</v>
      </c>
      <c r="C186" s="38" t="s">
        <v>74</v>
      </c>
      <c r="D186" s="17">
        <v>29</v>
      </c>
      <c r="E186" s="17">
        <v>3</v>
      </c>
      <c r="F186" s="17">
        <v>18</v>
      </c>
      <c r="G186" s="17">
        <v>21</v>
      </c>
      <c r="H186" s="33"/>
      <c r="I186" s="42">
        <f>VLOOKUP($A186,Skaters!$A1:$L640,7,FALSE)</f>
        <v>49</v>
      </c>
      <c r="J186" s="33">
        <f>VLOOKUP($A186,Skaters!$A1:$L640,10,FALSE)</f>
        <v>3.3056751365239299</v>
      </c>
      <c r="K186" s="33">
        <f>VLOOKUP($A186,Skaters!$A1:$L640,11,FALSE)</f>
        <v>19.993217490495201</v>
      </c>
      <c r="L186" s="33">
        <f>VLOOKUP($A186,Skaters!$A1:$L640,12,FALSE)</f>
        <v>23.2988926270192</v>
      </c>
      <c r="M186" s="33"/>
      <c r="N186" s="17">
        <f t="shared" si="8"/>
        <v>78</v>
      </c>
      <c r="O186" s="33">
        <f t="shared" si="9"/>
        <v>6.3056751365239299</v>
      </c>
      <c r="P186" s="33">
        <f t="shared" si="10"/>
        <v>37.993217490495198</v>
      </c>
      <c r="Q186" s="33">
        <f t="shared" si="11"/>
        <v>44.2988926270192</v>
      </c>
    </row>
    <row r="187" spans="1:17" ht="21.25" customHeight="1" x14ac:dyDescent="0.2">
      <c r="A187" s="47" t="s">
        <v>296</v>
      </c>
      <c r="B187" s="38" t="s">
        <v>147</v>
      </c>
      <c r="C187" s="38" t="s">
        <v>81</v>
      </c>
      <c r="D187" s="17">
        <v>33</v>
      </c>
      <c r="E187" s="17">
        <v>8</v>
      </c>
      <c r="F187" s="17">
        <v>9</v>
      </c>
      <c r="G187" s="17">
        <v>17</v>
      </c>
      <c r="H187" s="33"/>
      <c r="I187" s="42">
        <f>VLOOKUP($A187,Skaters!$A1:$L640,7,FALSE)</f>
        <v>46</v>
      </c>
      <c r="J187" s="33">
        <f>VLOOKUP($A187,Skaters!$A1:$L640,10,FALSE)</f>
        <v>10.71813472056</v>
      </c>
      <c r="K187" s="33">
        <f>VLOOKUP($A187,Skaters!$A1:$L640,11,FALSE)</f>
        <v>16.525454534923099</v>
      </c>
      <c r="L187" s="33">
        <f>VLOOKUP($A187,Skaters!$A1:$L640,12,FALSE)</f>
        <v>27.243589255483101</v>
      </c>
      <c r="M187" s="33"/>
      <c r="N187" s="17">
        <f t="shared" si="8"/>
        <v>79</v>
      </c>
      <c r="O187" s="33">
        <f t="shared" si="9"/>
        <v>18.718134720560002</v>
      </c>
      <c r="P187" s="33">
        <f t="shared" si="10"/>
        <v>25.525454534923099</v>
      </c>
      <c r="Q187" s="33">
        <f t="shared" si="11"/>
        <v>44.243589255483101</v>
      </c>
    </row>
    <row r="188" spans="1:17" ht="21.25" customHeight="1" x14ac:dyDescent="0.2">
      <c r="A188" s="47" t="s">
        <v>321</v>
      </c>
      <c r="B188" s="38" t="s">
        <v>212</v>
      </c>
      <c r="C188" s="38" t="s">
        <v>61</v>
      </c>
      <c r="D188" s="17">
        <v>33</v>
      </c>
      <c r="E188" s="17">
        <v>3</v>
      </c>
      <c r="F188" s="17">
        <v>14</v>
      </c>
      <c r="G188" s="17">
        <v>17</v>
      </c>
      <c r="H188" s="33"/>
      <c r="I188" s="42">
        <f>VLOOKUP($A188,Skaters!$A1:$L640,7,FALSE)</f>
        <v>49</v>
      </c>
      <c r="J188" s="33">
        <f>VLOOKUP($A188,Skaters!$A1:$L640,10,FALSE)</f>
        <v>9.8653415665886506</v>
      </c>
      <c r="K188" s="33">
        <f>VLOOKUP($A188,Skaters!$A1:$L640,11,FALSE)</f>
        <v>16.7141193416366</v>
      </c>
      <c r="L188" s="33">
        <f>VLOOKUP($A188,Skaters!$A1:$L640,12,FALSE)</f>
        <v>26.5794609082253</v>
      </c>
      <c r="M188" s="33"/>
      <c r="N188" s="17">
        <f t="shared" si="8"/>
        <v>82</v>
      </c>
      <c r="O188" s="33">
        <f t="shared" si="9"/>
        <v>12.865341566588651</v>
      </c>
      <c r="P188" s="33">
        <f t="shared" si="10"/>
        <v>30.7141193416366</v>
      </c>
      <c r="Q188" s="33">
        <f t="shared" si="11"/>
        <v>43.5794609082253</v>
      </c>
    </row>
    <row r="189" spans="1:17" ht="21.25" customHeight="1" x14ac:dyDescent="0.15">
      <c r="A189" s="44" t="s">
        <v>268</v>
      </c>
      <c r="B189" s="45" t="s">
        <v>147</v>
      </c>
      <c r="C189" s="45" t="s">
        <v>61</v>
      </c>
      <c r="D189" s="17">
        <v>33</v>
      </c>
      <c r="E189" s="17">
        <v>9</v>
      </c>
      <c r="F189" s="17">
        <v>7</v>
      </c>
      <c r="G189" s="17">
        <v>16</v>
      </c>
      <c r="H189" s="33"/>
      <c r="I189" s="42">
        <f>VLOOKUP($A189,Skaters!$A1:$L640,7,FALSE)</f>
        <v>46</v>
      </c>
      <c r="J189" s="33">
        <f>VLOOKUP($A189,Skaters!$A1:$L640,10,FALSE)</f>
        <v>12.4766115360692</v>
      </c>
      <c r="K189" s="33">
        <f>VLOOKUP($A189,Skaters!$A1:$L640,11,FALSE)</f>
        <v>14.8435165962102</v>
      </c>
      <c r="L189" s="33">
        <f>VLOOKUP($A189,Skaters!$A1:$L640,12,FALSE)</f>
        <v>27.3201281322794</v>
      </c>
      <c r="M189" s="33"/>
      <c r="N189" s="17">
        <f t="shared" si="8"/>
        <v>79</v>
      </c>
      <c r="O189" s="33">
        <f t="shared" si="9"/>
        <v>21.4766115360692</v>
      </c>
      <c r="P189" s="33">
        <f t="shared" si="10"/>
        <v>21.8435165962102</v>
      </c>
      <c r="Q189" s="33">
        <f t="shared" si="11"/>
        <v>43.3201281322794</v>
      </c>
    </row>
    <row r="190" spans="1:17" ht="21.25" customHeight="1" x14ac:dyDescent="0.15">
      <c r="A190" s="44" t="s">
        <v>309</v>
      </c>
      <c r="B190" s="48" t="s">
        <v>72</v>
      </c>
      <c r="C190" s="48" t="s">
        <v>61</v>
      </c>
      <c r="D190" s="17">
        <v>24</v>
      </c>
      <c r="E190" s="17">
        <v>8</v>
      </c>
      <c r="F190" s="17">
        <v>8</v>
      </c>
      <c r="G190" s="17">
        <v>16</v>
      </c>
      <c r="H190" s="33"/>
      <c r="I190" s="42">
        <f>VLOOKUP($A190,Skaters!$A1:$L640,7,FALSE)</f>
        <v>49</v>
      </c>
      <c r="J190" s="33">
        <f>VLOOKUP($A190,Skaters!$A1:$L640,10,FALSE)</f>
        <v>12.5862616143182</v>
      </c>
      <c r="K190" s="33">
        <f>VLOOKUP($A190,Skaters!$A1:$L640,11,FALSE)</f>
        <v>14.689883319301099</v>
      </c>
      <c r="L190" s="33">
        <f>VLOOKUP($A190,Skaters!$A1:$L640,12,FALSE)</f>
        <v>27.2761449336193</v>
      </c>
      <c r="M190" s="33"/>
      <c r="N190" s="17">
        <f t="shared" si="8"/>
        <v>73</v>
      </c>
      <c r="O190" s="33">
        <f t="shared" si="9"/>
        <v>20.5862616143182</v>
      </c>
      <c r="P190" s="33">
        <f t="shared" si="10"/>
        <v>22.689883319301099</v>
      </c>
      <c r="Q190" s="33">
        <f t="shared" si="11"/>
        <v>43.2761449336193</v>
      </c>
    </row>
    <row r="191" spans="1:17" ht="21.25" customHeight="1" x14ac:dyDescent="0.15">
      <c r="A191" s="44" t="s">
        <v>313</v>
      </c>
      <c r="B191" s="48" t="s">
        <v>151</v>
      </c>
      <c r="C191" s="48" t="s">
        <v>81</v>
      </c>
      <c r="D191" s="17">
        <v>28</v>
      </c>
      <c r="E191" s="17">
        <v>10</v>
      </c>
      <c r="F191" s="17">
        <v>6</v>
      </c>
      <c r="G191" s="17">
        <v>16</v>
      </c>
      <c r="H191" s="33"/>
      <c r="I191" s="42">
        <f>VLOOKUP($A191,Skaters!$A1:$L640,7,FALSE)</f>
        <v>47</v>
      </c>
      <c r="J191" s="33">
        <f>VLOOKUP($A191,Skaters!$A1:$L640,10,FALSE)</f>
        <v>14.350653053661899</v>
      </c>
      <c r="K191" s="33">
        <f>VLOOKUP($A191,Skaters!$A1:$L640,11,FALSE)</f>
        <v>12.924599716267901</v>
      </c>
      <c r="L191" s="33">
        <f>VLOOKUP($A191,Skaters!$A1:$L640,12,FALSE)</f>
        <v>27.2752527699298</v>
      </c>
      <c r="M191" s="33"/>
      <c r="N191" s="17">
        <f t="shared" si="8"/>
        <v>75</v>
      </c>
      <c r="O191" s="33">
        <f t="shared" si="9"/>
        <v>24.350653053661901</v>
      </c>
      <c r="P191" s="33">
        <f t="shared" si="10"/>
        <v>18.924599716267899</v>
      </c>
      <c r="Q191" s="33">
        <f t="shared" si="11"/>
        <v>43.2752527699298</v>
      </c>
    </row>
    <row r="192" spans="1:17" ht="21.25" customHeight="1" x14ac:dyDescent="0.15">
      <c r="A192" s="44" t="s">
        <v>363</v>
      </c>
      <c r="B192" s="45" t="s">
        <v>121</v>
      </c>
      <c r="C192" s="45" t="s">
        <v>61</v>
      </c>
      <c r="D192" s="17">
        <v>30</v>
      </c>
      <c r="E192" s="17">
        <v>11</v>
      </c>
      <c r="F192" s="17">
        <v>8</v>
      </c>
      <c r="G192" s="17">
        <v>19</v>
      </c>
      <c r="H192" s="33"/>
      <c r="I192" s="42">
        <f>VLOOKUP($A192,Skaters!$A1:$L640,7,FALSE)</f>
        <v>49</v>
      </c>
      <c r="J192" s="33">
        <f>VLOOKUP($A192,Skaters!$A1:$L640,10,FALSE)</f>
        <v>11.287832537974101</v>
      </c>
      <c r="K192" s="33">
        <f>VLOOKUP($A192,Skaters!$A1:$L640,11,FALSE)</f>
        <v>12.754781577485099</v>
      </c>
      <c r="L192" s="33">
        <f>VLOOKUP($A192,Skaters!$A1:$L640,12,FALSE)</f>
        <v>24.042614115459202</v>
      </c>
      <c r="M192" s="33"/>
      <c r="N192" s="17">
        <f t="shared" si="8"/>
        <v>79</v>
      </c>
      <c r="O192" s="33">
        <f t="shared" si="9"/>
        <v>22.287832537974101</v>
      </c>
      <c r="P192" s="33">
        <f t="shared" si="10"/>
        <v>20.754781577485097</v>
      </c>
      <c r="Q192" s="33">
        <f t="shared" si="11"/>
        <v>43.042614115459202</v>
      </c>
    </row>
    <row r="193" spans="1:17" ht="21.25" customHeight="1" x14ac:dyDescent="0.15">
      <c r="A193" s="44" t="s">
        <v>304</v>
      </c>
      <c r="B193" s="45" t="s">
        <v>157</v>
      </c>
      <c r="C193" s="45" t="s">
        <v>104</v>
      </c>
      <c r="D193" s="17">
        <v>35</v>
      </c>
      <c r="E193" s="17">
        <v>8</v>
      </c>
      <c r="F193" s="17">
        <v>10</v>
      </c>
      <c r="G193" s="17">
        <v>18</v>
      </c>
      <c r="H193" s="33"/>
      <c r="I193" s="42">
        <f>VLOOKUP($A193,Skaters!$A1:$L640,7,FALSE)</f>
        <v>46</v>
      </c>
      <c r="J193" s="33">
        <f>VLOOKUP($A193,Skaters!$A1:$L640,10,FALSE)</f>
        <v>11.5164734062314</v>
      </c>
      <c r="K193" s="33">
        <f>VLOOKUP($A193,Skaters!$A1:$L640,11,FALSE)</f>
        <v>13.499303900739701</v>
      </c>
      <c r="L193" s="33">
        <f>VLOOKUP($A193,Skaters!$A1:$L640,12,FALSE)</f>
        <v>25.015777306971099</v>
      </c>
      <c r="M193" s="33"/>
      <c r="N193" s="17">
        <f t="shared" si="8"/>
        <v>81</v>
      </c>
      <c r="O193" s="33">
        <f t="shared" si="9"/>
        <v>19.516473406231398</v>
      </c>
      <c r="P193" s="33">
        <f t="shared" si="10"/>
        <v>23.499303900739701</v>
      </c>
      <c r="Q193" s="33">
        <f t="shared" si="11"/>
        <v>43.015777306971103</v>
      </c>
    </row>
    <row r="194" spans="1:17" ht="21.25" customHeight="1" x14ac:dyDescent="0.15">
      <c r="A194" s="44" t="s">
        <v>278</v>
      </c>
      <c r="B194" s="45" t="s">
        <v>125</v>
      </c>
      <c r="C194" s="45" t="s">
        <v>81</v>
      </c>
      <c r="D194" s="17">
        <v>31</v>
      </c>
      <c r="E194" s="17">
        <v>12</v>
      </c>
      <c r="F194" s="17">
        <v>4</v>
      </c>
      <c r="G194" s="17">
        <v>16</v>
      </c>
      <c r="H194" s="33"/>
      <c r="I194" s="42">
        <f>VLOOKUP($A194,Skaters!$A1:$L640,7,FALSE)</f>
        <v>46</v>
      </c>
      <c r="J194" s="33">
        <f>VLOOKUP($A194,Skaters!$A1:$L640,10,FALSE)</f>
        <v>17.064694535058099</v>
      </c>
      <c r="K194" s="33">
        <f>VLOOKUP($A194,Skaters!$A1:$L640,11,FALSE)</f>
        <v>9.9276387683535798</v>
      </c>
      <c r="L194" s="33">
        <f>VLOOKUP($A194,Skaters!$A1:$L640,12,FALSE)</f>
        <v>26.992333303411598</v>
      </c>
      <c r="M194" s="33"/>
      <c r="N194" s="17">
        <f t="shared" ref="N194:N257" si="12">I194+D194</f>
        <v>77</v>
      </c>
      <c r="O194" s="33">
        <f t="shared" ref="O194:O257" si="13">J194+E194</f>
        <v>29.064694535058099</v>
      </c>
      <c r="P194" s="33">
        <f t="shared" ref="P194:P257" si="14">K194+F194</f>
        <v>13.92763876835358</v>
      </c>
      <c r="Q194" s="33">
        <f t="shared" ref="Q194:Q257" si="15">L194+G194</f>
        <v>42.992333303411598</v>
      </c>
    </row>
    <row r="195" spans="1:17" ht="21.25" customHeight="1" x14ac:dyDescent="0.15">
      <c r="A195" s="44" t="s">
        <v>143</v>
      </c>
      <c r="B195" s="45" t="s">
        <v>144</v>
      </c>
      <c r="C195" s="45" t="s">
        <v>81</v>
      </c>
      <c r="D195" s="17">
        <v>19</v>
      </c>
      <c r="E195" s="17">
        <v>5</v>
      </c>
      <c r="F195" s="17">
        <v>3</v>
      </c>
      <c r="G195" s="17">
        <v>8</v>
      </c>
      <c r="H195" s="33"/>
      <c r="I195" s="42">
        <f>VLOOKUP($A195,Skaters!$A1:$L640,7,FALSE)</f>
        <v>48</v>
      </c>
      <c r="J195" s="33">
        <f>VLOOKUP($A195,Skaters!$A1:$L640,10,FALSE)</f>
        <v>17.343310567736602</v>
      </c>
      <c r="K195" s="33">
        <f>VLOOKUP($A195,Skaters!$A1:$L640,11,FALSE)</f>
        <v>17.6435294519049</v>
      </c>
      <c r="L195" s="33">
        <f>VLOOKUP($A195,Skaters!$A1:$L640,12,FALSE)</f>
        <v>34.986840019641598</v>
      </c>
      <c r="M195" s="33"/>
      <c r="N195" s="17">
        <f t="shared" si="12"/>
        <v>67</v>
      </c>
      <c r="O195" s="33">
        <f t="shared" si="13"/>
        <v>22.343310567736602</v>
      </c>
      <c r="P195" s="33">
        <f t="shared" si="14"/>
        <v>20.6435294519049</v>
      </c>
      <c r="Q195" s="33">
        <f t="shared" si="15"/>
        <v>42.986840019641598</v>
      </c>
    </row>
    <row r="196" spans="1:17" ht="21.25" customHeight="1" x14ac:dyDescent="0.15">
      <c r="A196" s="44" t="s">
        <v>262</v>
      </c>
      <c r="B196" s="45" t="s">
        <v>76</v>
      </c>
      <c r="C196" s="45" t="s">
        <v>74</v>
      </c>
      <c r="D196" s="17">
        <v>33</v>
      </c>
      <c r="E196" s="17">
        <v>1</v>
      </c>
      <c r="F196" s="17">
        <v>17</v>
      </c>
      <c r="G196" s="17">
        <v>18</v>
      </c>
      <c r="H196" s="33"/>
      <c r="I196" s="42">
        <f>VLOOKUP($A196,Skaters!$A1:$L640,7,FALSE)</f>
        <v>49</v>
      </c>
      <c r="J196" s="33">
        <f>VLOOKUP($A196,Skaters!$A1:$L640,10,FALSE)</f>
        <v>3.25764645238544</v>
      </c>
      <c r="K196" s="33">
        <f>VLOOKUP($A196,Skaters!$A1:$L640,11,FALSE)</f>
        <v>21.483371315581799</v>
      </c>
      <c r="L196" s="33">
        <f>VLOOKUP($A196,Skaters!$A1:$L640,12,FALSE)</f>
        <v>24.7410177679673</v>
      </c>
      <c r="M196" s="33"/>
      <c r="N196" s="17">
        <f t="shared" si="12"/>
        <v>82</v>
      </c>
      <c r="O196" s="33">
        <f t="shared" si="13"/>
        <v>4.2576464523854405</v>
      </c>
      <c r="P196" s="33">
        <f t="shared" si="14"/>
        <v>38.483371315581799</v>
      </c>
      <c r="Q196" s="33">
        <f t="shared" si="15"/>
        <v>42.7410177679673</v>
      </c>
    </row>
    <row r="197" spans="1:17" ht="21.25" customHeight="1" x14ac:dyDescent="0.15">
      <c r="A197" s="37" t="s">
        <v>303</v>
      </c>
      <c r="B197" s="38" t="s">
        <v>76</v>
      </c>
      <c r="C197" s="38" t="s">
        <v>81</v>
      </c>
      <c r="D197" s="17">
        <v>27</v>
      </c>
      <c r="E197" s="17">
        <v>10</v>
      </c>
      <c r="F197" s="17">
        <v>7</v>
      </c>
      <c r="G197" s="17">
        <v>17</v>
      </c>
      <c r="H197" s="33"/>
      <c r="I197" s="42">
        <f>VLOOKUP($A197,Skaters!$A1:$L640,7,FALSE)</f>
        <v>49</v>
      </c>
      <c r="J197" s="33">
        <f>VLOOKUP($A197,Skaters!$A1:$L640,10,FALSE)</f>
        <v>13.5692844355431</v>
      </c>
      <c r="K197" s="33">
        <f>VLOOKUP($A197,Skaters!$A1:$L640,11,FALSE)</f>
        <v>12.071709052166501</v>
      </c>
      <c r="L197" s="33">
        <f>VLOOKUP($A197,Skaters!$A1:$L640,12,FALSE)</f>
        <v>25.640993487709501</v>
      </c>
      <c r="M197" s="33"/>
      <c r="N197" s="17">
        <f t="shared" si="12"/>
        <v>76</v>
      </c>
      <c r="O197" s="33">
        <f t="shared" si="13"/>
        <v>23.5692844355431</v>
      </c>
      <c r="P197" s="33">
        <f t="shared" si="14"/>
        <v>19.071709052166501</v>
      </c>
      <c r="Q197" s="33">
        <f t="shared" si="15"/>
        <v>42.640993487709501</v>
      </c>
    </row>
    <row r="198" spans="1:17" ht="21.25" customHeight="1" x14ac:dyDescent="0.15">
      <c r="A198" s="37" t="s">
        <v>253</v>
      </c>
      <c r="B198" s="38" t="s">
        <v>80</v>
      </c>
      <c r="C198" s="38" t="s">
        <v>74</v>
      </c>
      <c r="D198" s="17">
        <v>29</v>
      </c>
      <c r="E198" s="17">
        <v>3</v>
      </c>
      <c r="F198" s="17">
        <v>13</v>
      </c>
      <c r="G198" s="17">
        <v>16</v>
      </c>
      <c r="H198" s="33"/>
      <c r="I198" s="42">
        <f>VLOOKUP($A198,Skaters!$A1:$L640,7,FALSE)</f>
        <v>49</v>
      </c>
      <c r="J198" s="33">
        <f>VLOOKUP($A198,Skaters!$A1:$L640,10,FALSE)</f>
        <v>5.6889340002627398</v>
      </c>
      <c r="K198" s="33">
        <f>VLOOKUP($A198,Skaters!$A1:$L640,11,FALSE)</f>
        <v>20.800251127894601</v>
      </c>
      <c r="L198" s="33">
        <f>VLOOKUP($A198,Skaters!$A1:$L640,12,FALSE)</f>
        <v>26.489185128157299</v>
      </c>
      <c r="M198" s="33"/>
      <c r="N198" s="17">
        <f t="shared" si="12"/>
        <v>78</v>
      </c>
      <c r="O198" s="33">
        <f t="shared" si="13"/>
        <v>8.6889340002627407</v>
      </c>
      <c r="P198" s="33">
        <f t="shared" si="14"/>
        <v>33.800251127894597</v>
      </c>
      <c r="Q198" s="33">
        <f t="shared" si="15"/>
        <v>42.489185128157303</v>
      </c>
    </row>
    <row r="199" spans="1:17" ht="21.25" customHeight="1" x14ac:dyDescent="0.15">
      <c r="A199" s="44" t="s">
        <v>314</v>
      </c>
      <c r="B199" s="45" t="s">
        <v>68</v>
      </c>
      <c r="C199" s="45" t="s">
        <v>81</v>
      </c>
      <c r="D199" s="17">
        <v>30</v>
      </c>
      <c r="E199" s="17">
        <v>8</v>
      </c>
      <c r="F199" s="17">
        <v>8</v>
      </c>
      <c r="G199" s="17">
        <v>16</v>
      </c>
      <c r="H199" s="33"/>
      <c r="I199" s="42">
        <f>VLOOKUP($A199,Skaters!$A1:$L640,7,FALSE)</f>
        <v>47</v>
      </c>
      <c r="J199" s="33">
        <f>VLOOKUP($A199,Skaters!$A1:$L640,10,FALSE)</f>
        <v>11.5162111857395</v>
      </c>
      <c r="K199" s="33">
        <f>VLOOKUP($A199,Skaters!$A1:$L640,11,FALSE)</f>
        <v>14.971267530306401</v>
      </c>
      <c r="L199" s="33">
        <f>VLOOKUP($A199,Skaters!$A1:$L640,12,FALSE)</f>
        <v>26.487478716045899</v>
      </c>
      <c r="M199" s="33"/>
      <c r="N199" s="17">
        <f t="shared" si="12"/>
        <v>77</v>
      </c>
      <c r="O199" s="33">
        <f t="shared" si="13"/>
        <v>19.5162111857395</v>
      </c>
      <c r="P199" s="33">
        <f t="shared" si="14"/>
        <v>22.971267530306399</v>
      </c>
      <c r="Q199" s="33">
        <f t="shared" si="15"/>
        <v>42.487478716045899</v>
      </c>
    </row>
    <row r="200" spans="1:17" ht="21.25" customHeight="1" x14ac:dyDescent="0.15">
      <c r="A200" s="44" t="s">
        <v>277</v>
      </c>
      <c r="B200" s="48" t="s">
        <v>58</v>
      </c>
      <c r="C200" s="48" t="s">
        <v>74</v>
      </c>
      <c r="D200" s="17">
        <v>34</v>
      </c>
      <c r="E200" s="17">
        <v>6</v>
      </c>
      <c r="F200" s="17">
        <v>13</v>
      </c>
      <c r="G200" s="17">
        <v>19</v>
      </c>
      <c r="H200" s="33"/>
      <c r="I200" s="42">
        <f>VLOOKUP($A200,Skaters!$A1:$L640,7,FALSE)</f>
        <v>48</v>
      </c>
      <c r="J200" s="33">
        <f>VLOOKUP($A200,Skaters!$A1:$L640,10,FALSE)</f>
        <v>7.2246048782223804</v>
      </c>
      <c r="K200" s="33">
        <f>VLOOKUP($A200,Skaters!$A1:$L640,11,FALSE)</f>
        <v>16.223748285360301</v>
      </c>
      <c r="L200" s="33">
        <f>VLOOKUP($A200,Skaters!$A1:$L640,12,FALSE)</f>
        <v>23.448353163582698</v>
      </c>
      <c r="M200" s="33"/>
      <c r="N200" s="17">
        <f t="shared" si="12"/>
        <v>82</v>
      </c>
      <c r="O200" s="33">
        <f t="shared" si="13"/>
        <v>13.22460487822238</v>
      </c>
      <c r="P200" s="33">
        <f t="shared" si="14"/>
        <v>29.223748285360301</v>
      </c>
      <c r="Q200" s="33">
        <f t="shared" si="15"/>
        <v>42.448353163582695</v>
      </c>
    </row>
    <row r="201" spans="1:17" ht="21.25" customHeight="1" x14ac:dyDescent="0.15">
      <c r="A201" s="44" t="s">
        <v>281</v>
      </c>
      <c r="B201" s="48" t="s">
        <v>67</v>
      </c>
      <c r="C201" s="48" t="s">
        <v>104</v>
      </c>
      <c r="D201" s="17">
        <v>31</v>
      </c>
      <c r="E201" s="17">
        <v>8</v>
      </c>
      <c r="F201" s="17">
        <v>8</v>
      </c>
      <c r="G201" s="17">
        <v>16</v>
      </c>
      <c r="H201" s="33"/>
      <c r="I201" s="42">
        <f>VLOOKUP($A201,Skaters!$A1:$L640,7,FALSE)</f>
        <v>51</v>
      </c>
      <c r="J201" s="33">
        <f>VLOOKUP($A201,Skaters!$A1:$L640,10,FALSE)</f>
        <v>11.6361984863478</v>
      </c>
      <c r="K201" s="33">
        <f>VLOOKUP($A201,Skaters!$A1:$L640,11,FALSE)</f>
        <v>14.8007357857215</v>
      </c>
      <c r="L201" s="33">
        <f>VLOOKUP($A201,Skaters!$A1:$L640,12,FALSE)</f>
        <v>26.436934272069401</v>
      </c>
      <c r="M201" s="33"/>
      <c r="N201" s="17">
        <f t="shared" si="12"/>
        <v>82</v>
      </c>
      <c r="O201" s="33">
        <f t="shared" si="13"/>
        <v>19.636198486347801</v>
      </c>
      <c r="P201" s="33">
        <f t="shared" si="14"/>
        <v>22.8007357857215</v>
      </c>
      <c r="Q201" s="33">
        <f t="shared" si="15"/>
        <v>42.436934272069401</v>
      </c>
    </row>
    <row r="202" spans="1:17" ht="21.25" customHeight="1" x14ac:dyDescent="0.15">
      <c r="A202" s="37" t="s">
        <v>312</v>
      </c>
      <c r="B202" s="38" t="s">
        <v>65</v>
      </c>
      <c r="C202" s="38" t="s">
        <v>81</v>
      </c>
      <c r="D202" s="17">
        <v>30</v>
      </c>
      <c r="E202" s="17">
        <v>8</v>
      </c>
      <c r="F202" s="17">
        <v>9</v>
      </c>
      <c r="G202" s="17">
        <v>17</v>
      </c>
      <c r="H202" s="33"/>
      <c r="I202" s="42">
        <f>VLOOKUP($A202,Skaters!$A1:$L640,7,FALSE)</f>
        <v>46</v>
      </c>
      <c r="J202" s="33">
        <f>VLOOKUP($A202,Skaters!$A1:$L640,10,FALSE)</f>
        <v>12.6345872542395</v>
      </c>
      <c r="K202" s="33">
        <f>VLOOKUP($A202,Skaters!$A1:$L640,11,FALSE)</f>
        <v>12.7833587865829</v>
      </c>
      <c r="L202" s="33">
        <f>VLOOKUP($A202,Skaters!$A1:$L640,12,FALSE)</f>
        <v>25.4179460408224</v>
      </c>
      <c r="M202" s="33"/>
      <c r="N202" s="17">
        <f t="shared" si="12"/>
        <v>76</v>
      </c>
      <c r="O202" s="33">
        <f t="shared" si="13"/>
        <v>20.634587254239499</v>
      </c>
      <c r="P202" s="33">
        <f t="shared" si="14"/>
        <v>21.783358786582902</v>
      </c>
      <c r="Q202" s="33">
        <f t="shared" si="15"/>
        <v>42.4179460408224</v>
      </c>
    </row>
    <row r="203" spans="1:17" ht="21.25" customHeight="1" x14ac:dyDescent="0.15">
      <c r="A203" s="44" t="s">
        <v>252</v>
      </c>
      <c r="B203" s="45" t="s">
        <v>70</v>
      </c>
      <c r="C203" s="45" t="s">
        <v>62</v>
      </c>
      <c r="D203" s="17">
        <v>34</v>
      </c>
      <c r="E203" s="17">
        <v>7</v>
      </c>
      <c r="F203" s="17">
        <v>10</v>
      </c>
      <c r="G203" s="17">
        <v>17</v>
      </c>
      <c r="H203" s="33"/>
      <c r="I203" s="42">
        <f>VLOOKUP($A203,Skaters!$A1:$L640,7,FALSE)</f>
        <v>47</v>
      </c>
      <c r="J203" s="33">
        <f>VLOOKUP($A203,Skaters!$A1:$L640,10,FALSE)</f>
        <v>11.0822196785599</v>
      </c>
      <c r="K203" s="33">
        <f>VLOOKUP($A203,Skaters!$A1:$L640,11,FALSE)</f>
        <v>14.193422522118899</v>
      </c>
      <c r="L203" s="33">
        <f>VLOOKUP($A203,Skaters!$A1:$L640,12,FALSE)</f>
        <v>25.275642200678799</v>
      </c>
      <c r="M203" s="33"/>
      <c r="N203" s="17">
        <f t="shared" si="12"/>
        <v>81</v>
      </c>
      <c r="O203" s="33">
        <f t="shared" si="13"/>
        <v>18.082219678559902</v>
      </c>
      <c r="P203" s="33">
        <f t="shared" si="14"/>
        <v>24.193422522118901</v>
      </c>
      <c r="Q203" s="33">
        <f t="shared" si="15"/>
        <v>42.275642200678803</v>
      </c>
    </row>
    <row r="204" spans="1:17" ht="21.25" customHeight="1" x14ac:dyDescent="0.15">
      <c r="A204" s="37" t="s">
        <v>178</v>
      </c>
      <c r="B204" s="38" t="s">
        <v>58</v>
      </c>
      <c r="C204" s="38" t="s">
        <v>74</v>
      </c>
      <c r="D204" s="17">
        <v>27</v>
      </c>
      <c r="E204" s="17">
        <v>2</v>
      </c>
      <c r="F204" s="17">
        <v>12</v>
      </c>
      <c r="G204" s="17">
        <v>14</v>
      </c>
      <c r="H204" s="33"/>
      <c r="I204" s="42">
        <f>VLOOKUP($A204,Skaters!$A1:$L640,7,FALSE)</f>
        <v>48</v>
      </c>
      <c r="J204" s="33">
        <f>VLOOKUP($A204,Skaters!$A1:$L640,10,FALSE)</f>
        <v>7.5032910393610104</v>
      </c>
      <c r="K204" s="33">
        <f>VLOOKUP($A204,Skaters!$A1:$L640,11,FALSE)</f>
        <v>20.517400732204301</v>
      </c>
      <c r="L204" s="33">
        <f>VLOOKUP($A204,Skaters!$A1:$L640,12,FALSE)</f>
        <v>28.020691771565399</v>
      </c>
      <c r="M204" s="33"/>
      <c r="N204" s="17">
        <f t="shared" si="12"/>
        <v>75</v>
      </c>
      <c r="O204" s="33">
        <f t="shared" si="13"/>
        <v>9.5032910393610095</v>
      </c>
      <c r="P204" s="33">
        <f t="shared" si="14"/>
        <v>32.517400732204301</v>
      </c>
      <c r="Q204" s="33">
        <f t="shared" si="15"/>
        <v>42.020691771565396</v>
      </c>
    </row>
    <row r="205" spans="1:17" ht="21.25" customHeight="1" x14ac:dyDescent="0.15">
      <c r="A205" s="44" t="s">
        <v>389</v>
      </c>
      <c r="B205" s="48" t="s">
        <v>147</v>
      </c>
      <c r="C205" s="48" t="s">
        <v>81</v>
      </c>
      <c r="D205" s="17">
        <v>34</v>
      </c>
      <c r="E205" s="17">
        <v>9</v>
      </c>
      <c r="F205" s="17">
        <v>12</v>
      </c>
      <c r="G205" s="17">
        <v>21</v>
      </c>
      <c r="H205" s="33"/>
      <c r="I205" s="42">
        <f>VLOOKUP($A205,Skaters!$A1:$L640,7,FALSE)</f>
        <v>46</v>
      </c>
      <c r="J205" s="33">
        <f>VLOOKUP($A205,Skaters!$A1:$L640,10,FALSE)</f>
        <v>9.0117153568959694</v>
      </c>
      <c r="K205" s="33">
        <f>VLOOKUP($A205,Skaters!$A1:$L640,11,FALSE)</f>
        <v>11.826677114012901</v>
      </c>
      <c r="L205" s="33">
        <f>VLOOKUP($A205,Skaters!$A1:$L640,12,FALSE)</f>
        <v>20.838392470908801</v>
      </c>
      <c r="M205" s="33"/>
      <c r="N205" s="17">
        <f t="shared" si="12"/>
        <v>80</v>
      </c>
      <c r="O205" s="33">
        <f t="shared" si="13"/>
        <v>18.011715356895969</v>
      </c>
      <c r="P205" s="33">
        <f t="shared" si="14"/>
        <v>23.826677114012902</v>
      </c>
      <c r="Q205" s="33">
        <f t="shared" si="15"/>
        <v>41.838392470908801</v>
      </c>
    </row>
    <row r="206" spans="1:17" ht="21.25" customHeight="1" x14ac:dyDescent="0.15">
      <c r="A206" s="44" t="s">
        <v>320</v>
      </c>
      <c r="B206" s="45" t="s">
        <v>94</v>
      </c>
      <c r="C206" s="45" t="s">
        <v>74</v>
      </c>
      <c r="D206" s="17">
        <v>32</v>
      </c>
      <c r="E206" s="17">
        <v>4</v>
      </c>
      <c r="F206" s="17">
        <v>15</v>
      </c>
      <c r="G206" s="17">
        <v>19</v>
      </c>
      <c r="H206" s="33"/>
      <c r="I206" s="42">
        <f>VLOOKUP($A206,Skaters!$A1:$L640,7,FALSE)</f>
        <v>49</v>
      </c>
      <c r="J206" s="33">
        <f>VLOOKUP($A206,Skaters!$A1:$L640,10,FALSE)</f>
        <v>4.6303739812101004</v>
      </c>
      <c r="K206" s="33">
        <f>VLOOKUP($A206,Skaters!$A1:$L640,11,FALSE)</f>
        <v>18.043750067602598</v>
      </c>
      <c r="L206" s="33">
        <f>VLOOKUP($A206,Skaters!$A1:$L640,12,FALSE)</f>
        <v>22.6741240488127</v>
      </c>
      <c r="M206" s="33"/>
      <c r="N206" s="17">
        <f t="shared" si="12"/>
        <v>81</v>
      </c>
      <c r="O206" s="33">
        <f t="shared" si="13"/>
        <v>8.6303739812101004</v>
      </c>
      <c r="P206" s="33">
        <f t="shared" si="14"/>
        <v>33.043750067602602</v>
      </c>
      <c r="Q206" s="33">
        <f t="shared" si="15"/>
        <v>41.6741240488127</v>
      </c>
    </row>
    <row r="207" spans="1:17" ht="21.25" customHeight="1" x14ac:dyDescent="0.2">
      <c r="A207" s="47" t="s">
        <v>280</v>
      </c>
      <c r="B207" s="38" t="s">
        <v>204</v>
      </c>
      <c r="C207" s="38" t="s">
        <v>66</v>
      </c>
      <c r="D207" s="17">
        <v>32</v>
      </c>
      <c r="E207" s="17">
        <v>11</v>
      </c>
      <c r="F207" s="17">
        <v>8</v>
      </c>
      <c r="G207" s="17">
        <v>19</v>
      </c>
      <c r="H207" s="33"/>
      <c r="I207" s="42">
        <f>VLOOKUP($A207,Skaters!$A1:$L640,7,FALSE)</f>
        <v>48</v>
      </c>
      <c r="J207" s="33">
        <f>VLOOKUP($A207,Skaters!$A1:$L640,10,FALSE)</f>
        <v>12.0155232503891</v>
      </c>
      <c r="K207" s="33">
        <f>VLOOKUP($A207,Skaters!$A1:$L640,11,FALSE)</f>
        <v>10.4001587615146</v>
      </c>
      <c r="L207" s="33">
        <f>VLOOKUP($A207,Skaters!$A1:$L640,12,FALSE)</f>
        <v>22.415682011903701</v>
      </c>
      <c r="M207" s="33"/>
      <c r="N207" s="17">
        <f t="shared" si="12"/>
        <v>80</v>
      </c>
      <c r="O207" s="33">
        <f t="shared" si="13"/>
        <v>23.015523250389101</v>
      </c>
      <c r="P207" s="33">
        <f t="shared" si="14"/>
        <v>18.4001587615146</v>
      </c>
      <c r="Q207" s="33">
        <f t="shared" si="15"/>
        <v>41.415682011903698</v>
      </c>
    </row>
    <row r="208" spans="1:17" ht="21.25" customHeight="1" x14ac:dyDescent="0.15">
      <c r="A208" s="44" t="s">
        <v>270</v>
      </c>
      <c r="B208" s="45" t="s">
        <v>125</v>
      </c>
      <c r="C208" s="45" t="s">
        <v>104</v>
      </c>
      <c r="D208" s="17">
        <v>21</v>
      </c>
      <c r="E208" s="17">
        <v>5</v>
      </c>
      <c r="F208" s="17">
        <v>7</v>
      </c>
      <c r="G208" s="17">
        <v>12</v>
      </c>
      <c r="H208" s="33"/>
      <c r="I208" s="42">
        <f>VLOOKUP($A208,Skaters!$A1:$L640,7,FALSE)</f>
        <v>46</v>
      </c>
      <c r="J208" s="33">
        <f>VLOOKUP($A208,Skaters!$A1:$L640,10,FALSE)</f>
        <v>12.4994358602532</v>
      </c>
      <c r="K208" s="33">
        <f>VLOOKUP($A208,Skaters!$A1:$L640,11,FALSE)</f>
        <v>16.8995964248038</v>
      </c>
      <c r="L208" s="33">
        <f>VLOOKUP($A208,Skaters!$A1:$L640,12,FALSE)</f>
        <v>29.399032285057</v>
      </c>
      <c r="M208" s="33"/>
      <c r="N208" s="17">
        <f t="shared" si="12"/>
        <v>67</v>
      </c>
      <c r="O208" s="33">
        <f t="shared" si="13"/>
        <v>17.4994358602532</v>
      </c>
      <c r="P208" s="33">
        <f t="shared" si="14"/>
        <v>23.8995964248038</v>
      </c>
      <c r="Q208" s="33">
        <f t="shared" si="15"/>
        <v>41.399032285057004</v>
      </c>
    </row>
    <row r="209" spans="1:17" ht="21.25" customHeight="1" x14ac:dyDescent="0.15">
      <c r="A209" s="44" t="s">
        <v>269</v>
      </c>
      <c r="B209" s="45" t="s">
        <v>72</v>
      </c>
      <c r="C209" s="45" t="s">
        <v>74</v>
      </c>
      <c r="D209" s="17">
        <v>32</v>
      </c>
      <c r="E209" s="17">
        <v>1</v>
      </c>
      <c r="F209" s="17">
        <v>16</v>
      </c>
      <c r="G209" s="17">
        <v>17</v>
      </c>
      <c r="H209" s="33"/>
      <c r="I209" s="42">
        <f>VLOOKUP($A209,Skaters!$A1:$L640,7,FALSE)</f>
        <v>49</v>
      </c>
      <c r="J209" s="33">
        <f>VLOOKUP($A209,Skaters!$A1:$L640,10,FALSE)</f>
        <v>3.9229890260568498</v>
      </c>
      <c r="K209" s="33">
        <f>VLOOKUP($A209,Skaters!$A1:$L640,11,FALSE)</f>
        <v>20.416849433815401</v>
      </c>
      <c r="L209" s="33">
        <f>VLOOKUP($A209,Skaters!$A1:$L640,12,FALSE)</f>
        <v>24.339838459872301</v>
      </c>
      <c r="M209" s="33"/>
      <c r="N209" s="17">
        <f t="shared" si="12"/>
        <v>81</v>
      </c>
      <c r="O209" s="33">
        <f t="shared" si="13"/>
        <v>4.9229890260568503</v>
      </c>
      <c r="P209" s="33">
        <f t="shared" si="14"/>
        <v>36.416849433815401</v>
      </c>
      <c r="Q209" s="33">
        <f t="shared" si="15"/>
        <v>41.339838459872297</v>
      </c>
    </row>
    <row r="210" spans="1:17" ht="21.25" customHeight="1" x14ac:dyDescent="0.15">
      <c r="A210" s="44" t="s">
        <v>284</v>
      </c>
      <c r="B210" s="45" t="s">
        <v>151</v>
      </c>
      <c r="C210" s="45" t="s">
        <v>66</v>
      </c>
      <c r="D210" s="17">
        <v>35</v>
      </c>
      <c r="E210" s="17">
        <v>9</v>
      </c>
      <c r="F210" s="17">
        <v>6</v>
      </c>
      <c r="G210" s="17">
        <v>15</v>
      </c>
      <c r="H210" s="33"/>
      <c r="I210" s="42">
        <f>VLOOKUP($A210,Skaters!$A1:$L640,7,FALSE)</f>
        <v>47</v>
      </c>
      <c r="J210" s="33">
        <f>VLOOKUP($A210,Skaters!$A1:$L640,10,FALSE)</f>
        <v>11.787363716897101</v>
      </c>
      <c r="K210" s="33">
        <f>VLOOKUP($A210,Skaters!$A1:$L640,11,FALSE)</f>
        <v>14.5437024505607</v>
      </c>
      <c r="L210" s="33">
        <f>VLOOKUP($A210,Skaters!$A1:$L640,12,FALSE)</f>
        <v>26.331066167457799</v>
      </c>
      <c r="M210" s="33"/>
      <c r="N210" s="17">
        <f t="shared" si="12"/>
        <v>82</v>
      </c>
      <c r="O210" s="33">
        <f t="shared" si="13"/>
        <v>20.787363716897101</v>
      </c>
      <c r="P210" s="33">
        <f t="shared" si="14"/>
        <v>20.543702450560701</v>
      </c>
      <c r="Q210" s="33">
        <f t="shared" si="15"/>
        <v>41.331066167457799</v>
      </c>
    </row>
    <row r="211" spans="1:17" ht="21.25" customHeight="1" x14ac:dyDescent="0.15">
      <c r="A211" s="37" t="s">
        <v>292</v>
      </c>
      <c r="B211" s="38" t="s">
        <v>135</v>
      </c>
      <c r="C211" s="38" t="s">
        <v>66</v>
      </c>
      <c r="D211" s="17">
        <v>32</v>
      </c>
      <c r="E211" s="17">
        <v>9</v>
      </c>
      <c r="F211" s="17">
        <v>8</v>
      </c>
      <c r="G211" s="17">
        <v>17</v>
      </c>
      <c r="H211" s="33"/>
      <c r="I211" s="42">
        <f>VLOOKUP($A211,Skaters!$A1:$L640,7,FALSE)</f>
        <v>49</v>
      </c>
      <c r="J211" s="33">
        <f>VLOOKUP($A211,Skaters!$A1:$L640,10,FALSE)</f>
        <v>11.2203389506407</v>
      </c>
      <c r="K211" s="33">
        <f>VLOOKUP($A211,Skaters!$A1:$L640,11,FALSE)</f>
        <v>13.069358143090801</v>
      </c>
      <c r="L211" s="33">
        <f>VLOOKUP($A211,Skaters!$A1:$L640,12,FALSE)</f>
        <v>24.289697093731501</v>
      </c>
      <c r="M211" s="33"/>
      <c r="N211" s="17">
        <f t="shared" si="12"/>
        <v>81</v>
      </c>
      <c r="O211" s="33">
        <f t="shared" si="13"/>
        <v>20.220338950640702</v>
      </c>
      <c r="P211" s="33">
        <f t="shared" si="14"/>
        <v>21.069358143090803</v>
      </c>
      <c r="Q211" s="33">
        <f t="shared" si="15"/>
        <v>41.289697093731505</v>
      </c>
    </row>
    <row r="212" spans="1:17" ht="21.25" customHeight="1" x14ac:dyDescent="0.2">
      <c r="A212" s="47" t="s">
        <v>276</v>
      </c>
      <c r="B212" s="38" t="s">
        <v>157</v>
      </c>
      <c r="C212" s="38" t="s">
        <v>61</v>
      </c>
      <c r="D212" s="17">
        <v>33</v>
      </c>
      <c r="E212" s="17">
        <v>9</v>
      </c>
      <c r="F212" s="17">
        <v>6</v>
      </c>
      <c r="G212" s="17">
        <v>15</v>
      </c>
      <c r="H212" s="33"/>
      <c r="I212" s="42">
        <f>VLOOKUP($A212,Skaters!$A1:$L640,7,FALSE)</f>
        <v>46</v>
      </c>
      <c r="J212" s="33">
        <f>VLOOKUP($A212,Skaters!$A1:$L640,10,FALSE)</f>
        <v>13.802042522845699</v>
      </c>
      <c r="K212" s="33">
        <f>VLOOKUP($A212,Skaters!$A1:$L640,11,FALSE)</f>
        <v>12.462891698400901</v>
      </c>
      <c r="L212" s="33">
        <f>VLOOKUP($A212,Skaters!$A1:$L640,12,FALSE)</f>
        <v>26.264934221246701</v>
      </c>
      <c r="M212" s="33"/>
      <c r="N212" s="17">
        <f t="shared" si="12"/>
        <v>79</v>
      </c>
      <c r="O212" s="33">
        <f t="shared" si="13"/>
        <v>22.802042522845699</v>
      </c>
      <c r="P212" s="33">
        <f t="shared" si="14"/>
        <v>18.462891698400902</v>
      </c>
      <c r="Q212" s="33">
        <f t="shared" si="15"/>
        <v>41.264934221246705</v>
      </c>
    </row>
    <row r="213" spans="1:17" ht="21.25" customHeight="1" x14ac:dyDescent="0.2">
      <c r="A213" s="47" t="s">
        <v>289</v>
      </c>
      <c r="B213" s="38" t="s">
        <v>94</v>
      </c>
      <c r="C213" s="38" t="s">
        <v>59</v>
      </c>
      <c r="D213" s="17">
        <v>33</v>
      </c>
      <c r="E213" s="17">
        <v>4</v>
      </c>
      <c r="F213" s="17">
        <v>12</v>
      </c>
      <c r="G213" s="17">
        <v>16</v>
      </c>
      <c r="H213" s="33"/>
      <c r="I213" s="42">
        <f>VLOOKUP($A213,Skaters!$A1:$L640,7,FALSE)</f>
        <v>49</v>
      </c>
      <c r="J213" s="33">
        <f>VLOOKUP($A213,Skaters!$A1:$L640,10,FALSE)</f>
        <v>8.9980669405196707</v>
      </c>
      <c r="K213" s="33">
        <f>VLOOKUP($A213,Skaters!$A1:$L640,11,FALSE)</f>
        <v>16.0409062306416</v>
      </c>
      <c r="L213" s="33">
        <f>VLOOKUP($A213,Skaters!$A1:$L640,12,FALSE)</f>
        <v>25.038973171161199</v>
      </c>
      <c r="M213" s="33"/>
      <c r="N213" s="17">
        <f t="shared" si="12"/>
        <v>82</v>
      </c>
      <c r="O213" s="33">
        <f t="shared" si="13"/>
        <v>12.998066940519671</v>
      </c>
      <c r="P213" s="33">
        <f t="shared" si="14"/>
        <v>28.0409062306416</v>
      </c>
      <c r="Q213" s="33">
        <f t="shared" si="15"/>
        <v>41.038973171161203</v>
      </c>
    </row>
    <row r="214" spans="1:17" ht="21.25" customHeight="1" x14ac:dyDescent="0.15">
      <c r="A214" s="44" t="s">
        <v>266</v>
      </c>
      <c r="B214" s="45" t="s">
        <v>60</v>
      </c>
      <c r="C214" s="45" t="s">
        <v>104</v>
      </c>
      <c r="D214" s="17">
        <v>19</v>
      </c>
      <c r="E214" s="17">
        <v>7</v>
      </c>
      <c r="F214" s="17">
        <v>5</v>
      </c>
      <c r="G214" s="17">
        <v>12</v>
      </c>
      <c r="H214" s="33"/>
      <c r="I214" s="42">
        <f>VLOOKUP($A214,Skaters!$A1:$L640,7,FALSE)</f>
        <v>51</v>
      </c>
      <c r="J214" s="33">
        <f>VLOOKUP($A214,Skaters!$A1:$L640,10,FALSE)</f>
        <v>13.8641252807105</v>
      </c>
      <c r="K214" s="33">
        <f>VLOOKUP($A214,Skaters!$A1:$L640,11,FALSE)</f>
        <v>14.839470590758401</v>
      </c>
      <c r="L214" s="33">
        <f>VLOOKUP($A214,Skaters!$A1:$L640,12,FALSE)</f>
        <v>28.703595871468899</v>
      </c>
      <c r="M214" s="33"/>
      <c r="N214" s="17">
        <f t="shared" si="12"/>
        <v>70</v>
      </c>
      <c r="O214" s="33">
        <f t="shared" si="13"/>
        <v>20.8641252807105</v>
      </c>
      <c r="P214" s="33">
        <f t="shared" si="14"/>
        <v>19.839470590758403</v>
      </c>
      <c r="Q214" s="33">
        <f t="shared" si="15"/>
        <v>40.703595871468899</v>
      </c>
    </row>
    <row r="215" spans="1:17" ht="21.25" customHeight="1" x14ac:dyDescent="0.15">
      <c r="A215" s="37" t="s">
        <v>369</v>
      </c>
      <c r="B215" s="38" t="s">
        <v>87</v>
      </c>
      <c r="C215" s="38" t="s">
        <v>104</v>
      </c>
      <c r="D215" s="17">
        <v>35</v>
      </c>
      <c r="E215" s="17">
        <v>7</v>
      </c>
      <c r="F215" s="17">
        <v>12</v>
      </c>
      <c r="G215" s="17">
        <v>19</v>
      </c>
      <c r="H215" s="33"/>
      <c r="I215" s="42">
        <f>VLOOKUP($A215,Skaters!$A1:$L640,7,FALSE)</f>
        <v>44</v>
      </c>
      <c r="J215" s="33">
        <f>VLOOKUP($A215,Skaters!$A1:$L640,10,FALSE)</f>
        <v>8.5698913068186897</v>
      </c>
      <c r="K215" s="33">
        <f>VLOOKUP($A215,Skaters!$A1:$L640,11,FALSE)</f>
        <v>13.1128736813118</v>
      </c>
      <c r="L215" s="33">
        <f>VLOOKUP($A215,Skaters!$A1:$L640,12,FALSE)</f>
        <v>21.682764988130401</v>
      </c>
      <c r="M215" s="33"/>
      <c r="N215" s="17">
        <f t="shared" si="12"/>
        <v>79</v>
      </c>
      <c r="O215" s="33">
        <f t="shared" si="13"/>
        <v>15.56989130681869</v>
      </c>
      <c r="P215" s="33">
        <f t="shared" si="14"/>
        <v>25.1128736813118</v>
      </c>
      <c r="Q215" s="33">
        <f t="shared" si="15"/>
        <v>40.682764988130401</v>
      </c>
    </row>
    <row r="216" spans="1:17" ht="21.25" customHeight="1" x14ac:dyDescent="0.2">
      <c r="A216" s="47" t="s">
        <v>324</v>
      </c>
      <c r="B216" s="38" t="s">
        <v>76</v>
      </c>
      <c r="C216" s="38" t="s">
        <v>104</v>
      </c>
      <c r="D216" s="17">
        <v>24</v>
      </c>
      <c r="E216" s="17">
        <v>6</v>
      </c>
      <c r="F216" s="17">
        <v>9</v>
      </c>
      <c r="G216" s="17">
        <v>15</v>
      </c>
      <c r="H216" s="33"/>
      <c r="I216" s="42">
        <f>VLOOKUP($A216,Skaters!$A1:$L640,7,FALSE)</f>
        <v>49</v>
      </c>
      <c r="J216" s="33">
        <f>VLOOKUP($A216,Skaters!$A1:$L640,10,FALSE)</f>
        <v>10.384518610791901</v>
      </c>
      <c r="K216" s="33">
        <f>VLOOKUP($A216,Skaters!$A1:$L640,11,FALSE)</f>
        <v>14.9859180728795</v>
      </c>
      <c r="L216" s="33">
        <f>VLOOKUP($A216,Skaters!$A1:$L640,12,FALSE)</f>
        <v>25.3704366836714</v>
      </c>
      <c r="M216" s="33"/>
      <c r="N216" s="17">
        <f t="shared" si="12"/>
        <v>73</v>
      </c>
      <c r="O216" s="33">
        <f t="shared" si="13"/>
        <v>16.384518610791901</v>
      </c>
      <c r="P216" s="33">
        <f t="shared" si="14"/>
        <v>23.9859180728795</v>
      </c>
      <c r="Q216" s="33">
        <f t="shared" si="15"/>
        <v>40.3704366836714</v>
      </c>
    </row>
    <row r="217" spans="1:17" ht="21.25" customHeight="1" x14ac:dyDescent="0.15">
      <c r="A217" s="44" t="s">
        <v>350</v>
      </c>
      <c r="B217" s="45" t="s">
        <v>121</v>
      </c>
      <c r="C217" s="45" t="s">
        <v>61</v>
      </c>
      <c r="D217" s="17">
        <v>23</v>
      </c>
      <c r="E217" s="17">
        <v>8</v>
      </c>
      <c r="F217" s="17">
        <v>8</v>
      </c>
      <c r="G217" s="17">
        <v>16</v>
      </c>
      <c r="H217" s="33"/>
      <c r="I217" s="42">
        <f>VLOOKUP($A217,Skaters!$A1:$L640,7,FALSE)</f>
        <v>49</v>
      </c>
      <c r="J217" s="33">
        <f>VLOOKUP($A217,Skaters!$A1:$L640,10,FALSE)</f>
        <v>10.322868356486101</v>
      </c>
      <c r="K217" s="33">
        <f>VLOOKUP($A217,Skaters!$A1:$L640,11,FALSE)</f>
        <v>13.9141314646543</v>
      </c>
      <c r="L217" s="33">
        <f>VLOOKUP($A217,Skaters!$A1:$L640,12,FALSE)</f>
        <v>24.236999821140401</v>
      </c>
      <c r="M217" s="33"/>
      <c r="N217" s="17">
        <f t="shared" si="12"/>
        <v>72</v>
      </c>
      <c r="O217" s="33">
        <f t="shared" si="13"/>
        <v>18.322868356486101</v>
      </c>
      <c r="P217" s="33">
        <f t="shared" si="14"/>
        <v>21.9141314646543</v>
      </c>
      <c r="Q217" s="33">
        <f t="shared" si="15"/>
        <v>40.236999821140401</v>
      </c>
    </row>
    <row r="218" spans="1:17" ht="21.25" customHeight="1" x14ac:dyDescent="0.2">
      <c r="A218" s="47" t="s">
        <v>256</v>
      </c>
      <c r="B218" s="38" t="s">
        <v>239</v>
      </c>
      <c r="C218" s="38" t="s">
        <v>81</v>
      </c>
      <c r="D218" s="17">
        <v>27</v>
      </c>
      <c r="E218" s="17">
        <v>8</v>
      </c>
      <c r="F218" s="17">
        <v>6</v>
      </c>
      <c r="G218" s="17">
        <v>14</v>
      </c>
      <c r="H218" s="33"/>
      <c r="I218" s="42">
        <f>VLOOKUP($A218,Skaters!$A1:$L640,7,FALSE)</f>
        <v>44</v>
      </c>
      <c r="J218" s="33">
        <f>VLOOKUP($A218,Skaters!$A1:$L640,10,FALSE)</f>
        <v>10.895296231082799</v>
      </c>
      <c r="K218" s="33">
        <f>VLOOKUP($A218,Skaters!$A1:$L640,11,FALSE)</f>
        <v>15.293407212862</v>
      </c>
      <c r="L218" s="33">
        <f>VLOOKUP($A218,Skaters!$A1:$L640,12,FALSE)</f>
        <v>26.188703443944799</v>
      </c>
      <c r="M218" s="33"/>
      <c r="N218" s="17">
        <f t="shared" si="12"/>
        <v>71</v>
      </c>
      <c r="O218" s="33">
        <f t="shared" si="13"/>
        <v>18.895296231082799</v>
      </c>
      <c r="P218" s="33">
        <f t="shared" si="14"/>
        <v>21.293407212862</v>
      </c>
      <c r="Q218" s="33">
        <f t="shared" si="15"/>
        <v>40.188703443944803</v>
      </c>
    </row>
    <row r="219" spans="1:17" ht="21.25" customHeight="1" x14ac:dyDescent="0.15">
      <c r="A219" s="44" t="s">
        <v>305</v>
      </c>
      <c r="B219" s="45" t="s">
        <v>239</v>
      </c>
      <c r="C219" s="45" t="s">
        <v>61</v>
      </c>
      <c r="D219" s="17">
        <v>24</v>
      </c>
      <c r="E219" s="17">
        <v>6</v>
      </c>
      <c r="F219" s="17">
        <v>10</v>
      </c>
      <c r="G219" s="17">
        <v>16</v>
      </c>
      <c r="H219" s="33"/>
      <c r="I219" s="42">
        <f>VLOOKUP($A219,Skaters!$A1:$L640,7,FALSE)</f>
        <v>44</v>
      </c>
      <c r="J219" s="33">
        <f>VLOOKUP($A219,Skaters!$A1:$L640,10,FALSE)</f>
        <v>12.0235345601441</v>
      </c>
      <c r="K219" s="33">
        <f>VLOOKUP($A219,Skaters!$A1:$L640,11,FALSE)</f>
        <v>12.1413951427601</v>
      </c>
      <c r="L219" s="33">
        <f>VLOOKUP($A219,Skaters!$A1:$L640,12,FALSE)</f>
        <v>24.1649297029041</v>
      </c>
      <c r="M219" s="33"/>
      <c r="N219" s="17">
        <f t="shared" si="12"/>
        <v>68</v>
      </c>
      <c r="O219" s="33">
        <f t="shared" si="13"/>
        <v>18.0235345601441</v>
      </c>
      <c r="P219" s="33">
        <f t="shared" si="14"/>
        <v>22.1413951427601</v>
      </c>
      <c r="Q219" s="33">
        <f t="shared" si="15"/>
        <v>40.164929702904104</v>
      </c>
    </row>
    <row r="220" spans="1:17" ht="21.25" customHeight="1" x14ac:dyDescent="0.2">
      <c r="A220" s="47" t="s">
        <v>206</v>
      </c>
      <c r="B220" s="38" t="s">
        <v>102</v>
      </c>
      <c r="C220" s="38" t="s">
        <v>74</v>
      </c>
      <c r="D220" s="17">
        <v>26</v>
      </c>
      <c r="E220" s="17">
        <v>5</v>
      </c>
      <c r="F220" s="17">
        <v>9</v>
      </c>
      <c r="G220" s="17">
        <v>14</v>
      </c>
      <c r="H220" s="33"/>
      <c r="I220" s="42">
        <f>VLOOKUP($A220,Skaters!$A1:$L640,7,FALSE)</f>
        <v>54</v>
      </c>
      <c r="J220" s="33">
        <f>VLOOKUP($A220,Skaters!$A1:$L640,10,FALSE)</f>
        <v>6.5294662357708004</v>
      </c>
      <c r="K220" s="33">
        <f>VLOOKUP($A220,Skaters!$A1:$L640,11,FALSE)</f>
        <v>19.538741120388199</v>
      </c>
      <c r="L220" s="33">
        <f>VLOOKUP($A220,Skaters!$A1:$L640,12,FALSE)</f>
        <v>26.068207356158901</v>
      </c>
      <c r="M220" s="33"/>
      <c r="N220" s="17">
        <f t="shared" si="12"/>
        <v>80</v>
      </c>
      <c r="O220" s="33">
        <f t="shared" si="13"/>
        <v>11.529466235770801</v>
      </c>
      <c r="P220" s="33">
        <f t="shared" si="14"/>
        <v>28.538741120388199</v>
      </c>
      <c r="Q220" s="33">
        <f t="shared" si="15"/>
        <v>40.068207356158901</v>
      </c>
    </row>
    <row r="221" spans="1:17" ht="21.25" customHeight="1" x14ac:dyDescent="0.15">
      <c r="A221" s="44" t="s">
        <v>365</v>
      </c>
      <c r="B221" s="45" t="s">
        <v>78</v>
      </c>
      <c r="C221" s="45" t="s">
        <v>62</v>
      </c>
      <c r="D221" s="17">
        <v>37</v>
      </c>
      <c r="E221" s="17">
        <v>10</v>
      </c>
      <c r="F221" s="17">
        <v>9</v>
      </c>
      <c r="G221" s="17">
        <v>19</v>
      </c>
      <c r="H221" s="33"/>
      <c r="I221" s="42">
        <f>VLOOKUP($A221,Skaters!$A1:$L640,7,FALSE)</f>
        <v>45</v>
      </c>
      <c r="J221" s="33">
        <f>VLOOKUP($A221,Skaters!$A1:$L640,10,FALSE)</f>
        <v>9.3502790116741803</v>
      </c>
      <c r="K221" s="33">
        <f>VLOOKUP($A221,Skaters!$A1:$L640,11,FALSE)</f>
        <v>11.597051942825001</v>
      </c>
      <c r="L221" s="33">
        <f>VLOOKUP($A221,Skaters!$A1:$L640,12,FALSE)</f>
        <v>20.947330954499201</v>
      </c>
      <c r="M221" s="33"/>
      <c r="N221" s="17">
        <f t="shared" si="12"/>
        <v>82</v>
      </c>
      <c r="O221" s="33">
        <f t="shared" si="13"/>
        <v>19.350279011674182</v>
      </c>
      <c r="P221" s="33">
        <f t="shared" si="14"/>
        <v>20.597051942825001</v>
      </c>
      <c r="Q221" s="33">
        <f t="shared" si="15"/>
        <v>39.947330954499201</v>
      </c>
    </row>
    <row r="222" spans="1:17" ht="21.25" customHeight="1" x14ac:dyDescent="0.15">
      <c r="A222" s="44" t="s">
        <v>271</v>
      </c>
      <c r="B222" s="48" t="s">
        <v>63</v>
      </c>
      <c r="C222" s="48" t="s">
        <v>62</v>
      </c>
      <c r="D222" s="17">
        <v>28</v>
      </c>
      <c r="E222" s="17">
        <v>8</v>
      </c>
      <c r="F222" s="17">
        <v>8</v>
      </c>
      <c r="G222" s="17">
        <v>16</v>
      </c>
      <c r="H222" s="33"/>
      <c r="I222" s="42">
        <f>VLOOKUP($A222,Skaters!$A1:$L640,7,FALSE)</f>
        <v>49</v>
      </c>
      <c r="J222" s="33">
        <f>VLOOKUP($A222,Skaters!$A1:$L640,10,FALSE)</f>
        <v>10.484260558514499</v>
      </c>
      <c r="K222" s="33">
        <f>VLOOKUP($A222,Skaters!$A1:$L640,11,FALSE)</f>
        <v>13.253762132137</v>
      </c>
      <c r="L222" s="33">
        <f>VLOOKUP($A222,Skaters!$A1:$L640,12,FALSE)</f>
        <v>23.738022690651501</v>
      </c>
      <c r="M222" s="33"/>
      <c r="N222" s="17">
        <f t="shared" si="12"/>
        <v>77</v>
      </c>
      <c r="O222" s="33">
        <f t="shared" si="13"/>
        <v>18.484260558514499</v>
      </c>
      <c r="P222" s="33">
        <f t="shared" si="14"/>
        <v>21.253762132136998</v>
      </c>
      <c r="Q222" s="33">
        <f t="shared" si="15"/>
        <v>39.738022690651505</v>
      </c>
    </row>
    <row r="223" spans="1:17" ht="21.25" customHeight="1" x14ac:dyDescent="0.15">
      <c r="A223" s="44" t="s">
        <v>341</v>
      </c>
      <c r="B223" s="45" t="s">
        <v>70</v>
      </c>
      <c r="C223" s="45" t="s">
        <v>74</v>
      </c>
      <c r="D223" s="17">
        <v>30</v>
      </c>
      <c r="E223" s="17">
        <v>0</v>
      </c>
      <c r="F223" s="17">
        <v>18</v>
      </c>
      <c r="G223" s="17">
        <v>18</v>
      </c>
      <c r="H223" s="33"/>
      <c r="I223" s="42">
        <f>VLOOKUP($A223,Skaters!$A1:$L640,7,FALSE)</f>
        <v>47</v>
      </c>
      <c r="J223" s="33">
        <f>VLOOKUP($A223,Skaters!$A1:$L640,10,FALSE)</f>
        <v>2.6829898549424298</v>
      </c>
      <c r="K223" s="33">
        <f>VLOOKUP($A223,Skaters!$A1:$L640,11,FALSE)</f>
        <v>19.054149341459802</v>
      </c>
      <c r="L223" s="33">
        <f>VLOOKUP($A223,Skaters!$A1:$L640,12,FALSE)</f>
        <v>21.7371391964022</v>
      </c>
      <c r="M223" s="33"/>
      <c r="N223" s="17">
        <f t="shared" si="12"/>
        <v>77</v>
      </c>
      <c r="O223" s="33">
        <f t="shared" si="13"/>
        <v>2.6829898549424298</v>
      </c>
      <c r="P223" s="33">
        <f t="shared" si="14"/>
        <v>37.054149341459805</v>
      </c>
      <c r="Q223" s="33">
        <f t="shared" si="15"/>
        <v>39.737139196402197</v>
      </c>
    </row>
    <row r="224" spans="1:17" ht="21.25" customHeight="1" x14ac:dyDescent="0.15">
      <c r="A224" s="44" t="s">
        <v>247</v>
      </c>
      <c r="B224" s="48" t="s">
        <v>115</v>
      </c>
      <c r="C224" s="48" t="s">
        <v>81</v>
      </c>
      <c r="D224" s="17">
        <v>30</v>
      </c>
      <c r="E224" s="17">
        <v>1</v>
      </c>
      <c r="F224" s="17">
        <v>11</v>
      </c>
      <c r="G224" s="17">
        <v>12</v>
      </c>
      <c r="H224" s="33"/>
      <c r="I224" s="42">
        <f>VLOOKUP($A224,Skaters!$A1:$L640,7,FALSE)</f>
        <v>50</v>
      </c>
      <c r="J224" s="33">
        <f>VLOOKUP($A224,Skaters!$A1:$L640,10,FALSE)</f>
        <v>8.5036899120912004</v>
      </c>
      <c r="K224" s="33">
        <f>VLOOKUP($A224,Skaters!$A1:$L640,11,FALSE)</f>
        <v>18.9081737738572</v>
      </c>
      <c r="L224" s="33">
        <f>VLOOKUP($A224,Skaters!$A1:$L640,12,FALSE)</f>
        <v>27.411863685948401</v>
      </c>
      <c r="M224" s="33"/>
      <c r="N224" s="17">
        <f t="shared" si="12"/>
        <v>80</v>
      </c>
      <c r="O224" s="33">
        <f t="shared" si="13"/>
        <v>9.5036899120912004</v>
      </c>
      <c r="P224" s="33">
        <f t="shared" si="14"/>
        <v>29.9081737738572</v>
      </c>
      <c r="Q224" s="33">
        <f t="shared" si="15"/>
        <v>39.411863685948404</v>
      </c>
    </row>
    <row r="225" spans="1:17" ht="21.25" customHeight="1" x14ac:dyDescent="0.2">
      <c r="A225" s="47" t="s">
        <v>241</v>
      </c>
      <c r="B225" s="38" t="s">
        <v>102</v>
      </c>
      <c r="C225" s="38" t="s">
        <v>59</v>
      </c>
      <c r="D225" s="17">
        <v>27</v>
      </c>
      <c r="E225" s="17">
        <v>5</v>
      </c>
      <c r="F225" s="17">
        <v>5</v>
      </c>
      <c r="G225" s="17">
        <v>10</v>
      </c>
      <c r="H225" s="33"/>
      <c r="I225" s="42">
        <f>VLOOKUP($A225,Skaters!$A1:$L640,7,FALSE)</f>
        <v>54</v>
      </c>
      <c r="J225" s="33">
        <f>VLOOKUP($A225,Skaters!$A1:$L640,10,FALSE)</f>
        <v>15.1853000075628</v>
      </c>
      <c r="K225" s="33">
        <f>VLOOKUP($A225,Skaters!$A1:$L640,11,FALSE)</f>
        <v>14.1098925361862</v>
      </c>
      <c r="L225" s="33">
        <f>VLOOKUP($A225,Skaters!$A1:$L640,12,FALSE)</f>
        <v>29.295192543749099</v>
      </c>
      <c r="M225" s="33"/>
      <c r="N225" s="17">
        <f t="shared" si="12"/>
        <v>81</v>
      </c>
      <c r="O225" s="33">
        <f t="shared" si="13"/>
        <v>20.185300007562802</v>
      </c>
      <c r="P225" s="33">
        <f t="shared" si="14"/>
        <v>19.109892536186202</v>
      </c>
      <c r="Q225" s="33">
        <f t="shared" si="15"/>
        <v>39.295192543749096</v>
      </c>
    </row>
    <row r="226" spans="1:17" ht="21.25" customHeight="1" x14ac:dyDescent="0.2">
      <c r="A226" s="47" t="s">
        <v>401</v>
      </c>
      <c r="B226" s="38" t="s">
        <v>121</v>
      </c>
      <c r="C226" s="38" t="s">
        <v>81</v>
      </c>
      <c r="D226" s="17">
        <v>33</v>
      </c>
      <c r="E226" s="17">
        <v>7</v>
      </c>
      <c r="F226" s="17">
        <v>9</v>
      </c>
      <c r="G226" s="17">
        <v>16</v>
      </c>
      <c r="H226" s="33"/>
      <c r="I226" s="42">
        <f>VLOOKUP($A226,Skaters!$A1:$L640,7,FALSE)</f>
        <v>49</v>
      </c>
      <c r="J226" s="33">
        <f>VLOOKUP($A226,Skaters!$A1:$L640,10,FALSE)</f>
        <v>9.4983579619215401</v>
      </c>
      <c r="K226" s="33">
        <f>VLOOKUP($A226,Skaters!$A1:$L640,11,FALSE)</f>
        <v>13.6635593552367</v>
      </c>
      <c r="L226" s="33">
        <f>VLOOKUP($A226,Skaters!$A1:$L640,12,FALSE)</f>
        <v>23.161917317158299</v>
      </c>
      <c r="M226" s="33"/>
      <c r="N226" s="17">
        <f t="shared" si="12"/>
        <v>82</v>
      </c>
      <c r="O226" s="33">
        <f t="shared" si="13"/>
        <v>16.498357961921542</v>
      </c>
      <c r="P226" s="33">
        <f t="shared" si="14"/>
        <v>22.6635593552367</v>
      </c>
      <c r="Q226" s="33">
        <f t="shared" si="15"/>
        <v>39.161917317158299</v>
      </c>
    </row>
    <row r="227" spans="1:17" ht="21.25" customHeight="1" x14ac:dyDescent="0.15">
      <c r="A227" s="37" t="s">
        <v>338</v>
      </c>
      <c r="B227" s="38" t="s">
        <v>78</v>
      </c>
      <c r="C227" s="38" t="s">
        <v>74</v>
      </c>
      <c r="D227" s="17">
        <v>33</v>
      </c>
      <c r="E227" s="17">
        <v>2</v>
      </c>
      <c r="F227" s="17">
        <v>15</v>
      </c>
      <c r="G227" s="17">
        <v>17</v>
      </c>
      <c r="H227" s="33"/>
      <c r="I227" s="42">
        <f>VLOOKUP($A227,Skaters!$A1:$L640,7,FALSE)</f>
        <v>45</v>
      </c>
      <c r="J227" s="33">
        <f>VLOOKUP($A227,Skaters!$A1:$L640,10,FALSE)</f>
        <v>4.0290970751683997</v>
      </c>
      <c r="K227" s="33">
        <f>VLOOKUP($A227,Skaters!$A1:$L640,11,FALSE)</f>
        <v>17.920850515832001</v>
      </c>
      <c r="L227" s="33">
        <f>VLOOKUP($A227,Skaters!$A1:$L640,12,FALSE)</f>
        <v>21.949947591000502</v>
      </c>
      <c r="M227" s="33"/>
      <c r="N227" s="17">
        <f t="shared" si="12"/>
        <v>78</v>
      </c>
      <c r="O227" s="33">
        <f t="shared" si="13"/>
        <v>6.0290970751683997</v>
      </c>
      <c r="P227" s="33">
        <f t="shared" si="14"/>
        <v>32.920850515832001</v>
      </c>
      <c r="Q227" s="33">
        <f t="shared" si="15"/>
        <v>38.949947591000502</v>
      </c>
    </row>
    <row r="228" spans="1:17" ht="21.25" customHeight="1" x14ac:dyDescent="0.15">
      <c r="A228" s="44" t="s">
        <v>231</v>
      </c>
      <c r="B228" s="45" t="s">
        <v>102</v>
      </c>
      <c r="C228" s="45" t="s">
        <v>66</v>
      </c>
      <c r="D228" s="17">
        <v>25</v>
      </c>
      <c r="E228" s="17">
        <v>5</v>
      </c>
      <c r="F228" s="17">
        <v>4</v>
      </c>
      <c r="G228" s="17">
        <v>9</v>
      </c>
      <c r="H228" s="33"/>
      <c r="I228" s="42">
        <f>VLOOKUP($A228,Skaters!$A1:$L640,7,FALSE)</f>
        <v>54</v>
      </c>
      <c r="J228" s="33">
        <f>VLOOKUP($A228,Skaters!$A1:$L640,10,FALSE)</f>
        <v>14.9074273135338</v>
      </c>
      <c r="K228" s="33">
        <f>VLOOKUP($A228,Skaters!$A1:$L640,11,FALSE)</f>
        <v>14.8595791594382</v>
      </c>
      <c r="L228" s="33">
        <f>VLOOKUP($A228,Skaters!$A1:$L640,12,FALSE)</f>
        <v>29.767006472972099</v>
      </c>
      <c r="M228" s="33"/>
      <c r="N228" s="17">
        <f t="shared" si="12"/>
        <v>79</v>
      </c>
      <c r="O228" s="33">
        <f t="shared" si="13"/>
        <v>19.907427313533802</v>
      </c>
      <c r="P228" s="33">
        <f t="shared" si="14"/>
        <v>18.859579159438198</v>
      </c>
      <c r="Q228" s="33">
        <f t="shared" si="15"/>
        <v>38.767006472972099</v>
      </c>
    </row>
    <row r="229" spans="1:17" ht="21.25" customHeight="1" x14ac:dyDescent="0.2">
      <c r="A229" s="47" t="s">
        <v>246</v>
      </c>
      <c r="B229" s="38" t="s">
        <v>115</v>
      </c>
      <c r="C229" s="38" t="s">
        <v>104</v>
      </c>
      <c r="D229" s="17">
        <v>31</v>
      </c>
      <c r="E229" s="17">
        <v>9</v>
      </c>
      <c r="F229" s="17">
        <v>4</v>
      </c>
      <c r="G229" s="17">
        <v>13</v>
      </c>
      <c r="H229" s="33"/>
      <c r="I229" s="42">
        <f>VLOOKUP($A229,Skaters!$A1:$L640,7,FALSE)</f>
        <v>50</v>
      </c>
      <c r="J229" s="33">
        <f>VLOOKUP($A229,Skaters!$A1:$L640,10,FALSE)</f>
        <v>12.8365612232499</v>
      </c>
      <c r="K229" s="33">
        <f>VLOOKUP($A229,Skaters!$A1:$L640,11,FALSE)</f>
        <v>12.8294091559873</v>
      </c>
      <c r="L229" s="33">
        <f>VLOOKUP($A229,Skaters!$A1:$L640,12,FALSE)</f>
        <v>25.665970379237201</v>
      </c>
      <c r="M229" s="33"/>
      <c r="N229" s="17">
        <f t="shared" si="12"/>
        <v>81</v>
      </c>
      <c r="O229" s="33">
        <f t="shared" si="13"/>
        <v>21.836561223249902</v>
      </c>
      <c r="P229" s="33">
        <f t="shared" si="14"/>
        <v>16.8294091559873</v>
      </c>
      <c r="Q229" s="33">
        <f t="shared" si="15"/>
        <v>38.665970379237201</v>
      </c>
    </row>
    <row r="230" spans="1:17" ht="21.25" customHeight="1" x14ac:dyDescent="0.2">
      <c r="A230" s="47" t="s">
        <v>290</v>
      </c>
      <c r="B230" s="38" t="s">
        <v>117</v>
      </c>
      <c r="C230" s="38" t="s">
        <v>66</v>
      </c>
      <c r="D230" s="17">
        <v>34</v>
      </c>
      <c r="E230" s="17">
        <v>6</v>
      </c>
      <c r="F230" s="17">
        <v>9</v>
      </c>
      <c r="G230" s="17">
        <v>15</v>
      </c>
      <c r="H230" s="33"/>
      <c r="I230" s="42">
        <f>VLOOKUP($A230,Skaters!$A1:$L640,7,FALSE)</f>
        <v>48</v>
      </c>
      <c r="J230" s="33">
        <f>VLOOKUP($A230,Skaters!$A1:$L640,10,FALSE)</f>
        <v>10.6631695077338</v>
      </c>
      <c r="K230" s="33">
        <f>VLOOKUP($A230,Skaters!$A1:$L640,11,FALSE)</f>
        <v>12.6346267214739</v>
      </c>
      <c r="L230" s="33">
        <f>VLOOKUP($A230,Skaters!$A1:$L640,12,FALSE)</f>
        <v>23.297796229207702</v>
      </c>
      <c r="M230" s="33"/>
      <c r="N230" s="17">
        <f t="shared" si="12"/>
        <v>82</v>
      </c>
      <c r="O230" s="33">
        <f t="shared" si="13"/>
        <v>16.663169507733798</v>
      </c>
      <c r="P230" s="33">
        <f t="shared" si="14"/>
        <v>21.6346267214739</v>
      </c>
      <c r="Q230" s="33">
        <f t="shared" si="15"/>
        <v>38.297796229207705</v>
      </c>
    </row>
    <row r="231" spans="1:17" ht="21.25" customHeight="1" x14ac:dyDescent="0.2">
      <c r="A231" s="47" t="s">
        <v>347</v>
      </c>
      <c r="B231" s="38" t="s">
        <v>212</v>
      </c>
      <c r="C231" s="38" t="s">
        <v>81</v>
      </c>
      <c r="D231" s="17">
        <v>33</v>
      </c>
      <c r="E231" s="17">
        <v>0</v>
      </c>
      <c r="F231" s="17">
        <v>14</v>
      </c>
      <c r="G231" s="17">
        <v>14</v>
      </c>
      <c r="H231" s="33"/>
      <c r="I231" s="42">
        <f>VLOOKUP($A231,Skaters!$A1:$L640,7,FALSE)</f>
        <v>49</v>
      </c>
      <c r="J231" s="33">
        <f>VLOOKUP($A231,Skaters!$A1:$L640,10,FALSE)</f>
        <v>8.9175933859446292</v>
      </c>
      <c r="K231" s="33">
        <f>VLOOKUP($A231,Skaters!$A1:$L640,11,FALSE)</f>
        <v>15.360934144701</v>
      </c>
      <c r="L231" s="33">
        <f>VLOOKUP($A231,Skaters!$A1:$L640,12,FALSE)</f>
        <v>24.2785275306458</v>
      </c>
      <c r="M231" s="33"/>
      <c r="N231" s="17">
        <f t="shared" si="12"/>
        <v>82</v>
      </c>
      <c r="O231" s="33">
        <f t="shared" si="13"/>
        <v>8.9175933859446292</v>
      </c>
      <c r="P231" s="33">
        <f t="shared" si="14"/>
        <v>29.360934144700998</v>
      </c>
      <c r="Q231" s="33">
        <f t="shared" si="15"/>
        <v>38.278527530645803</v>
      </c>
    </row>
    <row r="232" spans="1:17" ht="21.25" customHeight="1" x14ac:dyDescent="0.15">
      <c r="A232" s="44" t="s">
        <v>355</v>
      </c>
      <c r="B232" s="45" t="s">
        <v>239</v>
      </c>
      <c r="C232" s="45" t="s">
        <v>74</v>
      </c>
      <c r="D232" s="17">
        <v>36</v>
      </c>
      <c r="E232" s="17">
        <v>5</v>
      </c>
      <c r="F232" s="17">
        <v>13</v>
      </c>
      <c r="G232" s="17">
        <v>18</v>
      </c>
      <c r="H232" s="33"/>
      <c r="I232" s="42">
        <f>VLOOKUP($A232,Skaters!$A1:$L640,7,FALSE)</f>
        <v>44</v>
      </c>
      <c r="J232" s="33">
        <f>VLOOKUP($A232,Skaters!$A1:$L640,10,FALSE)</f>
        <v>5.1377820277702204</v>
      </c>
      <c r="K232" s="33">
        <f>VLOOKUP($A232,Skaters!$A1:$L640,11,FALSE)</f>
        <v>15.054862361403</v>
      </c>
      <c r="L232" s="33">
        <f>VLOOKUP($A232,Skaters!$A1:$L640,12,FALSE)</f>
        <v>20.1926443891732</v>
      </c>
      <c r="M232" s="33"/>
      <c r="N232" s="17">
        <f t="shared" si="12"/>
        <v>80</v>
      </c>
      <c r="O232" s="33">
        <f t="shared" si="13"/>
        <v>10.137782027770221</v>
      </c>
      <c r="P232" s="33">
        <f t="shared" si="14"/>
        <v>28.054862361403</v>
      </c>
      <c r="Q232" s="33">
        <f t="shared" si="15"/>
        <v>38.192644389173196</v>
      </c>
    </row>
    <row r="233" spans="1:17" ht="21.25" customHeight="1" x14ac:dyDescent="0.15">
      <c r="A233" s="44" t="s">
        <v>308</v>
      </c>
      <c r="B233" s="45" t="s">
        <v>130</v>
      </c>
      <c r="C233" s="45" t="s">
        <v>62</v>
      </c>
      <c r="D233" s="17">
        <v>32</v>
      </c>
      <c r="E233" s="17">
        <v>5</v>
      </c>
      <c r="F233" s="17">
        <v>10</v>
      </c>
      <c r="G233" s="17">
        <v>15</v>
      </c>
      <c r="H233" s="33"/>
      <c r="I233" s="42">
        <f>VLOOKUP($A233,Skaters!$A1:$L640,7,FALSE)</f>
        <v>47</v>
      </c>
      <c r="J233" s="33">
        <f>VLOOKUP($A233,Skaters!$A1:$L640,10,FALSE)</f>
        <v>10.2997136383349</v>
      </c>
      <c r="K233" s="33">
        <f>VLOOKUP($A233,Skaters!$A1:$L640,11,FALSE)</f>
        <v>12.8164758499443</v>
      </c>
      <c r="L233" s="33">
        <f>VLOOKUP($A233,Skaters!$A1:$L640,12,FALSE)</f>
        <v>23.116189488279201</v>
      </c>
      <c r="M233" s="33"/>
      <c r="N233" s="17">
        <f t="shared" si="12"/>
        <v>79</v>
      </c>
      <c r="O233" s="33">
        <f t="shared" si="13"/>
        <v>15.2997136383349</v>
      </c>
      <c r="P233" s="33">
        <f t="shared" si="14"/>
        <v>22.8164758499443</v>
      </c>
      <c r="Q233" s="33">
        <f t="shared" si="15"/>
        <v>38.116189488279204</v>
      </c>
    </row>
    <row r="234" spans="1:17" ht="21.25" customHeight="1" x14ac:dyDescent="0.2">
      <c r="A234" s="47" t="s">
        <v>364</v>
      </c>
      <c r="B234" s="38" t="s">
        <v>65</v>
      </c>
      <c r="C234" s="38" t="s">
        <v>74</v>
      </c>
      <c r="D234" s="17">
        <v>36</v>
      </c>
      <c r="E234" s="17">
        <v>4</v>
      </c>
      <c r="F234" s="17">
        <v>13</v>
      </c>
      <c r="G234" s="17">
        <v>17</v>
      </c>
      <c r="H234" s="33"/>
      <c r="I234" s="42">
        <f>VLOOKUP($A234,Skaters!$A1:$L640,7,FALSE)</f>
        <v>46</v>
      </c>
      <c r="J234" s="33">
        <f>VLOOKUP($A234,Skaters!$A1:$L640,10,FALSE)</f>
        <v>5.2223709858980998</v>
      </c>
      <c r="K234" s="33">
        <f>VLOOKUP($A234,Skaters!$A1:$L640,11,FALSE)</f>
        <v>15.848072509904901</v>
      </c>
      <c r="L234" s="33">
        <f>VLOOKUP($A234,Skaters!$A1:$L640,12,FALSE)</f>
        <v>21.070443495803001</v>
      </c>
      <c r="M234" s="33"/>
      <c r="N234" s="17">
        <f t="shared" si="12"/>
        <v>82</v>
      </c>
      <c r="O234" s="33">
        <f t="shared" si="13"/>
        <v>9.2223709858980989</v>
      </c>
      <c r="P234" s="33">
        <f t="shared" si="14"/>
        <v>28.848072509904902</v>
      </c>
      <c r="Q234" s="33">
        <f t="shared" si="15"/>
        <v>38.070443495803005</v>
      </c>
    </row>
    <row r="235" spans="1:17" ht="21.25" customHeight="1" x14ac:dyDescent="0.15">
      <c r="A235" s="44" t="s">
        <v>293</v>
      </c>
      <c r="B235" s="48" t="s">
        <v>94</v>
      </c>
      <c r="C235" s="48" t="s">
        <v>74</v>
      </c>
      <c r="D235" s="17">
        <v>33</v>
      </c>
      <c r="E235" s="17">
        <v>0</v>
      </c>
      <c r="F235" s="17">
        <v>16</v>
      </c>
      <c r="G235" s="17">
        <v>16</v>
      </c>
      <c r="H235" s="33"/>
      <c r="I235" s="42">
        <f>VLOOKUP($A235,Skaters!$A1:$L640,7,FALSE)</f>
        <v>49</v>
      </c>
      <c r="J235" s="33">
        <f>VLOOKUP($A235,Skaters!$A1:$L640,10,FALSE)</f>
        <v>3.13784843347088</v>
      </c>
      <c r="K235" s="33">
        <f>VLOOKUP($A235,Skaters!$A1:$L640,11,FALSE)</f>
        <v>18.884687624494301</v>
      </c>
      <c r="L235" s="33">
        <f>VLOOKUP($A235,Skaters!$A1:$L640,12,FALSE)</f>
        <v>22.022536057965201</v>
      </c>
      <c r="M235" s="33"/>
      <c r="N235" s="17">
        <f t="shared" si="12"/>
        <v>82</v>
      </c>
      <c r="O235" s="33">
        <f t="shared" si="13"/>
        <v>3.13784843347088</v>
      </c>
      <c r="P235" s="33">
        <f t="shared" si="14"/>
        <v>34.884687624494305</v>
      </c>
      <c r="Q235" s="33">
        <f t="shared" si="15"/>
        <v>38.022536057965198</v>
      </c>
    </row>
    <row r="236" spans="1:17" ht="21.25" customHeight="1" x14ac:dyDescent="0.15">
      <c r="A236" s="37" t="s">
        <v>282</v>
      </c>
      <c r="B236" s="38" t="s">
        <v>144</v>
      </c>
      <c r="C236" s="38" t="s">
        <v>61</v>
      </c>
      <c r="D236" s="17">
        <v>27</v>
      </c>
      <c r="E236" s="17">
        <v>5</v>
      </c>
      <c r="F236" s="17">
        <v>7</v>
      </c>
      <c r="G236" s="17">
        <v>12</v>
      </c>
      <c r="H236" s="33"/>
      <c r="I236" s="42">
        <f>VLOOKUP($A236,Skaters!$A1:$L640,7,FALSE)</f>
        <v>48</v>
      </c>
      <c r="J236" s="33">
        <f>VLOOKUP($A236,Skaters!$A1:$L640,10,FALSE)</f>
        <v>12.284683663564801</v>
      </c>
      <c r="K236" s="33">
        <f>VLOOKUP($A236,Skaters!$A1:$L640,11,FALSE)</f>
        <v>13.7254654667375</v>
      </c>
      <c r="L236" s="33">
        <f>VLOOKUP($A236,Skaters!$A1:$L640,12,FALSE)</f>
        <v>26.010149130302398</v>
      </c>
      <c r="M236" s="33"/>
      <c r="N236" s="17">
        <f t="shared" si="12"/>
        <v>75</v>
      </c>
      <c r="O236" s="33">
        <f t="shared" si="13"/>
        <v>17.284683663564799</v>
      </c>
      <c r="P236" s="33">
        <f t="shared" si="14"/>
        <v>20.7254654667375</v>
      </c>
      <c r="Q236" s="33">
        <f t="shared" si="15"/>
        <v>38.010149130302395</v>
      </c>
    </row>
    <row r="237" spans="1:17" ht="21.25" customHeight="1" x14ac:dyDescent="0.15">
      <c r="A237" s="37" t="s">
        <v>261</v>
      </c>
      <c r="B237" s="38" t="s">
        <v>94</v>
      </c>
      <c r="C237" s="38" t="s">
        <v>104</v>
      </c>
      <c r="D237" s="17">
        <v>33</v>
      </c>
      <c r="E237" s="17">
        <v>4</v>
      </c>
      <c r="F237" s="17">
        <v>7</v>
      </c>
      <c r="G237" s="17">
        <v>11</v>
      </c>
      <c r="H237" s="33"/>
      <c r="I237" s="42">
        <f>VLOOKUP($A237,Skaters!$A1:$L640,7,FALSE)</f>
        <v>49</v>
      </c>
      <c r="J237" s="33">
        <f>VLOOKUP($A237,Skaters!$A1:$L640,10,FALSE)</f>
        <v>9.1838220500236005</v>
      </c>
      <c r="K237" s="33">
        <f>VLOOKUP($A237,Skaters!$A1:$L640,11,FALSE)</f>
        <v>17.695193417407701</v>
      </c>
      <c r="L237" s="33">
        <f>VLOOKUP($A237,Skaters!$A1:$L640,12,FALSE)</f>
        <v>26.879015467431302</v>
      </c>
      <c r="M237" s="33"/>
      <c r="N237" s="17">
        <f t="shared" si="12"/>
        <v>82</v>
      </c>
      <c r="O237" s="33">
        <f t="shared" si="13"/>
        <v>13.183822050023601</v>
      </c>
      <c r="P237" s="33">
        <f t="shared" si="14"/>
        <v>24.695193417407701</v>
      </c>
      <c r="Q237" s="33">
        <f t="shared" si="15"/>
        <v>37.879015467431302</v>
      </c>
    </row>
    <row r="238" spans="1:17" ht="21.25" customHeight="1" x14ac:dyDescent="0.15">
      <c r="A238" s="44" t="s">
        <v>383</v>
      </c>
      <c r="B238" s="45" t="s">
        <v>239</v>
      </c>
      <c r="C238" s="45" t="s">
        <v>74</v>
      </c>
      <c r="D238" s="17">
        <v>37</v>
      </c>
      <c r="E238" s="17">
        <v>6</v>
      </c>
      <c r="F238" s="17">
        <v>14</v>
      </c>
      <c r="G238" s="17">
        <v>20</v>
      </c>
      <c r="H238" s="33"/>
      <c r="I238" s="42">
        <f>VLOOKUP($A238,Skaters!$A1:$L640,7,FALSE)</f>
        <v>44</v>
      </c>
      <c r="J238" s="33">
        <f>VLOOKUP($A238,Skaters!$A1:$L640,10,FALSE)</f>
        <v>4.25824979423692</v>
      </c>
      <c r="K238" s="33">
        <f>VLOOKUP($A238,Skaters!$A1:$L640,11,FALSE)</f>
        <v>13.398127668088</v>
      </c>
      <c r="L238" s="33">
        <f>VLOOKUP($A238,Skaters!$A1:$L640,12,FALSE)</f>
        <v>17.656377462324901</v>
      </c>
      <c r="M238" s="33"/>
      <c r="N238" s="17">
        <f t="shared" si="12"/>
        <v>81</v>
      </c>
      <c r="O238" s="33">
        <f t="shared" si="13"/>
        <v>10.258249794236921</v>
      </c>
      <c r="P238" s="33">
        <f t="shared" si="14"/>
        <v>27.398127668088001</v>
      </c>
      <c r="Q238" s="33">
        <f t="shared" si="15"/>
        <v>37.656377462324897</v>
      </c>
    </row>
    <row r="239" spans="1:17" ht="21.25" customHeight="1" x14ac:dyDescent="0.2">
      <c r="A239" s="47" t="s">
        <v>345</v>
      </c>
      <c r="B239" s="38" t="s">
        <v>204</v>
      </c>
      <c r="C239" s="38" t="s">
        <v>104</v>
      </c>
      <c r="D239" s="17">
        <v>31</v>
      </c>
      <c r="E239" s="17">
        <v>8</v>
      </c>
      <c r="F239" s="17">
        <v>7</v>
      </c>
      <c r="G239" s="17">
        <v>15</v>
      </c>
      <c r="H239" s="33"/>
      <c r="I239" s="42">
        <f>VLOOKUP($A239,Skaters!$A1:$L640,7,FALSE)</f>
        <v>48</v>
      </c>
      <c r="J239" s="33">
        <f>VLOOKUP($A239,Skaters!$A1:$L640,10,FALSE)</f>
        <v>10.1948403270202</v>
      </c>
      <c r="K239" s="33">
        <f>VLOOKUP($A239,Skaters!$A1:$L640,11,FALSE)</f>
        <v>12.436211173178201</v>
      </c>
      <c r="L239" s="33">
        <f>VLOOKUP($A239,Skaters!$A1:$L640,12,FALSE)</f>
        <v>22.631051500198399</v>
      </c>
      <c r="M239" s="33"/>
      <c r="N239" s="17">
        <f t="shared" si="12"/>
        <v>79</v>
      </c>
      <c r="O239" s="33">
        <f t="shared" si="13"/>
        <v>18.194840327020202</v>
      </c>
      <c r="P239" s="33">
        <f t="shared" si="14"/>
        <v>19.436211173178201</v>
      </c>
      <c r="Q239" s="33">
        <f t="shared" si="15"/>
        <v>37.631051500198396</v>
      </c>
    </row>
    <row r="240" spans="1:17" ht="21.25" customHeight="1" x14ac:dyDescent="0.15">
      <c r="A240" s="44" t="s">
        <v>422</v>
      </c>
      <c r="B240" s="45" t="s">
        <v>157</v>
      </c>
      <c r="C240" s="45" t="s">
        <v>61</v>
      </c>
      <c r="D240" s="17">
        <v>35</v>
      </c>
      <c r="E240" s="17">
        <v>9</v>
      </c>
      <c r="F240" s="17">
        <v>8</v>
      </c>
      <c r="G240" s="17">
        <v>17</v>
      </c>
      <c r="H240" s="33"/>
      <c r="I240" s="42">
        <f>VLOOKUP($A240,Skaters!$A1:$L640,7,FALSE)</f>
        <v>46</v>
      </c>
      <c r="J240" s="33">
        <f>VLOOKUP($A240,Skaters!$A1:$L640,10,FALSE)</f>
        <v>10.291378356607201</v>
      </c>
      <c r="K240" s="33">
        <f>VLOOKUP($A240,Skaters!$A1:$L640,11,FALSE)</f>
        <v>10.2038209774995</v>
      </c>
      <c r="L240" s="33">
        <f>VLOOKUP($A240,Skaters!$A1:$L640,12,FALSE)</f>
        <v>20.495199334106701</v>
      </c>
      <c r="M240" s="33"/>
      <c r="N240" s="17">
        <f t="shared" si="12"/>
        <v>81</v>
      </c>
      <c r="O240" s="33">
        <f t="shared" si="13"/>
        <v>19.291378356607201</v>
      </c>
      <c r="P240" s="33">
        <f t="shared" si="14"/>
        <v>18.2038209774995</v>
      </c>
      <c r="Q240" s="33">
        <f t="shared" si="15"/>
        <v>37.495199334106701</v>
      </c>
    </row>
    <row r="241" spans="1:17" ht="21.25" customHeight="1" x14ac:dyDescent="0.2">
      <c r="A241" s="47" t="s">
        <v>301</v>
      </c>
      <c r="B241" s="38" t="s">
        <v>87</v>
      </c>
      <c r="C241" s="38" t="s">
        <v>59</v>
      </c>
      <c r="D241" s="17">
        <v>23</v>
      </c>
      <c r="E241" s="17">
        <v>4</v>
      </c>
      <c r="F241" s="17">
        <v>6</v>
      </c>
      <c r="G241" s="17">
        <v>10</v>
      </c>
      <c r="H241" s="33"/>
      <c r="I241" s="42">
        <f>VLOOKUP($A241,Skaters!$A1:$L640,7,FALSE)</f>
        <v>44</v>
      </c>
      <c r="J241" s="33">
        <f>VLOOKUP($A241,Skaters!$A1:$L640,10,FALSE)</f>
        <v>10.221606925290599</v>
      </c>
      <c r="K241" s="33">
        <f>VLOOKUP($A241,Skaters!$A1:$L640,11,FALSE)</f>
        <v>17.2525436418148</v>
      </c>
      <c r="L241" s="33">
        <f>VLOOKUP($A241,Skaters!$A1:$L640,12,FALSE)</f>
        <v>27.474150567105401</v>
      </c>
      <c r="M241" s="33"/>
      <c r="N241" s="17">
        <f t="shared" si="12"/>
        <v>67</v>
      </c>
      <c r="O241" s="33">
        <f t="shared" si="13"/>
        <v>14.221606925290599</v>
      </c>
      <c r="P241" s="33">
        <f t="shared" si="14"/>
        <v>23.2525436418148</v>
      </c>
      <c r="Q241" s="33">
        <f t="shared" si="15"/>
        <v>37.474150567105397</v>
      </c>
    </row>
    <row r="242" spans="1:17" ht="21.25" customHeight="1" x14ac:dyDescent="0.15">
      <c r="A242" s="44" t="s">
        <v>356</v>
      </c>
      <c r="B242" s="45" t="s">
        <v>87</v>
      </c>
      <c r="C242" s="45" t="s">
        <v>81</v>
      </c>
      <c r="D242" s="17">
        <v>36</v>
      </c>
      <c r="E242" s="17">
        <v>9</v>
      </c>
      <c r="F242" s="17">
        <v>8</v>
      </c>
      <c r="G242" s="17">
        <v>17</v>
      </c>
      <c r="H242" s="33"/>
      <c r="I242" s="42">
        <f>VLOOKUP($A242,Skaters!$A1:$L640,7,FALSE)</f>
        <v>44</v>
      </c>
      <c r="J242" s="33">
        <f>VLOOKUP($A242,Skaters!$A1:$L640,10,FALSE)</f>
        <v>11.1485302524709</v>
      </c>
      <c r="K242" s="33">
        <f>VLOOKUP($A242,Skaters!$A1:$L640,11,FALSE)</f>
        <v>9.2496773731673994</v>
      </c>
      <c r="L242" s="33">
        <f>VLOOKUP($A242,Skaters!$A1:$L640,12,FALSE)</f>
        <v>20.3982076256383</v>
      </c>
      <c r="M242" s="33"/>
      <c r="N242" s="17">
        <f t="shared" si="12"/>
        <v>80</v>
      </c>
      <c r="O242" s="33">
        <f t="shared" si="13"/>
        <v>20.148530252470898</v>
      </c>
      <c r="P242" s="33">
        <f t="shared" si="14"/>
        <v>17.249677373167401</v>
      </c>
      <c r="Q242" s="33">
        <f t="shared" si="15"/>
        <v>37.3982076256383</v>
      </c>
    </row>
    <row r="243" spans="1:17" ht="21.25" customHeight="1" x14ac:dyDescent="0.15">
      <c r="A243" s="44" t="s">
        <v>302</v>
      </c>
      <c r="B243" s="45" t="s">
        <v>63</v>
      </c>
      <c r="C243" s="45" t="s">
        <v>104</v>
      </c>
      <c r="D243" s="17">
        <v>29</v>
      </c>
      <c r="E243" s="17">
        <v>7</v>
      </c>
      <c r="F243" s="17">
        <v>5</v>
      </c>
      <c r="G243" s="17">
        <v>12</v>
      </c>
      <c r="H243" s="33"/>
      <c r="I243" s="42">
        <f>VLOOKUP($A243,Skaters!$A1:$L640,7,FALSE)</f>
        <v>49</v>
      </c>
      <c r="J243" s="33">
        <f>VLOOKUP($A243,Skaters!$A1:$L640,10,FALSE)</f>
        <v>10.474862511806601</v>
      </c>
      <c r="K243" s="33">
        <f>VLOOKUP($A243,Skaters!$A1:$L640,11,FALSE)</f>
        <v>14.8576335139921</v>
      </c>
      <c r="L243" s="33">
        <f>VLOOKUP($A243,Skaters!$A1:$L640,12,FALSE)</f>
        <v>25.3324960257988</v>
      </c>
      <c r="M243" s="33"/>
      <c r="N243" s="17">
        <f t="shared" si="12"/>
        <v>78</v>
      </c>
      <c r="O243" s="33">
        <f t="shared" si="13"/>
        <v>17.474862511806599</v>
      </c>
      <c r="P243" s="33">
        <f t="shared" si="14"/>
        <v>19.857633513992099</v>
      </c>
      <c r="Q243" s="33">
        <f t="shared" si="15"/>
        <v>37.332496025798804</v>
      </c>
    </row>
    <row r="244" spans="1:17" ht="21.25" customHeight="1" x14ac:dyDescent="0.15">
      <c r="A244" s="44" t="s">
        <v>336</v>
      </c>
      <c r="B244" s="45" t="s">
        <v>68</v>
      </c>
      <c r="C244" s="45" t="s">
        <v>59</v>
      </c>
      <c r="D244" s="17">
        <v>35</v>
      </c>
      <c r="E244" s="17">
        <v>6</v>
      </c>
      <c r="F244" s="17">
        <v>8</v>
      </c>
      <c r="G244" s="17">
        <v>14</v>
      </c>
      <c r="H244" s="33"/>
      <c r="I244" s="42">
        <f>VLOOKUP($A244,Skaters!$A1:$L640,7,FALSE)</f>
        <v>47</v>
      </c>
      <c r="J244" s="33">
        <f>VLOOKUP($A244,Skaters!$A1:$L640,10,FALSE)</f>
        <v>8.6883309019739006</v>
      </c>
      <c r="K244" s="33">
        <f>VLOOKUP($A244,Skaters!$A1:$L640,11,FALSE)</f>
        <v>14.642773985245601</v>
      </c>
      <c r="L244" s="33">
        <f>VLOOKUP($A244,Skaters!$A1:$L640,12,FALSE)</f>
        <v>23.331104887219499</v>
      </c>
      <c r="M244" s="33"/>
      <c r="N244" s="17">
        <f t="shared" si="12"/>
        <v>82</v>
      </c>
      <c r="O244" s="33">
        <f t="shared" si="13"/>
        <v>14.688330901973901</v>
      </c>
      <c r="P244" s="33">
        <f t="shared" si="14"/>
        <v>22.642773985245601</v>
      </c>
      <c r="Q244" s="33">
        <f t="shared" si="15"/>
        <v>37.331104887219496</v>
      </c>
    </row>
    <row r="245" spans="1:17" ht="21.25" customHeight="1" x14ac:dyDescent="0.15">
      <c r="A245" s="44" t="s">
        <v>298</v>
      </c>
      <c r="B245" s="45" t="s">
        <v>80</v>
      </c>
      <c r="C245" s="45" t="s">
        <v>74</v>
      </c>
      <c r="D245" s="17">
        <v>32</v>
      </c>
      <c r="E245" s="17">
        <v>3</v>
      </c>
      <c r="F245" s="17">
        <v>13</v>
      </c>
      <c r="G245" s="17">
        <v>16</v>
      </c>
      <c r="H245" s="33"/>
      <c r="I245" s="42">
        <f>VLOOKUP($A245,Skaters!$A1:$L640,7,FALSE)</f>
        <v>49</v>
      </c>
      <c r="J245" s="33">
        <f>VLOOKUP($A245,Skaters!$A1:$L640,10,FALSE)</f>
        <v>5.0848105187169796</v>
      </c>
      <c r="K245" s="33">
        <f>VLOOKUP($A245,Skaters!$A1:$L640,11,FALSE)</f>
        <v>16.0413268358256</v>
      </c>
      <c r="L245" s="33">
        <f>VLOOKUP($A245,Skaters!$A1:$L640,12,FALSE)</f>
        <v>21.1261373545426</v>
      </c>
      <c r="M245" s="33"/>
      <c r="N245" s="17">
        <f t="shared" si="12"/>
        <v>81</v>
      </c>
      <c r="O245" s="33">
        <f t="shared" si="13"/>
        <v>8.0848105187169796</v>
      </c>
      <c r="P245" s="33">
        <f t="shared" si="14"/>
        <v>29.0413268358256</v>
      </c>
      <c r="Q245" s="33">
        <f t="shared" si="15"/>
        <v>37.1261373545426</v>
      </c>
    </row>
    <row r="246" spans="1:17" ht="21.25" customHeight="1" x14ac:dyDescent="0.2">
      <c r="A246" s="47" t="s">
        <v>235</v>
      </c>
      <c r="B246" s="38" t="s">
        <v>144</v>
      </c>
      <c r="C246" s="38" t="s">
        <v>62</v>
      </c>
      <c r="D246" s="17">
        <v>25</v>
      </c>
      <c r="E246" s="17">
        <v>4</v>
      </c>
      <c r="F246" s="17">
        <v>6</v>
      </c>
      <c r="G246" s="17">
        <v>10</v>
      </c>
      <c r="H246" s="33"/>
      <c r="I246" s="42">
        <f>VLOOKUP($A246,Skaters!$A1:$L640,7,FALSE)</f>
        <v>48</v>
      </c>
      <c r="J246" s="33">
        <f>VLOOKUP($A246,Skaters!$A1:$L640,10,FALSE)</f>
        <v>13.703808821460299</v>
      </c>
      <c r="K246" s="33">
        <f>VLOOKUP($A246,Skaters!$A1:$L640,11,FALSE)</f>
        <v>13.377698587247</v>
      </c>
      <c r="L246" s="33">
        <f>VLOOKUP($A246,Skaters!$A1:$L640,12,FALSE)</f>
        <v>27.081507408707399</v>
      </c>
      <c r="M246" s="33"/>
      <c r="N246" s="17">
        <f t="shared" si="12"/>
        <v>73</v>
      </c>
      <c r="O246" s="33">
        <f t="shared" si="13"/>
        <v>17.703808821460299</v>
      </c>
      <c r="P246" s="33">
        <f t="shared" si="14"/>
        <v>19.377698587247</v>
      </c>
      <c r="Q246" s="33">
        <f t="shared" si="15"/>
        <v>37.081507408707395</v>
      </c>
    </row>
    <row r="247" spans="1:17" ht="21.25" customHeight="1" x14ac:dyDescent="0.15">
      <c r="A247" s="37" t="s">
        <v>382</v>
      </c>
      <c r="B247" s="38" t="s">
        <v>212</v>
      </c>
      <c r="C247" s="38" t="s">
        <v>81</v>
      </c>
      <c r="D247" s="17">
        <v>30</v>
      </c>
      <c r="E247" s="17">
        <v>9</v>
      </c>
      <c r="F247" s="17">
        <v>6</v>
      </c>
      <c r="G247" s="17">
        <v>15</v>
      </c>
      <c r="H247" s="33"/>
      <c r="I247" s="42">
        <f>VLOOKUP($A247,Skaters!$A1:$L640,7,FALSE)</f>
        <v>49</v>
      </c>
      <c r="J247" s="33">
        <f>VLOOKUP($A247,Skaters!$A1:$L640,10,FALSE)</f>
        <v>10.535343452147</v>
      </c>
      <c r="K247" s="33">
        <f>VLOOKUP($A247,Skaters!$A1:$L640,11,FALSE)</f>
        <v>11.3405447788837</v>
      </c>
      <c r="L247" s="33">
        <f>VLOOKUP($A247,Skaters!$A1:$L640,12,FALSE)</f>
        <v>21.8758882310307</v>
      </c>
      <c r="M247" s="33"/>
      <c r="N247" s="17">
        <f t="shared" si="12"/>
        <v>79</v>
      </c>
      <c r="O247" s="33">
        <f t="shared" si="13"/>
        <v>19.535343452147</v>
      </c>
      <c r="P247" s="33">
        <f t="shared" si="14"/>
        <v>17.3405447788837</v>
      </c>
      <c r="Q247" s="33">
        <f t="shared" si="15"/>
        <v>36.8758882310307</v>
      </c>
    </row>
    <row r="248" spans="1:17" ht="21.25" customHeight="1" x14ac:dyDescent="0.15">
      <c r="A248" s="44" t="s">
        <v>315</v>
      </c>
      <c r="B248" s="45" t="s">
        <v>115</v>
      </c>
      <c r="C248" s="45" t="s">
        <v>74</v>
      </c>
      <c r="D248" s="17">
        <v>31</v>
      </c>
      <c r="E248" s="17">
        <v>3</v>
      </c>
      <c r="F248" s="17">
        <v>11</v>
      </c>
      <c r="G248" s="17">
        <v>14</v>
      </c>
      <c r="H248" s="33"/>
      <c r="I248" s="42">
        <f>VLOOKUP($A248,Skaters!$A1:$L640,7,FALSE)</f>
        <v>50</v>
      </c>
      <c r="J248" s="33">
        <f>VLOOKUP($A248,Skaters!$A1:$L640,10,FALSE)</f>
        <v>4.1748695163430103</v>
      </c>
      <c r="K248" s="33">
        <f>VLOOKUP($A248,Skaters!$A1:$L640,11,FALSE)</f>
        <v>18.696116895649201</v>
      </c>
      <c r="L248" s="33">
        <f>VLOOKUP($A248,Skaters!$A1:$L640,12,FALSE)</f>
        <v>22.870986411992199</v>
      </c>
      <c r="M248" s="33"/>
      <c r="N248" s="17">
        <f t="shared" si="12"/>
        <v>81</v>
      </c>
      <c r="O248" s="33">
        <f t="shared" si="13"/>
        <v>7.1748695163430103</v>
      </c>
      <c r="P248" s="33">
        <f t="shared" si="14"/>
        <v>29.696116895649201</v>
      </c>
      <c r="Q248" s="33">
        <f t="shared" si="15"/>
        <v>36.870986411992199</v>
      </c>
    </row>
    <row r="249" spans="1:17" ht="21.25" customHeight="1" x14ac:dyDescent="0.2">
      <c r="A249" s="47" t="s">
        <v>446</v>
      </c>
      <c r="B249" s="38" t="s">
        <v>92</v>
      </c>
      <c r="C249" s="38" t="s">
        <v>61</v>
      </c>
      <c r="D249" s="17">
        <v>36</v>
      </c>
      <c r="E249" s="17">
        <v>7</v>
      </c>
      <c r="F249" s="17">
        <v>10</v>
      </c>
      <c r="G249" s="17">
        <v>17</v>
      </c>
      <c r="H249" s="33"/>
      <c r="I249" s="42">
        <f>VLOOKUP($A249,Skaters!$A1:$L640,7,FALSE)</f>
        <v>46</v>
      </c>
      <c r="J249" s="33">
        <f>VLOOKUP($A249,Skaters!$A1:$L640,10,FALSE)</f>
        <v>7.3025510491997103</v>
      </c>
      <c r="K249" s="33">
        <f>VLOOKUP($A249,Skaters!$A1:$L640,11,FALSE)</f>
        <v>12.543940064293</v>
      </c>
      <c r="L249" s="33">
        <f>VLOOKUP($A249,Skaters!$A1:$L640,12,FALSE)</f>
        <v>19.8464911134927</v>
      </c>
      <c r="M249" s="33"/>
      <c r="N249" s="17">
        <f t="shared" si="12"/>
        <v>82</v>
      </c>
      <c r="O249" s="33">
        <f t="shared" si="13"/>
        <v>14.30255104919971</v>
      </c>
      <c r="P249" s="33">
        <f t="shared" si="14"/>
        <v>22.543940064293</v>
      </c>
      <c r="Q249" s="33">
        <f t="shared" si="15"/>
        <v>36.846491113492704</v>
      </c>
    </row>
    <row r="250" spans="1:17" ht="21.25" customHeight="1" x14ac:dyDescent="0.2">
      <c r="A250" s="47" t="s">
        <v>311</v>
      </c>
      <c r="B250" s="38" t="s">
        <v>115</v>
      </c>
      <c r="C250" s="38" t="s">
        <v>81</v>
      </c>
      <c r="D250" s="17">
        <v>30</v>
      </c>
      <c r="E250" s="17">
        <v>6</v>
      </c>
      <c r="F250" s="17">
        <v>8</v>
      </c>
      <c r="G250" s="17">
        <v>14</v>
      </c>
      <c r="H250" s="33"/>
      <c r="I250" s="42">
        <f>VLOOKUP($A250,Skaters!$A1:$L640,7,FALSE)</f>
        <v>50</v>
      </c>
      <c r="J250" s="33">
        <f>VLOOKUP($A250,Skaters!$A1:$L640,10,FALSE)</f>
        <v>10.6260940937348</v>
      </c>
      <c r="K250" s="33">
        <f>VLOOKUP($A250,Skaters!$A1:$L640,11,FALSE)</f>
        <v>11.999292718466901</v>
      </c>
      <c r="L250" s="33">
        <f>VLOOKUP($A250,Skaters!$A1:$L640,12,FALSE)</f>
        <v>22.6253868122017</v>
      </c>
      <c r="M250" s="33"/>
      <c r="N250" s="17">
        <f t="shared" si="12"/>
        <v>80</v>
      </c>
      <c r="O250" s="33">
        <f t="shared" si="13"/>
        <v>16.6260940937348</v>
      </c>
      <c r="P250" s="33">
        <f t="shared" si="14"/>
        <v>19.999292718466901</v>
      </c>
      <c r="Q250" s="33">
        <f t="shared" si="15"/>
        <v>36.625386812201697</v>
      </c>
    </row>
    <row r="251" spans="1:17" ht="21.25" customHeight="1" x14ac:dyDescent="0.2">
      <c r="A251" s="47" t="s">
        <v>464</v>
      </c>
      <c r="B251" s="38" t="s">
        <v>239</v>
      </c>
      <c r="C251" s="38" t="s">
        <v>61</v>
      </c>
      <c r="D251" s="17">
        <v>37</v>
      </c>
      <c r="E251" s="17">
        <v>8</v>
      </c>
      <c r="F251" s="17">
        <v>10</v>
      </c>
      <c r="G251" s="17">
        <v>18</v>
      </c>
      <c r="H251" s="33"/>
      <c r="I251" s="42">
        <f>VLOOKUP($A251,Skaters!$A1:$L640,7,FALSE)</f>
        <v>44</v>
      </c>
      <c r="J251" s="33">
        <f>VLOOKUP($A251,Skaters!$A1:$L640,10,FALSE)</f>
        <v>8.67410597906653</v>
      </c>
      <c r="K251" s="33">
        <f>VLOOKUP($A251,Skaters!$A1:$L640,11,FALSE)</f>
        <v>9.9419038081359492</v>
      </c>
      <c r="L251" s="33">
        <f>VLOOKUP($A251,Skaters!$A1:$L640,12,FALSE)</f>
        <v>18.616009787202401</v>
      </c>
      <c r="M251" s="33"/>
      <c r="N251" s="17">
        <f t="shared" si="12"/>
        <v>81</v>
      </c>
      <c r="O251" s="33">
        <f t="shared" si="13"/>
        <v>16.674105979066532</v>
      </c>
      <c r="P251" s="33">
        <f t="shared" si="14"/>
        <v>19.941903808135947</v>
      </c>
      <c r="Q251" s="33">
        <f t="shared" si="15"/>
        <v>36.616009787202401</v>
      </c>
    </row>
    <row r="252" spans="1:17" ht="21.25" customHeight="1" x14ac:dyDescent="0.2">
      <c r="A252" s="47" t="s">
        <v>348</v>
      </c>
      <c r="B252" s="38" t="s">
        <v>157</v>
      </c>
      <c r="C252" s="38" t="s">
        <v>74</v>
      </c>
      <c r="D252" s="17">
        <v>33</v>
      </c>
      <c r="E252" s="17">
        <v>3</v>
      </c>
      <c r="F252" s="17">
        <v>13</v>
      </c>
      <c r="G252" s="17">
        <v>16</v>
      </c>
      <c r="H252" s="33"/>
      <c r="I252" s="42">
        <f>VLOOKUP($A252,Skaters!$A1:$L640,7,FALSE)</f>
        <v>46</v>
      </c>
      <c r="J252" s="33">
        <f>VLOOKUP($A252,Skaters!$A1:$L640,10,FALSE)</f>
        <v>3.7679302733826399</v>
      </c>
      <c r="K252" s="33">
        <f>VLOOKUP($A252,Skaters!$A1:$L640,11,FALSE)</f>
        <v>16.526744234675</v>
      </c>
      <c r="L252" s="33">
        <f>VLOOKUP($A252,Skaters!$A1:$L640,12,FALSE)</f>
        <v>20.2946745080577</v>
      </c>
      <c r="M252" s="33"/>
      <c r="N252" s="17">
        <f t="shared" si="12"/>
        <v>79</v>
      </c>
      <c r="O252" s="33">
        <f t="shared" si="13"/>
        <v>6.7679302733826399</v>
      </c>
      <c r="P252" s="33">
        <f t="shared" si="14"/>
        <v>29.526744234675</v>
      </c>
      <c r="Q252" s="33">
        <f t="shared" si="15"/>
        <v>36.294674508057696</v>
      </c>
    </row>
    <row r="253" spans="1:17" ht="21.25" customHeight="1" x14ac:dyDescent="0.15">
      <c r="A253" s="44" t="s">
        <v>300</v>
      </c>
      <c r="B253" s="45" t="s">
        <v>68</v>
      </c>
      <c r="C253" s="45" t="s">
        <v>81</v>
      </c>
      <c r="D253" s="17">
        <v>35</v>
      </c>
      <c r="E253" s="17">
        <v>6</v>
      </c>
      <c r="F253" s="17">
        <v>6</v>
      </c>
      <c r="G253" s="17">
        <v>12</v>
      </c>
      <c r="H253" s="33"/>
      <c r="I253" s="42">
        <f>VLOOKUP($A253,Skaters!$A1:$L640,7,FALSE)</f>
        <v>47</v>
      </c>
      <c r="J253" s="33">
        <f>VLOOKUP($A253,Skaters!$A1:$L640,10,FALSE)</f>
        <v>12.296929528238</v>
      </c>
      <c r="K253" s="33">
        <f>VLOOKUP($A253,Skaters!$A1:$L640,11,FALSE)</f>
        <v>11.5757517805469</v>
      </c>
      <c r="L253" s="33">
        <f>VLOOKUP($A253,Skaters!$A1:$L640,12,FALSE)</f>
        <v>23.872681308784799</v>
      </c>
      <c r="M253" s="33"/>
      <c r="N253" s="17">
        <f t="shared" si="12"/>
        <v>82</v>
      </c>
      <c r="O253" s="33">
        <f t="shared" si="13"/>
        <v>18.296929528238</v>
      </c>
      <c r="P253" s="33">
        <f t="shared" si="14"/>
        <v>17.575751780546902</v>
      </c>
      <c r="Q253" s="33">
        <f t="shared" si="15"/>
        <v>35.872681308784799</v>
      </c>
    </row>
    <row r="254" spans="1:17" ht="21.25" customHeight="1" x14ac:dyDescent="0.2">
      <c r="A254" s="47" t="s">
        <v>310</v>
      </c>
      <c r="B254" s="38" t="s">
        <v>144</v>
      </c>
      <c r="C254" s="38" t="s">
        <v>62</v>
      </c>
      <c r="D254" s="17">
        <v>25</v>
      </c>
      <c r="E254" s="17">
        <v>7</v>
      </c>
      <c r="F254" s="17">
        <v>6</v>
      </c>
      <c r="G254" s="17">
        <v>13</v>
      </c>
      <c r="H254" s="33"/>
      <c r="I254" s="42">
        <f>VLOOKUP($A254,Skaters!$A1:$L640,7,FALSE)</f>
        <v>48</v>
      </c>
      <c r="J254" s="33">
        <f>VLOOKUP($A254,Skaters!$A1:$L640,10,FALSE)</f>
        <v>12.997384036204</v>
      </c>
      <c r="K254" s="33">
        <f>VLOOKUP($A254,Skaters!$A1:$L640,11,FALSE)</f>
        <v>9.6748827762429102</v>
      </c>
      <c r="L254" s="33">
        <f>VLOOKUP($A254,Skaters!$A1:$L640,12,FALSE)</f>
        <v>22.6722668124469</v>
      </c>
      <c r="M254" s="33"/>
      <c r="N254" s="17">
        <f t="shared" si="12"/>
        <v>73</v>
      </c>
      <c r="O254" s="33">
        <f t="shared" si="13"/>
        <v>19.997384036204</v>
      </c>
      <c r="P254" s="33">
        <f t="shared" si="14"/>
        <v>15.67488277624291</v>
      </c>
      <c r="Q254" s="33">
        <f t="shared" si="15"/>
        <v>35.6722668124469</v>
      </c>
    </row>
    <row r="255" spans="1:17" ht="21.25" customHeight="1" x14ac:dyDescent="0.2">
      <c r="A255" s="47" t="s">
        <v>288</v>
      </c>
      <c r="B255" s="38" t="s">
        <v>80</v>
      </c>
      <c r="C255" s="38" t="s">
        <v>74</v>
      </c>
      <c r="D255" s="17">
        <v>21</v>
      </c>
      <c r="E255" s="17">
        <v>3</v>
      </c>
      <c r="F255" s="17">
        <v>9</v>
      </c>
      <c r="G255" s="17">
        <v>12</v>
      </c>
      <c r="H255" s="33"/>
      <c r="I255" s="42">
        <f>VLOOKUP($A255,Skaters!$A1:$L640,7,FALSE)</f>
        <v>49</v>
      </c>
      <c r="J255" s="33">
        <f>VLOOKUP($A255,Skaters!$A1:$L640,10,FALSE)</f>
        <v>6.6415910886478198</v>
      </c>
      <c r="K255" s="33">
        <f>VLOOKUP($A255,Skaters!$A1:$L640,11,FALSE)</f>
        <v>16.9395630031376</v>
      </c>
      <c r="L255" s="33">
        <f>VLOOKUP($A255,Skaters!$A1:$L640,12,FALSE)</f>
        <v>23.5811540917855</v>
      </c>
      <c r="M255" s="33"/>
      <c r="N255" s="17">
        <f t="shared" si="12"/>
        <v>70</v>
      </c>
      <c r="O255" s="33">
        <f t="shared" si="13"/>
        <v>9.6415910886478198</v>
      </c>
      <c r="P255" s="33">
        <f t="shared" si="14"/>
        <v>25.9395630031376</v>
      </c>
      <c r="Q255" s="33">
        <f t="shared" si="15"/>
        <v>35.5811540917855</v>
      </c>
    </row>
    <row r="256" spans="1:17" ht="21.25" customHeight="1" x14ac:dyDescent="0.15">
      <c r="A256" s="44" t="s">
        <v>344</v>
      </c>
      <c r="B256" s="48" t="s">
        <v>119</v>
      </c>
      <c r="C256" s="48" t="s">
        <v>61</v>
      </c>
      <c r="D256" s="17">
        <v>31</v>
      </c>
      <c r="E256" s="17">
        <v>8</v>
      </c>
      <c r="F256" s="17">
        <v>6</v>
      </c>
      <c r="G256" s="17">
        <v>14</v>
      </c>
      <c r="H256" s="33"/>
      <c r="I256" s="42">
        <f>VLOOKUP($A256,Skaters!$A1:$L640,7,FALSE)</f>
        <v>46</v>
      </c>
      <c r="J256" s="33">
        <f>VLOOKUP($A256,Skaters!$A1:$L640,10,FALSE)</f>
        <v>11.347153627988201</v>
      </c>
      <c r="K256" s="33">
        <f>VLOOKUP($A256,Skaters!$A1:$L640,11,FALSE)</f>
        <v>10.1980854892008</v>
      </c>
      <c r="L256" s="33">
        <f>VLOOKUP($A256,Skaters!$A1:$L640,12,FALSE)</f>
        <v>21.545239117188999</v>
      </c>
      <c r="M256" s="33"/>
      <c r="N256" s="17">
        <f t="shared" si="12"/>
        <v>77</v>
      </c>
      <c r="O256" s="33">
        <f t="shared" si="13"/>
        <v>19.347153627988199</v>
      </c>
      <c r="P256" s="33">
        <f t="shared" si="14"/>
        <v>16.1980854892008</v>
      </c>
      <c r="Q256" s="33">
        <f t="shared" si="15"/>
        <v>35.545239117188999</v>
      </c>
    </row>
    <row r="257" spans="1:17" ht="21.25" customHeight="1" x14ac:dyDescent="0.15">
      <c r="A257" s="44" t="s">
        <v>342</v>
      </c>
      <c r="B257" s="48" t="s">
        <v>125</v>
      </c>
      <c r="C257" s="48" t="s">
        <v>74</v>
      </c>
      <c r="D257" s="17">
        <v>35</v>
      </c>
      <c r="E257" s="17">
        <v>4</v>
      </c>
      <c r="F257" s="17">
        <v>12</v>
      </c>
      <c r="G257" s="17">
        <v>16</v>
      </c>
      <c r="H257" s="33"/>
      <c r="I257" s="42">
        <f>VLOOKUP($A257,Skaters!$A1:$L640,7,FALSE)</f>
        <v>46</v>
      </c>
      <c r="J257" s="33">
        <f>VLOOKUP($A257,Skaters!$A1:$L640,10,FALSE)</f>
        <v>5.04632279082547</v>
      </c>
      <c r="K257" s="33">
        <f>VLOOKUP($A257,Skaters!$A1:$L640,11,FALSE)</f>
        <v>14.4829656182057</v>
      </c>
      <c r="L257" s="33">
        <f>VLOOKUP($A257,Skaters!$A1:$L640,12,FALSE)</f>
        <v>19.529288409031199</v>
      </c>
      <c r="M257" s="33"/>
      <c r="N257" s="17">
        <f t="shared" si="12"/>
        <v>81</v>
      </c>
      <c r="O257" s="33">
        <f t="shared" si="13"/>
        <v>9.0463227908254709</v>
      </c>
      <c r="P257" s="33">
        <f t="shared" si="14"/>
        <v>26.4829656182057</v>
      </c>
      <c r="Q257" s="33">
        <f t="shared" si="15"/>
        <v>35.529288409031196</v>
      </c>
    </row>
    <row r="258" spans="1:17" ht="21.25" customHeight="1" x14ac:dyDescent="0.2">
      <c r="A258" s="47" t="s">
        <v>384</v>
      </c>
      <c r="B258" s="38" t="s">
        <v>147</v>
      </c>
      <c r="C258" s="38" t="s">
        <v>81</v>
      </c>
      <c r="D258" s="17">
        <v>30</v>
      </c>
      <c r="E258" s="17">
        <v>7</v>
      </c>
      <c r="F258" s="17">
        <v>7</v>
      </c>
      <c r="G258" s="17">
        <v>14</v>
      </c>
      <c r="H258" s="33"/>
      <c r="I258" s="42">
        <f>VLOOKUP($A258,Skaters!$A1:$L640,7,FALSE)</f>
        <v>46</v>
      </c>
      <c r="J258" s="33">
        <f>VLOOKUP($A258,Skaters!$A1:$L640,10,FALSE)</f>
        <v>10.8146672549363</v>
      </c>
      <c r="K258" s="33">
        <f>VLOOKUP($A258,Skaters!$A1:$L640,11,FALSE)</f>
        <v>10.6797964222799</v>
      </c>
      <c r="L258" s="33">
        <f>VLOOKUP($A258,Skaters!$A1:$L640,12,FALSE)</f>
        <v>21.494463677216199</v>
      </c>
      <c r="M258" s="33"/>
      <c r="N258" s="17">
        <f t="shared" ref="N258:N321" si="16">I258+D258</f>
        <v>76</v>
      </c>
      <c r="O258" s="33">
        <f t="shared" ref="O258:O321" si="17">J258+E258</f>
        <v>17.8146672549363</v>
      </c>
      <c r="P258" s="33">
        <f t="shared" ref="P258:P321" si="18">K258+F258</f>
        <v>17.6797964222799</v>
      </c>
      <c r="Q258" s="33">
        <f t="shared" ref="Q258:Q321" si="19">L258+G258</f>
        <v>35.494463677216203</v>
      </c>
    </row>
    <row r="259" spans="1:17" ht="21.25" customHeight="1" x14ac:dyDescent="0.15">
      <c r="A259" s="44" t="s">
        <v>331</v>
      </c>
      <c r="B259" s="45" t="s">
        <v>60</v>
      </c>
      <c r="C259" s="45" t="s">
        <v>62</v>
      </c>
      <c r="D259" s="17">
        <v>31</v>
      </c>
      <c r="E259" s="17">
        <v>6</v>
      </c>
      <c r="F259" s="17">
        <v>7</v>
      </c>
      <c r="G259" s="17">
        <v>13</v>
      </c>
      <c r="H259" s="33"/>
      <c r="I259" s="42">
        <f>VLOOKUP($A259,Skaters!$A1:$L640,7,FALSE)</f>
        <v>51</v>
      </c>
      <c r="J259" s="33">
        <f>VLOOKUP($A259,Skaters!$A1:$L640,10,FALSE)</f>
        <v>10.7470873827747</v>
      </c>
      <c r="K259" s="33">
        <f>VLOOKUP($A259,Skaters!$A1:$L640,11,FALSE)</f>
        <v>11.469791268364601</v>
      </c>
      <c r="L259" s="33">
        <f>VLOOKUP($A259,Skaters!$A1:$L640,12,FALSE)</f>
        <v>22.216878651139201</v>
      </c>
      <c r="M259" s="33"/>
      <c r="N259" s="17">
        <f t="shared" si="16"/>
        <v>82</v>
      </c>
      <c r="O259" s="33">
        <f t="shared" si="17"/>
        <v>16.747087382774701</v>
      </c>
      <c r="P259" s="33">
        <f t="shared" si="18"/>
        <v>18.469791268364602</v>
      </c>
      <c r="Q259" s="33">
        <f t="shared" si="19"/>
        <v>35.216878651139197</v>
      </c>
    </row>
    <row r="260" spans="1:17" ht="21.25" customHeight="1" x14ac:dyDescent="0.2">
      <c r="A260" s="47" t="s">
        <v>353</v>
      </c>
      <c r="B260" s="38" t="s">
        <v>78</v>
      </c>
      <c r="C260" s="38" t="s">
        <v>61</v>
      </c>
      <c r="D260" s="17">
        <v>34</v>
      </c>
      <c r="E260" s="17">
        <v>4</v>
      </c>
      <c r="F260" s="17">
        <v>10</v>
      </c>
      <c r="G260" s="17">
        <v>14</v>
      </c>
      <c r="H260" s="33"/>
      <c r="I260" s="42">
        <f>VLOOKUP($A260,Skaters!$A1:$L640,7,FALSE)</f>
        <v>45</v>
      </c>
      <c r="J260" s="33">
        <f>VLOOKUP($A260,Skaters!$A1:$L640,10,FALSE)</f>
        <v>9.4372554146229906</v>
      </c>
      <c r="K260" s="33">
        <f>VLOOKUP($A260,Skaters!$A1:$L640,11,FALSE)</f>
        <v>11.7415248275473</v>
      </c>
      <c r="L260" s="33">
        <f>VLOOKUP($A260,Skaters!$A1:$L640,12,FALSE)</f>
        <v>21.178780242170301</v>
      </c>
      <c r="M260" s="33"/>
      <c r="N260" s="17">
        <f t="shared" si="16"/>
        <v>79</v>
      </c>
      <c r="O260" s="33">
        <f t="shared" si="17"/>
        <v>13.437255414622991</v>
      </c>
      <c r="P260" s="33">
        <f t="shared" si="18"/>
        <v>21.741524827547302</v>
      </c>
      <c r="Q260" s="33">
        <f t="shared" si="19"/>
        <v>35.178780242170305</v>
      </c>
    </row>
    <row r="261" spans="1:17" ht="21.25" customHeight="1" x14ac:dyDescent="0.2">
      <c r="A261" s="47" t="s">
        <v>337</v>
      </c>
      <c r="B261" s="38" t="s">
        <v>147</v>
      </c>
      <c r="C261" s="38" t="s">
        <v>74</v>
      </c>
      <c r="D261" s="17">
        <v>35</v>
      </c>
      <c r="E261" s="17">
        <v>5</v>
      </c>
      <c r="F261" s="17">
        <v>10</v>
      </c>
      <c r="G261" s="17">
        <v>15</v>
      </c>
      <c r="H261" s="33"/>
      <c r="I261" s="42">
        <f>VLOOKUP($A261,Skaters!$A1:$L640,7,FALSE)</f>
        <v>46</v>
      </c>
      <c r="J261" s="33">
        <f>VLOOKUP($A261,Skaters!$A1:$L640,10,FALSE)</f>
        <v>4.9332633235642298</v>
      </c>
      <c r="K261" s="33">
        <f>VLOOKUP($A261,Skaters!$A1:$L640,11,FALSE)</f>
        <v>15.242759960894899</v>
      </c>
      <c r="L261" s="33">
        <f>VLOOKUP($A261,Skaters!$A1:$L640,12,FALSE)</f>
        <v>20.176023284459099</v>
      </c>
      <c r="M261" s="33"/>
      <c r="N261" s="17">
        <f t="shared" si="16"/>
        <v>81</v>
      </c>
      <c r="O261" s="33">
        <f t="shared" si="17"/>
        <v>9.9332633235642298</v>
      </c>
      <c r="P261" s="33">
        <f t="shared" si="18"/>
        <v>25.242759960894901</v>
      </c>
      <c r="Q261" s="33">
        <f t="shared" si="19"/>
        <v>35.176023284459099</v>
      </c>
    </row>
    <row r="262" spans="1:17" ht="21.25" customHeight="1" x14ac:dyDescent="0.15">
      <c r="A262" s="37" t="s">
        <v>412</v>
      </c>
      <c r="B262" s="38" t="s">
        <v>121</v>
      </c>
      <c r="C262" s="38" t="s">
        <v>104</v>
      </c>
      <c r="D262" s="17">
        <v>32</v>
      </c>
      <c r="E262" s="17">
        <v>5</v>
      </c>
      <c r="F262" s="17">
        <v>9</v>
      </c>
      <c r="G262" s="17">
        <v>14</v>
      </c>
      <c r="H262" s="33"/>
      <c r="I262" s="42">
        <f>VLOOKUP($A262,Skaters!$A1:$L640,7,FALSE)</f>
        <v>49</v>
      </c>
      <c r="J262" s="33">
        <f>VLOOKUP($A262,Skaters!$A1:$L640,10,FALSE)</f>
        <v>7.8576098996898001</v>
      </c>
      <c r="K262" s="33">
        <f>VLOOKUP($A262,Skaters!$A1:$L640,11,FALSE)</f>
        <v>13.1680519416041</v>
      </c>
      <c r="L262" s="33">
        <f>VLOOKUP($A262,Skaters!$A1:$L640,12,FALSE)</f>
        <v>21.0256618412938</v>
      </c>
      <c r="M262" s="33"/>
      <c r="N262" s="17">
        <f t="shared" si="16"/>
        <v>81</v>
      </c>
      <c r="O262" s="33">
        <f t="shared" si="17"/>
        <v>12.8576098996898</v>
      </c>
      <c r="P262" s="33">
        <f t="shared" si="18"/>
        <v>22.168051941604098</v>
      </c>
      <c r="Q262" s="33">
        <f t="shared" si="19"/>
        <v>35.025661841293797</v>
      </c>
    </row>
    <row r="263" spans="1:17" ht="21.25" customHeight="1" x14ac:dyDescent="0.15">
      <c r="A263" s="44" t="s">
        <v>275</v>
      </c>
      <c r="B263" s="45" t="s">
        <v>135</v>
      </c>
      <c r="C263" s="45" t="s">
        <v>104</v>
      </c>
      <c r="D263" s="17">
        <v>14</v>
      </c>
      <c r="E263" s="17">
        <v>1</v>
      </c>
      <c r="F263" s="17">
        <v>5</v>
      </c>
      <c r="G263" s="17">
        <v>6</v>
      </c>
      <c r="H263" s="33"/>
      <c r="I263" s="42">
        <f>VLOOKUP($A263,Skaters!$A1:$L640,7,FALSE)</f>
        <v>49</v>
      </c>
      <c r="J263" s="33">
        <f>VLOOKUP($A263,Skaters!$A1:$L640,10,FALSE)</f>
        <v>8.4250100379526192</v>
      </c>
      <c r="K263" s="33">
        <f>VLOOKUP($A263,Skaters!$A1:$L640,11,FALSE)</f>
        <v>20.3121990766804</v>
      </c>
      <c r="L263" s="33">
        <f>VLOOKUP($A263,Skaters!$A1:$L640,12,FALSE)</f>
        <v>28.737209114633099</v>
      </c>
      <c r="M263" s="33"/>
      <c r="N263" s="17">
        <f t="shared" si="16"/>
        <v>63</v>
      </c>
      <c r="O263" s="33">
        <f t="shared" si="17"/>
        <v>9.4250100379526192</v>
      </c>
      <c r="P263" s="33">
        <f t="shared" si="18"/>
        <v>25.3121990766804</v>
      </c>
      <c r="Q263" s="33">
        <f t="shared" si="19"/>
        <v>34.737209114633103</v>
      </c>
    </row>
    <row r="264" spans="1:17" ht="21.25" customHeight="1" x14ac:dyDescent="0.15">
      <c r="A264" s="44" t="s">
        <v>297</v>
      </c>
      <c r="B264" s="45" t="s">
        <v>212</v>
      </c>
      <c r="C264" s="45" t="s">
        <v>74</v>
      </c>
      <c r="D264" s="17">
        <v>28</v>
      </c>
      <c r="E264" s="17">
        <v>3</v>
      </c>
      <c r="F264" s="17">
        <v>9</v>
      </c>
      <c r="G264" s="17">
        <v>12</v>
      </c>
      <c r="H264" s="33"/>
      <c r="I264" s="42">
        <f>VLOOKUP($A264,Skaters!$A1:$L640,7,FALSE)</f>
        <v>49</v>
      </c>
      <c r="J264" s="33">
        <f>VLOOKUP($A264,Skaters!$A1:$L640,10,FALSE)</f>
        <v>6.6127977625549299</v>
      </c>
      <c r="K264" s="33">
        <f>VLOOKUP($A264,Skaters!$A1:$L640,11,FALSE)</f>
        <v>16.042874557487501</v>
      </c>
      <c r="L264" s="33">
        <f>VLOOKUP($A264,Skaters!$A1:$L640,12,FALSE)</f>
        <v>22.655672320042498</v>
      </c>
      <c r="M264" s="33"/>
      <c r="N264" s="17">
        <f t="shared" si="16"/>
        <v>77</v>
      </c>
      <c r="O264" s="33">
        <f t="shared" si="17"/>
        <v>9.6127977625549299</v>
      </c>
      <c r="P264" s="33">
        <f t="shared" si="18"/>
        <v>25.042874557487501</v>
      </c>
      <c r="Q264" s="33">
        <f t="shared" si="19"/>
        <v>34.655672320042498</v>
      </c>
    </row>
    <row r="265" spans="1:17" ht="21.25" customHeight="1" x14ac:dyDescent="0.15">
      <c r="A265" s="44" t="s">
        <v>432</v>
      </c>
      <c r="B265" s="48" t="s">
        <v>204</v>
      </c>
      <c r="C265" s="48" t="s">
        <v>104</v>
      </c>
      <c r="D265" s="17">
        <v>32</v>
      </c>
      <c r="E265" s="17">
        <v>6</v>
      </c>
      <c r="F265" s="17">
        <v>9</v>
      </c>
      <c r="G265" s="17">
        <v>15</v>
      </c>
      <c r="H265" s="33"/>
      <c r="I265" s="42">
        <f>VLOOKUP($A265,Skaters!$A1:$L640,7,FALSE)</f>
        <v>48</v>
      </c>
      <c r="J265" s="33">
        <f>VLOOKUP($A265,Skaters!$A1:$L640,10,FALSE)</f>
        <v>7.0429777398083502</v>
      </c>
      <c r="K265" s="33">
        <f>VLOOKUP($A265,Skaters!$A1:$L640,11,FALSE)</f>
        <v>12.5690373690244</v>
      </c>
      <c r="L265" s="33">
        <f>VLOOKUP($A265,Skaters!$A1:$L640,12,FALSE)</f>
        <v>19.6120151088328</v>
      </c>
      <c r="M265" s="33"/>
      <c r="N265" s="17">
        <f t="shared" si="16"/>
        <v>80</v>
      </c>
      <c r="O265" s="33">
        <f t="shared" si="17"/>
        <v>13.04297773980835</v>
      </c>
      <c r="P265" s="33">
        <f t="shared" si="18"/>
        <v>21.5690373690244</v>
      </c>
      <c r="Q265" s="33">
        <f t="shared" si="19"/>
        <v>34.6120151088328</v>
      </c>
    </row>
    <row r="266" spans="1:17" ht="21.25" customHeight="1" x14ac:dyDescent="0.15">
      <c r="A266" s="44" t="s">
        <v>410</v>
      </c>
      <c r="B266" s="45" t="s">
        <v>204</v>
      </c>
      <c r="C266" s="45" t="s">
        <v>104</v>
      </c>
      <c r="D266" s="17">
        <v>34</v>
      </c>
      <c r="E266" s="17">
        <v>5</v>
      </c>
      <c r="F266" s="17">
        <v>10</v>
      </c>
      <c r="G266" s="17">
        <v>15</v>
      </c>
      <c r="H266" s="33"/>
      <c r="I266" s="42">
        <f>VLOOKUP($A266,Skaters!$A1:$L640,7,FALSE)</f>
        <v>48</v>
      </c>
      <c r="J266" s="33">
        <f>VLOOKUP($A266,Skaters!$A1:$L640,10,FALSE)</f>
        <v>8.3045107531852302</v>
      </c>
      <c r="K266" s="33">
        <f>VLOOKUP($A266,Skaters!$A1:$L640,11,FALSE)</f>
        <v>11.1889006743259</v>
      </c>
      <c r="L266" s="33">
        <f>VLOOKUP($A266,Skaters!$A1:$L640,12,FALSE)</f>
        <v>19.493411427511202</v>
      </c>
      <c r="M266" s="33"/>
      <c r="N266" s="17">
        <f t="shared" si="16"/>
        <v>82</v>
      </c>
      <c r="O266" s="33">
        <f t="shared" si="17"/>
        <v>13.30451075318523</v>
      </c>
      <c r="P266" s="33">
        <f t="shared" si="18"/>
        <v>21.1889006743259</v>
      </c>
      <c r="Q266" s="33">
        <f t="shared" si="19"/>
        <v>34.493411427511205</v>
      </c>
    </row>
    <row r="267" spans="1:17" ht="21.25" customHeight="1" x14ac:dyDescent="0.15">
      <c r="A267" s="44" t="s">
        <v>395</v>
      </c>
      <c r="B267" s="45" t="s">
        <v>83</v>
      </c>
      <c r="C267" s="45" t="s">
        <v>61</v>
      </c>
      <c r="D267" s="17">
        <v>33</v>
      </c>
      <c r="E267" s="17">
        <v>7</v>
      </c>
      <c r="F267" s="17">
        <v>6</v>
      </c>
      <c r="G267" s="17">
        <v>13</v>
      </c>
      <c r="H267" s="33"/>
      <c r="I267" s="42">
        <f>VLOOKUP($A267,Skaters!$A1:$L640,7,FALSE)</f>
        <v>48</v>
      </c>
      <c r="J267" s="33">
        <f>VLOOKUP($A267,Skaters!$A1:$L640,10,FALSE)</f>
        <v>9.0983515265783996</v>
      </c>
      <c r="K267" s="33">
        <f>VLOOKUP($A267,Skaters!$A1:$L640,11,FALSE)</f>
        <v>12.384561720951201</v>
      </c>
      <c r="L267" s="33">
        <f>VLOOKUP($A267,Skaters!$A1:$L640,12,FALSE)</f>
        <v>21.482913247529599</v>
      </c>
      <c r="M267" s="33"/>
      <c r="N267" s="17">
        <f t="shared" si="16"/>
        <v>81</v>
      </c>
      <c r="O267" s="33">
        <f t="shared" si="17"/>
        <v>16.098351526578398</v>
      </c>
      <c r="P267" s="33">
        <f t="shared" si="18"/>
        <v>18.384561720951201</v>
      </c>
      <c r="Q267" s="33">
        <f t="shared" si="19"/>
        <v>34.482913247529595</v>
      </c>
    </row>
    <row r="268" spans="1:17" ht="21.25" customHeight="1" x14ac:dyDescent="0.15">
      <c r="A268" s="44" t="s">
        <v>399</v>
      </c>
      <c r="B268" s="48" t="s">
        <v>121</v>
      </c>
      <c r="C268" s="48" t="s">
        <v>74</v>
      </c>
      <c r="D268" s="17">
        <v>23</v>
      </c>
      <c r="E268" s="17">
        <v>7</v>
      </c>
      <c r="F268" s="17">
        <v>7</v>
      </c>
      <c r="G268" s="17">
        <v>14</v>
      </c>
      <c r="H268" s="33"/>
      <c r="I268" s="42">
        <f>VLOOKUP($A268,Skaters!$A1:$L640,7,FALSE)</f>
        <v>49</v>
      </c>
      <c r="J268" s="33">
        <f>VLOOKUP($A268,Skaters!$A1:$L640,10,FALSE)</f>
        <v>6.3102598516214004</v>
      </c>
      <c r="K268" s="33">
        <f>VLOOKUP($A268,Skaters!$A1:$L640,11,FALSE)</f>
        <v>14.019614935071999</v>
      </c>
      <c r="L268" s="33">
        <f>VLOOKUP($A268,Skaters!$A1:$L640,12,FALSE)</f>
        <v>20.329874786693502</v>
      </c>
      <c r="M268" s="33"/>
      <c r="N268" s="17">
        <f t="shared" si="16"/>
        <v>72</v>
      </c>
      <c r="O268" s="33">
        <f t="shared" si="17"/>
        <v>13.310259851621399</v>
      </c>
      <c r="P268" s="33">
        <f t="shared" si="18"/>
        <v>21.019614935071999</v>
      </c>
      <c r="Q268" s="33">
        <f t="shared" si="19"/>
        <v>34.329874786693502</v>
      </c>
    </row>
    <row r="269" spans="1:17" ht="21.25" customHeight="1" x14ac:dyDescent="0.15">
      <c r="A269" s="37" t="s">
        <v>449</v>
      </c>
      <c r="B269" s="38" t="s">
        <v>96</v>
      </c>
      <c r="C269" s="38" t="s">
        <v>104</v>
      </c>
      <c r="D269" s="17">
        <v>33</v>
      </c>
      <c r="E269" s="17">
        <v>4</v>
      </c>
      <c r="F269" s="17">
        <v>11</v>
      </c>
      <c r="G269" s="17">
        <v>15</v>
      </c>
      <c r="H269" s="33"/>
      <c r="I269" s="42">
        <f>VLOOKUP($A269,Skaters!$A1:$L640,7,FALSE)</f>
        <v>46</v>
      </c>
      <c r="J269" s="33">
        <f>VLOOKUP($A269,Skaters!$A1:$L640,10,FALSE)</f>
        <v>7.8181122269096202</v>
      </c>
      <c r="K269" s="33">
        <f>VLOOKUP($A269,Skaters!$A1:$L640,11,FALSE)</f>
        <v>11.3928470674631</v>
      </c>
      <c r="L269" s="33">
        <f>VLOOKUP($A269,Skaters!$A1:$L640,12,FALSE)</f>
        <v>19.2109592943726</v>
      </c>
      <c r="M269" s="33"/>
      <c r="N269" s="17">
        <f t="shared" si="16"/>
        <v>79</v>
      </c>
      <c r="O269" s="33">
        <f t="shared" si="17"/>
        <v>11.818112226909619</v>
      </c>
      <c r="P269" s="33">
        <f t="shared" si="18"/>
        <v>22.392847067463101</v>
      </c>
      <c r="Q269" s="33">
        <f t="shared" si="19"/>
        <v>34.2109592943726</v>
      </c>
    </row>
    <row r="270" spans="1:17" ht="21.25" customHeight="1" x14ac:dyDescent="0.15">
      <c r="A270" s="44" t="s">
        <v>294</v>
      </c>
      <c r="B270" s="48" t="s">
        <v>96</v>
      </c>
      <c r="C270" s="48" t="s">
        <v>81</v>
      </c>
      <c r="D270" s="17">
        <v>36</v>
      </c>
      <c r="E270" s="17">
        <v>5</v>
      </c>
      <c r="F270" s="17">
        <v>8</v>
      </c>
      <c r="G270" s="17">
        <v>13</v>
      </c>
      <c r="H270" s="33"/>
      <c r="I270" s="42">
        <f>VLOOKUP($A270,Skaters!$A1:$L640,7,FALSE)</f>
        <v>46</v>
      </c>
      <c r="J270" s="33">
        <f>VLOOKUP($A270,Skaters!$A1:$L640,10,FALSE)</f>
        <v>9.2217762550592894</v>
      </c>
      <c r="K270" s="33">
        <f>VLOOKUP($A270,Skaters!$A1:$L640,11,FALSE)</f>
        <v>11.9386665851617</v>
      </c>
      <c r="L270" s="33">
        <f>VLOOKUP($A270,Skaters!$A1:$L640,12,FALSE)</f>
        <v>21.160442840220998</v>
      </c>
      <c r="M270" s="33"/>
      <c r="N270" s="17">
        <f t="shared" si="16"/>
        <v>82</v>
      </c>
      <c r="O270" s="33">
        <f t="shared" si="17"/>
        <v>14.221776255059289</v>
      </c>
      <c r="P270" s="33">
        <f t="shared" si="18"/>
        <v>19.938666585161698</v>
      </c>
      <c r="Q270" s="33">
        <f t="shared" si="19"/>
        <v>34.160442840220995</v>
      </c>
    </row>
    <row r="271" spans="1:17" ht="21.25" customHeight="1" x14ac:dyDescent="0.15">
      <c r="A271" s="37" t="s">
        <v>423</v>
      </c>
      <c r="B271" s="38" t="s">
        <v>121</v>
      </c>
      <c r="C271" s="38" t="s">
        <v>81</v>
      </c>
      <c r="D271" s="17">
        <v>32</v>
      </c>
      <c r="E271" s="17">
        <v>5</v>
      </c>
      <c r="F271" s="17">
        <v>9</v>
      </c>
      <c r="G271" s="17">
        <v>14</v>
      </c>
      <c r="H271" s="33"/>
      <c r="I271" s="42">
        <f>VLOOKUP($A271,Skaters!$A1:$L640,7,FALSE)</f>
        <v>49</v>
      </c>
      <c r="J271" s="33">
        <f>VLOOKUP($A271,Skaters!$A1:$L640,10,FALSE)</f>
        <v>8.5378691970490497</v>
      </c>
      <c r="K271" s="33">
        <f>VLOOKUP($A271,Skaters!$A1:$L640,11,FALSE)</f>
        <v>11.5992443728772</v>
      </c>
      <c r="L271" s="33">
        <f>VLOOKUP($A271,Skaters!$A1:$L640,12,FALSE)</f>
        <v>20.137113569926299</v>
      </c>
      <c r="M271" s="33"/>
      <c r="N271" s="17">
        <f t="shared" si="16"/>
        <v>81</v>
      </c>
      <c r="O271" s="33">
        <f t="shared" si="17"/>
        <v>13.53786919704905</v>
      </c>
      <c r="P271" s="33">
        <f t="shared" si="18"/>
        <v>20.599244372877202</v>
      </c>
      <c r="Q271" s="33">
        <f t="shared" si="19"/>
        <v>34.137113569926299</v>
      </c>
    </row>
    <row r="272" spans="1:17" ht="21.25" customHeight="1" x14ac:dyDescent="0.15">
      <c r="A272" s="44" t="s">
        <v>340</v>
      </c>
      <c r="B272" s="45" t="s">
        <v>212</v>
      </c>
      <c r="C272" s="45" t="s">
        <v>81</v>
      </c>
      <c r="D272" s="17">
        <v>22</v>
      </c>
      <c r="E272" s="17">
        <v>4</v>
      </c>
      <c r="F272" s="17">
        <v>6</v>
      </c>
      <c r="G272" s="17">
        <v>10</v>
      </c>
      <c r="H272" s="33"/>
      <c r="I272" s="42">
        <f>VLOOKUP($A272,Skaters!$A1:$L640,7,FALSE)</f>
        <v>49</v>
      </c>
      <c r="J272" s="33">
        <f>VLOOKUP($A272,Skaters!$A1:$L640,10,FALSE)</f>
        <v>10.649071013970801</v>
      </c>
      <c r="K272" s="33">
        <f>VLOOKUP($A272,Skaters!$A1:$L640,11,FALSE)</f>
        <v>13.4648387554781</v>
      </c>
      <c r="L272" s="33">
        <f>VLOOKUP($A272,Skaters!$A1:$L640,12,FALSE)</f>
        <v>24.113909769448899</v>
      </c>
      <c r="M272" s="33"/>
      <c r="N272" s="17">
        <f t="shared" si="16"/>
        <v>71</v>
      </c>
      <c r="O272" s="33">
        <f t="shared" si="17"/>
        <v>14.649071013970801</v>
      </c>
      <c r="P272" s="33">
        <f t="shared" si="18"/>
        <v>19.464838755478098</v>
      </c>
      <c r="Q272" s="33">
        <f t="shared" si="19"/>
        <v>34.113909769448895</v>
      </c>
    </row>
    <row r="273" spans="1:17" ht="21.25" customHeight="1" x14ac:dyDescent="0.15">
      <c r="A273" s="44" t="s">
        <v>326</v>
      </c>
      <c r="B273" s="48" t="s">
        <v>76</v>
      </c>
      <c r="C273" s="48" t="s">
        <v>74</v>
      </c>
      <c r="D273" s="17">
        <v>21</v>
      </c>
      <c r="E273" s="17">
        <v>2</v>
      </c>
      <c r="F273" s="17">
        <v>10</v>
      </c>
      <c r="G273" s="17">
        <v>12</v>
      </c>
      <c r="H273" s="33"/>
      <c r="I273" s="42">
        <f>VLOOKUP($A273,Skaters!$A1:$L640,7,FALSE)</f>
        <v>49</v>
      </c>
      <c r="J273" s="33">
        <f>VLOOKUP($A273,Skaters!$A1:$L640,10,FALSE)</f>
        <v>4.1218735967378199</v>
      </c>
      <c r="K273" s="33">
        <f>VLOOKUP($A273,Skaters!$A1:$L640,11,FALSE)</f>
        <v>17.954991976109898</v>
      </c>
      <c r="L273" s="33">
        <f>VLOOKUP($A273,Skaters!$A1:$L640,12,FALSE)</f>
        <v>22.076865572847801</v>
      </c>
      <c r="M273" s="33"/>
      <c r="N273" s="17">
        <f t="shared" si="16"/>
        <v>70</v>
      </c>
      <c r="O273" s="33">
        <f t="shared" si="17"/>
        <v>6.1218735967378199</v>
      </c>
      <c r="P273" s="33">
        <f t="shared" si="18"/>
        <v>27.954991976109898</v>
      </c>
      <c r="Q273" s="33">
        <f t="shared" si="19"/>
        <v>34.076865572847801</v>
      </c>
    </row>
    <row r="274" spans="1:17" ht="21.25" customHeight="1" x14ac:dyDescent="0.2">
      <c r="A274" s="47" t="s">
        <v>265</v>
      </c>
      <c r="B274" s="38" t="s">
        <v>67</v>
      </c>
      <c r="C274" s="38" t="s">
        <v>62</v>
      </c>
      <c r="D274" s="17">
        <v>24</v>
      </c>
      <c r="E274" s="17">
        <v>3</v>
      </c>
      <c r="F274" s="17">
        <v>6</v>
      </c>
      <c r="G274" s="17">
        <v>9</v>
      </c>
      <c r="H274" s="33"/>
      <c r="I274" s="42">
        <f>VLOOKUP($A274,Skaters!$A1:$L640,7,FALSE)</f>
        <v>51</v>
      </c>
      <c r="J274" s="33">
        <f>VLOOKUP($A274,Skaters!$A1:$L640,10,FALSE)</f>
        <v>10.828892829813601</v>
      </c>
      <c r="K274" s="33">
        <f>VLOOKUP($A274,Skaters!$A1:$L640,11,FALSE)</f>
        <v>14.2136777723679</v>
      </c>
      <c r="L274" s="33">
        <f>VLOOKUP($A274,Skaters!$A1:$L640,12,FALSE)</f>
        <v>25.042570602181701</v>
      </c>
      <c r="M274" s="33"/>
      <c r="N274" s="17">
        <f t="shared" si="16"/>
        <v>75</v>
      </c>
      <c r="O274" s="33">
        <f t="shared" si="17"/>
        <v>13.828892829813601</v>
      </c>
      <c r="P274" s="33">
        <f t="shared" si="18"/>
        <v>20.213677772367902</v>
      </c>
      <c r="Q274" s="33">
        <f t="shared" si="19"/>
        <v>34.042570602181698</v>
      </c>
    </row>
    <row r="275" spans="1:17" ht="21.25" customHeight="1" x14ac:dyDescent="0.2">
      <c r="A275" s="47" t="s">
        <v>349</v>
      </c>
      <c r="B275" s="38" t="s">
        <v>60</v>
      </c>
      <c r="C275" s="38" t="s">
        <v>59</v>
      </c>
      <c r="D275" s="17">
        <v>22</v>
      </c>
      <c r="E275" s="17">
        <v>7</v>
      </c>
      <c r="F275" s="17">
        <v>4</v>
      </c>
      <c r="G275" s="17">
        <v>11</v>
      </c>
      <c r="H275" s="33"/>
      <c r="I275" s="42">
        <f>VLOOKUP($A275,Skaters!$A1:$L640,7,FALSE)</f>
        <v>51</v>
      </c>
      <c r="J275" s="33">
        <f>VLOOKUP($A275,Skaters!$A1:$L640,10,FALSE)</f>
        <v>11.5833565796367</v>
      </c>
      <c r="K275" s="33">
        <f>VLOOKUP($A275,Skaters!$A1:$L640,11,FALSE)</f>
        <v>11.445978274284499</v>
      </c>
      <c r="L275" s="33">
        <f>VLOOKUP($A275,Skaters!$A1:$L640,12,FALSE)</f>
        <v>23.029334853921299</v>
      </c>
      <c r="M275" s="33"/>
      <c r="N275" s="17">
        <f t="shared" si="16"/>
        <v>73</v>
      </c>
      <c r="O275" s="33">
        <f t="shared" si="17"/>
        <v>18.5833565796367</v>
      </c>
      <c r="P275" s="33">
        <f t="shared" si="18"/>
        <v>15.445978274284499</v>
      </c>
      <c r="Q275" s="33">
        <f t="shared" si="19"/>
        <v>34.029334853921299</v>
      </c>
    </row>
    <row r="276" spans="1:17" ht="21.25" customHeight="1" x14ac:dyDescent="0.15">
      <c r="A276" s="44" t="s">
        <v>388</v>
      </c>
      <c r="B276" s="45" t="s">
        <v>70</v>
      </c>
      <c r="C276" s="45" t="s">
        <v>74</v>
      </c>
      <c r="D276" s="17">
        <v>34</v>
      </c>
      <c r="E276" s="17">
        <v>4</v>
      </c>
      <c r="F276" s="17">
        <v>12</v>
      </c>
      <c r="G276" s="17">
        <v>16</v>
      </c>
      <c r="H276" s="33"/>
      <c r="I276" s="42">
        <f>VLOOKUP($A276,Skaters!$A1:$L640,7,FALSE)</f>
        <v>47</v>
      </c>
      <c r="J276" s="33">
        <f>VLOOKUP($A276,Skaters!$A1:$L640,10,FALSE)</f>
        <v>4.7985706752274702</v>
      </c>
      <c r="K276" s="33">
        <f>VLOOKUP($A276,Skaters!$A1:$L640,11,FALSE)</f>
        <v>13.0556796961817</v>
      </c>
      <c r="L276" s="33">
        <f>VLOOKUP($A276,Skaters!$A1:$L640,12,FALSE)</f>
        <v>17.854250371409201</v>
      </c>
      <c r="M276" s="33"/>
      <c r="N276" s="17">
        <f t="shared" si="16"/>
        <v>81</v>
      </c>
      <c r="O276" s="33">
        <f t="shared" si="17"/>
        <v>8.7985706752274702</v>
      </c>
      <c r="P276" s="33">
        <f t="shared" si="18"/>
        <v>25.055679696181699</v>
      </c>
      <c r="Q276" s="33">
        <f t="shared" si="19"/>
        <v>33.854250371409201</v>
      </c>
    </row>
    <row r="277" spans="1:17" ht="21.25" customHeight="1" x14ac:dyDescent="0.15">
      <c r="A277" s="44" t="s">
        <v>325</v>
      </c>
      <c r="B277" s="48" t="s">
        <v>72</v>
      </c>
      <c r="C277" s="48" t="s">
        <v>74</v>
      </c>
      <c r="D277" s="17">
        <v>33</v>
      </c>
      <c r="E277" s="17">
        <v>5</v>
      </c>
      <c r="F277" s="17">
        <v>9</v>
      </c>
      <c r="G277" s="17">
        <v>14</v>
      </c>
      <c r="H277" s="33"/>
      <c r="I277" s="42">
        <f>VLOOKUP($A277,Skaters!$A1:$L640,7,FALSE)</f>
        <v>49</v>
      </c>
      <c r="J277" s="33">
        <f>VLOOKUP($A277,Skaters!$A1:$L640,10,FALSE)</f>
        <v>4.49428618365463</v>
      </c>
      <c r="K277" s="33">
        <f>VLOOKUP($A277,Skaters!$A1:$L640,11,FALSE)</f>
        <v>15.2607537062205</v>
      </c>
      <c r="L277" s="33">
        <f>VLOOKUP($A277,Skaters!$A1:$L640,12,FALSE)</f>
        <v>19.7550398898751</v>
      </c>
      <c r="M277" s="33"/>
      <c r="N277" s="17">
        <f t="shared" si="16"/>
        <v>82</v>
      </c>
      <c r="O277" s="33">
        <f t="shared" si="17"/>
        <v>9.49428618365463</v>
      </c>
      <c r="P277" s="33">
        <f t="shared" si="18"/>
        <v>24.260753706220498</v>
      </c>
      <c r="Q277" s="33">
        <f t="shared" si="19"/>
        <v>33.7550398898751</v>
      </c>
    </row>
    <row r="278" spans="1:17" ht="21.25" customHeight="1" x14ac:dyDescent="0.15">
      <c r="A278" s="44" t="s">
        <v>376</v>
      </c>
      <c r="B278" s="48" t="s">
        <v>96</v>
      </c>
      <c r="C278" s="48" t="s">
        <v>104</v>
      </c>
      <c r="D278" s="17">
        <v>36</v>
      </c>
      <c r="E278" s="17">
        <v>5</v>
      </c>
      <c r="F278" s="17">
        <v>8</v>
      </c>
      <c r="G278" s="17">
        <v>13</v>
      </c>
      <c r="H278" s="33"/>
      <c r="I278" s="42">
        <f>VLOOKUP($A278,Skaters!$A1:$L640,7,FALSE)</f>
        <v>46</v>
      </c>
      <c r="J278" s="33">
        <f>VLOOKUP($A278,Skaters!$A1:$L640,10,FALSE)</f>
        <v>9.2331848476088396</v>
      </c>
      <c r="K278" s="33">
        <f>VLOOKUP($A278,Skaters!$A1:$L640,11,FALSE)</f>
        <v>11.4740075631649</v>
      </c>
      <c r="L278" s="33">
        <f>VLOOKUP($A278,Skaters!$A1:$L640,12,FALSE)</f>
        <v>20.7071924107737</v>
      </c>
      <c r="M278" s="33"/>
      <c r="N278" s="17">
        <f t="shared" si="16"/>
        <v>82</v>
      </c>
      <c r="O278" s="33">
        <f t="shared" si="17"/>
        <v>14.23318484760884</v>
      </c>
      <c r="P278" s="33">
        <f t="shared" si="18"/>
        <v>19.4740075631649</v>
      </c>
      <c r="Q278" s="33">
        <f t="shared" si="19"/>
        <v>33.7071924107737</v>
      </c>
    </row>
    <row r="279" spans="1:17" ht="21.25" customHeight="1" x14ac:dyDescent="0.2">
      <c r="A279" s="47" t="s">
        <v>339</v>
      </c>
      <c r="B279" s="38" t="s">
        <v>92</v>
      </c>
      <c r="C279" s="38" t="s">
        <v>74</v>
      </c>
      <c r="D279" s="17">
        <v>36</v>
      </c>
      <c r="E279" s="17">
        <v>6</v>
      </c>
      <c r="F279" s="17">
        <v>10</v>
      </c>
      <c r="G279" s="17">
        <v>16</v>
      </c>
      <c r="H279" s="33"/>
      <c r="I279" s="42">
        <f>VLOOKUP($A279,Skaters!$A1:$L640,7,FALSE)</f>
        <v>46</v>
      </c>
      <c r="J279" s="33">
        <f>VLOOKUP($A279,Skaters!$A1:$L640,10,FALSE)</f>
        <v>4.86810456956142</v>
      </c>
      <c r="K279" s="33">
        <f>VLOOKUP($A279,Skaters!$A1:$L640,11,FALSE)</f>
        <v>12.723843045898599</v>
      </c>
      <c r="L279" s="33">
        <f>VLOOKUP($A279,Skaters!$A1:$L640,12,FALSE)</f>
        <v>17.591947615460001</v>
      </c>
      <c r="M279" s="33"/>
      <c r="N279" s="17">
        <f t="shared" si="16"/>
        <v>82</v>
      </c>
      <c r="O279" s="33">
        <f t="shared" si="17"/>
        <v>10.868104569561421</v>
      </c>
      <c r="P279" s="33">
        <f t="shared" si="18"/>
        <v>22.723843045898597</v>
      </c>
      <c r="Q279" s="33">
        <f t="shared" si="19"/>
        <v>33.591947615460001</v>
      </c>
    </row>
    <row r="280" spans="1:17" ht="21.25" customHeight="1" x14ac:dyDescent="0.15">
      <c r="A280" s="44" t="s">
        <v>307</v>
      </c>
      <c r="B280" s="48" t="s">
        <v>151</v>
      </c>
      <c r="C280" s="48" t="s">
        <v>74</v>
      </c>
      <c r="D280" s="17">
        <v>32</v>
      </c>
      <c r="E280" s="17">
        <v>4</v>
      </c>
      <c r="F280" s="17">
        <v>9</v>
      </c>
      <c r="G280" s="17">
        <v>13</v>
      </c>
      <c r="H280" s="33"/>
      <c r="I280" s="42">
        <f>VLOOKUP($A280,Skaters!$A1:$L640,7,FALSE)</f>
        <v>47</v>
      </c>
      <c r="J280" s="33">
        <f>VLOOKUP($A280,Skaters!$A1:$L640,10,FALSE)</f>
        <v>6.2388360407854897</v>
      </c>
      <c r="K280" s="33">
        <f>VLOOKUP($A280,Skaters!$A1:$L640,11,FALSE)</f>
        <v>14.333952634381101</v>
      </c>
      <c r="L280" s="33">
        <f>VLOOKUP($A280,Skaters!$A1:$L640,12,FALSE)</f>
        <v>20.5727886751665</v>
      </c>
      <c r="M280" s="33"/>
      <c r="N280" s="17">
        <f t="shared" si="16"/>
        <v>79</v>
      </c>
      <c r="O280" s="33">
        <f t="shared" si="17"/>
        <v>10.23883604078549</v>
      </c>
      <c r="P280" s="33">
        <f t="shared" si="18"/>
        <v>23.333952634381099</v>
      </c>
      <c r="Q280" s="33">
        <f t="shared" si="19"/>
        <v>33.5727886751665</v>
      </c>
    </row>
    <row r="281" spans="1:17" ht="21.25" customHeight="1" x14ac:dyDescent="0.15">
      <c r="A281" s="44" t="s">
        <v>291</v>
      </c>
      <c r="B281" s="45" t="s">
        <v>94</v>
      </c>
      <c r="C281" s="45" t="s">
        <v>81</v>
      </c>
      <c r="D281" s="17">
        <v>32</v>
      </c>
      <c r="E281" s="17">
        <v>6</v>
      </c>
      <c r="F281" s="17">
        <v>5</v>
      </c>
      <c r="G281" s="17">
        <v>11</v>
      </c>
      <c r="H281" s="33"/>
      <c r="I281" s="42">
        <f>VLOOKUP($A281,Skaters!$A1:$L640,7,FALSE)</f>
        <v>49</v>
      </c>
      <c r="J281" s="33">
        <f>VLOOKUP($A281,Skaters!$A1:$L640,10,FALSE)</f>
        <v>11.4455544116139</v>
      </c>
      <c r="K281" s="33">
        <f>VLOOKUP($A281,Skaters!$A1:$L640,11,FALSE)</f>
        <v>11.094345206975801</v>
      </c>
      <c r="L281" s="33">
        <f>VLOOKUP($A281,Skaters!$A1:$L640,12,FALSE)</f>
        <v>22.5398996185897</v>
      </c>
      <c r="M281" s="33"/>
      <c r="N281" s="17">
        <f t="shared" si="16"/>
        <v>81</v>
      </c>
      <c r="O281" s="33">
        <f t="shared" si="17"/>
        <v>17.445554411613898</v>
      </c>
      <c r="P281" s="33">
        <f t="shared" si="18"/>
        <v>16.094345206975802</v>
      </c>
      <c r="Q281" s="33">
        <f t="shared" si="19"/>
        <v>33.5398996185897</v>
      </c>
    </row>
    <row r="282" spans="1:17" ht="21.25" customHeight="1" x14ac:dyDescent="0.15">
      <c r="A282" s="37" t="s">
        <v>333</v>
      </c>
      <c r="B282" s="38" t="s">
        <v>76</v>
      </c>
      <c r="C282" s="38" t="s">
        <v>59</v>
      </c>
      <c r="D282" s="17">
        <v>31</v>
      </c>
      <c r="E282" s="17">
        <v>2</v>
      </c>
      <c r="F282" s="17">
        <v>8</v>
      </c>
      <c r="G282" s="17">
        <v>10</v>
      </c>
      <c r="H282" s="33"/>
      <c r="I282" s="42">
        <f>VLOOKUP($A282,Skaters!$A1:$L640,7,FALSE)</f>
        <v>49</v>
      </c>
      <c r="J282" s="33">
        <f>VLOOKUP($A282,Skaters!$A1:$L640,10,FALSE)</f>
        <v>8.1229288023551298</v>
      </c>
      <c r="K282" s="33">
        <f>VLOOKUP($A282,Skaters!$A1:$L640,11,FALSE)</f>
        <v>15.350890355482701</v>
      </c>
      <c r="L282" s="33">
        <f>VLOOKUP($A282,Skaters!$A1:$L640,12,FALSE)</f>
        <v>23.473819157837902</v>
      </c>
      <c r="M282" s="33"/>
      <c r="N282" s="17">
        <f t="shared" si="16"/>
        <v>80</v>
      </c>
      <c r="O282" s="33">
        <f t="shared" si="17"/>
        <v>10.12292880235513</v>
      </c>
      <c r="P282" s="33">
        <f t="shared" si="18"/>
        <v>23.350890355482701</v>
      </c>
      <c r="Q282" s="33">
        <f t="shared" si="19"/>
        <v>33.473819157837902</v>
      </c>
    </row>
    <row r="283" spans="1:17" ht="21.25" customHeight="1" x14ac:dyDescent="0.15">
      <c r="A283" s="44" t="s">
        <v>327</v>
      </c>
      <c r="B283" s="45" t="s">
        <v>83</v>
      </c>
      <c r="C283" s="45" t="s">
        <v>66</v>
      </c>
      <c r="D283" s="17">
        <v>30</v>
      </c>
      <c r="E283" s="17">
        <v>4</v>
      </c>
      <c r="F283" s="17">
        <v>7</v>
      </c>
      <c r="G283" s="17">
        <v>11</v>
      </c>
      <c r="H283" s="33"/>
      <c r="I283" s="42">
        <f>VLOOKUP($A283,Skaters!$A1:$L640,7,FALSE)</f>
        <v>48</v>
      </c>
      <c r="J283" s="33">
        <f>VLOOKUP($A283,Skaters!$A1:$L640,10,FALSE)</f>
        <v>10.036778503620001</v>
      </c>
      <c r="K283" s="33">
        <f>VLOOKUP($A283,Skaters!$A1:$L640,11,FALSE)</f>
        <v>12.2198270028184</v>
      </c>
      <c r="L283" s="33">
        <f>VLOOKUP($A283,Skaters!$A1:$L640,12,FALSE)</f>
        <v>22.256605506438401</v>
      </c>
      <c r="M283" s="33"/>
      <c r="N283" s="17">
        <f t="shared" si="16"/>
        <v>78</v>
      </c>
      <c r="O283" s="33">
        <f t="shared" si="17"/>
        <v>14.036778503620001</v>
      </c>
      <c r="P283" s="33">
        <f t="shared" si="18"/>
        <v>19.219827002818398</v>
      </c>
      <c r="Q283" s="33">
        <f t="shared" si="19"/>
        <v>33.256605506438405</v>
      </c>
    </row>
    <row r="284" spans="1:17" ht="21.25" customHeight="1" x14ac:dyDescent="0.15">
      <c r="A284" s="44" t="s">
        <v>455</v>
      </c>
      <c r="B284" s="48" t="s">
        <v>121</v>
      </c>
      <c r="C284" s="48" t="s">
        <v>74</v>
      </c>
      <c r="D284" s="17">
        <v>33</v>
      </c>
      <c r="E284" s="17">
        <v>2</v>
      </c>
      <c r="F284" s="17">
        <v>14</v>
      </c>
      <c r="G284" s="17">
        <v>16</v>
      </c>
      <c r="H284" s="33"/>
      <c r="I284" s="42">
        <f>VLOOKUP($A284,Skaters!$A1:$L640,7,FALSE)</f>
        <v>49</v>
      </c>
      <c r="J284" s="33">
        <f>VLOOKUP($A284,Skaters!$A1:$L640,10,FALSE)</f>
        <v>3.1146840399946401</v>
      </c>
      <c r="K284" s="33">
        <f>VLOOKUP($A284,Skaters!$A1:$L640,11,FALSE)</f>
        <v>14.1217420390019</v>
      </c>
      <c r="L284" s="33">
        <f>VLOOKUP($A284,Skaters!$A1:$L640,12,FALSE)</f>
        <v>17.236426078996399</v>
      </c>
      <c r="M284" s="33"/>
      <c r="N284" s="17">
        <f t="shared" si="16"/>
        <v>82</v>
      </c>
      <c r="O284" s="33">
        <f t="shared" si="17"/>
        <v>5.1146840399946401</v>
      </c>
      <c r="P284" s="33">
        <f t="shared" si="18"/>
        <v>28.121742039001902</v>
      </c>
      <c r="Q284" s="33">
        <f t="shared" si="19"/>
        <v>33.236426078996402</v>
      </c>
    </row>
    <row r="285" spans="1:17" ht="21.25" customHeight="1" x14ac:dyDescent="0.15">
      <c r="A285" s="44" t="s">
        <v>436</v>
      </c>
      <c r="B285" s="48" t="s">
        <v>83</v>
      </c>
      <c r="C285" s="48" t="s">
        <v>74</v>
      </c>
      <c r="D285" s="17">
        <v>34</v>
      </c>
      <c r="E285" s="17">
        <v>1</v>
      </c>
      <c r="F285" s="17">
        <v>14</v>
      </c>
      <c r="G285" s="17">
        <v>15</v>
      </c>
      <c r="H285" s="33"/>
      <c r="I285" s="42">
        <f>VLOOKUP($A285,Skaters!$A1:$L640,7,FALSE)</f>
        <v>48</v>
      </c>
      <c r="J285" s="33">
        <f>VLOOKUP($A285,Skaters!$A1:$L640,10,FALSE)</f>
        <v>3.0781628364548301</v>
      </c>
      <c r="K285" s="33">
        <f>VLOOKUP($A285,Skaters!$A1:$L640,11,FALSE)</f>
        <v>15.068013820515599</v>
      </c>
      <c r="L285" s="33">
        <f>VLOOKUP($A285,Skaters!$A1:$L640,12,FALSE)</f>
        <v>18.1461766569704</v>
      </c>
      <c r="M285" s="33"/>
      <c r="N285" s="17">
        <f t="shared" si="16"/>
        <v>82</v>
      </c>
      <c r="O285" s="33">
        <f t="shared" si="17"/>
        <v>4.0781628364548297</v>
      </c>
      <c r="P285" s="33">
        <f t="shared" si="18"/>
        <v>29.068013820515599</v>
      </c>
      <c r="Q285" s="33">
        <f t="shared" si="19"/>
        <v>33.146176656970397</v>
      </c>
    </row>
    <row r="286" spans="1:17" ht="21.25" customHeight="1" x14ac:dyDescent="0.15">
      <c r="A286" s="44" t="s">
        <v>394</v>
      </c>
      <c r="B286" s="48" t="s">
        <v>135</v>
      </c>
      <c r="C286" s="48" t="s">
        <v>61</v>
      </c>
      <c r="D286" s="17">
        <v>21</v>
      </c>
      <c r="E286" s="17">
        <v>3</v>
      </c>
      <c r="F286" s="17">
        <v>8</v>
      </c>
      <c r="G286" s="17">
        <v>11</v>
      </c>
      <c r="H286" s="33"/>
      <c r="I286" s="42">
        <f>VLOOKUP($A286,Skaters!$A1:$L640,7,FALSE)</f>
        <v>49</v>
      </c>
      <c r="J286" s="33">
        <f>VLOOKUP($A286,Skaters!$A1:$L640,10,FALSE)</f>
        <v>8.8325612617431304</v>
      </c>
      <c r="K286" s="33">
        <f>VLOOKUP($A286,Skaters!$A1:$L640,11,FALSE)</f>
        <v>13.302767644637701</v>
      </c>
      <c r="L286" s="33">
        <f>VLOOKUP($A286,Skaters!$A1:$L640,12,FALSE)</f>
        <v>22.135328906380799</v>
      </c>
      <c r="M286" s="33"/>
      <c r="N286" s="17">
        <f t="shared" si="16"/>
        <v>70</v>
      </c>
      <c r="O286" s="33">
        <f t="shared" si="17"/>
        <v>11.83256126174313</v>
      </c>
      <c r="P286" s="33">
        <f t="shared" si="18"/>
        <v>21.302767644637701</v>
      </c>
      <c r="Q286" s="33">
        <f t="shared" si="19"/>
        <v>33.135328906380799</v>
      </c>
    </row>
    <row r="287" spans="1:17" ht="21.25" customHeight="1" x14ac:dyDescent="0.15">
      <c r="A287" s="44" t="s">
        <v>264</v>
      </c>
      <c r="B287" s="48" t="s">
        <v>212</v>
      </c>
      <c r="C287" s="48" t="s">
        <v>74</v>
      </c>
      <c r="D287" s="17">
        <v>27</v>
      </c>
      <c r="E287" s="17">
        <v>4</v>
      </c>
      <c r="F287" s="17">
        <v>7</v>
      </c>
      <c r="G287" s="17">
        <v>11</v>
      </c>
      <c r="H287" s="33"/>
      <c r="I287" s="42">
        <f>VLOOKUP($A287,Skaters!$A1:$L640,7,FALSE)</f>
        <v>49</v>
      </c>
      <c r="J287" s="33">
        <f>VLOOKUP($A287,Skaters!$A1:$L640,10,FALSE)</f>
        <v>6.1150683274400501</v>
      </c>
      <c r="K287" s="33">
        <f>VLOOKUP($A287,Skaters!$A1:$L640,11,FALSE)</f>
        <v>15.8968737431312</v>
      </c>
      <c r="L287" s="33">
        <f>VLOOKUP($A287,Skaters!$A1:$L640,12,FALSE)</f>
        <v>22.011942070571401</v>
      </c>
      <c r="M287" s="33"/>
      <c r="N287" s="17">
        <f t="shared" si="16"/>
        <v>76</v>
      </c>
      <c r="O287" s="33">
        <f t="shared" si="17"/>
        <v>10.115068327440049</v>
      </c>
      <c r="P287" s="33">
        <f t="shared" si="18"/>
        <v>22.896873743131202</v>
      </c>
      <c r="Q287" s="33">
        <f t="shared" si="19"/>
        <v>33.011942070571401</v>
      </c>
    </row>
    <row r="288" spans="1:17" ht="21.25" customHeight="1" x14ac:dyDescent="0.2">
      <c r="A288" s="47" t="s">
        <v>424</v>
      </c>
      <c r="B288" s="38" t="s">
        <v>239</v>
      </c>
      <c r="C288" s="38" t="s">
        <v>74</v>
      </c>
      <c r="D288" s="17">
        <v>37</v>
      </c>
      <c r="E288" s="17">
        <v>3</v>
      </c>
      <c r="F288" s="17">
        <v>13</v>
      </c>
      <c r="G288" s="17">
        <v>16</v>
      </c>
      <c r="H288" s="33"/>
      <c r="I288" s="42">
        <f>VLOOKUP($A288,Skaters!$A1:$L640,7,FALSE)</f>
        <v>44</v>
      </c>
      <c r="J288" s="33">
        <f>VLOOKUP($A288,Skaters!$A1:$L640,10,FALSE)</f>
        <v>3.7018867235986299</v>
      </c>
      <c r="K288" s="33">
        <f>VLOOKUP($A288,Skaters!$A1:$L640,11,FALSE)</f>
        <v>13.277332312455201</v>
      </c>
      <c r="L288" s="33">
        <f>VLOOKUP($A288,Skaters!$A1:$L640,12,FALSE)</f>
        <v>16.979219036053799</v>
      </c>
      <c r="M288" s="33"/>
      <c r="N288" s="17">
        <f t="shared" si="16"/>
        <v>81</v>
      </c>
      <c r="O288" s="33">
        <f t="shared" si="17"/>
        <v>6.7018867235986299</v>
      </c>
      <c r="P288" s="33">
        <f t="shared" si="18"/>
        <v>26.277332312455201</v>
      </c>
      <c r="Q288" s="33">
        <f t="shared" si="19"/>
        <v>32.979219036053799</v>
      </c>
    </row>
    <row r="289" spans="1:17" ht="21.25" customHeight="1" x14ac:dyDescent="0.15">
      <c r="A289" s="44" t="s">
        <v>250</v>
      </c>
      <c r="B289" s="45" t="s">
        <v>151</v>
      </c>
      <c r="C289" s="45" t="s">
        <v>74</v>
      </c>
      <c r="D289" s="17">
        <v>4</v>
      </c>
      <c r="E289" s="17">
        <v>1</v>
      </c>
      <c r="F289" s="17">
        <v>4</v>
      </c>
      <c r="G289" s="17">
        <v>5</v>
      </c>
      <c r="H289" s="33"/>
      <c r="I289" s="42">
        <f>VLOOKUP($A289,Skaters!$A1:$L640,7,FALSE)</f>
        <v>47</v>
      </c>
      <c r="J289" s="33">
        <f>VLOOKUP($A289,Skaters!$A1:$L640,10,FALSE)</f>
        <v>6.4480884547482802</v>
      </c>
      <c r="K289" s="33">
        <f>VLOOKUP($A289,Skaters!$A1:$L640,11,FALSE)</f>
        <v>21.4911178268868</v>
      </c>
      <c r="L289" s="33">
        <f>VLOOKUP($A289,Skaters!$A1:$L640,12,FALSE)</f>
        <v>27.939206281635101</v>
      </c>
      <c r="M289" s="33"/>
      <c r="N289" s="17">
        <f t="shared" si="16"/>
        <v>51</v>
      </c>
      <c r="O289" s="33">
        <f t="shared" si="17"/>
        <v>7.4480884547482802</v>
      </c>
      <c r="P289" s="33">
        <f t="shared" si="18"/>
        <v>25.4911178268868</v>
      </c>
      <c r="Q289" s="33">
        <f t="shared" si="19"/>
        <v>32.939206281635101</v>
      </c>
    </row>
    <row r="290" spans="1:17" ht="21.25" customHeight="1" x14ac:dyDescent="0.2">
      <c r="A290" s="47" t="s">
        <v>440</v>
      </c>
      <c r="B290" s="38" t="s">
        <v>58</v>
      </c>
      <c r="C290" s="38" t="s">
        <v>62</v>
      </c>
      <c r="D290" s="17">
        <v>34</v>
      </c>
      <c r="E290" s="17">
        <v>7</v>
      </c>
      <c r="F290" s="17">
        <v>5</v>
      </c>
      <c r="G290" s="17">
        <v>12</v>
      </c>
      <c r="H290" s="33"/>
      <c r="I290" s="42">
        <f>VLOOKUP($A290,Skaters!$A1:$L640,7,FALSE)</f>
        <v>48</v>
      </c>
      <c r="J290" s="33">
        <f>VLOOKUP($A290,Skaters!$A1:$L640,10,FALSE)</f>
        <v>9.6007136903588606</v>
      </c>
      <c r="K290" s="33">
        <f>VLOOKUP($A290,Skaters!$A1:$L640,11,FALSE)</f>
        <v>11.29294966596</v>
      </c>
      <c r="L290" s="33">
        <f>VLOOKUP($A290,Skaters!$A1:$L640,12,FALSE)</f>
        <v>20.8936633563189</v>
      </c>
      <c r="M290" s="33"/>
      <c r="N290" s="17">
        <f t="shared" si="16"/>
        <v>82</v>
      </c>
      <c r="O290" s="33">
        <f t="shared" si="17"/>
        <v>16.600713690358859</v>
      </c>
      <c r="P290" s="33">
        <f t="shared" si="18"/>
        <v>16.292949665960002</v>
      </c>
      <c r="Q290" s="33">
        <f t="shared" si="19"/>
        <v>32.893663356318896</v>
      </c>
    </row>
    <row r="291" spans="1:17" ht="21.25" customHeight="1" x14ac:dyDescent="0.15">
      <c r="A291" s="37" t="s">
        <v>456</v>
      </c>
      <c r="B291" s="38" t="s">
        <v>83</v>
      </c>
      <c r="C291" s="38" t="s">
        <v>81</v>
      </c>
      <c r="D291" s="17">
        <v>34</v>
      </c>
      <c r="E291" s="17">
        <v>9</v>
      </c>
      <c r="F291" s="17">
        <v>7</v>
      </c>
      <c r="G291" s="17">
        <v>16</v>
      </c>
      <c r="H291" s="33"/>
      <c r="I291" s="42">
        <f>VLOOKUP($A291,Skaters!$A1:$L640,7,FALSE)</f>
        <v>48</v>
      </c>
      <c r="J291" s="33">
        <f>VLOOKUP($A291,Skaters!$A1:$L640,10,FALSE)</f>
        <v>8.1551505626300607</v>
      </c>
      <c r="K291" s="33">
        <f>VLOOKUP($A291,Skaters!$A1:$L640,11,FALSE)</f>
        <v>8.6654497188192998</v>
      </c>
      <c r="L291" s="33">
        <f>VLOOKUP($A291,Skaters!$A1:$L640,12,FALSE)</f>
        <v>16.820600281449401</v>
      </c>
      <c r="M291" s="33"/>
      <c r="N291" s="17">
        <f t="shared" si="16"/>
        <v>82</v>
      </c>
      <c r="O291" s="33">
        <f t="shared" si="17"/>
        <v>17.155150562630062</v>
      </c>
      <c r="P291" s="33">
        <f t="shared" si="18"/>
        <v>15.6654497188193</v>
      </c>
      <c r="Q291" s="33">
        <f t="shared" si="19"/>
        <v>32.820600281449401</v>
      </c>
    </row>
    <row r="292" spans="1:17" ht="21.25" customHeight="1" x14ac:dyDescent="0.15">
      <c r="A292" s="44" t="s">
        <v>194</v>
      </c>
      <c r="B292" s="45" t="s">
        <v>135</v>
      </c>
      <c r="C292" s="45" t="s">
        <v>74</v>
      </c>
      <c r="D292" s="17">
        <v>26</v>
      </c>
      <c r="E292" s="17">
        <v>2</v>
      </c>
      <c r="F292" s="17">
        <v>5</v>
      </c>
      <c r="G292" s="17">
        <v>7</v>
      </c>
      <c r="H292" s="33"/>
      <c r="I292" s="42">
        <f>VLOOKUP($A292,Skaters!$A1:$L640,7,FALSE)</f>
        <v>49</v>
      </c>
      <c r="J292" s="33">
        <f>VLOOKUP($A292,Skaters!$A1:$L640,10,FALSE)</f>
        <v>10.040925312574</v>
      </c>
      <c r="K292" s="33">
        <f>VLOOKUP($A292,Skaters!$A1:$L640,11,FALSE)</f>
        <v>15.778884844673</v>
      </c>
      <c r="L292" s="33">
        <f>VLOOKUP($A292,Skaters!$A1:$L640,12,FALSE)</f>
        <v>25.819810157247101</v>
      </c>
      <c r="M292" s="33"/>
      <c r="N292" s="17">
        <f t="shared" si="16"/>
        <v>75</v>
      </c>
      <c r="O292" s="33">
        <f t="shared" si="17"/>
        <v>12.040925312574</v>
      </c>
      <c r="P292" s="33">
        <f t="shared" si="18"/>
        <v>20.778884844673001</v>
      </c>
      <c r="Q292" s="33">
        <f t="shared" si="19"/>
        <v>32.819810157247105</v>
      </c>
    </row>
    <row r="293" spans="1:17" ht="21.25" customHeight="1" x14ac:dyDescent="0.15">
      <c r="A293" s="44" t="s">
        <v>378</v>
      </c>
      <c r="B293" s="48" t="s">
        <v>80</v>
      </c>
      <c r="C293" s="48" t="s">
        <v>59</v>
      </c>
      <c r="D293" s="17">
        <v>27</v>
      </c>
      <c r="E293" s="17">
        <v>2</v>
      </c>
      <c r="F293" s="17">
        <v>8</v>
      </c>
      <c r="G293" s="17">
        <v>10</v>
      </c>
      <c r="H293" s="33"/>
      <c r="I293" s="42">
        <f>VLOOKUP($A293,Skaters!$A1:$L640,7,FALSE)</f>
        <v>49</v>
      </c>
      <c r="J293" s="33">
        <f>VLOOKUP($A293,Skaters!$A1:$L640,10,FALSE)</f>
        <v>6.3612688441048002</v>
      </c>
      <c r="K293" s="33">
        <f>VLOOKUP($A293,Skaters!$A1:$L640,11,FALSE)</f>
        <v>16.431542102239199</v>
      </c>
      <c r="L293" s="33">
        <f>VLOOKUP($A293,Skaters!$A1:$L640,12,FALSE)</f>
        <v>22.792810946343899</v>
      </c>
      <c r="M293" s="33"/>
      <c r="N293" s="17">
        <f t="shared" si="16"/>
        <v>76</v>
      </c>
      <c r="O293" s="33">
        <f t="shared" si="17"/>
        <v>8.3612688441047993</v>
      </c>
      <c r="P293" s="33">
        <f t="shared" si="18"/>
        <v>24.431542102239199</v>
      </c>
      <c r="Q293" s="33">
        <f t="shared" si="19"/>
        <v>32.792810946343899</v>
      </c>
    </row>
    <row r="294" spans="1:17" ht="21.25" customHeight="1" x14ac:dyDescent="0.2">
      <c r="A294" s="47" t="s">
        <v>318</v>
      </c>
      <c r="B294" s="38" t="s">
        <v>151</v>
      </c>
      <c r="C294" s="38" t="s">
        <v>59</v>
      </c>
      <c r="D294" s="17">
        <v>17</v>
      </c>
      <c r="E294" s="17">
        <v>3</v>
      </c>
      <c r="F294" s="17">
        <v>6</v>
      </c>
      <c r="G294" s="17">
        <v>9</v>
      </c>
      <c r="H294" s="33"/>
      <c r="I294" s="42">
        <f>VLOOKUP($A294,Skaters!$A1:$L640,7,FALSE)</f>
        <v>47</v>
      </c>
      <c r="J294" s="33">
        <f>VLOOKUP($A294,Skaters!$A1:$L640,10,FALSE)</f>
        <v>10.231413579701099</v>
      </c>
      <c r="K294" s="33">
        <f>VLOOKUP($A294,Skaters!$A1:$L640,11,FALSE)</f>
        <v>13.558168728105199</v>
      </c>
      <c r="L294" s="33">
        <f>VLOOKUP($A294,Skaters!$A1:$L640,12,FALSE)</f>
        <v>23.789582307806299</v>
      </c>
      <c r="M294" s="33"/>
      <c r="N294" s="17">
        <f t="shared" si="16"/>
        <v>64</v>
      </c>
      <c r="O294" s="33">
        <f t="shared" si="17"/>
        <v>13.231413579701099</v>
      </c>
      <c r="P294" s="33">
        <f t="shared" si="18"/>
        <v>19.558168728105201</v>
      </c>
      <c r="Q294" s="33">
        <f t="shared" si="19"/>
        <v>32.789582307806299</v>
      </c>
    </row>
    <row r="295" spans="1:17" ht="21.25" customHeight="1" x14ac:dyDescent="0.15">
      <c r="A295" s="44" t="s">
        <v>379</v>
      </c>
      <c r="B295" s="45" t="s">
        <v>60</v>
      </c>
      <c r="C295" s="45" t="s">
        <v>74</v>
      </c>
      <c r="D295" s="17">
        <v>31</v>
      </c>
      <c r="E295" s="17">
        <v>5</v>
      </c>
      <c r="F295" s="17">
        <v>10</v>
      </c>
      <c r="G295" s="17">
        <v>15</v>
      </c>
      <c r="H295" s="33"/>
      <c r="I295" s="42">
        <f>VLOOKUP($A295,Skaters!$A1:$L640,7,FALSE)</f>
        <v>51</v>
      </c>
      <c r="J295" s="33">
        <f>VLOOKUP($A295,Skaters!$A1:$L640,10,FALSE)</f>
        <v>4.8723066336215499</v>
      </c>
      <c r="K295" s="33">
        <f>VLOOKUP($A295,Skaters!$A1:$L640,11,FALSE)</f>
        <v>12.886055196421101</v>
      </c>
      <c r="L295" s="33">
        <f>VLOOKUP($A295,Skaters!$A1:$L640,12,FALSE)</f>
        <v>17.758361830042599</v>
      </c>
      <c r="M295" s="33"/>
      <c r="N295" s="17">
        <f t="shared" si="16"/>
        <v>82</v>
      </c>
      <c r="O295" s="33">
        <f t="shared" si="17"/>
        <v>9.8723066336215499</v>
      </c>
      <c r="P295" s="33">
        <f t="shared" si="18"/>
        <v>22.886055196421101</v>
      </c>
      <c r="Q295" s="33">
        <f t="shared" si="19"/>
        <v>32.758361830042602</v>
      </c>
    </row>
    <row r="296" spans="1:17" ht="21.25" customHeight="1" x14ac:dyDescent="0.15">
      <c r="A296" s="44" t="s">
        <v>484</v>
      </c>
      <c r="B296" s="45" t="s">
        <v>76</v>
      </c>
      <c r="C296" s="45" t="s">
        <v>59</v>
      </c>
      <c r="D296" s="17">
        <v>33</v>
      </c>
      <c r="E296" s="17">
        <v>7</v>
      </c>
      <c r="F296" s="17">
        <v>9</v>
      </c>
      <c r="G296" s="17">
        <v>16</v>
      </c>
      <c r="H296" s="33"/>
      <c r="I296" s="42">
        <f>VLOOKUP($A296,Skaters!$A1:$L640,7,FALSE)</f>
        <v>49</v>
      </c>
      <c r="J296" s="33">
        <f>VLOOKUP($A296,Skaters!$A1:$L640,10,FALSE)</f>
        <v>6.9988520235338001</v>
      </c>
      <c r="K296" s="33">
        <f>VLOOKUP($A296,Skaters!$A1:$L640,11,FALSE)</f>
        <v>9.6824958576182301</v>
      </c>
      <c r="L296" s="33">
        <f>VLOOKUP($A296,Skaters!$A1:$L640,12,FALSE)</f>
        <v>16.681347881152099</v>
      </c>
      <c r="M296" s="33"/>
      <c r="N296" s="17">
        <f t="shared" si="16"/>
        <v>82</v>
      </c>
      <c r="O296" s="33">
        <f t="shared" si="17"/>
        <v>13.9988520235338</v>
      </c>
      <c r="P296" s="33">
        <f t="shared" si="18"/>
        <v>18.682495857618228</v>
      </c>
      <c r="Q296" s="33">
        <f t="shared" si="19"/>
        <v>32.681347881152099</v>
      </c>
    </row>
    <row r="297" spans="1:17" ht="21.25" customHeight="1" x14ac:dyDescent="0.2">
      <c r="A297" s="47" t="s">
        <v>381</v>
      </c>
      <c r="B297" s="38" t="s">
        <v>99</v>
      </c>
      <c r="C297" s="38" t="s">
        <v>66</v>
      </c>
      <c r="D297" s="17">
        <v>26</v>
      </c>
      <c r="E297" s="17">
        <v>1</v>
      </c>
      <c r="F297" s="17">
        <v>11</v>
      </c>
      <c r="G297" s="17">
        <v>12</v>
      </c>
      <c r="H297" s="33"/>
      <c r="I297" s="42">
        <f>VLOOKUP($A297,Skaters!$A1:$L640,7,FALSE)</f>
        <v>53</v>
      </c>
      <c r="J297" s="33">
        <f>VLOOKUP($A297,Skaters!$A1:$L640,10,FALSE)</f>
        <v>6.2138857077969698</v>
      </c>
      <c r="K297" s="33">
        <f>VLOOKUP($A297,Skaters!$A1:$L640,11,FALSE)</f>
        <v>14.181713146935101</v>
      </c>
      <c r="L297" s="33">
        <f>VLOOKUP($A297,Skaters!$A1:$L640,12,FALSE)</f>
        <v>20.3955988547321</v>
      </c>
      <c r="M297" s="33"/>
      <c r="N297" s="17">
        <f t="shared" si="16"/>
        <v>79</v>
      </c>
      <c r="O297" s="33">
        <f t="shared" si="17"/>
        <v>7.2138857077969698</v>
      </c>
      <c r="P297" s="33">
        <f t="shared" si="18"/>
        <v>25.181713146935103</v>
      </c>
      <c r="Q297" s="33">
        <f t="shared" si="19"/>
        <v>32.3955988547321</v>
      </c>
    </row>
    <row r="298" spans="1:17" ht="21.25" customHeight="1" x14ac:dyDescent="0.15">
      <c r="A298" s="44" t="s">
        <v>374</v>
      </c>
      <c r="B298" s="48" t="s">
        <v>212</v>
      </c>
      <c r="C298" s="48" t="s">
        <v>61</v>
      </c>
      <c r="D298" s="17">
        <v>28</v>
      </c>
      <c r="E298" s="17">
        <v>8</v>
      </c>
      <c r="F298" s="17">
        <v>5</v>
      </c>
      <c r="G298" s="17">
        <v>13</v>
      </c>
      <c r="H298" s="33"/>
      <c r="I298" s="42">
        <f>VLOOKUP($A298,Skaters!$A1:$L640,7,FALSE)</f>
        <v>49</v>
      </c>
      <c r="J298" s="33">
        <f>VLOOKUP($A298,Skaters!$A1:$L640,10,FALSE)</f>
        <v>9.4265688808749495</v>
      </c>
      <c r="K298" s="33">
        <f>VLOOKUP($A298,Skaters!$A1:$L640,11,FALSE)</f>
        <v>9.9637211237129399</v>
      </c>
      <c r="L298" s="33">
        <f>VLOOKUP($A298,Skaters!$A1:$L640,12,FALSE)</f>
        <v>19.3902900045879</v>
      </c>
      <c r="M298" s="33"/>
      <c r="N298" s="17">
        <f t="shared" si="16"/>
        <v>77</v>
      </c>
      <c r="O298" s="33">
        <f t="shared" si="17"/>
        <v>17.426568880874949</v>
      </c>
      <c r="P298" s="33">
        <f t="shared" si="18"/>
        <v>14.96372112371294</v>
      </c>
      <c r="Q298" s="33">
        <f t="shared" si="19"/>
        <v>32.390290004587897</v>
      </c>
    </row>
    <row r="299" spans="1:17" ht="21.25" customHeight="1" x14ac:dyDescent="0.2">
      <c r="A299" s="47" t="s">
        <v>330</v>
      </c>
      <c r="B299" s="38" t="s">
        <v>94</v>
      </c>
      <c r="C299" s="38" t="s">
        <v>74</v>
      </c>
      <c r="D299" s="17">
        <v>32</v>
      </c>
      <c r="E299" s="17">
        <v>3</v>
      </c>
      <c r="F299" s="17">
        <v>10</v>
      </c>
      <c r="G299" s="17">
        <v>13</v>
      </c>
      <c r="H299" s="33"/>
      <c r="I299" s="42">
        <f>VLOOKUP($A299,Skaters!$A1:$L640,7,FALSE)</f>
        <v>49</v>
      </c>
      <c r="J299" s="33">
        <f>VLOOKUP($A299,Skaters!$A1:$L640,10,FALSE)</f>
        <v>4.2940478740726604</v>
      </c>
      <c r="K299" s="33">
        <f>VLOOKUP($A299,Skaters!$A1:$L640,11,FALSE)</f>
        <v>15.088148266473301</v>
      </c>
      <c r="L299" s="33">
        <f>VLOOKUP($A299,Skaters!$A1:$L640,12,FALSE)</f>
        <v>19.382196140546</v>
      </c>
      <c r="M299" s="33"/>
      <c r="N299" s="17">
        <f t="shared" si="16"/>
        <v>81</v>
      </c>
      <c r="O299" s="33">
        <f t="shared" si="17"/>
        <v>7.2940478740726604</v>
      </c>
      <c r="P299" s="33">
        <f t="shared" si="18"/>
        <v>25.088148266473301</v>
      </c>
      <c r="Q299" s="33">
        <f t="shared" si="19"/>
        <v>32.382196140546</v>
      </c>
    </row>
    <row r="300" spans="1:17" ht="21.25" customHeight="1" x14ac:dyDescent="0.15">
      <c r="A300" s="44" t="s">
        <v>236</v>
      </c>
      <c r="B300" s="45" t="s">
        <v>204</v>
      </c>
      <c r="C300" s="45" t="s">
        <v>81</v>
      </c>
      <c r="D300" s="17">
        <v>3</v>
      </c>
      <c r="E300" s="17">
        <v>1</v>
      </c>
      <c r="F300" s="17">
        <v>2</v>
      </c>
      <c r="G300" s="17">
        <v>3</v>
      </c>
      <c r="H300" s="33"/>
      <c r="I300" s="42">
        <f>VLOOKUP($A300,Skaters!$A1:$L640,7,FALSE)</f>
        <v>48</v>
      </c>
      <c r="J300" s="33">
        <f>VLOOKUP($A300,Skaters!$A1:$L640,10,FALSE)</f>
        <v>14.341500045296501</v>
      </c>
      <c r="K300" s="33">
        <f>VLOOKUP($A300,Skaters!$A1:$L640,11,FALSE)</f>
        <v>15.0021802820436</v>
      </c>
      <c r="L300" s="33">
        <f>VLOOKUP($A300,Skaters!$A1:$L640,12,FALSE)</f>
        <v>29.343680327340099</v>
      </c>
      <c r="M300" s="33"/>
      <c r="N300" s="17">
        <f t="shared" si="16"/>
        <v>51</v>
      </c>
      <c r="O300" s="33">
        <f t="shared" si="17"/>
        <v>15.341500045296501</v>
      </c>
      <c r="P300" s="33">
        <f t="shared" si="18"/>
        <v>17.0021802820436</v>
      </c>
      <c r="Q300" s="33">
        <f t="shared" si="19"/>
        <v>32.343680327340095</v>
      </c>
    </row>
    <row r="301" spans="1:17" ht="21.25" customHeight="1" x14ac:dyDescent="0.15">
      <c r="A301" s="44" t="s">
        <v>396</v>
      </c>
      <c r="B301" s="45" t="s">
        <v>151</v>
      </c>
      <c r="C301" s="45" t="s">
        <v>61</v>
      </c>
      <c r="D301" s="17">
        <v>32</v>
      </c>
      <c r="E301" s="17">
        <v>6</v>
      </c>
      <c r="F301" s="17">
        <v>5</v>
      </c>
      <c r="G301" s="17">
        <v>11</v>
      </c>
      <c r="H301" s="33"/>
      <c r="I301" s="42">
        <f>VLOOKUP($A301,Skaters!$A1:$L640,7,FALSE)</f>
        <v>47</v>
      </c>
      <c r="J301" s="33">
        <f>VLOOKUP($A301,Skaters!$A1:$L640,10,FALSE)</f>
        <v>10.0783944747219</v>
      </c>
      <c r="K301" s="33">
        <f>VLOOKUP($A301,Skaters!$A1:$L640,11,FALSE)</f>
        <v>11.005439101909101</v>
      </c>
      <c r="L301" s="33">
        <f>VLOOKUP($A301,Skaters!$A1:$L640,12,FALSE)</f>
        <v>21.0838335766311</v>
      </c>
      <c r="M301" s="33"/>
      <c r="N301" s="17">
        <f t="shared" si="16"/>
        <v>79</v>
      </c>
      <c r="O301" s="33">
        <f t="shared" si="17"/>
        <v>16.0783944747219</v>
      </c>
      <c r="P301" s="33">
        <f t="shared" si="18"/>
        <v>16.005439101909101</v>
      </c>
      <c r="Q301" s="33">
        <f t="shared" si="19"/>
        <v>32.0838335766311</v>
      </c>
    </row>
    <row r="302" spans="1:17" ht="21.25" customHeight="1" x14ac:dyDescent="0.15">
      <c r="A302" s="44" t="s">
        <v>380</v>
      </c>
      <c r="B302" s="45" t="s">
        <v>117</v>
      </c>
      <c r="C302" s="45" t="s">
        <v>81</v>
      </c>
      <c r="D302" s="17">
        <v>34</v>
      </c>
      <c r="E302" s="17">
        <v>8</v>
      </c>
      <c r="F302" s="17">
        <v>5</v>
      </c>
      <c r="G302" s="17">
        <v>13</v>
      </c>
      <c r="H302" s="33"/>
      <c r="I302" s="42">
        <f>VLOOKUP($A302,Skaters!$A1:$L640,7,FALSE)</f>
        <v>48</v>
      </c>
      <c r="J302" s="33">
        <f>VLOOKUP($A302,Skaters!$A1:$L640,10,FALSE)</f>
        <v>9.9876056244418603</v>
      </c>
      <c r="K302" s="33">
        <f>VLOOKUP($A302,Skaters!$A1:$L640,11,FALSE)</f>
        <v>9.0746627452557593</v>
      </c>
      <c r="L302" s="33">
        <f>VLOOKUP($A302,Skaters!$A1:$L640,12,FALSE)</f>
        <v>19.062268369697598</v>
      </c>
      <c r="M302" s="33"/>
      <c r="N302" s="17">
        <f t="shared" si="16"/>
        <v>82</v>
      </c>
      <c r="O302" s="33">
        <f t="shared" si="17"/>
        <v>17.987605624441862</v>
      </c>
      <c r="P302" s="33">
        <f t="shared" si="18"/>
        <v>14.074662745255759</v>
      </c>
      <c r="Q302" s="33">
        <f t="shared" si="19"/>
        <v>32.062268369697598</v>
      </c>
    </row>
    <row r="303" spans="1:17" ht="21.25" customHeight="1" x14ac:dyDescent="0.15">
      <c r="A303" s="44" t="s">
        <v>403</v>
      </c>
      <c r="B303" s="48" t="s">
        <v>92</v>
      </c>
      <c r="C303" s="48" t="s">
        <v>62</v>
      </c>
      <c r="D303" s="17">
        <v>32</v>
      </c>
      <c r="E303" s="17">
        <v>5</v>
      </c>
      <c r="F303" s="17">
        <v>8</v>
      </c>
      <c r="G303" s="17">
        <v>13</v>
      </c>
      <c r="H303" s="33"/>
      <c r="I303" s="42">
        <f>VLOOKUP($A303,Skaters!$A1:$L640,7,FALSE)</f>
        <v>46</v>
      </c>
      <c r="J303" s="33">
        <f>VLOOKUP($A303,Skaters!$A1:$L640,10,FALSE)</f>
        <v>8.4138489096048801</v>
      </c>
      <c r="K303" s="33">
        <f>VLOOKUP($A303,Skaters!$A1:$L640,11,FALSE)</f>
        <v>10.631006981602001</v>
      </c>
      <c r="L303" s="33">
        <f>VLOOKUP($A303,Skaters!$A1:$L640,12,FALSE)</f>
        <v>19.0448558912069</v>
      </c>
      <c r="M303" s="33"/>
      <c r="N303" s="17">
        <f t="shared" si="16"/>
        <v>78</v>
      </c>
      <c r="O303" s="33">
        <f t="shared" si="17"/>
        <v>13.41384890960488</v>
      </c>
      <c r="P303" s="33">
        <f t="shared" si="18"/>
        <v>18.631006981601999</v>
      </c>
      <c r="Q303" s="33">
        <f t="shared" si="19"/>
        <v>32.0448558912069</v>
      </c>
    </row>
    <row r="304" spans="1:17" ht="21.25" customHeight="1" x14ac:dyDescent="0.2">
      <c r="A304" s="47" t="s">
        <v>352</v>
      </c>
      <c r="B304" s="38" t="s">
        <v>239</v>
      </c>
      <c r="C304" s="38" t="s">
        <v>62</v>
      </c>
      <c r="D304" s="17">
        <v>31</v>
      </c>
      <c r="E304" s="17">
        <v>1</v>
      </c>
      <c r="F304" s="17">
        <v>11</v>
      </c>
      <c r="G304" s="17">
        <v>12</v>
      </c>
      <c r="H304" s="33"/>
      <c r="I304" s="42">
        <f>VLOOKUP($A304,Skaters!$A1:$L640,7,FALSE)</f>
        <v>44</v>
      </c>
      <c r="J304" s="33">
        <f>VLOOKUP($A304,Skaters!$A1:$L640,10,FALSE)</f>
        <v>7.4463676204627998</v>
      </c>
      <c r="K304" s="33">
        <f>VLOOKUP($A304,Skaters!$A1:$L640,11,FALSE)</f>
        <v>12.5389666434183</v>
      </c>
      <c r="L304" s="33">
        <f>VLOOKUP($A304,Skaters!$A1:$L640,12,FALSE)</f>
        <v>19.9853342638811</v>
      </c>
      <c r="M304" s="33"/>
      <c r="N304" s="17">
        <f t="shared" si="16"/>
        <v>75</v>
      </c>
      <c r="O304" s="33">
        <f t="shared" si="17"/>
        <v>8.4463676204627998</v>
      </c>
      <c r="P304" s="33">
        <f t="shared" si="18"/>
        <v>23.538966643418298</v>
      </c>
      <c r="Q304" s="33">
        <f t="shared" si="19"/>
        <v>31.9853342638811</v>
      </c>
    </row>
    <row r="305" spans="1:17" ht="21.25" customHeight="1" x14ac:dyDescent="0.15">
      <c r="A305" s="44" t="s">
        <v>259</v>
      </c>
      <c r="B305" s="48" t="s">
        <v>102</v>
      </c>
      <c r="C305" s="48" t="s">
        <v>62</v>
      </c>
      <c r="D305" s="17">
        <v>25</v>
      </c>
      <c r="E305" s="17">
        <v>1</v>
      </c>
      <c r="F305" s="17">
        <v>6</v>
      </c>
      <c r="G305" s="17">
        <v>7</v>
      </c>
      <c r="H305" s="33"/>
      <c r="I305" s="42">
        <f>VLOOKUP($A305,Skaters!$A1:$L640,7,FALSE)</f>
        <v>54</v>
      </c>
      <c r="J305" s="33">
        <f>VLOOKUP($A305,Skaters!$A1:$L640,10,FALSE)</f>
        <v>10.884985753100899</v>
      </c>
      <c r="K305" s="33">
        <f>VLOOKUP($A305,Skaters!$A1:$L640,11,FALSE)</f>
        <v>13.9493428730974</v>
      </c>
      <c r="L305" s="33">
        <f>VLOOKUP($A305,Skaters!$A1:$L640,12,FALSE)</f>
        <v>24.8343286261983</v>
      </c>
      <c r="M305" s="33"/>
      <c r="N305" s="17">
        <f t="shared" si="16"/>
        <v>79</v>
      </c>
      <c r="O305" s="33">
        <f t="shared" si="17"/>
        <v>11.884985753100899</v>
      </c>
      <c r="P305" s="33">
        <f t="shared" si="18"/>
        <v>19.9493428730974</v>
      </c>
      <c r="Q305" s="33">
        <f t="shared" si="19"/>
        <v>31.8343286261983</v>
      </c>
    </row>
    <row r="306" spans="1:17" ht="21.25" customHeight="1" x14ac:dyDescent="0.15">
      <c r="A306" s="44" t="s">
        <v>354</v>
      </c>
      <c r="B306" s="48" t="s">
        <v>60</v>
      </c>
      <c r="C306" s="48" t="s">
        <v>74</v>
      </c>
      <c r="D306" s="17">
        <v>17</v>
      </c>
      <c r="E306" s="17">
        <v>5</v>
      </c>
      <c r="F306" s="17">
        <v>6</v>
      </c>
      <c r="G306" s="17">
        <v>11</v>
      </c>
      <c r="H306" s="33"/>
      <c r="I306" s="42">
        <f>VLOOKUP($A306,Skaters!$A1:$L640,7,FALSE)</f>
        <v>51</v>
      </c>
      <c r="J306" s="33">
        <f>VLOOKUP($A306,Skaters!$A1:$L640,10,FALSE)</f>
        <v>7.0417887689488801</v>
      </c>
      <c r="K306" s="33">
        <f>VLOOKUP($A306,Skaters!$A1:$L640,11,FALSE)</f>
        <v>13.7871485577272</v>
      </c>
      <c r="L306" s="33">
        <f>VLOOKUP($A306,Skaters!$A1:$L640,12,FALSE)</f>
        <v>20.828937326676201</v>
      </c>
      <c r="M306" s="33"/>
      <c r="N306" s="17">
        <f t="shared" si="16"/>
        <v>68</v>
      </c>
      <c r="O306" s="33">
        <f t="shared" si="17"/>
        <v>12.04178876894888</v>
      </c>
      <c r="P306" s="33">
        <f t="shared" si="18"/>
        <v>19.7871485577272</v>
      </c>
      <c r="Q306" s="33">
        <f t="shared" si="19"/>
        <v>31.828937326676201</v>
      </c>
    </row>
    <row r="307" spans="1:17" ht="21.25" customHeight="1" x14ac:dyDescent="0.15">
      <c r="A307" s="44" t="s">
        <v>386</v>
      </c>
      <c r="B307" s="45" t="s">
        <v>80</v>
      </c>
      <c r="C307" s="45" t="s">
        <v>81</v>
      </c>
      <c r="D307" s="17">
        <v>26</v>
      </c>
      <c r="E307" s="17">
        <v>4</v>
      </c>
      <c r="F307" s="17">
        <v>5</v>
      </c>
      <c r="G307" s="17">
        <v>9</v>
      </c>
      <c r="H307" s="33"/>
      <c r="I307" s="42">
        <f>VLOOKUP($A307,Skaters!$A1:$L640,7,FALSE)</f>
        <v>49</v>
      </c>
      <c r="J307" s="33">
        <f>VLOOKUP($A307,Skaters!$A1:$L640,10,FALSE)</f>
        <v>6.7472929118456104</v>
      </c>
      <c r="K307" s="33">
        <f>VLOOKUP($A307,Skaters!$A1:$L640,11,FALSE)</f>
        <v>15.919435898439801</v>
      </c>
      <c r="L307" s="33">
        <f>VLOOKUP($A307,Skaters!$A1:$L640,12,FALSE)</f>
        <v>22.666728810285399</v>
      </c>
      <c r="M307" s="33"/>
      <c r="N307" s="17">
        <f t="shared" si="16"/>
        <v>75</v>
      </c>
      <c r="O307" s="33">
        <f t="shared" si="17"/>
        <v>10.74729291184561</v>
      </c>
      <c r="P307" s="33">
        <f t="shared" si="18"/>
        <v>20.919435898439801</v>
      </c>
      <c r="Q307" s="33">
        <f t="shared" si="19"/>
        <v>31.666728810285399</v>
      </c>
    </row>
    <row r="308" spans="1:17" ht="21.25" customHeight="1" x14ac:dyDescent="0.15">
      <c r="A308" s="44" t="s">
        <v>220</v>
      </c>
      <c r="B308" s="48" t="s">
        <v>63</v>
      </c>
      <c r="C308" s="48" t="s">
        <v>81</v>
      </c>
      <c r="D308" s="17">
        <v>4</v>
      </c>
      <c r="E308" s="17">
        <v>3</v>
      </c>
      <c r="F308" s="17">
        <v>1</v>
      </c>
      <c r="G308" s="17">
        <v>4</v>
      </c>
      <c r="H308" s="33"/>
      <c r="I308" s="42">
        <f>VLOOKUP($A308,Skaters!$A1:$L640,7,FALSE)</f>
        <v>49</v>
      </c>
      <c r="J308" s="33">
        <f>VLOOKUP($A308,Skaters!$A1:$L640,10,FALSE)</f>
        <v>13.031807473274201</v>
      </c>
      <c r="K308" s="33">
        <f>VLOOKUP($A308,Skaters!$A1:$L640,11,FALSE)</f>
        <v>14.612565442014199</v>
      </c>
      <c r="L308" s="33">
        <f>VLOOKUP($A308,Skaters!$A1:$L640,12,FALSE)</f>
        <v>27.6443729152884</v>
      </c>
      <c r="M308" s="33"/>
      <c r="N308" s="17">
        <f t="shared" si="16"/>
        <v>53</v>
      </c>
      <c r="O308" s="33">
        <f t="shared" si="17"/>
        <v>16.031807473274199</v>
      </c>
      <c r="P308" s="33">
        <f t="shared" si="18"/>
        <v>15.612565442014199</v>
      </c>
      <c r="Q308" s="33">
        <f t="shared" si="19"/>
        <v>31.6443729152884</v>
      </c>
    </row>
    <row r="309" spans="1:17" ht="21.25" customHeight="1" x14ac:dyDescent="0.2">
      <c r="A309" s="47" t="s">
        <v>418</v>
      </c>
      <c r="B309" s="38" t="s">
        <v>83</v>
      </c>
      <c r="C309" s="38" t="s">
        <v>81</v>
      </c>
      <c r="D309" s="17">
        <v>33</v>
      </c>
      <c r="E309" s="17">
        <v>9</v>
      </c>
      <c r="F309" s="17">
        <v>4</v>
      </c>
      <c r="G309" s="17">
        <v>13</v>
      </c>
      <c r="H309" s="33"/>
      <c r="I309" s="42">
        <f>VLOOKUP($A309,Skaters!$A1:$L640,7,FALSE)</f>
        <v>48</v>
      </c>
      <c r="J309" s="33">
        <f>VLOOKUP($A309,Skaters!$A1:$L640,10,FALSE)</f>
        <v>10.6373587356629</v>
      </c>
      <c r="K309" s="33">
        <f>VLOOKUP($A309,Skaters!$A1:$L640,11,FALSE)</f>
        <v>7.9312884126455998</v>
      </c>
      <c r="L309" s="33">
        <f>VLOOKUP($A309,Skaters!$A1:$L640,12,FALSE)</f>
        <v>18.5686471483085</v>
      </c>
      <c r="M309" s="33"/>
      <c r="N309" s="17">
        <f t="shared" si="16"/>
        <v>81</v>
      </c>
      <c r="O309" s="33">
        <f t="shared" si="17"/>
        <v>19.6373587356629</v>
      </c>
      <c r="P309" s="33">
        <f t="shared" si="18"/>
        <v>11.9312884126456</v>
      </c>
      <c r="Q309" s="33">
        <f t="shared" si="19"/>
        <v>31.5686471483085</v>
      </c>
    </row>
    <row r="310" spans="1:17" ht="21.25" customHeight="1" x14ac:dyDescent="0.2">
      <c r="A310" s="47" t="s">
        <v>359</v>
      </c>
      <c r="B310" s="38" t="s">
        <v>125</v>
      </c>
      <c r="C310" s="38" t="s">
        <v>74</v>
      </c>
      <c r="D310" s="17">
        <v>29</v>
      </c>
      <c r="E310" s="17">
        <v>5</v>
      </c>
      <c r="F310" s="17">
        <v>9</v>
      </c>
      <c r="G310" s="17">
        <v>14</v>
      </c>
      <c r="H310" s="33"/>
      <c r="I310" s="42">
        <f>VLOOKUP($A310,Skaters!$A1:$L640,7,FALSE)</f>
        <v>46</v>
      </c>
      <c r="J310" s="33">
        <f>VLOOKUP($A310,Skaters!$A1:$L640,10,FALSE)</f>
        <v>5.2881470837027296</v>
      </c>
      <c r="K310" s="33">
        <f>VLOOKUP($A310,Skaters!$A1:$L640,11,FALSE)</f>
        <v>12.276005625309599</v>
      </c>
      <c r="L310" s="33">
        <f>VLOOKUP($A310,Skaters!$A1:$L640,12,FALSE)</f>
        <v>17.564152709012301</v>
      </c>
      <c r="M310" s="33"/>
      <c r="N310" s="17">
        <f t="shared" si="16"/>
        <v>75</v>
      </c>
      <c r="O310" s="33">
        <f t="shared" si="17"/>
        <v>10.288147083702729</v>
      </c>
      <c r="P310" s="33">
        <f t="shared" si="18"/>
        <v>21.276005625309601</v>
      </c>
      <c r="Q310" s="33">
        <f t="shared" si="19"/>
        <v>31.564152709012301</v>
      </c>
    </row>
    <row r="311" spans="1:17" ht="21.25" customHeight="1" x14ac:dyDescent="0.15">
      <c r="A311" s="37" t="s">
        <v>358</v>
      </c>
      <c r="B311" s="38" t="s">
        <v>121</v>
      </c>
      <c r="C311" s="38" t="s">
        <v>74</v>
      </c>
      <c r="D311" s="17">
        <v>32</v>
      </c>
      <c r="E311" s="17">
        <v>4</v>
      </c>
      <c r="F311" s="17">
        <v>8</v>
      </c>
      <c r="G311" s="17">
        <v>12</v>
      </c>
      <c r="H311" s="33"/>
      <c r="I311" s="42">
        <f>VLOOKUP($A311,Skaters!$A1:$L640,7,FALSE)</f>
        <v>49</v>
      </c>
      <c r="J311" s="33">
        <f>VLOOKUP($A311,Skaters!$A1:$L640,10,FALSE)</f>
        <v>4.6330291935789498</v>
      </c>
      <c r="K311" s="33">
        <f>VLOOKUP($A311,Skaters!$A1:$L640,11,FALSE)</f>
        <v>14.8683069735412</v>
      </c>
      <c r="L311" s="33">
        <f>VLOOKUP($A311,Skaters!$A1:$L640,12,FALSE)</f>
        <v>19.501336167120101</v>
      </c>
      <c r="M311" s="33"/>
      <c r="N311" s="17">
        <f t="shared" si="16"/>
        <v>81</v>
      </c>
      <c r="O311" s="33">
        <f t="shared" si="17"/>
        <v>8.6330291935789489</v>
      </c>
      <c r="P311" s="33">
        <f t="shared" si="18"/>
        <v>22.868306973541202</v>
      </c>
      <c r="Q311" s="33">
        <f t="shared" si="19"/>
        <v>31.501336167120101</v>
      </c>
    </row>
    <row r="312" spans="1:17" ht="21.25" customHeight="1" x14ac:dyDescent="0.2">
      <c r="A312" s="47" t="s">
        <v>478</v>
      </c>
      <c r="B312" s="38" t="s">
        <v>76</v>
      </c>
      <c r="C312" s="38" t="s">
        <v>62</v>
      </c>
      <c r="D312" s="17">
        <v>33</v>
      </c>
      <c r="E312" s="17">
        <v>8</v>
      </c>
      <c r="F312" s="17">
        <v>5</v>
      </c>
      <c r="G312" s="17">
        <v>13</v>
      </c>
      <c r="H312" s="33"/>
      <c r="I312" s="42">
        <f>VLOOKUP($A312,Skaters!$A1:$L640,7,FALSE)</f>
        <v>49</v>
      </c>
      <c r="J312" s="33">
        <f>VLOOKUP($A312,Skaters!$A1:$L640,10,FALSE)</f>
        <v>8.5369481634078692</v>
      </c>
      <c r="K312" s="33">
        <f>VLOOKUP($A312,Skaters!$A1:$L640,11,FALSE)</f>
        <v>9.9371172970167407</v>
      </c>
      <c r="L312" s="33">
        <f>VLOOKUP($A312,Skaters!$A1:$L640,12,FALSE)</f>
        <v>18.474065460424601</v>
      </c>
      <c r="M312" s="33"/>
      <c r="N312" s="17">
        <f t="shared" si="16"/>
        <v>82</v>
      </c>
      <c r="O312" s="33">
        <f t="shared" si="17"/>
        <v>16.536948163407871</v>
      </c>
      <c r="P312" s="33">
        <f t="shared" si="18"/>
        <v>14.937117297016741</v>
      </c>
      <c r="Q312" s="33">
        <f t="shared" si="19"/>
        <v>31.474065460424601</v>
      </c>
    </row>
    <row r="313" spans="1:17" ht="21.25" customHeight="1" x14ac:dyDescent="0.2">
      <c r="A313" s="47" t="s">
        <v>483</v>
      </c>
      <c r="B313" s="38" t="s">
        <v>58</v>
      </c>
      <c r="C313" s="38" t="s">
        <v>62</v>
      </c>
      <c r="D313" s="17">
        <v>26</v>
      </c>
      <c r="E313" s="17">
        <v>4</v>
      </c>
      <c r="F313" s="17">
        <v>8</v>
      </c>
      <c r="G313" s="17">
        <v>12</v>
      </c>
      <c r="H313" s="33"/>
      <c r="I313" s="42">
        <f>VLOOKUP($A313,Skaters!$A1:$L640,7,FALSE)</f>
        <v>48</v>
      </c>
      <c r="J313" s="33">
        <f>VLOOKUP($A313,Skaters!$A1:$L640,10,FALSE)</f>
        <v>7.4512508905685797</v>
      </c>
      <c r="K313" s="33">
        <f>VLOOKUP($A313,Skaters!$A1:$L640,11,FALSE)</f>
        <v>11.9084656218463</v>
      </c>
      <c r="L313" s="33">
        <f>VLOOKUP($A313,Skaters!$A1:$L640,12,FALSE)</f>
        <v>19.359716512414799</v>
      </c>
      <c r="M313" s="33"/>
      <c r="N313" s="17">
        <f t="shared" si="16"/>
        <v>74</v>
      </c>
      <c r="O313" s="33">
        <f t="shared" si="17"/>
        <v>11.451250890568581</v>
      </c>
      <c r="P313" s="33">
        <f t="shared" si="18"/>
        <v>19.9084656218463</v>
      </c>
      <c r="Q313" s="33">
        <f t="shared" si="19"/>
        <v>31.359716512414799</v>
      </c>
    </row>
    <row r="314" spans="1:17" ht="21.25" customHeight="1" x14ac:dyDescent="0.15">
      <c r="A314" s="44" t="s">
        <v>362</v>
      </c>
      <c r="B314" s="48" t="s">
        <v>68</v>
      </c>
      <c r="C314" s="48" t="s">
        <v>104</v>
      </c>
      <c r="D314" s="17">
        <v>25</v>
      </c>
      <c r="E314" s="17">
        <v>3</v>
      </c>
      <c r="F314" s="17">
        <v>7</v>
      </c>
      <c r="G314" s="17">
        <v>10</v>
      </c>
      <c r="H314" s="33"/>
      <c r="I314" s="42">
        <f>VLOOKUP($A314,Skaters!$A1:$L640,7,FALSE)</f>
        <v>47</v>
      </c>
      <c r="J314" s="33">
        <f>VLOOKUP($A314,Skaters!$A1:$L640,10,FALSE)</f>
        <v>8.2645969126166499</v>
      </c>
      <c r="K314" s="33">
        <f>VLOOKUP($A314,Skaters!$A1:$L640,11,FALSE)</f>
        <v>13.0574925946669</v>
      </c>
      <c r="L314" s="33">
        <f>VLOOKUP($A314,Skaters!$A1:$L640,12,FALSE)</f>
        <v>21.3220895072836</v>
      </c>
      <c r="M314" s="33"/>
      <c r="N314" s="17">
        <f t="shared" si="16"/>
        <v>72</v>
      </c>
      <c r="O314" s="33">
        <f t="shared" si="17"/>
        <v>11.26459691261665</v>
      </c>
      <c r="P314" s="33">
        <f t="shared" si="18"/>
        <v>20.0574925946669</v>
      </c>
      <c r="Q314" s="33">
        <f t="shared" si="19"/>
        <v>31.3220895072836</v>
      </c>
    </row>
    <row r="315" spans="1:17" ht="21.25" customHeight="1" x14ac:dyDescent="0.15">
      <c r="A315" s="44" t="s">
        <v>450</v>
      </c>
      <c r="B315" s="48" t="s">
        <v>94</v>
      </c>
      <c r="C315" s="48" t="s">
        <v>66</v>
      </c>
      <c r="D315" s="17">
        <v>33</v>
      </c>
      <c r="E315" s="17">
        <v>8</v>
      </c>
      <c r="F315" s="17">
        <v>5</v>
      </c>
      <c r="G315" s="17">
        <v>13</v>
      </c>
      <c r="H315" s="33"/>
      <c r="I315" s="42">
        <f>VLOOKUP($A315,Skaters!$A1:$L640,7,FALSE)</f>
        <v>49</v>
      </c>
      <c r="J315" s="33">
        <f>VLOOKUP($A315,Skaters!$A1:$L640,10,FALSE)</f>
        <v>8.9761186923116902</v>
      </c>
      <c r="K315" s="33">
        <f>VLOOKUP($A315,Skaters!$A1:$L640,11,FALSE)</f>
        <v>9.3325502324910996</v>
      </c>
      <c r="L315" s="33">
        <f>VLOOKUP($A315,Skaters!$A1:$L640,12,FALSE)</f>
        <v>18.308668924802799</v>
      </c>
      <c r="M315" s="33"/>
      <c r="N315" s="17">
        <f t="shared" si="16"/>
        <v>82</v>
      </c>
      <c r="O315" s="33">
        <f t="shared" si="17"/>
        <v>16.97611869231169</v>
      </c>
      <c r="P315" s="33">
        <f t="shared" si="18"/>
        <v>14.3325502324911</v>
      </c>
      <c r="Q315" s="33">
        <f t="shared" si="19"/>
        <v>31.308668924802799</v>
      </c>
    </row>
    <row r="316" spans="1:17" ht="21.25" customHeight="1" x14ac:dyDescent="0.15">
      <c r="A316" s="44" t="s">
        <v>392</v>
      </c>
      <c r="B316" s="48" t="s">
        <v>119</v>
      </c>
      <c r="C316" s="48" t="s">
        <v>66</v>
      </c>
      <c r="D316" s="17">
        <v>24</v>
      </c>
      <c r="E316" s="17">
        <v>2</v>
      </c>
      <c r="F316" s="17">
        <v>8</v>
      </c>
      <c r="G316" s="17">
        <v>10</v>
      </c>
      <c r="H316" s="33"/>
      <c r="I316" s="42">
        <f>VLOOKUP($A316,Skaters!$A1:$L640,7,FALSE)</f>
        <v>46</v>
      </c>
      <c r="J316" s="33">
        <f>VLOOKUP($A316,Skaters!$A1:$L640,10,FALSE)</f>
        <v>7.70070684681078</v>
      </c>
      <c r="K316" s="33">
        <f>VLOOKUP($A316,Skaters!$A1:$L640,11,FALSE)</f>
        <v>13.241069958734</v>
      </c>
      <c r="L316" s="33">
        <f>VLOOKUP($A316,Skaters!$A1:$L640,12,FALSE)</f>
        <v>20.941776805544801</v>
      </c>
      <c r="M316" s="33"/>
      <c r="N316" s="17">
        <f t="shared" si="16"/>
        <v>70</v>
      </c>
      <c r="O316" s="33">
        <f t="shared" si="17"/>
        <v>9.70070684681078</v>
      </c>
      <c r="P316" s="33">
        <f t="shared" si="18"/>
        <v>21.241069958734002</v>
      </c>
      <c r="Q316" s="33">
        <f t="shared" si="19"/>
        <v>30.941776805544801</v>
      </c>
    </row>
    <row r="317" spans="1:17" ht="21.25" customHeight="1" x14ac:dyDescent="0.2">
      <c r="A317" s="47" t="s">
        <v>414</v>
      </c>
      <c r="B317" s="38" t="s">
        <v>239</v>
      </c>
      <c r="C317" s="38" t="s">
        <v>74</v>
      </c>
      <c r="D317" s="17">
        <v>36</v>
      </c>
      <c r="E317" s="17">
        <v>5</v>
      </c>
      <c r="F317" s="17">
        <v>10</v>
      </c>
      <c r="G317" s="17">
        <v>15</v>
      </c>
      <c r="H317" s="33"/>
      <c r="I317" s="42">
        <f>VLOOKUP($A317,Skaters!$A1:$L640,7,FALSE)</f>
        <v>44</v>
      </c>
      <c r="J317" s="33">
        <f>VLOOKUP($A317,Skaters!$A1:$L640,10,FALSE)</f>
        <v>4.0133280831836897</v>
      </c>
      <c r="K317" s="33">
        <f>VLOOKUP($A317,Skaters!$A1:$L640,11,FALSE)</f>
        <v>11.9224636931696</v>
      </c>
      <c r="L317" s="33">
        <f>VLOOKUP($A317,Skaters!$A1:$L640,12,FALSE)</f>
        <v>15.9357917763532</v>
      </c>
      <c r="M317" s="33"/>
      <c r="N317" s="17">
        <f t="shared" si="16"/>
        <v>80</v>
      </c>
      <c r="O317" s="33">
        <f t="shared" si="17"/>
        <v>9.0133280831836906</v>
      </c>
      <c r="P317" s="33">
        <f t="shared" si="18"/>
        <v>21.9224636931696</v>
      </c>
      <c r="Q317" s="33">
        <f t="shared" si="19"/>
        <v>30.935791776353199</v>
      </c>
    </row>
    <row r="318" spans="1:17" ht="21.25" customHeight="1" x14ac:dyDescent="0.15">
      <c r="A318" s="44" t="s">
        <v>415</v>
      </c>
      <c r="B318" s="45" t="s">
        <v>151</v>
      </c>
      <c r="C318" s="45" t="s">
        <v>61</v>
      </c>
      <c r="D318" s="17">
        <v>19</v>
      </c>
      <c r="E318" s="17">
        <v>4</v>
      </c>
      <c r="F318" s="17">
        <v>7</v>
      </c>
      <c r="G318" s="17">
        <v>11</v>
      </c>
      <c r="H318" s="33"/>
      <c r="I318" s="42">
        <f>VLOOKUP($A318,Skaters!$A1:$L640,7,FALSE)</f>
        <v>47</v>
      </c>
      <c r="J318" s="33">
        <f>VLOOKUP($A318,Skaters!$A1:$L640,10,FALSE)</f>
        <v>7.4454485133786701</v>
      </c>
      <c r="K318" s="33">
        <f>VLOOKUP($A318,Skaters!$A1:$L640,11,FALSE)</f>
        <v>12.483104689091199</v>
      </c>
      <c r="L318" s="33">
        <f>VLOOKUP($A318,Skaters!$A1:$L640,12,FALSE)</f>
        <v>19.928553202469899</v>
      </c>
      <c r="M318" s="33"/>
      <c r="N318" s="17">
        <f t="shared" si="16"/>
        <v>66</v>
      </c>
      <c r="O318" s="33">
        <f t="shared" si="17"/>
        <v>11.44544851337867</v>
      </c>
      <c r="P318" s="33">
        <f t="shared" si="18"/>
        <v>19.483104689091199</v>
      </c>
      <c r="Q318" s="33">
        <f t="shared" si="19"/>
        <v>30.928553202469899</v>
      </c>
    </row>
    <row r="319" spans="1:17" ht="21.25" customHeight="1" x14ac:dyDescent="0.2">
      <c r="A319" s="47" t="s">
        <v>371</v>
      </c>
      <c r="B319" s="38" t="s">
        <v>65</v>
      </c>
      <c r="C319" s="38" t="s">
        <v>81</v>
      </c>
      <c r="D319" s="17">
        <v>30</v>
      </c>
      <c r="E319" s="17">
        <v>6</v>
      </c>
      <c r="F319" s="17">
        <v>5</v>
      </c>
      <c r="G319" s="17">
        <v>11</v>
      </c>
      <c r="H319" s="33"/>
      <c r="I319" s="42">
        <f>VLOOKUP($A319,Skaters!$A1:$L640,7,FALSE)</f>
        <v>46</v>
      </c>
      <c r="J319" s="33">
        <f>VLOOKUP($A319,Skaters!$A1:$L640,10,FALSE)</f>
        <v>11.1174358357184</v>
      </c>
      <c r="K319" s="33">
        <f>VLOOKUP($A319,Skaters!$A1:$L640,11,FALSE)</f>
        <v>8.7016321709795008</v>
      </c>
      <c r="L319" s="33">
        <f>VLOOKUP($A319,Skaters!$A1:$L640,12,FALSE)</f>
        <v>19.819068006698</v>
      </c>
      <c r="M319" s="33"/>
      <c r="N319" s="17">
        <f t="shared" si="16"/>
        <v>76</v>
      </c>
      <c r="O319" s="33">
        <f t="shared" si="17"/>
        <v>17.1174358357184</v>
      </c>
      <c r="P319" s="33">
        <f t="shared" si="18"/>
        <v>13.701632170979501</v>
      </c>
      <c r="Q319" s="33">
        <f t="shared" si="19"/>
        <v>30.819068006698</v>
      </c>
    </row>
    <row r="320" spans="1:17" ht="21.25" customHeight="1" x14ac:dyDescent="0.15">
      <c r="A320" s="44" t="s">
        <v>460</v>
      </c>
      <c r="B320" s="45" t="s">
        <v>96</v>
      </c>
      <c r="C320" s="45" t="s">
        <v>66</v>
      </c>
      <c r="D320" s="17">
        <v>36</v>
      </c>
      <c r="E320" s="17">
        <v>9</v>
      </c>
      <c r="F320" s="17">
        <v>5</v>
      </c>
      <c r="G320" s="17">
        <v>14</v>
      </c>
      <c r="H320" s="33"/>
      <c r="I320" s="42">
        <f>VLOOKUP($A320,Skaters!$A1:$L640,7,FALSE)</f>
        <v>46</v>
      </c>
      <c r="J320" s="33">
        <f>VLOOKUP($A320,Skaters!$A1:$L640,10,FALSE)</f>
        <v>8.9474585560169899</v>
      </c>
      <c r="K320" s="33">
        <f>VLOOKUP($A320,Skaters!$A1:$L640,11,FALSE)</f>
        <v>7.8642927388636199</v>
      </c>
      <c r="L320" s="33">
        <f>VLOOKUP($A320,Skaters!$A1:$L640,12,FALSE)</f>
        <v>16.811751294880601</v>
      </c>
      <c r="M320" s="33"/>
      <c r="N320" s="17">
        <f t="shared" si="16"/>
        <v>82</v>
      </c>
      <c r="O320" s="33">
        <f t="shared" si="17"/>
        <v>17.94745855601699</v>
      </c>
      <c r="P320" s="33">
        <f t="shared" si="18"/>
        <v>12.86429273886362</v>
      </c>
      <c r="Q320" s="33">
        <f t="shared" si="19"/>
        <v>30.811751294880601</v>
      </c>
    </row>
    <row r="321" spans="1:17" ht="21.25" customHeight="1" x14ac:dyDescent="0.15">
      <c r="A321" s="44" t="s">
        <v>431</v>
      </c>
      <c r="B321" s="48" t="s">
        <v>70</v>
      </c>
      <c r="C321" s="48" t="s">
        <v>66</v>
      </c>
      <c r="D321" s="17">
        <v>13</v>
      </c>
      <c r="E321" s="17">
        <v>2</v>
      </c>
      <c r="F321" s="17">
        <v>8</v>
      </c>
      <c r="G321" s="17">
        <v>10</v>
      </c>
      <c r="H321" s="33"/>
      <c r="I321" s="42">
        <f>VLOOKUP($A321,Skaters!$A1:$L640,7,FALSE)</f>
        <v>47</v>
      </c>
      <c r="J321" s="33">
        <f>VLOOKUP($A321,Skaters!$A1:$L640,10,FALSE)</f>
        <v>5.1933306021236598</v>
      </c>
      <c r="K321" s="33">
        <f>VLOOKUP($A321,Skaters!$A1:$L640,11,FALSE)</f>
        <v>15.140369826559599</v>
      </c>
      <c r="L321" s="33">
        <f>VLOOKUP($A321,Skaters!$A1:$L640,12,FALSE)</f>
        <v>20.333700428683301</v>
      </c>
      <c r="M321" s="33"/>
      <c r="N321" s="17">
        <f t="shared" si="16"/>
        <v>60</v>
      </c>
      <c r="O321" s="33">
        <f t="shared" si="17"/>
        <v>7.1933306021236598</v>
      </c>
      <c r="P321" s="33">
        <f t="shared" si="18"/>
        <v>23.140369826559599</v>
      </c>
      <c r="Q321" s="33">
        <f t="shared" si="19"/>
        <v>30.333700428683301</v>
      </c>
    </row>
    <row r="322" spans="1:17" ht="21.25" customHeight="1" x14ac:dyDescent="0.15">
      <c r="A322" s="44" t="s">
        <v>514</v>
      </c>
      <c r="B322" s="48" t="s">
        <v>70</v>
      </c>
      <c r="C322" s="48" t="s">
        <v>59</v>
      </c>
      <c r="D322" s="17">
        <v>31</v>
      </c>
      <c r="E322" s="17">
        <v>8</v>
      </c>
      <c r="F322" s="17">
        <v>6</v>
      </c>
      <c r="G322" s="17">
        <v>14</v>
      </c>
      <c r="H322" s="33"/>
      <c r="I322" s="42">
        <f>VLOOKUP($A322,Skaters!$A1:$L640,7,FALSE)</f>
        <v>47</v>
      </c>
      <c r="J322" s="33">
        <f>VLOOKUP($A322,Skaters!$A1:$L640,10,FALSE)</f>
        <v>8.0778027742641605</v>
      </c>
      <c r="K322" s="33">
        <f>VLOOKUP($A322,Skaters!$A1:$L640,11,FALSE)</f>
        <v>8.2089529212827497</v>
      </c>
      <c r="L322" s="33">
        <f>VLOOKUP($A322,Skaters!$A1:$L640,12,FALSE)</f>
        <v>16.2867556955471</v>
      </c>
      <c r="M322" s="33"/>
      <c r="N322" s="17">
        <f t="shared" ref="N322:N385" si="20">I322+D322</f>
        <v>78</v>
      </c>
      <c r="O322" s="33">
        <f t="shared" ref="O322:O385" si="21">J322+E322</f>
        <v>16.07780277426416</v>
      </c>
      <c r="P322" s="33">
        <f t="shared" ref="P322:P385" si="22">K322+F322</f>
        <v>14.20895292128275</v>
      </c>
      <c r="Q322" s="33">
        <f t="shared" ref="Q322:Q385" si="23">L322+G322</f>
        <v>30.2867556955471</v>
      </c>
    </row>
    <row r="323" spans="1:17" ht="21.25" customHeight="1" x14ac:dyDescent="0.15">
      <c r="A323" s="44" t="s">
        <v>368</v>
      </c>
      <c r="B323" s="45" t="s">
        <v>63</v>
      </c>
      <c r="C323" s="45" t="s">
        <v>74</v>
      </c>
      <c r="D323" s="17">
        <v>32</v>
      </c>
      <c r="E323" s="17">
        <v>1</v>
      </c>
      <c r="F323" s="17">
        <v>9</v>
      </c>
      <c r="G323" s="17">
        <v>10</v>
      </c>
      <c r="H323" s="33"/>
      <c r="I323" s="42">
        <f>VLOOKUP($A323,Skaters!$A1:$L640,7,FALSE)</f>
        <v>49</v>
      </c>
      <c r="J323" s="33">
        <f>VLOOKUP($A323,Skaters!$A1:$L640,10,FALSE)</f>
        <v>3.4440826812573002</v>
      </c>
      <c r="K323" s="33">
        <f>VLOOKUP($A323,Skaters!$A1:$L640,11,FALSE)</f>
        <v>16.758899156716801</v>
      </c>
      <c r="L323" s="33">
        <f>VLOOKUP($A323,Skaters!$A1:$L640,12,FALSE)</f>
        <v>20.2029818379741</v>
      </c>
      <c r="M323" s="33"/>
      <c r="N323" s="17">
        <f t="shared" si="20"/>
        <v>81</v>
      </c>
      <c r="O323" s="33">
        <f t="shared" si="21"/>
        <v>4.4440826812573002</v>
      </c>
      <c r="P323" s="33">
        <f t="shared" si="22"/>
        <v>25.758899156716801</v>
      </c>
      <c r="Q323" s="33">
        <f t="shared" si="23"/>
        <v>30.2029818379741</v>
      </c>
    </row>
    <row r="324" spans="1:17" ht="21.25" customHeight="1" x14ac:dyDescent="0.15">
      <c r="A324" s="44" t="s">
        <v>370</v>
      </c>
      <c r="B324" s="45" t="s">
        <v>96</v>
      </c>
      <c r="C324" s="45" t="s">
        <v>74</v>
      </c>
      <c r="D324" s="17">
        <v>35</v>
      </c>
      <c r="E324" s="17">
        <v>2</v>
      </c>
      <c r="F324" s="17">
        <v>9</v>
      </c>
      <c r="G324" s="17">
        <v>11</v>
      </c>
      <c r="H324" s="33"/>
      <c r="I324" s="42">
        <f>VLOOKUP($A324,Skaters!$A1:$L640,7,FALSE)</f>
        <v>46</v>
      </c>
      <c r="J324" s="33">
        <f>VLOOKUP($A324,Skaters!$A1:$L640,10,FALSE)</f>
        <v>4.3765745463841199</v>
      </c>
      <c r="K324" s="33">
        <f>VLOOKUP($A324,Skaters!$A1:$L640,11,FALSE)</f>
        <v>14.806803428192699</v>
      </c>
      <c r="L324" s="33">
        <f>VLOOKUP($A324,Skaters!$A1:$L640,12,FALSE)</f>
        <v>19.183377974576899</v>
      </c>
      <c r="M324" s="33"/>
      <c r="N324" s="17">
        <f t="shared" si="20"/>
        <v>81</v>
      </c>
      <c r="O324" s="33">
        <f t="shared" si="21"/>
        <v>6.3765745463841199</v>
      </c>
      <c r="P324" s="33">
        <f t="shared" si="22"/>
        <v>23.806803428192701</v>
      </c>
      <c r="Q324" s="33">
        <f t="shared" si="23"/>
        <v>30.183377974576899</v>
      </c>
    </row>
    <row r="325" spans="1:17" ht="21.25" customHeight="1" x14ac:dyDescent="0.2">
      <c r="A325" s="47" t="s">
        <v>433</v>
      </c>
      <c r="B325" s="38" t="s">
        <v>58</v>
      </c>
      <c r="C325" s="38" t="s">
        <v>81</v>
      </c>
      <c r="D325" s="17">
        <v>34</v>
      </c>
      <c r="E325" s="17">
        <v>5</v>
      </c>
      <c r="F325" s="17">
        <v>7</v>
      </c>
      <c r="G325" s="17">
        <v>12</v>
      </c>
      <c r="H325" s="33"/>
      <c r="I325" s="42">
        <f>VLOOKUP($A325,Skaters!$A1:$L640,7,FALSE)</f>
        <v>48</v>
      </c>
      <c r="J325" s="33">
        <f>VLOOKUP($A325,Skaters!$A1:$L640,10,FALSE)</f>
        <v>8.1006295647628299</v>
      </c>
      <c r="K325" s="33">
        <f>VLOOKUP($A325,Skaters!$A1:$L640,11,FALSE)</f>
        <v>9.9162336535613296</v>
      </c>
      <c r="L325" s="33">
        <f>VLOOKUP($A325,Skaters!$A1:$L640,12,FALSE)</f>
        <v>18.0168632183242</v>
      </c>
      <c r="M325" s="33"/>
      <c r="N325" s="17">
        <f t="shared" si="20"/>
        <v>82</v>
      </c>
      <c r="O325" s="33">
        <f t="shared" si="21"/>
        <v>13.10062956476283</v>
      </c>
      <c r="P325" s="33">
        <f t="shared" si="22"/>
        <v>16.916233653561328</v>
      </c>
      <c r="Q325" s="33">
        <f t="shared" si="23"/>
        <v>30.0168632183242</v>
      </c>
    </row>
    <row r="326" spans="1:17" ht="21.25" customHeight="1" x14ac:dyDescent="0.2">
      <c r="A326" s="47" t="s">
        <v>417</v>
      </c>
      <c r="B326" s="38" t="s">
        <v>204</v>
      </c>
      <c r="C326" s="38" t="s">
        <v>81</v>
      </c>
      <c r="D326" s="17">
        <v>31</v>
      </c>
      <c r="E326" s="17">
        <v>7</v>
      </c>
      <c r="F326" s="17">
        <v>5</v>
      </c>
      <c r="G326" s="17">
        <v>12</v>
      </c>
      <c r="H326" s="33"/>
      <c r="I326" s="42">
        <f>VLOOKUP($A326,Skaters!$A1:$L640,7,FALSE)</f>
        <v>48</v>
      </c>
      <c r="J326" s="33">
        <f>VLOOKUP($A326,Skaters!$A1:$L640,10,FALSE)</f>
        <v>9.8514405320693808</v>
      </c>
      <c r="K326" s="33">
        <f>VLOOKUP($A326,Skaters!$A1:$L640,11,FALSE)</f>
        <v>8.0283498812587197</v>
      </c>
      <c r="L326" s="33">
        <f>VLOOKUP($A326,Skaters!$A1:$L640,12,FALSE)</f>
        <v>17.879790413328099</v>
      </c>
      <c r="M326" s="33"/>
      <c r="N326" s="17">
        <f t="shared" si="20"/>
        <v>79</v>
      </c>
      <c r="O326" s="33">
        <f t="shared" si="21"/>
        <v>16.851440532069383</v>
      </c>
      <c r="P326" s="33">
        <f t="shared" si="22"/>
        <v>13.02834988125872</v>
      </c>
      <c r="Q326" s="33">
        <f t="shared" si="23"/>
        <v>29.879790413328099</v>
      </c>
    </row>
    <row r="327" spans="1:17" ht="21.25" customHeight="1" x14ac:dyDescent="0.15">
      <c r="A327" s="44" t="s">
        <v>537</v>
      </c>
      <c r="B327" s="48" t="s">
        <v>87</v>
      </c>
      <c r="C327" s="48" t="s">
        <v>61</v>
      </c>
      <c r="D327" s="17">
        <v>33</v>
      </c>
      <c r="E327" s="17">
        <v>7</v>
      </c>
      <c r="F327" s="17">
        <v>7</v>
      </c>
      <c r="G327" s="17">
        <v>14</v>
      </c>
      <c r="H327" s="33"/>
      <c r="I327" s="42">
        <f>VLOOKUP($A327,Skaters!$A1:$L640,7,FALSE)</f>
        <v>44</v>
      </c>
      <c r="J327" s="33">
        <f>VLOOKUP($A327,Skaters!$A1:$L640,10,FALSE)</f>
        <v>6.9129601612071898</v>
      </c>
      <c r="K327" s="33">
        <f>VLOOKUP($A327,Skaters!$A1:$L640,11,FALSE)</f>
        <v>8.8346746520603094</v>
      </c>
      <c r="L327" s="33">
        <f>VLOOKUP($A327,Skaters!$A1:$L640,12,FALSE)</f>
        <v>15.747634813267499</v>
      </c>
      <c r="M327" s="33"/>
      <c r="N327" s="17">
        <f t="shared" si="20"/>
        <v>77</v>
      </c>
      <c r="O327" s="33">
        <f t="shared" si="21"/>
        <v>13.91296016120719</v>
      </c>
      <c r="P327" s="33">
        <f t="shared" si="22"/>
        <v>15.834674652060309</v>
      </c>
      <c r="Q327" s="33">
        <f t="shared" si="23"/>
        <v>29.747634813267499</v>
      </c>
    </row>
    <row r="328" spans="1:17" ht="21.25" customHeight="1" x14ac:dyDescent="0.2">
      <c r="A328" s="47" t="s">
        <v>434</v>
      </c>
      <c r="B328" s="38" t="s">
        <v>65</v>
      </c>
      <c r="C328" s="38" t="s">
        <v>62</v>
      </c>
      <c r="D328" s="17">
        <v>31</v>
      </c>
      <c r="E328" s="17">
        <v>7</v>
      </c>
      <c r="F328" s="17">
        <v>5</v>
      </c>
      <c r="G328" s="17">
        <v>12</v>
      </c>
      <c r="H328" s="33"/>
      <c r="I328" s="42">
        <f>VLOOKUP($A328,Skaters!$A1:$L640,7,FALSE)</f>
        <v>46</v>
      </c>
      <c r="J328" s="33">
        <f>VLOOKUP($A328,Skaters!$A1:$L640,10,FALSE)</f>
        <v>8.3393295637898408</v>
      </c>
      <c r="K328" s="33">
        <f>VLOOKUP($A328,Skaters!$A1:$L640,11,FALSE)</f>
        <v>9.3347745899369201</v>
      </c>
      <c r="L328" s="33">
        <f>VLOOKUP($A328,Skaters!$A1:$L640,12,FALSE)</f>
        <v>17.674104153726802</v>
      </c>
      <c r="M328" s="33"/>
      <c r="N328" s="17">
        <f t="shared" si="20"/>
        <v>77</v>
      </c>
      <c r="O328" s="33">
        <f t="shared" si="21"/>
        <v>15.339329563789841</v>
      </c>
      <c r="P328" s="33">
        <f t="shared" si="22"/>
        <v>14.33477458993692</v>
      </c>
      <c r="Q328" s="33">
        <f t="shared" si="23"/>
        <v>29.674104153726802</v>
      </c>
    </row>
    <row r="329" spans="1:17" ht="21.25" customHeight="1" x14ac:dyDescent="0.15">
      <c r="A329" s="37" t="s">
        <v>391</v>
      </c>
      <c r="B329" s="38" t="s">
        <v>70</v>
      </c>
      <c r="C329" s="38" t="s">
        <v>81</v>
      </c>
      <c r="D329" s="17">
        <v>33</v>
      </c>
      <c r="E329" s="17">
        <v>8</v>
      </c>
      <c r="F329" s="17">
        <v>4</v>
      </c>
      <c r="G329" s="17">
        <v>12</v>
      </c>
      <c r="H329" s="33"/>
      <c r="I329" s="42">
        <f>VLOOKUP($A329,Skaters!$A1:$L640,7,FALSE)</f>
        <v>47</v>
      </c>
      <c r="J329" s="33">
        <f>VLOOKUP($A329,Skaters!$A1:$L640,10,FALSE)</f>
        <v>10.5284192840586</v>
      </c>
      <c r="K329" s="33">
        <f>VLOOKUP($A329,Skaters!$A1:$L640,11,FALSE)</f>
        <v>7.1160723217391801</v>
      </c>
      <c r="L329" s="33">
        <f>VLOOKUP($A329,Skaters!$A1:$L640,12,FALSE)</f>
        <v>17.6444916057978</v>
      </c>
      <c r="M329" s="33"/>
      <c r="N329" s="17">
        <f t="shared" si="20"/>
        <v>80</v>
      </c>
      <c r="O329" s="33">
        <f t="shared" si="21"/>
        <v>18.5284192840586</v>
      </c>
      <c r="P329" s="33">
        <f t="shared" si="22"/>
        <v>11.11607232173918</v>
      </c>
      <c r="Q329" s="33">
        <f t="shared" si="23"/>
        <v>29.6444916057978</v>
      </c>
    </row>
    <row r="330" spans="1:17" ht="21.25" customHeight="1" x14ac:dyDescent="0.15">
      <c r="A330" s="44" t="s">
        <v>400</v>
      </c>
      <c r="B330" s="45" t="s">
        <v>147</v>
      </c>
      <c r="C330" s="45" t="s">
        <v>74</v>
      </c>
      <c r="D330" s="17">
        <v>31</v>
      </c>
      <c r="E330" s="17">
        <v>3</v>
      </c>
      <c r="F330" s="17">
        <v>10</v>
      </c>
      <c r="G330" s="17">
        <v>13</v>
      </c>
      <c r="H330" s="33"/>
      <c r="I330" s="42">
        <f>VLOOKUP($A330,Skaters!$A1:$L640,7,FALSE)</f>
        <v>46</v>
      </c>
      <c r="J330" s="33">
        <f>VLOOKUP($A330,Skaters!$A1:$L640,10,FALSE)</f>
        <v>3.97183639886198</v>
      </c>
      <c r="K330" s="33">
        <f>VLOOKUP($A330,Skaters!$A1:$L640,11,FALSE)</f>
        <v>12.665802028568599</v>
      </c>
      <c r="L330" s="33">
        <f>VLOOKUP($A330,Skaters!$A1:$L640,12,FALSE)</f>
        <v>16.637638427430598</v>
      </c>
      <c r="M330" s="33"/>
      <c r="N330" s="17">
        <f t="shared" si="20"/>
        <v>77</v>
      </c>
      <c r="O330" s="33">
        <f t="shared" si="21"/>
        <v>6.9718363988619796</v>
      </c>
      <c r="P330" s="33">
        <f t="shared" si="22"/>
        <v>22.665802028568599</v>
      </c>
      <c r="Q330" s="33">
        <f t="shared" si="23"/>
        <v>29.637638427430598</v>
      </c>
    </row>
    <row r="331" spans="1:17" ht="21.25" customHeight="1" x14ac:dyDescent="0.15">
      <c r="A331" s="44" t="s">
        <v>404</v>
      </c>
      <c r="B331" s="45" t="s">
        <v>99</v>
      </c>
      <c r="C331" s="45" t="s">
        <v>66</v>
      </c>
      <c r="D331" s="17">
        <v>26</v>
      </c>
      <c r="E331" s="17">
        <v>6</v>
      </c>
      <c r="F331" s="17">
        <v>4</v>
      </c>
      <c r="G331" s="17">
        <v>10</v>
      </c>
      <c r="H331" s="33"/>
      <c r="I331" s="42">
        <f>VLOOKUP($A331,Skaters!$A1:$L640,7,FALSE)</f>
        <v>53</v>
      </c>
      <c r="J331" s="33">
        <f>VLOOKUP($A331,Skaters!$A1:$L640,10,FALSE)</f>
        <v>10.822610854351099</v>
      </c>
      <c r="K331" s="33">
        <f>VLOOKUP($A331,Skaters!$A1:$L640,11,FALSE)</f>
        <v>8.3203049903581991</v>
      </c>
      <c r="L331" s="33">
        <f>VLOOKUP($A331,Skaters!$A1:$L640,12,FALSE)</f>
        <v>19.1429158447094</v>
      </c>
      <c r="M331" s="33"/>
      <c r="N331" s="17">
        <f t="shared" si="20"/>
        <v>79</v>
      </c>
      <c r="O331" s="33">
        <f t="shared" si="21"/>
        <v>16.822610854351097</v>
      </c>
      <c r="P331" s="33">
        <f t="shared" si="22"/>
        <v>12.320304990358199</v>
      </c>
      <c r="Q331" s="33">
        <f t="shared" si="23"/>
        <v>29.1429158447094</v>
      </c>
    </row>
    <row r="332" spans="1:17" ht="21.25" customHeight="1" x14ac:dyDescent="0.15">
      <c r="A332" s="44" t="s">
        <v>463</v>
      </c>
      <c r="B332" s="45" t="s">
        <v>78</v>
      </c>
      <c r="C332" s="45" t="s">
        <v>81</v>
      </c>
      <c r="D332" s="17">
        <v>36</v>
      </c>
      <c r="E332" s="17">
        <v>7</v>
      </c>
      <c r="F332" s="17">
        <v>5</v>
      </c>
      <c r="G332" s="17">
        <v>12</v>
      </c>
      <c r="H332" s="33"/>
      <c r="I332" s="42">
        <f>VLOOKUP($A332,Skaters!$A1:$L640,7,FALSE)</f>
        <v>45</v>
      </c>
      <c r="J332" s="33">
        <f>VLOOKUP($A332,Skaters!$A1:$L640,10,FALSE)</f>
        <v>6.8398378292837299</v>
      </c>
      <c r="K332" s="33">
        <f>VLOOKUP($A332,Skaters!$A1:$L640,11,FALSE)</f>
        <v>10.169628720079601</v>
      </c>
      <c r="L332" s="33">
        <f>VLOOKUP($A332,Skaters!$A1:$L640,12,FALSE)</f>
        <v>17.009466549363299</v>
      </c>
      <c r="M332" s="33"/>
      <c r="N332" s="17">
        <f t="shared" si="20"/>
        <v>81</v>
      </c>
      <c r="O332" s="33">
        <f t="shared" si="21"/>
        <v>13.839837829283731</v>
      </c>
      <c r="P332" s="33">
        <f t="shared" si="22"/>
        <v>15.169628720079601</v>
      </c>
      <c r="Q332" s="33">
        <f t="shared" si="23"/>
        <v>29.009466549363299</v>
      </c>
    </row>
    <row r="333" spans="1:17" ht="21.25" customHeight="1" x14ac:dyDescent="0.2">
      <c r="A333" s="47" t="s">
        <v>413</v>
      </c>
      <c r="B333" s="38" t="s">
        <v>70</v>
      </c>
      <c r="C333" s="38" t="s">
        <v>62</v>
      </c>
      <c r="D333" s="17">
        <v>33</v>
      </c>
      <c r="E333" s="17">
        <v>4</v>
      </c>
      <c r="F333" s="17">
        <v>7</v>
      </c>
      <c r="G333" s="17">
        <v>11</v>
      </c>
      <c r="H333" s="33"/>
      <c r="I333" s="42">
        <f>VLOOKUP($A333,Skaters!$A1:$L640,7,FALSE)</f>
        <v>47</v>
      </c>
      <c r="J333" s="33">
        <f>VLOOKUP($A333,Skaters!$A1:$L640,10,FALSE)</f>
        <v>7.1049326600215696</v>
      </c>
      <c r="K333" s="33">
        <f>VLOOKUP($A333,Skaters!$A1:$L640,11,FALSE)</f>
        <v>10.904223865041301</v>
      </c>
      <c r="L333" s="33">
        <f>VLOOKUP($A333,Skaters!$A1:$L640,12,FALSE)</f>
        <v>18.009156525062899</v>
      </c>
      <c r="M333" s="33"/>
      <c r="N333" s="17">
        <f t="shared" si="20"/>
        <v>80</v>
      </c>
      <c r="O333" s="33">
        <f t="shared" si="21"/>
        <v>11.10493266002157</v>
      </c>
      <c r="P333" s="33">
        <f t="shared" si="22"/>
        <v>17.904223865041303</v>
      </c>
      <c r="Q333" s="33">
        <f t="shared" si="23"/>
        <v>29.009156525062899</v>
      </c>
    </row>
    <row r="334" spans="1:17" ht="21.25" customHeight="1" x14ac:dyDescent="0.15">
      <c r="A334" s="44" t="s">
        <v>419</v>
      </c>
      <c r="B334" s="45" t="s">
        <v>87</v>
      </c>
      <c r="C334" s="45" t="s">
        <v>74</v>
      </c>
      <c r="D334" s="17">
        <v>32</v>
      </c>
      <c r="E334" s="17">
        <v>3</v>
      </c>
      <c r="F334" s="17">
        <v>10</v>
      </c>
      <c r="G334" s="17">
        <v>13</v>
      </c>
      <c r="H334" s="33"/>
      <c r="I334" s="42">
        <f>VLOOKUP($A334,Skaters!$A1:$L640,7,FALSE)</f>
        <v>44</v>
      </c>
      <c r="J334" s="33">
        <f>VLOOKUP($A334,Skaters!$A1:$L640,10,FALSE)</f>
        <v>3.66789603654881</v>
      </c>
      <c r="K334" s="33">
        <f>VLOOKUP($A334,Skaters!$A1:$L640,11,FALSE)</f>
        <v>12.299825306044299</v>
      </c>
      <c r="L334" s="33">
        <f>VLOOKUP($A334,Skaters!$A1:$L640,12,FALSE)</f>
        <v>15.967721342593199</v>
      </c>
      <c r="M334" s="33"/>
      <c r="N334" s="17">
        <f t="shared" si="20"/>
        <v>76</v>
      </c>
      <c r="O334" s="33">
        <f t="shared" si="21"/>
        <v>6.66789603654881</v>
      </c>
      <c r="P334" s="33">
        <f t="shared" si="22"/>
        <v>22.299825306044298</v>
      </c>
      <c r="Q334" s="33">
        <f t="shared" si="23"/>
        <v>28.967721342593201</v>
      </c>
    </row>
    <row r="335" spans="1:17" ht="21.25" customHeight="1" x14ac:dyDescent="0.15">
      <c r="A335" s="44" t="s">
        <v>367</v>
      </c>
      <c r="B335" s="45" t="s">
        <v>130</v>
      </c>
      <c r="C335" s="45" t="s">
        <v>74</v>
      </c>
      <c r="D335" s="17">
        <v>35</v>
      </c>
      <c r="E335" s="17">
        <v>0</v>
      </c>
      <c r="F335" s="17">
        <v>13</v>
      </c>
      <c r="G335" s="17">
        <v>13</v>
      </c>
      <c r="H335" s="33"/>
      <c r="I335" s="42">
        <f>VLOOKUP($A335,Skaters!$A1:$L640,7,FALSE)</f>
        <v>47</v>
      </c>
      <c r="J335" s="33">
        <f>VLOOKUP($A335,Skaters!$A1:$L640,10,FALSE)</f>
        <v>2.0817670086718199</v>
      </c>
      <c r="K335" s="33">
        <f>VLOOKUP($A335,Skaters!$A1:$L640,11,FALSE)</f>
        <v>13.869656764074801</v>
      </c>
      <c r="L335" s="33">
        <f>VLOOKUP($A335,Skaters!$A1:$L640,12,FALSE)</f>
        <v>15.951423772746599</v>
      </c>
      <c r="M335" s="33"/>
      <c r="N335" s="17">
        <f t="shared" si="20"/>
        <v>82</v>
      </c>
      <c r="O335" s="33">
        <f t="shared" si="21"/>
        <v>2.0817670086718199</v>
      </c>
      <c r="P335" s="33">
        <f t="shared" si="22"/>
        <v>26.869656764074801</v>
      </c>
      <c r="Q335" s="33">
        <f t="shared" si="23"/>
        <v>28.951423772746601</v>
      </c>
    </row>
    <row r="336" spans="1:17" ht="21.25" customHeight="1" x14ac:dyDescent="0.15">
      <c r="A336" s="44" t="s">
        <v>420</v>
      </c>
      <c r="B336" s="45" t="s">
        <v>121</v>
      </c>
      <c r="C336" s="45" t="s">
        <v>59</v>
      </c>
      <c r="D336" s="17">
        <v>33</v>
      </c>
      <c r="E336" s="17">
        <v>5</v>
      </c>
      <c r="F336" s="17">
        <v>7</v>
      </c>
      <c r="G336" s="17">
        <v>12</v>
      </c>
      <c r="H336" s="33"/>
      <c r="I336" s="42">
        <f>VLOOKUP($A336,Skaters!$A1:$L640,7,FALSE)</f>
        <v>49</v>
      </c>
      <c r="J336" s="33">
        <f>VLOOKUP($A336,Skaters!$A1:$L640,10,FALSE)</f>
        <v>7.1317840468714904</v>
      </c>
      <c r="K336" s="33">
        <f>VLOOKUP($A336,Skaters!$A1:$L640,11,FALSE)</f>
        <v>9.67564677883637</v>
      </c>
      <c r="L336" s="33">
        <f>VLOOKUP($A336,Skaters!$A1:$L640,12,FALSE)</f>
        <v>16.8074308257079</v>
      </c>
      <c r="M336" s="33"/>
      <c r="N336" s="17">
        <f t="shared" si="20"/>
        <v>82</v>
      </c>
      <c r="O336" s="33">
        <f t="shared" si="21"/>
        <v>12.131784046871491</v>
      </c>
      <c r="P336" s="33">
        <f t="shared" si="22"/>
        <v>16.67564677883637</v>
      </c>
      <c r="Q336" s="33">
        <f t="shared" si="23"/>
        <v>28.8074308257079</v>
      </c>
    </row>
    <row r="337" spans="1:17" ht="21.25" customHeight="1" x14ac:dyDescent="0.15">
      <c r="A337" s="44" t="s">
        <v>479</v>
      </c>
      <c r="B337" s="45" t="s">
        <v>157</v>
      </c>
      <c r="C337" s="45" t="s">
        <v>61</v>
      </c>
      <c r="D337" s="17">
        <v>35</v>
      </c>
      <c r="E337" s="17">
        <v>4</v>
      </c>
      <c r="F337" s="17">
        <v>9</v>
      </c>
      <c r="G337" s="17">
        <v>13</v>
      </c>
      <c r="H337" s="33"/>
      <c r="I337" s="42">
        <f>VLOOKUP($A337,Skaters!$A1:$L640,7,FALSE)</f>
        <v>46</v>
      </c>
      <c r="J337" s="33">
        <f>VLOOKUP($A337,Skaters!$A1:$L640,10,FALSE)</f>
        <v>6.14560803788779</v>
      </c>
      <c r="K337" s="33">
        <f>VLOOKUP($A337,Skaters!$A1:$L640,11,FALSE)</f>
        <v>9.6279601897619305</v>
      </c>
      <c r="L337" s="33">
        <f>VLOOKUP($A337,Skaters!$A1:$L640,12,FALSE)</f>
        <v>15.7735682276498</v>
      </c>
      <c r="M337" s="33"/>
      <c r="N337" s="17">
        <f t="shared" si="20"/>
        <v>81</v>
      </c>
      <c r="O337" s="33">
        <f t="shared" si="21"/>
        <v>10.14560803788779</v>
      </c>
      <c r="P337" s="33">
        <f t="shared" si="22"/>
        <v>18.627960189761929</v>
      </c>
      <c r="Q337" s="33">
        <f t="shared" si="23"/>
        <v>28.7735682276498</v>
      </c>
    </row>
    <row r="338" spans="1:17" ht="21.25" customHeight="1" x14ac:dyDescent="0.15">
      <c r="A338" s="44" t="s">
        <v>377</v>
      </c>
      <c r="B338" s="45" t="s">
        <v>151</v>
      </c>
      <c r="C338" s="45" t="s">
        <v>74</v>
      </c>
      <c r="D338" s="17">
        <v>35</v>
      </c>
      <c r="E338" s="17">
        <v>0</v>
      </c>
      <c r="F338" s="17">
        <v>11</v>
      </c>
      <c r="G338" s="17">
        <v>11</v>
      </c>
      <c r="H338" s="33"/>
      <c r="I338" s="42">
        <f>VLOOKUP($A338,Skaters!$A1:$L640,7,FALSE)</f>
        <v>47</v>
      </c>
      <c r="J338" s="33">
        <f>VLOOKUP($A338,Skaters!$A1:$L640,10,FALSE)</f>
        <v>1.79242554196877</v>
      </c>
      <c r="K338" s="33">
        <f>VLOOKUP($A338,Skaters!$A1:$L640,11,FALSE)</f>
        <v>15.8699358552731</v>
      </c>
      <c r="L338" s="33">
        <f>VLOOKUP($A338,Skaters!$A1:$L640,12,FALSE)</f>
        <v>17.662361397241799</v>
      </c>
      <c r="M338" s="33"/>
      <c r="N338" s="17">
        <f t="shared" si="20"/>
        <v>82</v>
      </c>
      <c r="O338" s="33">
        <f t="shared" si="21"/>
        <v>1.79242554196877</v>
      </c>
      <c r="P338" s="33">
        <f t="shared" si="22"/>
        <v>26.869935855273098</v>
      </c>
      <c r="Q338" s="33">
        <f t="shared" si="23"/>
        <v>28.662361397241799</v>
      </c>
    </row>
    <row r="339" spans="1:17" ht="21.25" customHeight="1" x14ac:dyDescent="0.15">
      <c r="A339" s="44" t="s">
        <v>332</v>
      </c>
      <c r="B339" s="48" t="s">
        <v>65</v>
      </c>
      <c r="C339" s="48" t="s">
        <v>81</v>
      </c>
      <c r="D339" s="17">
        <v>10</v>
      </c>
      <c r="E339" s="17">
        <v>2</v>
      </c>
      <c r="F339" s="17">
        <v>4</v>
      </c>
      <c r="G339" s="17">
        <v>6</v>
      </c>
      <c r="H339" s="33"/>
      <c r="I339" s="42">
        <f>VLOOKUP($A339,Skaters!$A1:$L640,7,FALSE)</f>
        <v>46</v>
      </c>
      <c r="J339" s="33">
        <f>VLOOKUP($A339,Skaters!$A1:$L640,10,FALSE)</f>
        <v>10.189355120991999</v>
      </c>
      <c r="K339" s="33">
        <f>VLOOKUP($A339,Skaters!$A1:$L640,11,FALSE)</f>
        <v>12.3827527194158</v>
      </c>
      <c r="L339" s="33">
        <f>VLOOKUP($A339,Skaters!$A1:$L640,12,FALSE)</f>
        <v>22.572107840407799</v>
      </c>
      <c r="M339" s="33"/>
      <c r="N339" s="17">
        <f t="shared" si="20"/>
        <v>56</v>
      </c>
      <c r="O339" s="33">
        <f t="shared" si="21"/>
        <v>12.189355120991999</v>
      </c>
      <c r="P339" s="33">
        <f t="shared" si="22"/>
        <v>16.382752719415798</v>
      </c>
      <c r="Q339" s="33">
        <f t="shared" si="23"/>
        <v>28.572107840407799</v>
      </c>
    </row>
    <row r="340" spans="1:17" ht="21.25" customHeight="1" x14ac:dyDescent="0.15">
      <c r="A340" s="44" t="s">
        <v>406</v>
      </c>
      <c r="B340" s="45" t="s">
        <v>76</v>
      </c>
      <c r="C340" s="45" t="s">
        <v>74</v>
      </c>
      <c r="D340" s="17">
        <v>33</v>
      </c>
      <c r="E340" s="17">
        <v>5</v>
      </c>
      <c r="F340" s="17">
        <v>8</v>
      </c>
      <c r="G340" s="17">
        <v>13</v>
      </c>
      <c r="H340" s="33"/>
      <c r="I340" s="42">
        <f>VLOOKUP($A340,Skaters!$A1:$L640,7,FALSE)</f>
        <v>49</v>
      </c>
      <c r="J340" s="33">
        <f>VLOOKUP($A340,Skaters!$A1:$L640,10,FALSE)</f>
        <v>5.0669633580985503</v>
      </c>
      <c r="K340" s="33">
        <f>VLOOKUP($A340,Skaters!$A1:$L640,11,FALSE)</f>
        <v>10.290386402392899</v>
      </c>
      <c r="L340" s="33">
        <f>VLOOKUP($A340,Skaters!$A1:$L640,12,FALSE)</f>
        <v>15.3573497604915</v>
      </c>
      <c r="M340" s="33"/>
      <c r="N340" s="17">
        <f t="shared" si="20"/>
        <v>82</v>
      </c>
      <c r="O340" s="33">
        <f t="shared" si="21"/>
        <v>10.066963358098551</v>
      </c>
      <c r="P340" s="33">
        <f t="shared" si="22"/>
        <v>18.290386402392897</v>
      </c>
      <c r="Q340" s="33">
        <f t="shared" si="23"/>
        <v>28.357349760491502</v>
      </c>
    </row>
    <row r="341" spans="1:17" ht="21.25" customHeight="1" x14ac:dyDescent="0.2">
      <c r="A341" s="47" t="s">
        <v>346</v>
      </c>
      <c r="B341" s="38" t="s">
        <v>130</v>
      </c>
      <c r="C341" s="38" t="s">
        <v>81</v>
      </c>
      <c r="D341" s="17">
        <v>11</v>
      </c>
      <c r="E341" s="17">
        <v>3</v>
      </c>
      <c r="F341" s="17">
        <v>3</v>
      </c>
      <c r="G341" s="17">
        <v>6</v>
      </c>
      <c r="H341" s="33"/>
      <c r="I341" s="42">
        <f>VLOOKUP($A341,Skaters!$A1:$L640,7,FALSE)</f>
        <v>47</v>
      </c>
      <c r="J341" s="33">
        <f>VLOOKUP($A341,Skaters!$A1:$L640,10,FALSE)</f>
        <v>9.9251585571287393</v>
      </c>
      <c r="K341" s="33">
        <f>VLOOKUP($A341,Skaters!$A1:$L640,11,FALSE)</f>
        <v>12.4315359193919</v>
      </c>
      <c r="L341" s="33">
        <f>VLOOKUP($A341,Skaters!$A1:$L640,12,FALSE)</f>
        <v>22.356694476520701</v>
      </c>
      <c r="M341" s="33"/>
      <c r="N341" s="17">
        <f t="shared" si="20"/>
        <v>58</v>
      </c>
      <c r="O341" s="33">
        <f t="shared" si="21"/>
        <v>12.925158557128739</v>
      </c>
      <c r="P341" s="33">
        <f t="shared" si="22"/>
        <v>15.4315359193919</v>
      </c>
      <c r="Q341" s="33">
        <f t="shared" si="23"/>
        <v>28.356694476520701</v>
      </c>
    </row>
    <row r="342" spans="1:17" ht="21.25" customHeight="1" x14ac:dyDescent="0.15">
      <c r="A342" s="44" t="s">
        <v>441</v>
      </c>
      <c r="B342" s="45" t="s">
        <v>157</v>
      </c>
      <c r="C342" s="45" t="s">
        <v>104</v>
      </c>
      <c r="D342" s="17">
        <v>33</v>
      </c>
      <c r="E342" s="17">
        <v>3</v>
      </c>
      <c r="F342" s="17">
        <v>8</v>
      </c>
      <c r="G342" s="17">
        <v>11</v>
      </c>
      <c r="H342" s="33"/>
      <c r="I342" s="42">
        <f>VLOOKUP($A342,Skaters!$A1:$L640,7,FALSE)</f>
        <v>46</v>
      </c>
      <c r="J342" s="33">
        <f>VLOOKUP($A342,Skaters!$A1:$L640,10,FALSE)</f>
        <v>5.52392298814756</v>
      </c>
      <c r="K342" s="33">
        <f>VLOOKUP($A342,Skaters!$A1:$L640,11,FALSE)</f>
        <v>11.6420514171826</v>
      </c>
      <c r="L342" s="33">
        <f>VLOOKUP($A342,Skaters!$A1:$L640,12,FALSE)</f>
        <v>17.1659744053302</v>
      </c>
      <c r="M342" s="33"/>
      <c r="N342" s="17">
        <f t="shared" si="20"/>
        <v>79</v>
      </c>
      <c r="O342" s="33">
        <f t="shared" si="21"/>
        <v>8.5239229881475609</v>
      </c>
      <c r="P342" s="33">
        <f t="shared" si="22"/>
        <v>19.6420514171826</v>
      </c>
      <c r="Q342" s="33">
        <f t="shared" si="23"/>
        <v>28.1659744053302</v>
      </c>
    </row>
    <row r="343" spans="1:17" ht="21.25" customHeight="1" x14ac:dyDescent="0.2">
      <c r="A343" s="47" t="s">
        <v>429</v>
      </c>
      <c r="B343" s="38" t="s">
        <v>144</v>
      </c>
      <c r="C343" s="38" t="s">
        <v>81</v>
      </c>
      <c r="D343" s="17">
        <v>31</v>
      </c>
      <c r="E343" s="17">
        <v>4</v>
      </c>
      <c r="F343" s="17">
        <v>7</v>
      </c>
      <c r="G343" s="17">
        <v>11</v>
      </c>
      <c r="H343" s="33"/>
      <c r="I343" s="42">
        <f>VLOOKUP($A343,Skaters!$A1:$L640,7,FALSE)</f>
        <v>48</v>
      </c>
      <c r="J343" s="33">
        <f>VLOOKUP($A343,Skaters!$A1:$L640,10,FALSE)</f>
        <v>7.6915243663942103</v>
      </c>
      <c r="K343" s="33">
        <f>VLOOKUP($A343,Skaters!$A1:$L640,11,FALSE)</f>
        <v>9.4207374545576599</v>
      </c>
      <c r="L343" s="33">
        <f>VLOOKUP($A343,Skaters!$A1:$L640,12,FALSE)</f>
        <v>17.1122618209519</v>
      </c>
      <c r="M343" s="33"/>
      <c r="N343" s="17">
        <f t="shared" si="20"/>
        <v>79</v>
      </c>
      <c r="O343" s="33">
        <f t="shared" si="21"/>
        <v>11.69152436639421</v>
      </c>
      <c r="P343" s="33">
        <f t="shared" si="22"/>
        <v>16.42073745455766</v>
      </c>
      <c r="Q343" s="33">
        <f t="shared" si="23"/>
        <v>28.1122618209519</v>
      </c>
    </row>
    <row r="344" spans="1:17" ht="21.25" customHeight="1" x14ac:dyDescent="0.15">
      <c r="A344" s="44" t="s">
        <v>578</v>
      </c>
      <c r="B344" s="48" t="s">
        <v>80</v>
      </c>
      <c r="C344" s="48" t="s">
        <v>59</v>
      </c>
      <c r="D344" s="17">
        <v>20</v>
      </c>
      <c r="E344" s="17">
        <v>6</v>
      </c>
      <c r="F344" s="17">
        <v>5</v>
      </c>
      <c r="G344" s="17">
        <v>11</v>
      </c>
      <c r="H344" s="33"/>
      <c r="I344" s="42">
        <f>VLOOKUP($A344,Skaters!$A1:$L640,7,FALSE)</f>
        <v>49</v>
      </c>
      <c r="J344" s="33">
        <f>VLOOKUP($A344,Skaters!$A1:$L640,10,FALSE)</f>
        <v>7.9325653375334602</v>
      </c>
      <c r="K344" s="33">
        <f>VLOOKUP($A344,Skaters!$A1:$L640,11,FALSE)</f>
        <v>8.9746196835633096</v>
      </c>
      <c r="L344" s="33">
        <f>VLOOKUP($A344,Skaters!$A1:$L640,12,FALSE)</f>
        <v>16.907185021096801</v>
      </c>
      <c r="M344" s="33"/>
      <c r="N344" s="17">
        <f t="shared" si="20"/>
        <v>69</v>
      </c>
      <c r="O344" s="33">
        <f t="shared" si="21"/>
        <v>13.932565337533461</v>
      </c>
      <c r="P344" s="33">
        <f t="shared" si="22"/>
        <v>13.97461968356331</v>
      </c>
      <c r="Q344" s="33">
        <f t="shared" si="23"/>
        <v>27.907185021096801</v>
      </c>
    </row>
    <row r="345" spans="1:17" ht="21.25" customHeight="1" x14ac:dyDescent="0.15">
      <c r="A345" s="37" t="s">
        <v>408</v>
      </c>
      <c r="B345" s="38" t="s">
        <v>67</v>
      </c>
      <c r="C345" s="38" t="s">
        <v>61</v>
      </c>
      <c r="D345" s="17">
        <v>30</v>
      </c>
      <c r="E345" s="17">
        <v>2</v>
      </c>
      <c r="F345" s="17">
        <v>7</v>
      </c>
      <c r="G345" s="17">
        <v>9</v>
      </c>
      <c r="H345" s="33"/>
      <c r="I345" s="42">
        <f>VLOOKUP($A345,Skaters!$A1:$L640,7,FALSE)</f>
        <v>51</v>
      </c>
      <c r="J345" s="33">
        <f>VLOOKUP($A345,Skaters!$A1:$L640,10,FALSE)</f>
        <v>7.37639831215653</v>
      </c>
      <c r="K345" s="33">
        <f>VLOOKUP($A345,Skaters!$A1:$L640,11,FALSE)</f>
        <v>11.3495529813519</v>
      </c>
      <c r="L345" s="33">
        <f>VLOOKUP($A345,Skaters!$A1:$L640,12,FALSE)</f>
        <v>18.725951293508501</v>
      </c>
      <c r="M345" s="33"/>
      <c r="N345" s="17">
        <f t="shared" si="20"/>
        <v>81</v>
      </c>
      <c r="O345" s="33">
        <f t="shared" si="21"/>
        <v>9.37639831215653</v>
      </c>
      <c r="P345" s="33">
        <f t="shared" si="22"/>
        <v>18.349552981351898</v>
      </c>
      <c r="Q345" s="33">
        <f t="shared" si="23"/>
        <v>27.725951293508501</v>
      </c>
    </row>
    <row r="346" spans="1:17" ht="21.25" customHeight="1" x14ac:dyDescent="0.2">
      <c r="A346" s="47" t="s">
        <v>329</v>
      </c>
      <c r="B346" s="38" t="s">
        <v>102</v>
      </c>
      <c r="C346" s="38" t="s">
        <v>66</v>
      </c>
      <c r="D346" s="17">
        <v>28</v>
      </c>
      <c r="E346" s="17">
        <v>1</v>
      </c>
      <c r="F346" s="17">
        <v>5</v>
      </c>
      <c r="G346" s="17">
        <v>6</v>
      </c>
      <c r="H346" s="33"/>
      <c r="I346" s="42">
        <f>VLOOKUP($A346,Skaters!$A1:$L640,7,FALSE)</f>
        <v>54</v>
      </c>
      <c r="J346" s="33">
        <f>VLOOKUP($A346,Skaters!$A1:$L640,10,FALSE)</f>
        <v>9.2011695140223502</v>
      </c>
      <c r="K346" s="33">
        <f>VLOOKUP($A346,Skaters!$A1:$L640,11,FALSE)</f>
        <v>12.495811313099299</v>
      </c>
      <c r="L346" s="33">
        <f>VLOOKUP($A346,Skaters!$A1:$L640,12,FALSE)</f>
        <v>21.696980827121699</v>
      </c>
      <c r="M346" s="33"/>
      <c r="N346" s="17">
        <f t="shared" si="20"/>
        <v>82</v>
      </c>
      <c r="O346" s="33">
        <f t="shared" si="21"/>
        <v>10.20116951402235</v>
      </c>
      <c r="P346" s="33">
        <f t="shared" si="22"/>
        <v>17.495811313099299</v>
      </c>
      <c r="Q346" s="33">
        <f t="shared" si="23"/>
        <v>27.696980827121699</v>
      </c>
    </row>
    <row r="347" spans="1:17" ht="21.25" customHeight="1" x14ac:dyDescent="0.15">
      <c r="A347" s="44" t="s">
        <v>361</v>
      </c>
      <c r="B347" s="45" t="s">
        <v>67</v>
      </c>
      <c r="C347" s="45" t="s">
        <v>81</v>
      </c>
      <c r="D347" s="17">
        <v>27</v>
      </c>
      <c r="E347" s="17">
        <v>5</v>
      </c>
      <c r="F347" s="17">
        <v>4</v>
      </c>
      <c r="G347" s="17">
        <v>9</v>
      </c>
      <c r="H347" s="33"/>
      <c r="I347" s="42">
        <f>VLOOKUP($A347,Skaters!$A1:$L640,7,FALSE)</f>
        <v>51</v>
      </c>
      <c r="J347" s="33">
        <f>VLOOKUP($A347,Skaters!$A1:$L640,10,FALSE)</f>
        <v>8.78808850202706</v>
      </c>
      <c r="K347" s="33">
        <f>VLOOKUP($A347,Skaters!$A1:$L640,11,FALSE)</f>
        <v>9.8558118020677004</v>
      </c>
      <c r="L347" s="33">
        <f>VLOOKUP($A347,Skaters!$A1:$L640,12,FALSE)</f>
        <v>18.643900304094799</v>
      </c>
      <c r="M347" s="33"/>
      <c r="N347" s="17">
        <f t="shared" si="20"/>
        <v>78</v>
      </c>
      <c r="O347" s="33">
        <f t="shared" si="21"/>
        <v>13.78808850202706</v>
      </c>
      <c r="P347" s="33">
        <f t="shared" si="22"/>
        <v>13.8558118020677</v>
      </c>
      <c r="Q347" s="33">
        <f t="shared" si="23"/>
        <v>27.643900304094799</v>
      </c>
    </row>
    <row r="348" spans="1:17" ht="21.25" customHeight="1" x14ac:dyDescent="0.15">
      <c r="A348" s="44" t="s">
        <v>443</v>
      </c>
      <c r="B348" s="45" t="s">
        <v>147</v>
      </c>
      <c r="C348" s="45" t="s">
        <v>74</v>
      </c>
      <c r="D348" s="17">
        <v>33</v>
      </c>
      <c r="E348" s="17">
        <v>2</v>
      </c>
      <c r="F348" s="17">
        <v>11</v>
      </c>
      <c r="G348" s="17">
        <v>13</v>
      </c>
      <c r="H348" s="33"/>
      <c r="I348" s="42">
        <f>VLOOKUP($A348,Skaters!$A1:$L640,7,FALSE)</f>
        <v>46</v>
      </c>
      <c r="J348" s="33">
        <f>VLOOKUP($A348,Skaters!$A1:$L640,10,FALSE)</f>
        <v>3.5444418196109599</v>
      </c>
      <c r="K348" s="33">
        <f>VLOOKUP($A348,Skaters!$A1:$L640,11,FALSE)</f>
        <v>11.051824804836301</v>
      </c>
      <c r="L348" s="33">
        <f>VLOOKUP($A348,Skaters!$A1:$L640,12,FALSE)</f>
        <v>14.596266624447299</v>
      </c>
      <c r="M348" s="33"/>
      <c r="N348" s="17">
        <f t="shared" si="20"/>
        <v>79</v>
      </c>
      <c r="O348" s="33">
        <f t="shared" si="21"/>
        <v>5.5444418196109595</v>
      </c>
      <c r="P348" s="33">
        <f t="shared" si="22"/>
        <v>22.051824804836301</v>
      </c>
      <c r="Q348" s="33">
        <f t="shared" si="23"/>
        <v>27.596266624447299</v>
      </c>
    </row>
    <row r="349" spans="1:17" ht="21.25" customHeight="1" x14ac:dyDescent="0.15">
      <c r="A349" s="44" t="s">
        <v>555</v>
      </c>
      <c r="B349" s="45" t="s">
        <v>87</v>
      </c>
      <c r="C349" s="45" t="s">
        <v>62</v>
      </c>
      <c r="D349" s="17">
        <v>38</v>
      </c>
      <c r="E349" s="17">
        <v>2</v>
      </c>
      <c r="F349" s="17">
        <v>11</v>
      </c>
      <c r="G349" s="17">
        <v>13</v>
      </c>
      <c r="H349" s="33"/>
      <c r="I349" s="42">
        <f>VLOOKUP($A349,Skaters!$A1:$L640,7,FALSE)</f>
        <v>44</v>
      </c>
      <c r="J349" s="33">
        <f>VLOOKUP($A349,Skaters!$A1:$L640,10,FALSE)</f>
        <v>3.4104747222251501</v>
      </c>
      <c r="K349" s="33">
        <f>VLOOKUP($A349,Skaters!$A1:$L640,11,FALSE)</f>
        <v>11.175111414271701</v>
      </c>
      <c r="L349" s="33">
        <f>VLOOKUP($A349,Skaters!$A1:$L640,12,FALSE)</f>
        <v>14.585586136496801</v>
      </c>
      <c r="M349" s="33"/>
      <c r="N349" s="17">
        <f t="shared" si="20"/>
        <v>82</v>
      </c>
      <c r="O349" s="33">
        <f t="shared" si="21"/>
        <v>5.4104747222251497</v>
      </c>
      <c r="P349" s="33">
        <f t="shared" si="22"/>
        <v>22.175111414271701</v>
      </c>
      <c r="Q349" s="33">
        <f t="shared" si="23"/>
        <v>27.585586136496801</v>
      </c>
    </row>
    <row r="350" spans="1:17" ht="21.25" customHeight="1" x14ac:dyDescent="0.15">
      <c r="A350" s="44" t="s">
        <v>385</v>
      </c>
      <c r="B350" s="45" t="s">
        <v>130</v>
      </c>
      <c r="C350" s="45" t="s">
        <v>81</v>
      </c>
      <c r="D350" s="17">
        <v>34</v>
      </c>
      <c r="E350" s="17">
        <v>6</v>
      </c>
      <c r="F350" s="17">
        <v>5</v>
      </c>
      <c r="G350" s="17">
        <v>11</v>
      </c>
      <c r="H350" s="33"/>
      <c r="I350" s="42">
        <f>VLOOKUP($A350,Skaters!$A1:$L640,7,FALSE)</f>
        <v>47</v>
      </c>
      <c r="J350" s="33">
        <f>VLOOKUP($A350,Skaters!$A1:$L640,10,FALSE)</f>
        <v>8.5779338802135392</v>
      </c>
      <c r="K350" s="33">
        <f>VLOOKUP($A350,Skaters!$A1:$L640,11,FALSE)</f>
        <v>7.9853260712561704</v>
      </c>
      <c r="L350" s="33">
        <f>VLOOKUP($A350,Skaters!$A1:$L640,12,FALSE)</f>
        <v>16.5632599514697</v>
      </c>
      <c r="M350" s="33"/>
      <c r="N350" s="17">
        <f t="shared" si="20"/>
        <v>81</v>
      </c>
      <c r="O350" s="33">
        <f t="shared" si="21"/>
        <v>14.577933880213539</v>
      </c>
      <c r="P350" s="33">
        <f t="shared" si="22"/>
        <v>12.985326071256171</v>
      </c>
      <c r="Q350" s="33">
        <f t="shared" si="23"/>
        <v>27.5632599514697</v>
      </c>
    </row>
    <row r="351" spans="1:17" ht="21.25" customHeight="1" x14ac:dyDescent="0.15">
      <c r="A351" s="44" t="s">
        <v>448</v>
      </c>
      <c r="B351" s="45" t="s">
        <v>96</v>
      </c>
      <c r="C351" s="45" t="s">
        <v>74</v>
      </c>
      <c r="D351" s="17">
        <v>33</v>
      </c>
      <c r="E351" s="17">
        <v>2</v>
      </c>
      <c r="F351" s="17">
        <v>10</v>
      </c>
      <c r="G351" s="17">
        <v>12</v>
      </c>
      <c r="H351" s="33"/>
      <c r="I351" s="42">
        <f>VLOOKUP($A351,Skaters!$A1:$L640,7,FALSE)</f>
        <v>46</v>
      </c>
      <c r="J351" s="33">
        <f>VLOOKUP($A351,Skaters!$A1:$L640,10,FALSE)</f>
        <v>3.0594245211603801</v>
      </c>
      <c r="K351" s="33">
        <f>VLOOKUP($A351,Skaters!$A1:$L640,11,FALSE)</f>
        <v>12.4632561881087</v>
      </c>
      <c r="L351" s="33">
        <f>VLOOKUP($A351,Skaters!$A1:$L640,12,FALSE)</f>
        <v>15.5226807092691</v>
      </c>
      <c r="M351" s="33"/>
      <c r="N351" s="17">
        <f t="shared" si="20"/>
        <v>79</v>
      </c>
      <c r="O351" s="33">
        <f t="shared" si="21"/>
        <v>5.0594245211603806</v>
      </c>
      <c r="P351" s="33">
        <f t="shared" si="22"/>
        <v>22.463256188108701</v>
      </c>
      <c r="Q351" s="33">
        <f t="shared" si="23"/>
        <v>27.5226807092691</v>
      </c>
    </row>
    <row r="352" spans="1:17" ht="21.25" customHeight="1" x14ac:dyDescent="0.15">
      <c r="A352" s="44" t="s">
        <v>477</v>
      </c>
      <c r="B352" s="45" t="s">
        <v>94</v>
      </c>
      <c r="C352" s="45" t="s">
        <v>81</v>
      </c>
      <c r="D352" s="17">
        <v>33</v>
      </c>
      <c r="E352" s="17">
        <v>4</v>
      </c>
      <c r="F352" s="17">
        <v>7</v>
      </c>
      <c r="G352" s="17">
        <v>11</v>
      </c>
      <c r="H352" s="33"/>
      <c r="I352" s="42">
        <f>VLOOKUP($A352,Skaters!$A1:$L640,7,FALSE)</f>
        <v>49</v>
      </c>
      <c r="J352" s="33">
        <f>VLOOKUP($A352,Skaters!$A1:$L640,10,FALSE)</f>
        <v>6.9484773460072002</v>
      </c>
      <c r="K352" s="33">
        <f>VLOOKUP($A352,Skaters!$A1:$L640,11,FALSE)</f>
        <v>9.5423133594813407</v>
      </c>
      <c r="L352" s="33">
        <f>VLOOKUP($A352,Skaters!$A1:$L640,12,FALSE)</f>
        <v>16.4907907054886</v>
      </c>
      <c r="M352" s="33"/>
      <c r="N352" s="17">
        <f t="shared" si="20"/>
        <v>82</v>
      </c>
      <c r="O352" s="33">
        <f t="shared" si="21"/>
        <v>10.9484773460072</v>
      </c>
      <c r="P352" s="33">
        <f t="shared" si="22"/>
        <v>16.542313359481341</v>
      </c>
      <c r="Q352" s="33">
        <f t="shared" si="23"/>
        <v>27.4907907054886</v>
      </c>
    </row>
    <row r="353" spans="1:17" ht="21.25" customHeight="1" x14ac:dyDescent="0.15">
      <c r="A353" s="44" t="s">
        <v>493</v>
      </c>
      <c r="B353" s="45" t="s">
        <v>130</v>
      </c>
      <c r="C353" s="45" t="s">
        <v>81</v>
      </c>
      <c r="D353" s="17">
        <v>35</v>
      </c>
      <c r="E353" s="17">
        <v>5</v>
      </c>
      <c r="F353" s="17">
        <v>7</v>
      </c>
      <c r="G353" s="17">
        <v>12</v>
      </c>
      <c r="H353" s="33"/>
      <c r="I353" s="42">
        <f>VLOOKUP($A353,Skaters!$A1:$L640,7,FALSE)</f>
        <v>47</v>
      </c>
      <c r="J353" s="33">
        <f>VLOOKUP($A353,Skaters!$A1:$L640,10,FALSE)</f>
        <v>6.6322475373469896</v>
      </c>
      <c r="K353" s="33">
        <f>VLOOKUP($A353,Skaters!$A1:$L640,11,FALSE)</f>
        <v>8.8349718206934291</v>
      </c>
      <c r="L353" s="33">
        <f>VLOOKUP($A353,Skaters!$A1:$L640,12,FALSE)</f>
        <v>15.4672193580405</v>
      </c>
      <c r="M353" s="33"/>
      <c r="N353" s="17">
        <f t="shared" si="20"/>
        <v>82</v>
      </c>
      <c r="O353" s="33">
        <f t="shared" si="21"/>
        <v>11.63224753734699</v>
      </c>
      <c r="P353" s="33">
        <f t="shared" si="22"/>
        <v>15.834971820693429</v>
      </c>
      <c r="Q353" s="33">
        <f t="shared" si="23"/>
        <v>27.467219358040502</v>
      </c>
    </row>
    <row r="354" spans="1:17" ht="21.25" customHeight="1" x14ac:dyDescent="0.15">
      <c r="A354" s="44" t="s">
        <v>461</v>
      </c>
      <c r="B354" s="45" t="s">
        <v>121</v>
      </c>
      <c r="C354" s="45" t="s">
        <v>61</v>
      </c>
      <c r="D354" s="17">
        <v>33</v>
      </c>
      <c r="E354" s="17">
        <v>5</v>
      </c>
      <c r="F354" s="17">
        <v>6</v>
      </c>
      <c r="G354" s="17">
        <v>11</v>
      </c>
      <c r="H354" s="33"/>
      <c r="I354" s="42">
        <f>VLOOKUP($A354,Skaters!$A1:$L640,7,FALSE)</f>
        <v>49</v>
      </c>
      <c r="J354" s="33">
        <f>VLOOKUP($A354,Skaters!$A1:$L640,10,FALSE)</f>
        <v>6.6629177145507503</v>
      </c>
      <c r="K354" s="33">
        <f>VLOOKUP($A354,Skaters!$A1:$L640,11,FALSE)</f>
        <v>9.8012126194218592</v>
      </c>
      <c r="L354" s="33">
        <f>VLOOKUP($A354,Skaters!$A1:$L640,12,FALSE)</f>
        <v>16.464130333972701</v>
      </c>
      <c r="M354" s="33"/>
      <c r="N354" s="17">
        <f t="shared" si="20"/>
        <v>82</v>
      </c>
      <c r="O354" s="33">
        <f t="shared" si="21"/>
        <v>11.662917714550751</v>
      </c>
      <c r="P354" s="33">
        <f t="shared" si="22"/>
        <v>15.801212619421859</v>
      </c>
      <c r="Q354" s="33">
        <f t="shared" si="23"/>
        <v>27.464130333972701</v>
      </c>
    </row>
    <row r="355" spans="1:17" ht="21.25" customHeight="1" x14ac:dyDescent="0.2">
      <c r="A355" s="47" t="s">
        <v>425</v>
      </c>
      <c r="B355" s="38" t="s">
        <v>157</v>
      </c>
      <c r="C355" s="38" t="s">
        <v>74</v>
      </c>
      <c r="D355" s="17">
        <v>33</v>
      </c>
      <c r="E355" s="17">
        <v>0</v>
      </c>
      <c r="F355" s="17">
        <v>9</v>
      </c>
      <c r="G355" s="17">
        <v>9</v>
      </c>
      <c r="H355" s="33"/>
      <c r="I355" s="42">
        <f>VLOOKUP($A355,Skaters!$A1:$L640,7,FALSE)</f>
        <v>46</v>
      </c>
      <c r="J355" s="33">
        <f>VLOOKUP($A355,Skaters!$A1:$L640,10,FALSE)</f>
        <v>1.69959761945745</v>
      </c>
      <c r="K355" s="33">
        <f>VLOOKUP($A355,Skaters!$A1:$L640,11,FALSE)</f>
        <v>16.691821416986102</v>
      </c>
      <c r="L355" s="33">
        <f>VLOOKUP($A355,Skaters!$A1:$L640,12,FALSE)</f>
        <v>18.391419036443502</v>
      </c>
      <c r="M355" s="33"/>
      <c r="N355" s="17">
        <f t="shared" si="20"/>
        <v>79</v>
      </c>
      <c r="O355" s="33">
        <f t="shared" si="21"/>
        <v>1.69959761945745</v>
      </c>
      <c r="P355" s="33">
        <f t="shared" si="22"/>
        <v>25.691821416986102</v>
      </c>
      <c r="Q355" s="33">
        <f t="shared" si="23"/>
        <v>27.391419036443502</v>
      </c>
    </row>
    <row r="356" spans="1:17" ht="21.25" customHeight="1" x14ac:dyDescent="0.15">
      <c r="A356" s="44" t="s">
        <v>421</v>
      </c>
      <c r="B356" s="45" t="s">
        <v>99</v>
      </c>
      <c r="C356" s="45" t="s">
        <v>74</v>
      </c>
      <c r="D356" s="17">
        <v>29</v>
      </c>
      <c r="E356" s="17">
        <v>2</v>
      </c>
      <c r="F356" s="17">
        <v>7</v>
      </c>
      <c r="G356" s="17">
        <v>9</v>
      </c>
      <c r="H356" s="33"/>
      <c r="I356" s="42">
        <f>VLOOKUP($A356,Skaters!$A1:$L640,7,FALSE)</f>
        <v>53</v>
      </c>
      <c r="J356" s="33">
        <f>VLOOKUP($A356,Skaters!$A1:$L640,10,FALSE)</f>
        <v>4.0379850128451</v>
      </c>
      <c r="K356" s="33">
        <f>VLOOKUP($A356,Skaters!$A1:$L640,11,FALSE)</f>
        <v>14.189356656610499</v>
      </c>
      <c r="L356" s="33">
        <f>VLOOKUP($A356,Skaters!$A1:$L640,12,FALSE)</f>
        <v>18.227341669455601</v>
      </c>
      <c r="M356" s="33"/>
      <c r="N356" s="17">
        <f t="shared" si="20"/>
        <v>82</v>
      </c>
      <c r="O356" s="33">
        <f t="shared" si="21"/>
        <v>6.0379850128451</v>
      </c>
      <c r="P356" s="33">
        <f t="shared" si="22"/>
        <v>21.189356656610499</v>
      </c>
      <c r="Q356" s="33">
        <f t="shared" si="23"/>
        <v>27.227341669455601</v>
      </c>
    </row>
    <row r="357" spans="1:17" ht="21.25" customHeight="1" x14ac:dyDescent="0.2">
      <c r="A357" s="47" t="s">
        <v>471</v>
      </c>
      <c r="B357" s="38" t="s">
        <v>115</v>
      </c>
      <c r="C357" s="38" t="s">
        <v>59</v>
      </c>
      <c r="D357" s="17">
        <v>31</v>
      </c>
      <c r="E357" s="17">
        <v>2</v>
      </c>
      <c r="F357" s="17">
        <v>9</v>
      </c>
      <c r="G357" s="17">
        <v>11</v>
      </c>
      <c r="H357" s="33"/>
      <c r="I357" s="42">
        <f>VLOOKUP($A357,Skaters!$A1:$L640,7,FALSE)</f>
        <v>50</v>
      </c>
      <c r="J357" s="33">
        <f>VLOOKUP($A357,Skaters!$A1:$L640,10,FALSE)</f>
        <v>5.2803584663010996</v>
      </c>
      <c r="K357" s="33">
        <f>VLOOKUP($A357,Skaters!$A1:$L640,11,FALSE)</f>
        <v>10.8953277410896</v>
      </c>
      <c r="L357" s="33">
        <f>VLOOKUP($A357,Skaters!$A1:$L640,12,FALSE)</f>
        <v>16.175686207390701</v>
      </c>
      <c r="M357" s="33"/>
      <c r="N357" s="17">
        <f t="shared" si="20"/>
        <v>81</v>
      </c>
      <c r="O357" s="33">
        <f t="shared" si="21"/>
        <v>7.2803584663010996</v>
      </c>
      <c r="P357" s="33">
        <f t="shared" si="22"/>
        <v>19.895327741089602</v>
      </c>
      <c r="Q357" s="33">
        <f t="shared" si="23"/>
        <v>27.175686207390701</v>
      </c>
    </row>
    <row r="358" spans="1:17" ht="21.25" customHeight="1" x14ac:dyDescent="0.15">
      <c r="A358" s="44" t="s">
        <v>474</v>
      </c>
      <c r="B358" s="45" t="s">
        <v>78</v>
      </c>
      <c r="C358" s="45" t="s">
        <v>74</v>
      </c>
      <c r="D358" s="17">
        <v>36</v>
      </c>
      <c r="E358" s="17">
        <v>2</v>
      </c>
      <c r="F358" s="17">
        <v>11</v>
      </c>
      <c r="G358" s="17">
        <v>13</v>
      </c>
      <c r="H358" s="33"/>
      <c r="I358" s="42">
        <f>VLOOKUP($A358,Skaters!$A1:$L640,7,FALSE)</f>
        <v>45</v>
      </c>
      <c r="J358" s="33">
        <f>VLOOKUP($A358,Skaters!$A1:$L640,10,FALSE)</f>
        <v>2.8296451651863599</v>
      </c>
      <c r="K358" s="33">
        <f>VLOOKUP($A358,Skaters!$A1:$L640,11,FALSE)</f>
        <v>11.3070785478748</v>
      </c>
      <c r="L358" s="33">
        <f>VLOOKUP($A358,Skaters!$A1:$L640,12,FALSE)</f>
        <v>14.1367237130611</v>
      </c>
      <c r="M358" s="33"/>
      <c r="N358" s="17">
        <f t="shared" si="20"/>
        <v>81</v>
      </c>
      <c r="O358" s="33">
        <f t="shared" si="21"/>
        <v>4.8296451651863599</v>
      </c>
      <c r="P358" s="33">
        <f t="shared" si="22"/>
        <v>22.307078547874802</v>
      </c>
      <c r="Q358" s="33">
        <f t="shared" si="23"/>
        <v>27.136723713061102</v>
      </c>
    </row>
    <row r="359" spans="1:17" ht="21.25" customHeight="1" x14ac:dyDescent="0.2">
      <c r="A359" s="47" t="s">
        <v>437</v>
      </c>
      <c r="B359" s="38" t="s">
        <v>212</v>
      </c>
      <c r="C359" s="38" t="s">
        <v>74</v>
      </c>
      <c r="D359" s="17">
        <v>25</v>
      </c>
      <c r="E359" s="17">
        <v>4</v>
      </c>
      <c r="F359" s="17">
        <v>6</v>
      </c>
      <c r="G359" s="17">
        <v>10</v>
      </c>
      <c r="H359" s="33"/>
      <c r="I359" s="42">
        <f>VLOOKUP($A359,Skaters!$A1:$L640,7,FALSE)</f>
        <v>49</v>
      </c>
      <c r="J359" s="33">
        <f>VLOOKUP($A359,Skaters!$A1:$L640,10,FALSE)</f>
        <v>4.6109371604640597</v>
      </c>
      <c r="K359" s="33">
        <f>VLOOKUP($A359,Skaters!$A1:$L640,11,FALSE)</f>
        <v>12.3570222726786</v>
      </c>
      <c r="L359" s="33">
        <f>VLOOKUP($A359,Skaters!$A1:$L640,12,FALSE)</f>
        <v>16.9679594331425</v>
      </c>
      <c r="M359" s="33"/>
      <c r="N359" s="17">
        <f t="shared" si="20"/>
        <v>74</v>
      </c>
      <c r="O359" s="33">
        <f t="shared" si="21"/>
        <v>8.6109371604640597</v>
      </c>
      <c r="P359" s="33">
        <f t="shared" si="22"/>
        <v>18.357022272678599</v>
      </c>
      <c r="Q359" s="33">
        <f t="shared" si="23"/>
        <v>26.9679594331425</v>
      </c>
    </row>
    <row r="360" spans="1:17" ht="21.25" customHeight="1" x14ac:dyDescent="0.2">
      <c r="A360" s="47" t="s">
        <v>472</v>
      </c>
      <c r="B360" s="38" t="s">
        <v>115</v>
      </c>
      <c r="C360" s="38" t="s">
        <v>61</v>
      </c>
      <c r="D360" s="17">
        <v>30</v>
      </c>
      <c r="E360" s="17">
        <v>4</v>
      </c>
      <c r="F360" s="17">
        <v>5</v>
      </c>
      <c r="G360" s="17">
        <v>9</v>
      </c>
      <c r="H360" s="33"/>
      <c r="I360" s="42">
        <f>VLOOKUP($A360,Skaters!$A1:$L640,7,FALSE)</f>
        <v>50</v>
      </c>
      <c r="J360" s="33">
        <f>VLOOKUP($A360,Skaters!$A1:$L640,10,FALSE)</f>
        <v>7.4776885180400496</v>
      </c>
      <c r="K360" s="33">
        <f>VLOOKUP($A360,Skaters!$A1:$L640,11,FALSE)</f>
        <v>10.4832406813769</v>
      </c>
      <c r="L360" s="33">
        <f>VLOOKUP($A360,Skaters!$A1:$L640,12,FALSE)</f>
        <v>17.960929199416999</v>
      </c>
      <c r="M360" s="33"/>
      <c r="N360" s="17">
        <f t="shared" si="20"/>
        <v>80</v>
      </c>
      <c r="O360" s="33">
        <f t="shared" si="21"/>
        <v>11.477688518040051</v>
      </c>
      <c r="P360" s="33">
        <f t="shared" si="22"/>
        <v>15.4832406813769</v>
      </c>
      <c r="Q360" s="33">
        <f t="shared" si="23"/>
        <v>26.960929199416999</v>
      </c>
    </row>
    <row r="361" spans="1:17" ht="21.25" customHeight="1" x14ac:dyDescent="0.2">
      <c r="A361" s="47" t="s">
        <v>351</v>
      </c>
      <c r="B361" s="38" t="s">
        <v>212</v>
      </c>
      <c r="C361" s="38" t="s">
        <v>61</v>
      </c>
      <c r="D361" s="17">
        <v>22</v>
      </c>
      <c r="E361" s="17">
        <v>2</v>
      </c>
      <c r="F361" s="17">
        <v>4</v>
      </c>
      <c r="G361" s="17">
        <v>6</v>
      </c>
      <c r="H361" s="33"/>
      <c r="I361" s="42">
        <f>VLOOKUP($A361,Skaters!$A1:$L640,7,FALSE)</f>
        <v>49</v>
      </c>
      <c r="J361" s="33">
        <f>VLOOKUP($A361,Skaters!$A1:$L640,10,FALSE)</f>
        <v>7.8163948796513703</v>
      </c>
      <c r="K361" s="33">
        <f>VLOOKUP($A361,Skaters!$A1:$L640,11,FALSE)</f>
        <v>13.0917126321584</v>
      </c>
      <c r="L361" s="33">
        <f>VLOOKUP($A361,Skaters!$A1:$L640,12,FALSE)</f>
        <v>20.908107511809799</v>
      </c>
      <c r="M361" s="33"/>
      <c r="N361" s="17">
        <f t="shared" si="20"/>
        <v>71</v>
      </c>
      <c r="O361" s="33">
        <f t="shared" si="21"/>
        <v>9.8163948796513694</v>
      </c>
      <c r="P361" s="33">
        <f t="shared" si="22"/>
        <v>17.091712632158398</v>
      </c>
      <c r="Q361" s="33">
        <f t="shared" si="23"/>
        <v>26.908107511809799</v>
      </c>
    </row>
    <row r="362" spans="1:17" ht="21.25" customHeight="1" x14ac:dyDescent="0.15">
      <c r="A362" s="44" t="s">
        <v>469</v>
      </c>
      <c r="B362" s="48" t="s">
        <v>83</v>
      </c>
      <c r="C362" s="48" t="s">
        <v>74</v>
      </c>
      <c r="D362" s="17">
        <v>31</v>
      </c>
      <c r="E362" s="17">
        <v>3</v>
      </c>
      <c r="F362" s="17">
        <v>9</v>
      </c>
      <c r="G362" s="17">
        <v>12</v>
      </c>
      <c r="H362" s="33"/>
      <c r="I362" s="42">
        <f>VLOOKUP($A362,Skaters!$A1:$L640,7,FALSE)</f>
        <v>48</v>
      </c>
      <c r="J362" s="33">
        <f>VLOOKUP($A362,Skaters!$A1:$L640,10,FALSE)</f>
        <v>4.5005819284352597</v>
      </c>
      <c r="K362" s="33">
        <f>VLOOKUP($A362,Skaters!$A1:$L640,11,FALSE)</f>
        <v>10.344994164606</v>
      </c>
      <c r="L362" s="33">
        <f>VLOOKUP($A362,Skaters!$A1:$L640,12,FALSE)</f>
        <v>14.8455760930413</v>
      </c>
      <c r="M362" s="33"/>
      <c r="N362" s="17">
        <f t="shared" si="20"/>
        <v>79</v>
      </c>
      <c r="O362" s="33">
        <f t="shared" si="21"/>
        <v>7.5005819284352597</v>
      </c>
      <c r="P362" s="33">
        <f t="shared" si="22"/>
        <v>19.344994164606</v>
      </c>
      <c r="Q362" s="33">
        <f t="shared" si="23"/>
        <v>26.845576093041302</v>
      </c>
    </row>
    <row r="363" spans="1:17" ht="21.25" customHeight="1" x14ac:dyDescent="0.15">
      <c r="A363" s="44" t="s">
        <v>556</v>
      </c>
      <c r="B363" s="48" t="s">
        <v>78</v>
      </c>
      <c r="C363" s="48" t="s">
        <v>104</v>
      </c>
      <c r="D363" s="17">
        <v>34</v>
      </c>
      <c r="E363" s="17">
        <v>5</v>
      </c>
      <c r="F363" s="17">
        <v>6</v>
      </c>
      <c r="G363" s="17">
        <v>11</v>
      </c>
      <c r="H363" s="33"/>
      <c r="I363" s="42">
        <f>VLOOKUP($A363,Skaters!$A1:$L640,7,FALSE)</f>
        <v>45</v>
      </c>
      <c r="J363" s="33">
        <f>VLOOKUP($A363,Skaters!$A1:$L640,10,FALSE)</f>
        <v>8.3633166679500892</v>
      </c>
      <c r="K363" s="33">
        <f>VLOOKUP($A363,Skaters!$A1:$L640,11,FALSE)</f>
        <v>7.4417437883204096</v>
      </c>
      <c r="L363" s="33">
        <f>VLOOKUP($A363,Skaters!$A1:$L640,12,FALSE)</f>
        <v>15.8050604562705</v>
      </c>
      <c r="M363" s="33"/>
      <c r="N363" s="17">
        <f t="shared" si="20"/>
        <v>79</v>
      </c>
      <c r="O363" s="33">
        <f t="shared" si="21"/>
        <v>13.363316667950089</v>
      </c>
      <c r="P363" s="33">
        <f t="shared" si="22"/>
        <v>13.441743788320409</v>
      </c>
      <c r="Q363" s="33">
        <f t="shared" si="23"/>
        <v>26.8050604562705</v>
      </c>
    </row>
    <row r="364" spans="1:17" ht="21.25" customHeight="1" x14ac:dyDescent="0.2">
      <c r="A364" s="47" t="s">
        <v>407</v>
      </c>
      <c r="B364" s="38" t="s">
        <v>212</v>
      </c>
      <c r="C364" s="38" t="s">
        <v>104</v>
      </c>
      <c r="D364" s="17">
        <v>19</v>
      </c>
      <c r="E364" s="17">
        <v>2</v>
      </c>
      <c r="F364" s="17">
        <v>4</v>
      </c>
      <c r="G364" s="17">
        <v>6</v>
      </c>
      <c r="H364" s="33"/>
      <c r="I364" s="42">
        <f>VLOOKUP($A364,Skaters!$A1:$L640,7,FALSE)</f>
        <v>49</v>
      </c>
      <c r="J364" s="33">
        <f>VLOOKUP($A364,Skaters!$A1:$L640,10,FALSE)</f>
        <v>9.3506806822674893</v>
      </c>
      <c r="K364" s="33">
        <f>VLOOKUP($A364,Skaters!$A1:$L640,11,FALSE)</f>
        <v>11.405638107009899</v>
      </c>
      <c r="L364" s="33">
        <f>VLOOKUP($A364,Skaters!$A1:$L640,12,FALSE)</f>
        <v>20.756318789277302</v>
      </c>
      <c r="M364" s="33"/>
      <c r="N364" s="17">
        <f t="shared" si="20"/>
        <v>68</v>
      </c>
      <c r="O364" s="33">
        <f t="shared" si="21"/>
        <v>11.350680682267489</v>
      </c>
      <c r="P364" s="33">
        <f t="shared" si="22"/>
        <v>15.405638107009899</v>
      </c>
      <c r="Q364" s="33">
        <f t="shared" si="23"/>
        <v>26.756318789277302</v>
      </c>
    </row>
    <row r="365" spans="1:17" ht="21.25" customHeight="1" x14ac:dyDescent="0.2">
      <c r="A365" s="47" t="s">
        <v>481</v>
      </c>
      <c r="B365" s="38" t="s">
        <v>80</v>
      </c>
      <c r="C365" s="38" t="s">
        <v>59</v>
      </c>
      <c r="D365" s="17">
        <v>33</v>
      </c>
      <c r="E365" s="17">
        <v>5</v>
      </c>
      <c r="F365" s="17">
        <v>5</v>
      </c>
      <c r="G365" s="17">
        <v>10</v>
      </c>
      <c r="H365" s="33"/>
      <c r="I365" s="42">
        <f>VLOOKUP($A365,Skaters!$A1:$L640,7,FALSE)</f>
        <v>49</v>
      </c>
      <c r="J365" s="33">
        <f>VLOOKUP($A365,Skaters!$A1:$L640,10,FALSE)</f>
        <v>8.6870648470590695</v>
      </c>
      <c r="K365" s="33">
        <f>VLOOKUP($A365,Skaters!$A1:$L640,11,FALSE)</f>
        <v>8.0686515698271499</v>
      </c>
      <c r="L365" s="33">
        <f>VLOOKUP($A365,Skaters!$A1:$L640,12,FALSE)</f>
        <v>16.755716416886301</v>
      </c>
      <c r="M365" s="33"/>
      <c r="N365" s="17">
        <f t="shared" si="20"/>
        <v>82</v>
      </c>
      <c r="O365" s="33">
        <f t="shared" si="21"/>
        <v>13.687064847059069</v>
      </c>
      <c r="P365" s="33">
        <f t="shared" si="22"/>
        <v>13.06865156982715</v>
      </c>
      <c r="Q365" s="33">
        <f t="shared" si="23"/>
        <v>26.755716416886301</v>
      </c>
    </row>
    <row r="366" spans="1:17" ht="21.25" customHeight="1" x14ac:dyDescent="0.15">
      <c r="A366" s="44" t="s">
        <v>560</v>
      </c>
      <c r="B366" s="48" t="s">
        <v>80</v>
      </c>
      <c r="C366" s="48" t="s">
        <v>59</v>
      </c>
      <c r="D366" s="17">
        <v>22</v>
      </c>
      <c r="E366" s="17">
        <v>4</v>
      </c>
      <c r="F366" s="17">
        <v>6</v>
      </c>
      <c r="G366" s="17">
        <v>10</v>
      </c>
      <c r="H366" s="33"/>
      <c r="I366" s="42">
        <f>VLOOKUP($A366,Skaters!$A1:$L640,7,FALSE)</f>
        <v>49</v>
      </c>
      <c r="J366" s="33">
        <f>VLOOKUP($A366,Skaters!$A1:$L640,10,FALSE)</f>
        <v>7.3771752182933499</v>
      </c>
      <c r="K366" s="33">
        <f>VLOOKUP($A366,Skaters!$A1:$L640,11,FALSE)</f>
        <v>9.3432739936076707</v>
      </c>
      <c r="L366" s="33">
        <f>VLOOKUP($A366,Skaters!$A1:$L640,12,FALSE)</f>
        <v>16.720449211901101</v>
      </c>
      <c r="M366" s="33"/>
      <c r="N366" s="17">
        <f t="shared" si="20"/>
        <v>71</v>
      </c>
      <c r="O366" s="33">
        <f t="shared" si="21"/>
        <v>11.377175218293349</v>
      </c>
      <c r="P366" s="33">
        <f t="shared" si="22"/>
        <v>15.343273993607671</v>
      </c>
      <c r="Q366" s="33">
        <f t="shared" si="23"/>
        <v>26.720449211901101</v>
      </c>
    </row>
    <row r="367" spans="1:17" ht="21.25" customHeight="1" x14ac:dyDescent="0.15">
      <c r="A367" s="44" t="s">
        <v>375</v>
      </c>
      <c r="B367" s="45" t="s">
        <v>117</v>
      </c>
      <c r="C367" s="45" t="s">
        <v>74</v>
      </c>
      <c r="D367" s="17">
        <v>34</v>
      </c>
      <c r="E367" s="17">
        <v>0</v>
      </c>
      <c r="F367" s="17">
        <v>10</v>
      </c>
      <c r="G367" s="17">
        <v>10</v>
      </c>
      <c r="H367" s="33"/>
      <c r="I367" s="42">
        <f>VLOOKUP($A367,Skaters!$A1:$L640,7,FALSE)</f>
        <v>48</v>
      </c>
      <c r="J367" s="33">
        <f>VLOOKUP($A367,Skaters!$A1:$L640,10,FALSE)</f>
        <v>3.4392444956286101</v>
      </c>
      <c r="K367" s="33">
        <f>VLOOKUP($A367,Skaters!$A1:$L640,11,FALSE)</f>
        <v>13.124977427673899</v>
      </c>
      <c r="L367" s="33">
        <f>VLOOKUP($A367,Skaters!$A1:$L640,12,FALSE)</f>
        <v>16.564221923302501</v>
      </c>
      <c r="M367" s="33"/>
      <c r="N367" s="17">
        <f t="shared" si="20"/>
        <v>82</v>
      </c>
      <c r="O367" s="33">
        <f t="shared" si="21"/>
        <v>3.4392444956286101</v>
      </c>
      <c r="P367" s="33">
        <f t="shared" si="22"/>
        <v>23.124977427673898</v>
      </c>
      <c r="Q367" s="33">
        <f t="shared" si="23"/>
        <v>26.564221923302501</v>
      </c>
    </row>
    <row r="368" spans="1:17" ht="21.25" customHeight="1" x14ac:dyDescent="0.15">
      <c r="A368" s="44" t="s">
        <v>445</v>
      </c>
      <c r="B368" s="48" t="s">
        <v>96</v>
      </c>
      <c r="C368" s="48" t="s">
        <v>81</v>
      </c>
      <c r="D368" s="17">
        <v>30</v>
      </c>
      <c r="E368" s="17">
        <v>5</v>
      </c>
      <c r="F368" s="17">
        <v>5</v>
      </c>
      <c r="G368" s="17">
        <v>10</v>
      </c>
      <c r="H368" s="33"/>
      <c r="I368" s="42">
        <f>VLOOKUP($A368,Skaters!$A1:$L640,7,FALSE)</f>
        <v>46</v>
      </c>
      <c r="J368" s="33">
        <f>VLOOKUP($A368,Skaters!$A1:$L640,10,FALSE)</f>
        <v>6.5961482165249699</v>
      </c>
      <c r="K368" s="33">
        <f>VLOOKUP($A368,Skaters!$A1:$L640,11,FALSE)</f>
        <v>9.7873246557583204</v>
      </c>
      <c r="L368" s="33">
        <f>VLOOKUP($A368,Skaters!$A1:$L640,12,FALSE)</f>
        <v>16.383472872283299</v>
      </c>
      <c r="M368" s="33"/>
      <c r="N368" s="17">
        <f t="shared" si="20"/>
        <v>76</v>
      </c>
      <c r="O368" s="33">
        <f t="shared" si="21"/>
        <v>11.59614821652497</v>
      </c>
      <c r="P368" s="33">
        <f t="shared" si="22"/>
        <v>14.78732465575832</v>
      </c>
      <c r="Q368" s="33">
        <f t="shared" si="23"/>
        <v>26.383472872283299</v>
      </c>
    </row>
    <row r="369" spans="1:17" ht="21.25" customHeight="1" x14ac:dyDescent="0.2">
      <c r="A369" s="47" t="s">
        <v>427</v>
      </c>
      <c r="B369" s="38" t="s">
        <v>63</v>
      </c>
      <c r="C369" s="38" t="s">
        <v>61</v>
      </c>
      <c r="D369" s="17">
        <v>32</v>
      </c>
      <c r="E369" s="17">
        <v>4</v>
      </c>
      <c r="F369" s="17">
        <v>6</v>
      </c>
      <c r="G369" s="17">
        <v>10</v>
      </c>
      <c r="H369" s="33"/>
      <c r="I369" s="42">
        <f>VLOOKUP($A369,Skaters!$A1:$L640,7,FALSE)</f>
        <v>49</v>
      </c>
      <c r="J369" s="33">
        <f>VLOOKUP($A369,Skaters!$A1:$L640,10,FALSE)</f>
        <v>7.4760453848068202</v>
      </c>
      <c r="K369" s="33">
        <f>VLOOKUP($A369,Skaters!$A1:$L640,11,FALSE)</f>
        <v>8.5424890324185707</v>
      </c>
      <c r="L369" s="33">
        <f>VLOOKUP($A369,Skaters!$A1:$L640,12,FALSE)</f>
        <v>16.0185344172253</v>
      </c>
      <c r="M369" s="33"/>
      <c r="N369" s="17">
        <f t="shared" si="20"/>
        <v>81</v>
      </c>
      <c r="O369" s="33">
        <f t="shared" si="21"/>
        <v>11.47604538480682</v>
      </c>
      <c r="P369" s="33">
        <f t="shared" si="22"/>
        <v>14.542489032418571</v>
      </c>
      <c r="Q369" s="33">
        <f t="shared" si="23"/>
        <v>26.0185344172253</v>
      </c>
    </row>
    <row r="370" spans="1:17" ht="21.25" customHeight="1" x14ac:dyDescent="0.15">
      <c r="A370" s="44" t="s">
        <v>487</v>
      </c>
      <c r="B370" s="45" t="s">
        <v>65</v>
      </c>
      <c r="C370" s="45" t="s">
        <v>104</v>
      </c>
      <c r="D370" s="17">
        <v>23</v>
      </c>
      <c r="E370" s="17">
        <v>5</v>
      </c>
      <c r="F370" s="17">
        <v>4</v>
      </c>
      <c r="G370" s="17">
        <v>9</v>
      </c>
      <c r="H370" s="33"/>
      <c r="I370" s="42">
        <f>VLOOKUP($A370,Skaters!$A1:$L640,7,FALSE)</f>
        <v>46</v>
      </c>
      <c r="J370" s="33">
        <f>VLOOKUP($A370,Skaters!$A1:$L640,10,FALSE)</f>
        <v>9.5655325291201994</v>
      </c>
      <c r="K370" s="33">
        <f>VLOOKUP($A370,Skaters!$A1:$L640,11,FALSE)</f>
        <v>7.3144665456834401</v>
      </c>
      <c r="L370" s="33">
        <f>VLOOKUP($A370,Skaters!$A1:$L640,12,FALSE)</f>
        <v>16.879999074803699</v>
      </c>
      <c r="M370" s="33"/>
      <c r="N370" s="17">
        <f t="shared" si="20"/>
        <v>69</v>
      </c>
      <c r="O370" s="33">
        <f t="shared" si="21"/>
        <v>14.565532529120199</v>
      </c>
      <c r="P370" s="33">
        <f t="shared" si="22"/>
        <v>11.314466545683441</v>
      </c>
      <c r="Q370" s="33">
        <f t="shared" si="23"/>
        <v>25.879999074803699</v>
      </c>
    </row>
    <row r="371" spans="1:17" ht="21.25" customHeight="1" x14ac:dyDescent="0.15">
      <c r="A371" s="44" t="s">
        <v>416</v>
      </c>
      <c r="B371" s="45" t="s">
        <v>151</v>
      </c>
      <c r="C371" s="45" t="s">
        <v>74</v>
      </c>
      <c r="D371" s="17">
        <v>33</v>
      </c>
      <c r="E371" s="17">
        <v>2</v>
      </c>
      <c r="F371" s="17">
        <v>8</v>
      </c>
      <c r="G371" s="17">
        <v>10</v>
      </c>
      <c r="H371" s="33"/>
      <c r="I371" s="42">
        <f>VLOOKUP($A371,Skaters!$A1:$L640,7,FALSE)</f>
        <v>47</v>
      </c>
      <c r="J371" s="33">
        <f>VLOOKUP($A371,Skaters!$A1:$L640,10,FALSE)</f>
        <v>3.8131811994100802</v>
      </c>
      <c r="K371" s="33">
        <f>VLOOKUP($A371,Skaters!$A1:$L640,11,FALSE)</f>
        <v>12.059664536287</v>
      </c>
      <c r="L371" s="33">
        <f>VLOOKUP($A371,Skaters!$A1:$L640,12,FALSE)</f>
        <v>15.8728457356971</v>
      </c>
      <c r="M371" s="33"/>
      <c r="N371" s="17">
        <f t="shared" si="20"/>
        <v>80</v>
      </c>
      <c r="O371" s="33">
        <f t="shared" si="21"/>
        <v>5.8131811994100797</v>
      </c>
      <c r="P371" s="33">
        <f t="shared" si="22"/>
        <v>20.059664536287002</v>
      </c>
      <c r="Q371" s="33">
        <f t="shared" si="23"/>
        <v>25.872845735697098</v>
      </c>
    </row>
    <row r="372" spans="1:17" ht="21.25" customHeight="1" x14ac:dyDescent="0.15">
      <c r="A372" s="44" t="s">
        <v>444</v>
      </c>
      <c r="B372" s="45" t="s">
        <v>204</v>
      </c>
      <c r="C372" s="45" t="s">
        <v>74</v>
      </c>
      <c r="D372" s="17">
        <v>29</v>
      </c>
      <c r="E372" s="17">
        <v>2</v>
      </c>
      <c r="F372" s="17">
        <v>9</v>
      </c>
      <c r="G372" s="17">
        <v>11</v>
      </c>
      <c r="H372" s="33"/>
      <c r="I372" s="42">
        <f>VLOOKUP($A372,Skaters!$A1:$L640,7,FALSE)</f>
        <v>48</v>
      </c>
      <c r="J372" s="33">
        <f>VLOOKUP($A372,Skaters!$A1:$L640,10,FALSE)</f>
        <v>3.1360025920627299</v>
      </c>
      <c r="K372" s="33">
        <f>VLOOKUP($A372,Skaters!$A1:$L640,11,FALSE)</f>
        <v>11.7101913959842</v>
      </c>
      <c r="L372" s="33">
        <f>VLOOKUP($A372,Skaters!$A1:$L640,12,FALSE)</f>
        <v>14.846193988046901</v>
      </c>
      <c r="M372" s="33"/>
      <c r="N372" s="17">
        <f t="shared" si="20"/>
        <v>77</v>
      </c>
      <c r="O372" s="33">
        <f t="shared" si="21"/>
        <v>5.1360025920627299</v>
      </c>
      <c r="P372" s="33">
        <f t="shared" si="22"/>
        <v>20.7101913959842</v>
      </c>
      <c r="Q372" s="33">
        <f t="shared" si="23"/>
        <v>25.846193988046899</v>
      </c>
    </row>
    <row r="373" spans="1:17" ht="21.25" customHeight="1" x14ac:dyDescent="0.2">
      <c r="A373" s="47" t="s">
        <v>316</v>
      </c>
      <c r="B373" s="38" t="s">
        <v>204</v>
      </c>
      <c r="C373" s="38" t="s">
        <v>104</v>
      </c>
      <c r="D373" s="17">
        <v>4</v>
      </c>
      <c r="E373" s="17">
        <v>1</v>
      </c>
      <c r="F373" s="17">
        <v>0</v>
      </c>
      <c r="G373" s="17">
        <v>1</v>
      </c>
      <c r="H373" s="33"/>
      <c r="I373" s="42">
        <f>VLOOKUP($A373,Skaters!$A1:$L640,7,FALSE)</f>
        <v>48</v>
      </c>
      <c r="J373" s="33">
        <f>VLOOKUP($A373,Skaters!$A1:$L640,10,FALSE)</f>
        <v>11.4674170003389</v>
      </c>
      <c r="K373" s="33">
        <f>VLOOKUP($A373,Skaters!$A1:$L640,11,FALSE)</f>
        <v>13.3608945174459</v>
      </c>
      <c r="L373" s="33">
        <f>VLOOKUP($A373,Skaters!$A1:$L640,12,FALSE)</f>
        <v>24.828311517784801</v>
      </c>
      <c r="M373" s="33"/>
      <c r="N373" s="17">
        <f t="shared" si="20"/>
        <v>52</v>
      </c>
      <c r="O373" s="33">
        <f t="shared" si="21"/>
        <v>12.4674170003389</v>
      </c>
      <c r="P373" s="33">
        <f t="shared" si="22"/>
        <v>13.3608945174459</v>
      </c>
      <c r="Q373" s="33">
        <f t="shared" si="23"/>
        <v>25.828311517784801</v>
      </c>
    </row>
    <row r="374" spans="1:17" ht="21.25" customHeight="1" x14ac:dyDescent="0.15">
      <c r="A374" s="44" t="s">
        <v>566</v>
      </c>
      <c r="B374" s="45" t="s">
        <v>92</v>
      </c>
      <c r="C374" s="45" t="s">
        <v>66</v>
      </c>
      <c r="D374" s="17">
        <v>36</v>
      </c>
      <c r="E374" s="17">
        <v>8</v>
      </c>
      <c r="F374" s="17">
        <v>3</v>
      </c>
      <c r="G374" s="17">
        <v>11</v>
      </c>
      <c r="H374" s="33"/>
      <c r="I374" s="42">
        <f>VLOOKUP($A374,Skaters!$A1:$L640,7,FALSE)</f>
        <v>46</v>
      </c>
      <c r="J374" s="33">
        <f>VLOOKUP($A374,Skaters!$A1:$L640,10,FALSE)</f>
        <v>8.8738355315590205</v>
      </c>
      <c r="K374" s="33">
        <f>VLOOKUP($A374,Skaters!$A1:$L640,11,FALSE)</f>
        <v>5.9403793789125103</v>
      </c>
      <c r="L374" s="33">
        <f>VLOOKUP($A374,Skaters!$A1:$L640,12,FALSE)</f>
        <v>14.8142149104716</v>
      </c>
      <c r="M374" s="33"/>
      <c r="N374" s="17">
        <f t="shared" si="20"/>
        <v>82</v>
      </c>
      <c r="O374" s="33">
        <f t="shared" si="21"/>
        <v>16.87383553155902</v>
      </c>
      <c r="P374" s="33">
        <f t="shared" si="22"/>
        <v>8.9403793789125103</v>
      </c>
      <c r="Q374" s="33">
        <f t="shared" si="23"/>
        <v>25.814214910471598</v>
      </c>
    </row>
    <row r="375" spans="1:17" ht="21.25" customHeight="1" x14ac:dyDescent="0.2">
      <c r="A375" s="47" t="s">
        <v>397</v>
      </c>
      <c r="B375" s="38" t="s">
        <v>119</v>
      </c>
      <c r="C375" s="38" t="s">
        <v>104</v>
      </c>
      <c r="D375" s="17">
        <v>35</v>
      </c>
      <c r="E375" s="17">
        <v>5</v>
      </c>
      <c r="F375" s="17">
        <v>2</v>
      </c>
      <c r="G375" s="17">
        <v>7</v>
      </c>
      <c r="H375" s="33"/>
      <c r="I375" s="42">
        <f>VLOOKUP($A375,Skaters!$A1:$L640,7,FALSE)</f>
        <v>46</v>
      </c>
      <c r="J375" s="33">
        <f>VLOOKUP($A375,Skaters!$A1:$L640,10,FALSE)</f>
        <v>9.0909533274049394</v>
      </c>
      <c r="K375" s="33">
        <f>VLOOKUP($A375,Skaters!$A1:$L640,11,FALSE)</f>
        <v>9.6592626986215908</v>
      </c>
      <c r="L375" s="33">
        <f>VLOOKUP($A375,Skaters!$A1:$L640,12,FALSE)</f>
        <v>18.750216026026401</v>
      </c>
      <c r="M375" s="33"/>
      <c r="N375" s="17">
        <f t="shared" si="20"/>
        <v>81</v>
      </c>
      <c r="O375" s="33">
        <f t="shared" si="21"/>
        <v>14.090953327404939</v>
      </c>
      <c r="P375" s="33">
        <f t="shared" si="22"/>
        <v>11.659262698621591</v>
      </c>
      <c r="Q375" s="33">
        <f t="shared" si="23"/>
        <v>25.750216026026401</v>
      </c>
    </row>
    <row r="376" spans="1:17" ht="21.25" customHeight="1" x14ac:dyDescent="0.2">
      <c r="A376" s="47" t="s">
        <v>442</v>
      </c>
      <c r="B376" s="38" t="s">
        <v>60</v>
      </c>
      <c r="C376" s="38" t="s">
        <v>61</v>
      </c>
      <c r="D376" s="17">
        <v>31</v>
      </c>
      <c r="E376" s="17">
        <v>4</v>
      </c>
      <c r="F376" s="17">
        <v>5</v>
      </c>
      <c r="G376" s="17">
        <v>9</v>
      </c>
      <c r="H376" s="33"/>
      <c r="I376" s="42">
        <f>VLOOKUP($A376,Skaters!$A1:$L640,7,FALSE)</f>
        <v>51</v>
      </c>
      <c r="J376" s="33">
        <f>VLOOKUP($A376,Skaters!$A1:$L640,10,FALSE)</f>
        <v>6.8603737839067804</v>
      </c>
      <c r="K376" s="33">
        <f>VLOOKUP($A376,Skaters!$A1:$L640,11,FALSE)</f>
        <v>9.8211655371663706</v>
      </c>
      <c r="L376" s="33">
        <f>VLOOKUP($A376,Skaters!$A1:$L640,12,FALSE)</f>
        <v>16.6815393210731</v>
      </c>
      <c r="M376" s="33"/>
      <c r="N376" s="17">
        <f t="shared" si="20"/>
        <v>82</v>
      </c>
      <c r="O376" s="33">
        <f t="shared" si="21"/>
        <v>10.86037378390678</v>
      </c>
      <c r="P376" s="33">
        <f t="shared" si="22"/>
        <v>14.821165537166371</v>
      </c>
      <c r="Q376" s="33">
        <f t="shared" si="23"/>
        <v>25.6815393210731</v>
      </c>
    </row>
    <row r="377" spans="1:17" ht="21.25" customHeight="1" x14ac:dyDescent="0.2">
      <c r="A377" s="47" t="s">
        <v>390</v>
      </c>
      <c r="B377" s="38" t="s">
        <v>67</v>
      </c>
      <c r="C377" s="38" t="s">
        <v>74</v>
      </c>
      <c r="D377" s="17">
        <v>28</v>
      </c>
      <c r="E377" s="17">
        <v>3</v>
      </c>
      <c r="F377" s="17">
        <v>5</v>
      </c>
      <c r="G377" s="17">
        <v>8</v>
      </c>
      <c r="H377" s="33"/>
      <c r="I377" s="42">
        <f>VLOOKUP($A377,Skaters!$A1:$L640,7,FALSE)</f>
        <v>51</v>
      </c>
      <c r="J377" s="33">
        <f>VLOOKUP($A377,Skaters!$A1:$L640,10,FALSE)</f>
        <v>2.3827534147194598</v>
      </c>
      <c r="K377" s="33">
        <f>VLOOKUP($A377,Skaters!$A1:$L640,11,FALSE)</f>
        <v>15.261100194393</v>
      </c>
      <c r="L377" s="33">
        <f>VLOOKUP($A377,Skaters!$A1:$L640,12,FALSE)</f>
        <v>17.643853609112401</v>
      </c>
      <c r="M377" s="33"/>
      <c r="N377" s="17">
        <f t="shared" si="20"/>
        <v>79</v>
      </c>
      <c r="O377" s="33">
        <f t="shared" si="21"/>
        <v>5.3827534147194598</v>
      </c>
      <c r="P377" s="33">
        <f t="shared" si="22"/>
        <v>20.261100194393002</v>
      </c>
      <c r="Q377" s="33">
        <f t="shared" si="23"/>
        <v>25.643853609112401</v>
      </c>
    </row>
    <row r="378" spans="1:17" ht="21.25" customHeight="1" x14ac:dyDescent="0.2">
      <c r="A378" s="47" t="s">
        <v>411</v>
      </c>
      <c r="B378" s="38" t="s">
        <v>157</v>
      </c>
      <c r="C378" s="38" t="s">
        <v>81</v>
      </c>
      <c r="D378" s="17">
        <v>33</v>
      </c>
      <c r="E378" s="17">
        <v>4</v>
      </c>
      <c r="F378" s="17">
        <v>6</v>
      </c>
      <c r="G378" s="17">
        <v>10</v>
      </c>
      <c r="H378" s="33"/>
      <c r="I378" s="42">
        <f>VLOOKUP($A378,Skaters!$A1:$L640,7,FALSE)</f>
        <v>46</v>
      </c>
      <c r="J378" s="33">
        <f>VLOOKUP($A378,Skaters!$A1:$L640,10,FALSE)</f>
        <v>6.1326904375485496</v>
      </c>
      <c r="K378" s="33">
        <f>VLOOKUP($A378,Skaters!$A1:$L640,11,FALSE)</f>
        <v>9.4940789547776099</v>
      </c>
      <c r="L378" s="33">
        <f>VLOOKUP($A378,Skaters!$A1:$L640,12,FALSE)</f>
        <v>15.626769392326301</v>
      </c>
      <c r="M378" s="33"/>
      <c r="N378" s="17">
        <f t="shared" si="20"/>
        <v>79</v>
      </c>
      <c r="O378" s="33">
        <f t="shared" si="21"/>
        <v>10.13269043754855</v>
      </c>
      <c r="P378" s="33">
        <f t="shared" si="22"/>
        <v>15.49407895477761</v>
      </c>
      <c r="Q378" s="33">
        <f t="shared" si="23"/>
        <v>25.626769392326302</v>
      </c>
    </row>
    <row r="379" spans="1:17" ht="21.25" customHeight="1" x14ac:dyDescent="0.15">
      <c r="A379" s="44" t="s">
        <v>438</v>
      </c>
      <c r="B379" s="45" t="s">
        <v>144</v>
      </c>
      <c r="C379" s="45" t="s">
        <v>74</v>
      </c>
      <c r="D379" s="17">
        <v>22</v>
      </c>
      <c r="E379" s="17">
        <v>2</v>
      </c>
      <c r="F379" s="17">
        <v>7</v>
      </c>
      <c r="G379" s="17">
        <v>9</v>
      </c>
      <c r="H379" s="33"/>
      <c r="I379" s="42">
        <f>VLOOKUP($A379,Skaters!$A1:$L640,7,FALSE)</f>
        <v>48</v>
      </c>
      <c r="J379" s="33">
        <f>VLOOKUP($A379,Skaters!$A1:$L640,10,FALSE)</f>
        <v>3.2509473370318598</v>
      </c>
      <c r="K379" s="33">
        <f>VLOOKUP($A379,Skaters!$A1:$L640,11,FALSE)</f>
        <v>13.251603514563801</v>
      </c>
      <c r="L379" s="33">
        <f>VLOOKUP($A379,Skaters!$A1:$L640,12,FALSE)</f>
        <v>16.5025508515957</v>
      </c>
      <c r="M379" s="33"/>
      <c r="N379" s="17">
        <f t="shared" si="20"/>
        <v>70</v>
      </c>
      <c r="O379" s="33">
        <f t="shared" si="21"/>
        <v>5.2509473370318602</v>
      </c>
      <c r="P379" s="33">
        <f t="shared" si="22"/>
        <v>20.251603514563801</v>
      </c>
      <c r="Q379" s="33">
        <f t="shared" si="23"/>
        <v>25.5025508515957</v>
      </c>
    </row>
    <row r="380" spans="1:17" ht="21.25" customHeight="1" x14ac:dyDescent="0.2">
      <c r="A380" s="47" t="s">
        <v>357</v>
      </c>
      <c r="B380" s="38" t="s">
        <v>67</v>
      </c>
      <c r="C380" s="38" t="s">
        <v>74</v>
      </c>
      <c r="D380" s="17">
        <v>31</v>
      </c>
      <c r="E380" s="17">
        <v>1</v>
      </c>
      <c r="F380" s="17">
        <v>7</v>
      </c>
      <c r="G380" s="17">
        <v>8</v>
      </c>
      <c r="H380" s="33"/>
      <c r="I380" s="42">
        <f>VLOOKUP($A380,Skaters!$A1:$L640,7,FALSE)</f>
        <v>51</v>
      </c>
      <c r="J380" s="33">
        <f>VLOOKUP($A380,Skaters!$A1:$L640,10,FALSE)</f>
        <v>3.480804036931</v>
      </c>
      <c r="K380" s="33">
        <f>VLOOKUP($A380,Skaters!$A1:$L640,11,FALSE)</f>
        <v>13.9841239523089</v>
      </c>
      <c r="L380" s="33">
        <f>VLOOKUP($A380,Skaters!$A1:$L640,12,FALSE)</f>
        <v>17.46492798924</v>
      </c>
      <c r="M380" s="33"/>
      <c r="N380" s="17">
        <f t="shared" si="20"/>
        <v>82</v>
      </c>
      <c r="O380" s="33">
        <f t="shared" si="21"/>
        <v>4.4808040369309996</v>
      </c>
      <c r="P380" s="33">
        <f t="shared" si="22"/>
        <v>20.984123952308899</v>
      </c>
      <c r="Q380" s="33">
        <f t="shared" si="23"/>
        <v>25.46492798924</v>
      </c>
    </row>
    <row r="381" spans="1:17" ht="21.25" customHeight="1" x14ac:dyDescent="0.15">
      <c r="A381" s="44" t="s">
        <v>373</v>
      </c>
      <c r="B381" s="45" t="s">
        <v>67</v>
      </c>
      <c r="C381" s="45" t="s">
        <v>81</v>
      </c>
      <c r="D381" s="17">
        <v>23</v>
      </c>
      <c r="E381" s="17">
        <v>1</v>
      </c>
      <c r="F381" s="17">
        <v>5</v>
      </c>
      <c r="G381" s="17">
        <v>6</v>
      </c>
      <c r="H381" s="33"/>
      <c r="I381" s="42">
        <f>VLOOKUP($A381,Skaters!$A1:$L640,7,FALSE)</f>
        <v>51</v>
      </c>
      <c r="J381" s="33">
        <f>VLOOKUP($A381,Skaters!$A1:$L640,10,FALSE)</f>
        <v>6.4159064950424396</v>
      </c>
      <c r="K381" s="33">
        <f>VLOOKUP($A381,Skaters!$A1:$L640,11,FALSE)</f>
        <v>12.9720555405722</v>
      </c>
      <c r="L381" s="33">
        <f>VLOOKUP($A381,Skaters!$A1:$L640,12,FALSE)</f>
        <v>19.387962035614699</v>
      </c>
      <c r="M381" s="33"/>
      <c r="N381" s="17">
        <f t="shared" si="20"/>
        <v>74</v>
      </c>
      <c r="O381" s="33">
        <f t="shared" si="21"/>
        <v>7.4159064950424396</v>
      </c>
      <c r="P381" s="33">
        <f t="shared" si="22"/>
        <v>17.9720555405722</v>
      </c>
      <c r="Q381" s="33">
        <f t="shared" si="23"/>
        <v>25.387962035614699</v>
      </c>
    </row>
    <row r="382" spans="1:17" ht="21.25" customHeight="1" x14ac:dyDescent="0.2">
      <c r="A382" s="47" t="s">
        <v>502</v>
      </c>
      <c r="B382" s="38" t="s">
        <v>212</v>
      </c>
      <c r="C382" s="38" t="s">
        <v>59</v>
      </c>
      <c r="D382" s="17">
        <v>33</v>
      </c>
      <c r="E382" s="17">
        <v>3</v>
      </c>
      <c r="F382" s="17">
        <v>7</v>
      </c>
      <c r="G382" s="17">
        <v>10</v>
      </c>
      <c r="H382" s="33"/>
      <c r="I382" s="42">
        <f>VLOOKUP($A382,Skaters!$A1:$L640,7,FALSE)</f>
        <v>49</v>
      </c>
      <c r="J382" s="33">
        <f>VLOOKUP($A382,Skaters!$A1:$L640,10,FALSE)</f>
        <v>5.6734298140647104</v>
      </c>
      <c r="K382" s="33">
        <f>VLOOKUP($A382,Skaters!$A1:$L640,11,FALSE)</f>
        <v>9.6993643721476204</v>
      </c>
      <c r="L382" s="33">
        <f>VLOOKUP($A382,Skaters!$A1:$L640,12,FALSE)</f>
        <v>15.3727941862123</v>
      </c>
      <c r="M382" s="33"/>
      <c r="N382" s="17">
        <f t="shared" si="20"/>
        <v>82</v>
      </c>
      <c r="O382" s="33">
        <f t="shared" si="21"/>
        <v>8.6734298140647113</v>
      </c>
      <c r="P382" s="33">
        <f t="shared" si="22"/>
        <v>16.69936437214762</v>
      </c>
      <c r="Q382" s="33">
        <f t="shared" si="23"/>
        <v>25.3727941862123</v>
      </c>
    </row>
    <row r="383" spans="1:17" ht="21.25" customHeight="1" x14ac:dyDescent="0.15">
      <c r="A383" s="44" t="s">
        <v>486</v>
      </c>
      <c r="B383" s="48" t="s">
        <v>119</v>
      </c>
      <c r="C383" s="48" t="s">
        <v>74</v>
      </c>
      <c r="D383" s="17">
        <v>33</v>
      </c>
      <c r="E383" s="17">
        <v>2</v>
      </c>
      <c r="F383" s="17">
        <v>9</v>
      </c>
      <c r="G383" s="17">
        <v>11</v>
      </c>
      <c r="H383" s="33"/>
      <c r="I383" s="42">
        <f>VLOOKUP($A383,Skaters!$A1:$L640,7,FALSE)</f>
        <v>46</v>
      </c>
      <c r="J383" s="33">
        <f>VLOOKUP($A383,Skaters!$A1:$L640,10,FALSE)</f>
        <v>2.2518900112245199</v>
      </c>
      <c r="K383" s="33">
        <f>VLOOKUP($A383,Skaters!$A1:$L640,11,FALSE)</f>
        <v>12.002420137141799</v>
      </c>
      <c r="L383" s="33">
        <f>VLOOKUP($A383,Skaters!$A1:$L640,12,FALSE)</f>
        <v>14.2543101483664</v>
      </c>
      <c r="M383" s="33"/>
      <c r="N383" s="17">
        <f t="shared" si="20"/>
        <v>79</v>
      </c>
      <c r="O383" s="33">
        <f t="shared" si="21"/>
        <v>4.2518900112245195</v>
      </c>
      <c r="P383" s="33">
        <f t="shared" si="22"/>
        <v>21.002420137141797</v>
      </c>
      <c r="Q383" s="33">
        <f t="shared" si="23"/>
        <v>25.2543101483664</v>
      </c>
    </row>
    <row r="384" spans="1:17" ht="21.25" customHeight="1" x14ac:dyDescent="0.15">
      <c r="A384" s="37" t="s">
        <v>511</v>
      </c>
      <c r="B384" s="38" t="s">
        <v>80</v>
      </c>
      <c r="C384" s="38" t="s">
        <v>62</v>
      </c>
      <c r="D384" s="17">
        <v>31</v>
      </c>
      <c r="E384" s="17">
        <v>3</v>
      </c>
      <c r="F384" s="17">
        <v>7</v>
      </c>
      <c r="G384" s="17">
        <v>10</v>
      </c>
      <c r="H384" s="33"/>
      <c r="I384" s="42">
        <f>VLOOKUP($A384,Skaters!$A1:$L640,7,FALSE)</f>
        <v>49</v>
      </c>
      <c r="J384" s="33">
        <f>VLOOKUP($A384,Skaters!$A1:$L640,10,FALSE)</f>
        <v>5.1929624818252504</v>
      </c>
      <c r="K384" s="33">
        <f>VLOOKUP($A384,Skaters!$A1:$L640,11,FALSE)</f>
        <v>10.056515148861701</v>
      </c>
      <c r="L384" s="33">
        <f>VLOOKUP($A384,Skaters!$A1:$L640,12,FALSE)</f>
        <v>15.249477630687</v>
      </c>
      <c r="M384" s="33"/>
      <c r="N384" s="17">
        <f t="shared" si="20"/>
        <v>80</v>
      </c>
      <c r="O384" s="33">
        <f t="shared" si="21"/>
        <v>8.1929624818252513</v>
      </c>
      <c r="P384" s="33">
        <f t="shared" si="22"/>
        <v>17.056515148861699</v>
      </c>
      <c r="Q384" s="33">
        <f t="shared" si="23"/>
        <v>25.249477630687</v>
      </c>
    </row>
    <row r="385" spans="1:17" ht="21.25" customHeight="1" x14ac:dyDescent="0.15">
      <c r="A385" s="44" t="s">
        <v>454</v>
      </c>
      <c r="B385" s="48" t="s">
        <v>130</v>
      </c>
      <c r="C385" s="48" t="s">
        <v>74</v>
      </c>
      <c r="D385" s="17">
        <v>26</v>
      </c>
      <c r="E385" s="17">
        <v>1</v>
      </c>
      <c r="F385" s="17">
        <v>10</v>
      </c>
      <c r="G385" s="17">
        <v>11</v>
      </c>
      <c r="H385" s="33"/>
      <c r="I385" s="42">
        <f>VLOOKUP($A385,Skaters!$A1:$L640,7,FALSE)</f>
        <v>47</v>
      </c>
      <c r="J385" s="33">
        <f>VLOOKUP($A385,Skaters!$A1:$L640,10,FALSE)</f>
        <v>1.69004502694253</v>
      </c>
      <c r="K385" s="33">
        <f>VLOOKUP($A385,Skaters!$A1:$L640,11,FALSE)</f>
        <v>12.4146797187449</v>
      </c>
      <c r="L385" s="33">
        <f>VLOOKUP($A385,Skaters!$A1:$L640,12,FALSE)</f>
        <v>14.1047247456875</v>
      </c>
      <c r="M385" s="33"/>
      <c r="N385" s="17">
        <f t="shared" si="20"/>
        <v>73</v>
      </c>
      <c r="O385" s="33">
        <f t="shared" si="21"/>
        <v>2.69004502694253</v>
      </c>
      <c r="P385" s="33">
        <f t="shared" si="22"/>
        <v>22.4146797187449</v>
      </c>
      <c r="Q385" s="33">
        <f t="shared" si="23"/>
        <v>25.104724745687498</v>
      </c>
    </row>
    <row r="386" spans="1:17" ht="21.25" customHeight="1" x14ac:dyDescent="0.15">
      <c r="A386" s="44" t="s">
        <v>539</v>
      </c>
      <c r="B386" s="45" t="s">
        <v>96</v>
      </c>
      <c r="C386" s="45" t="s">
        <v>59</v>
      </c>
      <c r="D386" s="17">
        <v>30</v>
      </c>
      <c r="E386" s="17">
        <v>5</v>
      </c>
      <c r="F386" s="17">
        <v>6</v>
      </c>
      <c r="G386" s="17">
        <v>11</v>
      </c>
      <c r="H386" s="33"/>
      <c r="I386" s="42">
        <f>VLOOKUP($A386,Skaters!$A1:$L640,7,FALSE)</f>
        <v>46</v>
      </c>
      <c r="J386" s="33">
        <f>VLOOKUP($A386,Skaters!$A1:$L640,10,FALSE)</f>
        <v>6.2236764796998196</v>
      </c>
      <c r="K386" s="33">
        <f>VLOOKUP($A386,Skaters!$A1:$L640,11,FALSE)</f>
        <v>7.8628014559811996</v>
      </c>
      <c r="L386" s="33">
        <f>VLOOKUP($A386,Skaters!$A1:$L640,12,FALSE)</f>
        <v>14.0864779356812</v>
      </c>
      <c r="M386" s="33"/>
      <c r="N386" s="17">
        <f t="shared" ref="N386:N449" si="24">I386+D386</f>
        <v>76</v>
      </c>
      <c r="O386" s="33">
        <f t="shared" ref="O386:O449" si="25">J386+E386</f>
        <v>11.223676479699819</v>
      </c>
      <c r="P386" s="33">
        <f t="shared" ref="P386:P449" si="26">K386+F386</f>
        <v>13.862801455981199</v>
      </c>
      <c r="Q386" s="33">
        <f t="shared" ref="Q386:Q449" si="27">L386+G386</f>
        <v>25.086477935681202</v>
      </c>
    </row>
    <row r="387" spans="1:17" ht="21.25" customHeight="1" x14ac:dyDescent="0.2">
      <c r="A387" s="47" t="s">
        <v>459</v>
      </c>
      <c r="B387" s="38" t="s">
        <v>147</v>
      </c>
      <c r="C387" s="38" t="s">
        <v>74</v>
      </c>
      <c r="D387" s="17">
        <v>31</v>
      </c>
      <c r="E387" s="17">
        <v>1</v>
      </c>
      <c r="F387" s="17">
        <v>8</v>
      </c>
      <c r="G387" s="17">
        <v>9</v>
      </c>
      <c r="H387" s="33"/>
      <c r="I387" s="42">
        <f>VLOOKUP($A387,Skaters!$A1:$L640,7,FALSE)</f>
        <v>46</v>
      </c>
      <c r="J387" s="33">
        <f>VLOOKUP($A387,Skaters!$A1:$L640,10,FALSE)</f>
        <v>1.91386483756531</v>
      </c>
      <c r="K387" s="33">
        <f>VLOOKUP($A387,Skaters!$A1:$L640,11,FALSE)</f>
        <v>14.1680358239683</v>
      </c>
      <c r="L387" s="33">
        <f>VLOOKUP($A387,Skaters!$A1:$L640,12,FALSE)</f>
        <v>16.081900661533599</v>
      </c>
      <c r="M387" s="33"/>
      <c r="N387" s="17">
        <f t="shared" si="24"/>
        <v>77</v>
      </c>
      <c r="O387" s="33">
        <f t="shared" si="25"/>
        <v>2.9138648375653098</v>
      </c>
      <c r="P387" s="33">
        <f t="shared" si="26"/>
        <v>22.1680358239683</v>
      </c>
      <c r="Q387" s="33">
        <f t="shared" si="27"/>
        <v>25.081900661533599</v>
      </c>
    </row>
    <row r="388" spans="1:17" ht="21.25" customHeight="1" x14ac:dyDescent="0.2">
      <c r="A388" s="47" t="s">
        <v>467</v>
      </c>
      <c r="B388" s="38" t="s">
        <v>87</v>
      </c>
      <c r="C388" s="38" t="s">
        <v>74</v>
      </c>
      <c r="D388" s="17">
        <v>26</v>
      </c>
      <c r="E388" s="17">
        <v>5</v>
      </c>
      <c r="F388" s="17">
        <v>6</v>
      </c>
      <c r="G388" s="17">
        <v>11</v>
      </c>
      <c r="H388" s="33"/>
      <c r="I388" s="42">
        <f>VLOOKUP($A388,Skaters!$A1:$L640,7,FALSE)</f>
        <v>44</v>
      </c>
      <c r="J388" s="33">
        <f>VLOOKUP($A388,Skaters!$A1:$L640,10,FALSE)</f>
        <v>4.3554269374556496</v>
      </c>
      <c r="K388" s="33">
        <f>VLOOKUP($A388,Skaters!$A1:$L640,11,FALSE)</f>
        <v>9.7187165655112295</v>
      </c>
      <c r="L388" s="33">
        <f>VLOOKUP($A388,Skaters!$A1:$L640,12,FALSE)</f>
        <v>14.0741435029668</v>
      </c>
      <c r="M388" s="33"/>
      <c r="N388" s="17">
        <f t="shared" si="24"/>
        <v>70</v>
      </c>
      <c r="O388" s="33">
        <f t="shared" si="25"/>
        <v>9.3554269374556505</v>
      </c>
      <c r="P388" s="33">
        <f t="shared" si="26"/>
        <v>15.71871656551123</v>
      </c>
      <c r="Q388" s="33">
        <f t="shared" si="27"/>
        <v>25.074143502966798</v>
      </c>
    </row>
    <row r="389" spans="1:17" ht="21.25" customHeight="1" x14ac:dyDescent="0.15">
      <c r="A389" s="44" t="s">
        <v>299</v>
      </c>
      <c r="B389" s="48" t="s">
        <v>144</v>
      </c>
      <c r="C389" s="48" t="s">
        <v>74</v>
      </c>
      <c r="D389" s="17">
        <v>27</v>
      </c>
      <c r="E389" s="17">
        <v>0</v>
      </c>
      <c r="F389" s="17">
        <v>2</v>
      </c>
      <c r="G389" s="17">
        <v>2</v>
      </c>
      <c r="H389" s="33"/>
      <c r="I389" s="42">
        <f>VLOOKUP($A389,Skaters!$A1:$L640,7,FALSE)</f>
        <v>48</v>
      </c>
      <c r="J389" s="33">
        <f>VLOOKUP($A389,Skaters!$A1:$L640,10,FALSE)</f>
        <v>5.9984987087619404</v>
      </c>
      <c r="K389" s="33">
        <f>VLOOKUP($A389,Skaters!$A1:$L640,11,FALSE)</f>
        <v>17.074627727293201</v>
      </c>
      <c r="L389" s="33">
        <f>VLOOKUP($A389,Skaters!$A1:$L640,12,FALSE)</f>
        <v>23.073126436055102</v>
      </c>
      <c r="M389" s="33"/>
      <c r="N389" s="17">
        <f t="shared" si="24"/>
        <v>75</v>
      </c>
      <c r="O389" s="33">
        <f t="shared" si="25"/>
        <v>5.9984987087619404</v>
      </c>
      <c r="P389" s="33">
        <f t="shared" si="26"/>
        <v>19.074627727293201</v>
      </c>
      <c r="Q389" s="33">
        <f t="shared" si="27"/>
        <v>25.073126436055102</v>
      </c>
    </row>
    <row r="390" spans="1:17" ht="21.25" customHeight="1" x14ac:dyDescent="0.15">
      <c r="A390" s="37" t="s">
        <v>543</v>
      </c>
      <c r="B390" s="38" t="s">
        <v>78</v>
      </c>
      <c r="C390" s="38" t="s">
        <v>61</v>
      </c>
      <c r="D390" s="17">
        <v>36</v>
      </c>
      <c r="E390" s="17">
        <v>4</v>
      </c>
      <c r="F390" s="17">
        <v>6</v>
      </c>
      <c r="G390" s="17">
        <v>10</v>
      </c>
      <c r="H390" s="33"/>
      <c r="I390" s="42">
        <f>VLOOKUP($A390,Skaters!$A1:$L640,7,FALSE)</f>
        <v>45</v>
      </c>
      <c r="J390" s="33">
        <f>VLOOKUP($A390,Skaters!$A1:$L640,10,FALSE)</f>
        <v>7.5237177819380001</v>
      </c>
      <c r="K390" s="33">
        <f>VLOOKUP($A390,Skaters!$A1:$L640,11,FALSE)</f>
        <v>7.5086429111900097</v>
      </c>
      <c r="L390" s="33">
        <f>VLOOKUP($A390,Skaters!$A1:$L640,12,FALSE)</f>
        <v>15.032360693128</v>
      </c>
      <c r="M390" s="33"/>
      <c r="N390" s="17">
        <f t="shared" si="24"/>
        <v>81</v>
      </c>
      <c r="O390" s="33">
        <f t="shared" si="25"/>
        <v>11.523717781938</v>
      </c>
      <c r="P390" s="33">
        <f t="shared" si="26"/>
        <v>13.508642911190009</v>
      </c>
      <c r="Q390" s="33">
        <f t="shared" si="27"/>
        <v>25.032360693127998</v>
      </c>
    </row>
    <row r="391" spans="1:17" ht="21.25" customHeight="1" x14ac:dyDescent="0.15">
      <c r="A391" s="44" t="s">
        <v>451</v>
      </c>
      <c r="B391" s="45" t="s">
        <v>63</v>
      </c>
      <c r="C391" s="45" t="s">
        <v>66</v>
      </c>
      <c r="D391" s="17">
        <v>31</v>
      </c>
      <c r="E391" s="17">
        <v>2</v>
      </c>
      <c r="F391" s="17">
        <v>7</v>
      </c>
      <c r="G391" s="17">
        <v>9</v>
      </c>
      <c r="H391" s="33"/>
      <c r="I391" s="42">
        <f>VLOOKUP($A391,Skaters!$A1:$L640,7,FALSE)</f>
        <v>49</v>
      </c>
      <c r="J391" s="33">
        <f>VLOOKUP($A391,Skaters!$A1:$L640,10,FALSE)</f>
        <v>7.03402322299545</v>
      </c>
      <c r="K391" s="33">
        <f>VLOOKUP($A391,Skaters!$A1:$L640,11,FALSE)</f>
        <v>8.9170284284282602</v>
      </c>
      <c r="L391" s="33">
        <f>VLOOKUP($A391,Skaters!$A1:$L640,12,FALSE)</f>
        <v>15.9510516514237</v>
      </c>
      <c r="M391" s="33"/>
      <c r="N391" s="17">
        <f t="shared" si="24"/>
        <v>80</v>
      </c>
      <c r="O391" s="33">
        <f t="shared" si="25"/>
        <v>9.0340232229954509</v>
      </c>
      <c r="P391" s="33">
        <f t="shared" si="26"/>
        <v>15.91702842842826</v>
      </c>
      <c r="Q391" s="33">
        <f t="shared" si="27"/>
        <v>24.9510516514237</v>
      </c>
    </row>
    <row r="392" spans="1:17" ht="21.25" customHeight="1" x14ac:dyDescent="0.2">
      <c r="A392" s="47" t="s">
        <v>510</v>
      </c>
      <c r="B392" s="38" t="s">
        <v>151</v>
      </c>
      <c r="C392" s="38" t="s">
        <v>66</v>
      </c>
      <c r="D392" s="17">
        <v>34</v>
      </c>
      <c r="E392" s="17">
        <v>4</v>
      </c>
      <c r="F392" s="17">
        <v>6</v>
      </c>
      <c r="G392" s="17">
        <v>10</v>
      </c>
      <c r="H392" s="33"/>
      <c r="I392" s="42">
        <f>VLOOKUP($A392,Skaters!$A1:$L640,7,FALSE)</f>
        <v>47</v>
      </c>
      <c r="J392" s="33">
        <f>VLOOKUP($A392,Skaters!$A1:$L640,10,FALSE)</f>
        <v>7.2986998620539101</v>
      </c>
      <c r="K392" s="33">
        <f>VLOOKUP($A392,Skaters!$A1:$L640,11,FALSE)</f>
        <v>7.6349748259935097</v>
      </c>
      <c r="L392" s="33">
        <f>VLOOKUP($A392,Skaters!$A1:$L640,12,FALSE)</f>
        <v>14.9336746880475</v>
      </c>
      <c r="M392" s="33"/>
      <c r="N392" s="17">
        <f t="shared" si="24"/>
        <v>81</v>
      </c>
      <c r="O392" s="33">
        <f t="shared" si="25"/>
        <v>11.29869986205391</v>
      </c>
      <c r="P392" s="33">
        <f t="shared" si="26"/>
        <v>13.63497482599351</v>
      </c>
      <c r="Q392" s="33">
        <f t="shared" si="27"/>
        <v>24.9336746880475</v>
      </c>
    </row>
    <row r="393" spans="1:17" ht="21.25" customHeight="1" x14ac:dyDescent="0.2">
      <c r="A393" s="47" t="s">
        <v>498</v>
      </c>
      <c r="B393" s="38" t="s">
        <v>147</v>
      </c>
      <c r="C393" s="38" t="s">
        <v>66</v>
      </c>
      <c r="D393" s="17">
        <v>32</v>
      </c>
      <c r="E393" s="17">
        <v>6</v>
      </c>
      <c r="F393" s="17">
        <v>4</v>
      </c>
      <c r="G393" s="17">
        <v>10</v>
      </c>
      <c r="H393" s="33"/>
      <c r="I393" s="42">
        <f>VLOOKUP($A393,Skaters!$A1:$L640,7,FALSE)</f>
        <v>46</v>
      </c>
      <c r="J393" s="33">
        <f>VLOOKUP($A393,Skaters!$A1:$L640,10,FALSE)</f>
        <v>7.5612735999398204</v>
      </c>
      <c r="K393" s="33">
        <f>VLOOKUP($A393,Skaters!$A1:$L640,11,FALSE)</f>
        <v>7.3432575142154404</v>
      </c>
      <c r="L393" s="33">
        <f>VLOOKUP($A393,Skaters!$A1:$L640,12,FALSE)</f>
        <v>14.904531114155301</v>
      </c>
      <c r="M393" s="33"/>
      <c r="N393" s="17">
        <f t="shared" si="24"/>
        <v>78</v>
      </c>
      <c r="O393" s="33">
        <f t="shared" si="25"/>
        <v>13.56127359993982</v>
      </c>
      <c r="P393" s="33">
        <f t="shared" si="26"/>
        <v>11.343257514215441</v>
      </c>
      <c r="Q393" s="33">
        <f t="shared" si="27"/>
        <v>24.904531114155301</v>
      </c>
    </row>
    <row r="394" spans="1:17" ht="21.25" customHeight="1" x14ac:dyDescent="0.15">
      <c r="A394" s="37" t="s">
        <v>405</v>
      </c>
      <c r="B394" s="38" t="s">
        <v>99</v>
      </c>
      <c r="C394" s="38" t="s">
        <v>66</v>
      </c>
      <c r="D394" s="17">
        <v>29</v>
      </c>
      <c r="E394" s="17">
        <v>5</v>
      </c>
      <c r="F394" s="17">
        <v>2</v>
      </c>
      <c r="G394" s="17">
        <v>7</v>
      </c>
      <c r="H394" s="33"/>
      <c r="I394" s="42">
        <f>VLOOKUP($A394,Skaters!$A1:$L640,7,FALSE)</f>
        <v>53</v>
      </c>
      <c r="J394" s="33">
        <f>VLOOKUP($A394,Skaters!$A1:$L640,10,FALSE)</f>
        <v>10.3961111897077</v>
      </c>
      <c r="K394" s="33">
        <f>VLOOKUP($A394,Skaters!$A1:$L640,11,FALSE)</f>
        <v>7.49245534613181</v>
      </c>
      <c r="L394" s="33">
        <f>VLOOKUP($A394,Skaters!$A1:$L640,12,FALSE)</f>
        <v>17.888566535839502</v>
      </c>
      <c r="M394" s="33"/>
      <c r="N394" s="17">
        <f t="shared" si="24"/>
        <v>82</v>
      </c>
      <c r="O394" s="33">
        <f t="shared" si="25"/>
        <v>15.3961111897077</v>
      </c>
      <c r="P394" s="33">
        <f t="shared" si="26"/>
        <v>9.4924553461318091</v>
      </c>
      <c r="Q394" s="33">
        <f t="shared" si="27"/>
        <v>24.888566535839502</v>
      </c>
    </row>
    <row r="395" spans="1:17" ht="21.25" customHeight="1" x14ac:dyDescent="0.2">
      <c r="A395" s="47" t="s">
        <v>507</v>
      </c>
      <c r="B395" s="38" t="s">
        <v>63</v>
      </c>
      <c r="C395" s="38" t="s">
        <v>74</v>
      </c>
      <c r="D395" s="17">
        <v>28</v>
      </c>
      <c r="E395" s="17">
        <v>0</v>
      </c>
      <c r="F395" s="17">
        <v>9</v>
      </c>
      <c r="G395" s="17">
        <v>9</v>
      </c>
      <c r="H395" s="33"/>
      <c r="I395" s="42">
        <f>VLOOKUP($A395,Skaters!$A1:$L640,7,FALSE)</f>
        <v>49</v>
      </c>
      <c r="J395" s="33">
        <f>VLOOKUP($A395,Skaters!$A1:$L640,10,FALSE)</f>
        <v>1.28635209981944</v>
      </c>
      <c r="K395" s="33">
        <f>VLOOKUP($A395,Skaters!$A1:$L640,11,FALSE)</f>
        <v>14.422163063027501</v>
      </c>
      <c r="L395" s="33">
        <f>VLOOKUP($A395,Skaters!$A1:$L640,12,FALSE)</f>
        <v>15.708515162847</v>
      </c>
      <c r="M395" s="33"/>
      <c r="N395" s="17">
        <f t="shared" si="24"/>
        <v>77</v>
      </c>
      <c r="O395" s="33">
        <f t="shared" si="25"/>
        <v>1.28635209981944</v>
      </c>
      <c r="P395" s="33">
        <f t="shared" si="26"/>
        <v>23.422163063027501</v>
      </c>
      <c r="Q395" s="33">
        <f t="shared" si="27"/>
        <v>24.708515162847</v>
      </c>
    </row>
    <row r="396" spans="1:17" ht="21.25" customHeight="1" x14ac:dyDescent="0.2">
      <c r="A396" s="47" t="s">
        <v>576</v>
      </c>
      <c r="B396" s="38" t="s">
        <v>63</v>
      </c>
      <c r="C396" s="38" t="s">
        <v>74</v>
      </c>
      <c r="D396" s="17">
        <v>33</v>
      </c>
      <c r="E396" s="17">
        <v>3</v>
      </c>
      <c r="F396" s="17">
        <v>8</v>
      </c>
      <c r="G396" s="17">
        <v>11</v>
      </c>
      <c r="H396" s="33"/>
      <c r="I396" s="42">
        <f>VLOOKUP($A396,Skaters!$A1:$L640,7,FALSE)</f>
        <v>49</v>
      </c>
      <c r="J396" s="33">
        <f>VLOOKUP($A396,Skaters!$A1:$L640,10,FALSE)</f>
        <v>2.90676169700285</v>
      </c>
      <c r="K396" s="33">
        <f>VLOOKUP($A396,Skaters!$A1:$L640,11,FALSE)</f>
        <v>10.7580857790255</v>
      </c>
      <c r="L396" s="33">
        <f>VLOOKUP($A396,Skaters!$A1:$L640,12,FALSE)</f>
        <v>13.664847476028401</v>
      </c>
      <c r="M396" s="33"/>
      <c r="N396" s="17">
        <f t="shared" si="24"/>
        <v>82</v>
      </c>
      <c r="O396" s="33">
        <f t="shared" si="25"/>
        <v>5.9067616970028496</v>
      </c>
      <c r="P396" s="33">
        <f t="shared" si="26"/>
        <v>18.7580857790255</v>
      </c>
      <c r="Q396" s="33">
        <f t="shared" si="27"/>
        <v>24.664847476028399</v>
      </c>
    </row>
    <row r="397" spans="1:17" ht="21.25" customHeight="1" x14ac:dyDescent="0.15">
      <c r="A397" s="37" t="s">
        <v>475</v>
      </c>
      <c r="B397" s="38" t="s">
        <v>117</v>
      </c>
      <c r="C397" s="38" t="s">
        <v>62</v>
      </c>
      <c r="D397" s="17">
        <v>32</v>
      </c>
      <c r="E397" s="17">
        <v>7</v>
      </c>
      <c r="F397" s="17">
        <v>2</v>
      </c>
      <c r="G397" s="17">
        <v>9</v>
      </c>
      <c r="H397" s="33"/>
      <c r="I397" s="42">
        <f>VLOOKUP($A397,Skaters!$A1:$L640,7,FALSE)</f>
        <v>48</v>
      </c>
      <c r="J397" s="33">
        <f>VLOOKUP($A397,Skaters!$A1:$L640,10,FALSE)</f>
        <v>10.0787660030469</v>
      </c>
      <c r="K397" s="33">
        <f>VLOOKUP($A397,Skaters!$A1:$L640,11,FALSE)</f>
        <v>5.5222206984815001</v>
      </c>
      <c r="L397" s="33">
        <f>VLOOKUP($A397,Skaters!$A1:$L640,12,FALSE)</f>
        <v>15.600986701528401</v>
      </c>
      <c r="M397" s="33"/>
      <c r="N397" s="17">
        <f t="shared" si="24"/>
        <v>80</v>
      </c>
      <c r="O397" s="33">
        <f t="shared" si="25"/>
        <v>17.078766003046901</v>
      </c>
      <c r="P397" s="33">
        <f t="shared" si="26"/>
        <v>7.5222206984815001</v>
      </c>
      <c r="Q397" s="33">
        <f t="shared" si="27"/>
        <v>24.600986701528399</v>
      </c>
    </row>
    <row r="398" spans="1:17" ht="21.25" customHeight="1" x14ac:dyDescent="0.15">
      <c r="A398" s="44" t="s">
        <v>447</v>
      </c>
      <c r="B398" s="48" t="s">
        <v>99</v>
      </c>
      <c r="C398" s="48" t="s">
        <v>59</v>
      </c>
      <c r="D398" s="17">
        <v>29</v>
      </c>
      <c r="E398" s="17">
        <v>5</v>
      </c>
      <c r="F398" s="17">
        <v>2</v>
      </c>
      <c r="G398" s="17">
        <v>7</v>
      </c>
      <c r="H398" s="33"/>
      <c r="I398" s="42">
        <f>VLOOKUP($A398,Skaters!$A1:$L640,7,FALSE)</f>
        <v>53</v>
      </c>
      <c r="J398" s="33">
        <f>VLOOKUP($A398,Skaters!$A1:$L640,10,FALSE)</f>
        <v>7.5039039853608402</v>
      </c>
      <c r="K398" s="33">
        <f>VLOOKUP($A398,Skaters!$A1:$L640,11,FALSE)</f>
        <v>10.0897550578863</v>
      </c>
      <c r="L398" s="33">
        <f>VLOOKUP($A398,Skaters!$A1:$L640,12,FALSE)</f>
        <v>17.593659043247101</v>
      </c>
      <c r="M398" s="33"/>
      <c r="N398" s="17">
        <f t="shared" si="24"/>
        <v>82</v>
      </c>
      <c r="O398" s="33">
        <f t="shared" si="25"/>
        <v>12.503903985360839</v>
      </c>
      <c r="P398" s="33">
        <f t="shared" si="26"/>
        <v>12.0897550578863</v>
      </c>
      <c r="Q398" s="33">
        <f t="shared" si="27"/>
        <v>24.593659043247101</v>
      </c>
    </row>
    <row r="399" spans="1:17" ht="21.25" customHeight="1" x14ac:dyDescent="0.15">
      <c r="A399" s="44" t="s">
        <v>462</v>
      </c>
      <c r="B399" s="45" t="s">
        <v>83</v>
      </c>
      <c r="C399" s="45" t="s">
        <v>74</v>
      </c>
      <c r="D399" s="17">
        <v>29</v>
      </c>
      <c r="E399" s="17">
        <v>2</v>
      </c>
      <c r="F399" s="17">
        <v>7</v>
      </c>
      <c r="G399" s="17">
        <v>9</v>
      </c>
      <c r="H399" s="33"/>
      <c r="I399" s="42">
        <f>VLOOKUP($A399,Skaters!$A1:$L640,7,FALSE)</f>
        <v>48</v>
      </c>
      <c r="J399" s="33">
        <f>VLOOKUP($A399,Skaters!$A1:$L640,10,FALSE)</f>
        <v>3.6681370437174001</v>
      </c>
      <c r="K399" s="33">
        <f>VLOOKUP($A399,Skaters!$A1:$L640,11,FALSE)</f>
        <v>11.832073395801499</v>
      </c>
      <c r="L399" s="33">
        <f>VLOOKUP($A399,Skaters!$A1:$L640,12,FALSE)</f>
        <v>15.5002104395189</v>
      </c>
      <c r="M399" s="33"/>
      <c r="N399" s="17">
        <f t="shared" si="24"/>
        <v>77</v>
      </c>
      <c r="O399" s="33">
        <f t="shared" si="25"/>
        <v>5.6681370437174001</v>
      </c>
      <c r="P399" s="33">
        <f t="shared" si="26"/>
        <v>18.832073395801501</v>
      </c>
      <c r="Q399" s="33">
        <f t="shared" si="27"/>
        <v>24.500210439518902</v>
      </c>
    </row>
    <row r="400" spans="1:17" ht="21.25" customHeight="1" x14ac:dyDescent="0.2">
      <c r="A400" s="47" t="s">
        <v>366</v>
      </c>
      <c r="B400" s="38" t="s">
        <v>99</v>
      </c>
      <c r="C400" s="38" t="s">
        <v>61</v>
      </c>
      <c r="D400" s="17">
        <v>28</v>
      </c>
      <c r="E400" s="17">
        <v>4</v>
      </c>
      <c r="F400" s="17">
        <v>2</v>
      </c>
      <c r="G400" s="17">
        <v>6</v>
      </c>
      <c r="H400" s="33"/>
      <c r="I400" s="42">
        <f>VLOOKUP($A400,Skaters!$A1:$L640,7,FALSE)</f>
        <v>53</v>
      </c>
      <c r="J400" s="33">
        <f>VLOOKUP($A400,Skaters!$A1:$L640,10,FALSE)</f>
        <v>7.5520419364966704</v>
      </c>
      <c r="K400" s="33">
        <f>VLOOKUP($A400,Skaters!$A1:$L640,11,FALSE)</f>
        <v>10.9329843818843</v>
      </c>
      <c r="L400" s="33">
        <f>VLOOKUP($A400,Skaters!$A1:$L640,12,FALSE)</f>
        <v>18.485026318381099</v>
      </c>
      <c r="M400" s="33"/>
      <c r="N400" s="17">
        <f t="shared" si="24"/>
        <v>81</v>
      </c>
      <c r="O400" s="33">
        <f t="shared" si="25"/>
        <v>11.552041936496671</v>
      </c>
      <c r="P400" s="33">
        <f t="shared" si="26"/>
        <v>12.9329843818843</v>
      </c>
      <c r="Q400" s="33">
        <f t="shared" si="27"/>
        <v>24.485026318381099</v>
      </c>
    </row>
    <row r="401" spans="1:17" ht="21.25" customHeight="1" x14ac:dyDescent="0.15">
      <c r="A401" s="44" t="s">
        <v>402</v>
      </c>
      <c r="B401" s="45" t="s">
        <v>135</v>
      </c>
      <c r="C401" s="45" t="s">
        <v>61</v>
      </c>
      <c r="D401" s="17">
        <v>26</v>
      </c>
      <c r="E401" s="17">
        <v>2</v>
      </c>
      <c r="F401" s="17">
        <v>4</v>
      </c>
      <c r="G401" s="17">
        <v>6</v>
      </c>
      <c r="H401" s="33"/>
      <c r="I401" s="42">
        <f>VLOOKUP($A401,Skaters!$A1:$L640,7,FALSE)</f>
        <v>49</v>
      </c>
      <c r="J401" s="33">
        <f>VLOOKUP($A401,Skaters!$A1:$L640,10,FALSE)</f>
        <v>7.4522124166867201</v>
      </c>
      <c r="K401" s="33">
        <f>VLOOKUP($A401,Skaters!$A1:$L640,11,FALSE)</f>
        <v>10.9405740844549</v>
      </c>
      <c r="L401" s="33">
        <f>VLOOKUP($A401,Skaters!$A1:$L640,12,FALSE)</f>
        <v>18.3927865011416</v>
      </c>
      <c r="M401" s="33"/>
      <c r="N401" s="17">
        <f t="shared" si="24"/>
        <v>75</v>
      </c>
      <c r="O401" s="33">
        <f t="shared" si="25"/>
        <v>9.4522124166867201</v>
      </c>
      <c r="P401" s="33">
        <f t="shared" si="26"/>
        <v>14.9405740844549</v>
      </c>
      <c r="Q401" s="33">
        <f t="shared" si="27"/>
        <v>24.3927865011416</v>
      </c>
    </row>
    <row r="402" spans="1:17" ht="21.25" customHeight="1" x14ac:dyDescent="0.15">
      <c r="A402" s="44" t="s">
        <v>452</v>
      </c>
      <c r="B402" s="48" t="s">
        <v>92</v>
      </c>
      <c r="C402" s="48" t="s">
        <v>104</v>
      </c>
      <c r="D402" s="17">
        <v>32</v>
      </c>
      <c r="E402" s="17">
        <v>3</v>
      </c>
      <c r="F402" s="17">
        <v>5</v>
      </c>
      <c r="G402" s="17">
        <v>8</v>
      </c>
      <c r="H402" s="33"/>
      <c r="I402" s="42">
        <f>VLOOKUP($A402,Skaters!$A1:$L640,7,FALSE)</f>
        <v>46</v>
      </c>
      <c r="J402" s="33">
        <f>VLOOKUP($A402,Skaters!$A1:$L640,10,FALSE)</f>
        <v>6.9672230620599196</v>
      </c>
      <c r="K402" s="33">
        <f>VLOOKUP($A402,Skaters!$A1:$L640,11,FALSE)</f>
        <v>9.4095053446156598</v>
      </c>
      <c r="L402" s="33">
        <f>VLOOKUP($A402,Skaters!$A1:$L640,12,FALSE)</f>
        <v>16.376728406675699</v>
      </c>
      <c r="M402" s="33"/>
      <c r="N402" s="17">
        <f t="shared" si="24"/>
        <v>78</v>
      </c>
      <c r="O402" s="33">
        <f t="shared" si="25"/>
        <v>9.9672230620599187</v>
      </c>
      <c r="P402" s="33">
        <f t="shared" si="26"/>
        <v>14.40950534461566</v>
      </c>
      <c r="Q402" s="33">
        <f t="shared" si="27"/>
        <v>24.376728406675699</v>
      </c>
    </row>
    <row r="403" spans="1:17" ht="21.25" customHeight="1" x14ac:dyDescent="0.15">
      <c r="A403" s="44" t="s">
        <v>466</v>
      </c>
      <c r="B403" s="48" t="s">
        <v>67</v>
      </c>
      <c r="C403" s="48" t="s">
        <v>61</v>
      </c>
      <c r="D403" s="17">
        <v>26</v>
      </c>
      <c r="E403" s="17">
        <v>3</v>
      </c>
      <c r="F403" s="17">
        <v>4</v>
      </c>
      <c r="G403" s="17">
        <v>7</v>
      </c>
      <c r="H403" s="33"/>
      <c r="I403" s="42">
        <f>VLOOKUP($A403,Skaters!$A1:$L640,7,FALSE)</f>
        <v>51</v>
      </c>
      <c r="J403" s="33">
        <f>VLOOKUP($A403,Skaters!$A1:$L640,10,FALSE)</f>
        <v>7.9169868162432602</v>
      </c>
      <c r="K403" s="33">
        <f>VLOOKUP($A403,Skaters!$A1:$L640,11,FALSE)</f>
        <v>9.2576847933931994</v>
      </c>
      <c r="L403" s="33">
        <f>VLOOKUP($A403,Skaters!$A1:$L640,12,FALSE)</f>
        <v>17.174671609636501</v>
      </c>
      <c r="M403" s="33"/>
      <c r="N403" s="17">
        <f t="shared" si="24"/>
        <v>77</v>
      </c>
      <c r="O403" s="33">
        <f t="shared" si="25"/>
        <v>10.916986816243259</v>
      </c>
      <c r="P403" s="33">
        <f t="shared" si="26"/>
        <v>13.257684793393199</v>
      </c>
      <c r="Q403" s="33">
        <f t="shared" si="27"/>
        <v>24.174671609636501</v>
      </c>
    </row>
    <row r="404" spans="1:17" ht="21.25" customHeight="1" x14ac:dyDescent="0.2">
      <c r="A404" s="47" t="s">
        <v>360</v>
      </c>
      <c r="B404" s="38" t="s">
        <v>144</v>
      </c>
      <c r="C404" s="38" t="s">
        <v>62</v>
      </c>
      <c r="D404" s="17">
        <v>26</v>
      </c>
      <c r="E404" s="17">
        <v>1</v>
      </c>
      <c r="F404" s="17">
        <v>6</v>
      </c>
      <c r="G404" s="17">
        <v>7</v>
      </c>
      <c r="H404" s="33"/>
      <c r="I404" s="42">
        <f>VLOOKUP($A404,Skaters!$A1:$L640,7,FALSE)</f>
        <v>48</v>
      </c>
      <c r="J404" s="33">
        <f>VLOOKUP($A404,Skaters!$A1:$L640,10,FALSE)</f>
        <v>6.3542916366536604</v>
      </c>
      <c r="K404" s="33">
        <f>VLOOKUP($A404,Skaters!$A1:$L640,11,FALSE)</f>
        <v>10.667683539438899</v>
      </c>
      <c r="L404" s="33">
        <f>VLOOKUP($A404,Skaters!$A1:$L640,12,FALSE)</f>
        <v>17.0219751760925</v>
      </c>
      <c r="M404" s="33"/>
      <c r="N404" s="17">
        <f t="shared" si="24"/>
        <v>74</v>
      </c>
      <c r="O404" s="33">
        <f t="shared" si="25"/>
        <v>7.3542916366536604</v>
      </c>
      <c r="P404" s="33">
        <f t="shared" si="26"/>
        <v>16.667683539438897</v>
      </c>
      <c r="Q404" s="33">
        <f t="shared" si="27"/>
        <v>24.0219751760925</v>
      </c>
    </row>
    <row r="405" spans="1:17" ht="21.25" customHeight="1" x14ac:dyDescent="0.15">
      <c r="A405" s="44" t="s">
        <v>492</v>
      </c>
      <c r="B405" s="48" t="s">
        <v>157</v>
      </c>
      <c r="C405" s="48" t="s">
        <v>81</v>
      </c>
      <c r="D405" s="17">
        <v>34</v>
      </c>
      <c r="E405" s="17">
        <v>3</v>
      </c>
      <c r="F405" s="17">
        <v>6</v>
      </c>
      <c r="G405" s="17">
        <v>9</v>
      </c>
      <c r="H405" s="33"/>
      <c r="I405" s="42">
        <f>VLOOKUP($A405,Skaters!$A1:$L640,7,FALSE)</f>
        <v>46</v>
      </c>
      <c r="J405" s="33">
        <f>VLOOKUP($A405,Skaters!$A1:$L640,10,FALSE)</f>
        <v>6.6833599086986197</v>
      </c>
      <c r="K405" s="33">
        <f>VLOOKUP($A405,Skaters!$A1:$L640,11,FALSE)</f>
        <v>8.2826236067074106</v>
      </c>
      <c r="L405" s="33">
        <f>VLOOKUP($A405,Skaters!$A1:$L640,12,FALSE)</f>
        <v>14.965983515406</v>
      </c>
      <c r="M405" s="33"/>
      <c r="N405" s="17">
        <f t="shared" si="24"/>
        <v>80</v>
      </c>
      <c r="O405" s="33">
        <f t="shared" si="25"/>
        <v>9.6833599086986197</v>
      </c>
      <c r="P405" s="33">
        <f t="shared" si="26"/>
        <v>14.282623606707411</v>
      </c>
      <c r="Q405" s="33">
        <f t="shared" si="27"/>
        <v>23.965983515406002</v>
      </c>
    </row>
    <row r="406" spans="1:17" ht="21.25" customHeight="1" x14ac:dyDescent="0.2">
      <c r="A406" s="47" t="s">
        <v>624</v>
      </c>
      <c r="B406" s="38" t="s">
        <v>80</v>
      </c>
      <c r="C406" s="38" t="s">
        <v>74</v>
      </c>
      <c r="D406" s="17">
        <v>32</v>
      </c>
      <c r="E406" s="17">
        <v>3</v>
      </c>
      <c r="F406" s="17">
        <v>10</v>
      </c>
      <c r="G406" s="17">
        <v>13</v>
      </c>
      <c r="H406" s="33"/>
      <c r="I406" s="42">
        <f>VLOOKUP($A406,Skaters!$A1:$L640,7,FALSE)</f>
        <v>49</v>
      </c>
      <c r="J406" s="33">
        <f>VLOOKUP($A406,Skaters!$A1:$L640,10,FALSE)</f>
        <v>2.1683719536792299</v>
      </c>
      <c r="K406" s="33">
        <f>VLOOKUP($A406,Skaters!$A1:$L640,11,FALSE)</f>
        <v>8.7786929825871205</v>
      </c>
      <c r="L406" s="33">
        <f>VLOOKUP($A406,Skaters!$A1:$L640,12,FALSE)</f>
        <v>10.947064936266401</v>
      </c>
      <c r="M406" s="33"/>
      <c r="N406" s="17">
        <f t="shared" si="24"/>
        <v>81</v>
      </c>
      <c r="O406" s="33">
        <f t="shared" si="25"/>
        <v>5.1683719536792303</v>
      </c>
      <c r="P406" s="33">
        <f t="shared" si="26"/>
        <v>18.77869298258712</v>
      </c>
      <c r="Q406" s="33">
        <f t="shared" si="27"/>
        <v>23.947064936266401</v>
      </c>
    </row>
    <row r="407" spans="1:17" ht="21.25" customHeight="1" x14ac:dyDescent="0.15">
      <c r="A407" s="44" t="s">
        <v>557</v>
      </c>
      <c r="B407" s="45" t="s">
        <v>63</v>
      </c>
      <c r="C407" s="45" t="s">
        <v>62</v>
      </c>
      <c r="D407" s="17">
        <v>32</v>
      </c>
      <c r="E407" s="17">
        <v>4</v>
      </c>
      <c r="F407" s="17">
        <v>7</v>
      </c>
      <c r="G407" s="17">
        <v>11</v>
      </c>
      <c r="H407" s="33"/>
      <c r="I407" s="42">
        <f>VLOOKUP($A407,Skaters!$A1:$L640,7,FALSE)</f>
        <v>49</v>
      </c>
      <c r="J407" s="33">
        <f>VLOOKUP($A407,Skaters!$A1:$L640,10,FALSE)</f>
        <v>5.25603402578556</v>
      </c>
      <c r="K407" s="33">
        <f>VLOOKUP($A407,Skaters!$A1:$L640,11,FALSE)</f>
        <v>7.5384624493727204</v>
      </c>
      <c r="L407" s="33">
        <f>VLOOKUP($A407,Skaters!$A1:$L640,12,FALSE)</f>
        <v>12.7944964751582</v>
      </c>
      <c r="M407" s="33"/>
      <c r="N407" s="17">
        <f t="shared" si="24"/>
        <v>81</v>
      </c>
      <c r="O407" s="33">
        <f t="shared" si="25"/>
        <v>9.25603402578556</v>
      </c>
      <c r="P407" s="33">
        <f t="shared" si="26"/>
        <v>14.538462449372719</v>
      </c>
      <c r="Q407" s="33">
        <f t="shared" si="27"/>
        <v>23.794496475158198</v>
      </c>
    </row>
    <row r="408" spans="1:17" ht="21.25" customHeight="1" x14ac:dyDescent="0.15">
      <c r="A408" s="44" t="s">
        <v>485</v>
      </c>
      <c r="B408" s="45" t="s">
        <v>68</v>
      </c>
      <c r="C408" s="45" t="s">
        <v>61</v>
      </c>
      <c r="D408" s="17">
        <v>29</v>
      </c>
      <c r="E408" s="17">
        <v>2</v>
      </c>
      <c r="F408" s="17">
        <v>7</v>
      </c>
      <c r="G408" s="17">
        <v>9</v>
      </c>
      <c r="H408" s="33"/>
      <c r="I408" s="42">
        <f>VLOOKUP($A408,Skaters!$A1:$L640,7,FALSE)</f>
        <v>47</v>
      </c>
      <c r="J408" s="33">
        <f>VLOOKUP($A408,Skaters!$A1:$L640,10,FALSE)</f>
        <v>5.6501198846540497</v>
      </c>
      <c r="K408" s="33">
        <f>VLOOKUP($A408,Skaters!$A1:$L640,11,FALSE)</f>
        <v>9.1153453845979993</v>
      </c>
      <c r="L408" s="33">
        <f>VLOOKUP($A408,Skaters!$A1:$L640,12,FALSE)</f>
        <v>14.765465269251999</v>
      </c>
      <c r="M408" s="33"/>
      <c r="N408" s="17">
        <f t="shared" si="24"/>
        <v>76</v>
      </c>
      <c r="O408" s="33">
        <f t="shared" si="25"/>
        <v>7.6501198846540497</v>
      </c>
      <c r="P408" s="33">
        <f t="shared" si="26"/>
        <v>16.115345384598001</v>
      </c>
      <c r="Q408" s="33">
        <f t="shared" si="27"/>
        <v>23.765465269251997</v>
      </c>
    </row>
    <row r="409" spans="1:17" ht="21.25" customHeight="1" x14ac:dyDescent="0.15">
      <c r="A409" s="44" t="s">
        <v>568</v>
      </c>
      <c r="B409" s="48" t="s">
        <v>63</v>
      </c>
      <c r="C409" s="48" t="s">
        <v>104</v>
      </c>
      <c r="D409" s="17">
        <v>33</v>
      </c>
      <c r="E409" s="17">
        <v>4</v>
      </c>
      <c r="F409" s="17">
        <v>6</v>
      </c>
      <c r="G409" s="17">
        <v>10</v>
      </c>
      <c r="H409" s="33"/>
      <c r="I409" s="42">
        <f>VLOOKUP($A409,Skaters!$A1:$L640,7,FALSE)</f>
        <v>49</v>
      </c>
      <c r="J409" s="33">
        <f>VLOOKUP($A409,Skaters!$A1:$L640,10,FALSE)</f>
        <v>4.7134957742262298</v>
      </c>
      <c r="K409" s="33">
        <f>VLOOKUP($A409,Skaters!$A1:$L640,11,FALSE)</f>
        <v>8.9671924321873995</v>
      </c>
      <c r="L409" s="33">
        <f>VLOOKUP($A409,Skaters!$A1:$L640,12,FALSE)</f>
        <v>13.6806882064135</v>
      </c>
      <c r="M409" s="33"/>
      <c r="N409" s="17">
        <f t="shared" si="24"/>
        <v>82</v>
      </c>
      <c r="O409" s="33">
        <f t="shared" si="25"/>
        <v>8.7134957742262298</v>
      </c>
      <c r="P409" s="33">
        <f t="shared" si="26"/>
        <v>14.967192432187399</v>
      </c>
      <c r="Q409" s="33">
        <f t="shared" si="27"/>
        <v>23.6806882064135</v>
      </c>
    </row>
    <row r="410" spans="1:17" ht="21.25" customHeight="1" x14ac:dyDescent="0.15">
      <c r="A410" s="37" t="s">
        <v>577</v>
      </c>
      <c r="B410" s="38" t="s">
        <v>239</v>
      </c>
      <c r="C410" s="38" t="s">
        <v>59</v>
      </c>
      <c r="D410" s="17">
        <v>27</v>
      </c>
      <c r="E410" s="17">
        <v>8</v>
      </c>
      <c r="F410" s="17">
        <v>2</v>
      </c>
      <c r="G410" s="17">
        <v>10</v>
      </c>
      <c r="H410" s="33"/>
      <c r="I410" s="42">
        <f>VLOOKUP($A410,Skaters!$A1:$L640,7,FALSE)</f>
        <v>44</v>
      </c>
      <c r="J410" s="33">
        <f>VLOOKUP($A410,Skaters!$A1:$L640,10,FALSE)</f>
        <v>8.4230667739237397</v>
      </c>
      <c r="K410" s="33">
        <f>VLOOKUP($A410,Skaters!$A1:$L640,11,FALSE)</f>
        <v>5.0848730486490599</v>
      </c>
      <c r="L410" s="33">
        <f>VLOOKUP($A410,Skaters!$A1:$L640,12,FALSE)</f>
        <v>13.5079398225728</v>
      </c>
      <c r="M410" s="33"/>
      <c r="N410" s="17">
        <f t="shared" si="24"/>
        <v>71</v>
      </c>
      <c r="O410" s="33">
        <f t="shared" si="25"/>
        <v>16.42306677392374</v>
      </c>
      <c r="P410" s="33">
        <f t="shared" si="26"/>
        <v>7.0848730486490599</v>
      </c>
      <c r="Q410" s="33">
        <f t="shared" si="27"/>
        <v>23.507939822572801</v>
      </c>
    </row>
    <row r="411" spans="1:17" ht="21.25" customHeight="1" x14ac:dyDescent="0.15">
      <c r="A411" s="44" t="s">
        <v>521</v>
      </c>
      <c r="B411" s="48" t="s">
        <v>87</v>
      </c>
      <c r="C411" s="48" t="s">
        <v>74</v>
      </c>
      <c r="D411" s="17">
        <v>29</v>
      </c>
      <c r="E411" s="17">
        <v>3</v>
      </c>
      <c r="F411" s="17">
        <v>8</v>
      </c>
      <c r="G411" s="17">
        <v>11</v>
      </c>
      <c r="H411" s="33"/>
      <c r="I411" s="42">
        <f>VLOOKUP($A411,Skaters!$A1:$L640,7,FALSE)</f>
        <v>44</v>
      </c>
      <c r="J411" s="33">
        <f>VLOOKUP($A411,Skaters!$A1:$L640,10,FALSE)</f>
        <v>3.69348714624123</v>
      </c>
      <c r="K411" s="33">
        <f>VLOOKUP($A411,Skaters!$A1:$L640,11,FALSE)</f>
        <v>8.7083173389299606</v>
      </c>
      <c r="L411" s="33">
        <f>VLOOKUP($A411,Skaters!$A1:$L640,12,FALSE)</f>
        <v>12.401804485171199</v>
      </c>
      <c r="M411" s="33"/>
      <c r="N411" s="17">
        <f t="shared" si="24"/>
        <v>73</v>
      </c>
      <c r="O411" s="33">
        <f t="shared" si="25"/>
        <v>6.69348714624123</v>
      </c>
      <c r="P411" s="33">
        <f t="shared" si="26"/>
        <v>16.708317338929959</v>
      </c>
      <c r="Q411" s="33">
        <f t="shared" si="27"/>
        <v>23.401804485171198</v>
      </c>
    </row>
    <row r="412" spans="1:17" ht="21.25" customHeight="1" x14ac:dyDescent="0.15">
      <c r="A412" s="44" t="s">
        <v>596</v>
      </c>
      <c r="B412" s="48" t="s">
        <v>119</v>
      </c>
      <c r="C412" s="48" t="s">
        <v>66</v>
      </c>
      <c r="D412" s="17">
        <v>32</v>
      </c>
      <c r="E412" s="17">
        <v>3</v>
      </c>
      <c r="F412" s="17">
        <v>8</v>
      </c>
      <c r="G412" s="17">
        <v>11</v>
      </c>
      <c r="H412" s="33"/>
      <c r="I412" s="42">
        <f>VLOOKUP($A412,Skaters!$A1:$L640,7,FALSE)</f>
        <v>46</v>
      </c>
      <c r="J412" s="33">
        <f>VLOOKUP($A412,Skaters!$A1:$L640,10,FALSE)</f>
        <v>4.2083002001433902</v>
      </c>
      <c r="K412" s="33">
        <f>VLOOKUP($A412,Skaters!$A1:$L640,11,FALSE)</f>
        <v>8.1791021961255392</v>
      </c>
      <c r="L412" s="33">
        <f>VLOOKUP($A412,Skaters!$A1:$L640,12,FALSE)</f>
        <v>12.3874023962689</v>
      </c>
      <c r="M412" s="33"/>
      <c r="N412" s="17">
        <f t="shared" si="24"/>
        <v>78</v>
      </c>
      <c r="O412" s="33">
        <f t="shared" si="25"/>
        <v>7.2083002001433902</v>
      </c>
      <c r="P412" s="33">
        <f t="shared" si="26"/>
        <v>16.179102196125541</v>
      </c>
      <c r="Q412" s="33">
        <f t="shared" si="27"/>
        <v>23.3874023962689</v>
      </c>
    </row>
    <row r="413" spans="1:17" ht="21.25" customHeight="1" x14ac:dyDescent="0.15">
      <c r="A413" s="44" t="s">
        <v>538</v>
      </c>
      <c r="B413" s="45" t="s">
        <v>65</v>
      </c>
      <c r="C413" s="45" t="s">
        <v>74</v>
      </c>
      <c r="D413" s="17">
        <v>34</v>
      </c>
      <c r="E413" s="17">
        <v>3</v>
      </c>
      <c r="F413" s="17">
        <v>8</v>
      </c>
      <c r="G413" s="17">
        <v>11</v>
      </c>
      <c r="H413" s="33"/>
      <c r="I413" s="42">
        <f>VLOOKUP($A413,Skaters!$A1:$L640,7,FALSE)</f>
        <v>46</v>
      </c>
      <c r="J413" s="33">
        <f>VLOOKUP($A413,Skaters!$A1:$L640,10,FALSE)</f>
        <v>2.4544964549422299</v>
      </c>
      <c r="K413" s="33">
        <f>VLOOKUP($A413,Skaters!$A1:$L640,11,FALSE)</f>
        <v>9.9261800395314594</v>
      </c>
      <c r="L413" s="33">
        <f>VLOOKUP($A413,Skaters!$A1:$L640,12,FALSE)</f>
        <v>12.3806764944737</v>
      </c>
      <c r="M413" s="33"/>
      <c r="N413" s="17">
        <f t="shared" si="24"/>
        <v>80</v>
      </c>
      <c r="O413" s="33">
        <f t="shared" si="25"/>
        <v>5.4544964549422303</v>
      </c>
      <c r="P413" s="33">
        <f t="shared" si="26"/>
        <v>17.926180039531459</v>
      </c>
      <c r="Q413" s="33">
        <f t="shared" si="27"/>
        <v>23.3806764944737</v>
      </c>
    </row>
    <row r="414" spans="1:17" ht="21.25" customHeight="1" x14ac:dyDescent="0.15">
      <c r="A414" s="44" t="s">
        <v>439</v>
      </c>
      <c r="B414" s="45" t="s">
        <v>144</v>
      </c>
      <c r="C414" s="45" t="s">
        <v>104</v>
      </c>
      <c r="D414" s="17">
        <v>27</v>
      </c>
      <c r="E414" s="17">
        <v>4</v>
      </c>
      <c r="F414" s="17">
        <v>2</v>
      </c>
      <c r="G414" s="17">
        <v>6</v>
      </c>
      <c r="H414" s="33"/>
      <c r="I414" s="42">
        <f>VLOOKUP($A414,Skaters!$A1:$L640,7,FALSE)</f>
        <v>48</v>
      </c>
      <c r="J414" s="33">
        <f>VLOOKUP($A414,Skaters!$A1:$L640,10,FALSE)</f>
        <v>7.4440963795400599</v>
      </c>
      <c r="K414" s="33">
        <f>VLOOKUP($A414,Skaters!$A1:$L640,11,FALSE)</f>
        <v>9.8585802415861004</v>
      </c>
      <c r="L414" s="33">
        <f>VLOOKUP($A414,Skaters!$A1:$L640,12,FALSE)</f>
        <v>17.3026766211261</v>
      </c>
      <c r="M414" s="33"/>
      <c r="N414" s="17">
        <f t="shared" si="24"/>
        <v>75</v>
      </c>
      <c r="O414" s="33">
        <f t="shared" si="25"/>
        <v>11.44409637954006</v>
      </c>
      <c r="P414" s="33">
        <f t="shared" si="26"/>
        <v>11.8585802415861</v>
      </c>
      <c r="Q414" s="33">
        <f t="shared" si="27"/>
        <v>23.3026766211261</v>
      </c>
    </row>
    <row r="415" spans="1:17" ht="21.25" customHeight="1" x14ac:dyDescent="0.15">
      <c r="A415" s="44" t="s">
        <v>343</v>
      </c>
      <c r="B415" s="45" t="s">
        <v>117</v>
      </c>
      <c r="C415" s="45" t="s">
        <v>74</v>
      </c>
      <c r="D415" s="17">
        <v>31</v>
      </c>
      <c r="E415" s="17">
        <v>2</v>
      </c>
      <c r="F415" s="17">
        <v>4</v>
      </c>
      <c r="G415" s="17">
        <v>6</v>
      </c>
      <c r="H415" s="33"/>
      <c r="I415" s="42">
        <f>VLOOKUP($A415,Skaters!$A1:$L640,7,FALSE)</f>
        <v>48</v>
      </c>
      <c r="J415" s="33">
        <f>VLOOKUP($A415,Skaters!$A1:$L640,10,FALSE)</f>
        <v>3.7501227593862598</v>
      </c>
      <c r="K415" s="33">
        <f>VLOOKUP($A415,Skaters!$A1:$L640,11,FALSE)</f>
        <v>13.4737762002779</v>
      </c>
      <c r="L415" s="33">
        <f>VLOOKUP($A415,Skaters!$A1:$L640,12,FALSE)</f>
        <v>17.223898959664002</v>
      </c>
      <c r="M415" s="33"/>
      <c r="N415" s="17">
        <f t="shared" si="24"/>
        <v>79</v>
      </c>
      <c r="O415" s="33">
        <f t="shared" si="25"/>
        <v>5.7501227593862598</v>
      </c>
      <c r="P415" s="33">
        <f t="shared" si="26"/>
        <v>17.4737762002779</v>
      </c>
      <c r="Q415" s="33">
        <f t="shared" si="27"/>
        <v>23.223898959664002</v>
      </c>
    </row>
    <row r="416" spans="1:17" ht="21.25" customHeight="1" x14ac:dyDescent="0.15">
      <c r="A416" s="44" t="s">
        <v>393</v>
      </c>
      <c r="B416" s="45" t="s">
        <v>239</v>
      </c>
      <c r="C416" s="45" t="s">
        <v>81</v>
      </c>
      <c r="D416" s="17">
        <v>17</v>
      </c>
      <c r="E416" s="17">
        <v>0</v>
      </c>
      <c r="F416" s="17">
        <v>3</v>
      </c>
      <c r="G416" s="17">
        <v>3</v>
      </c>
      <c r="H416" s="33"/>
      <c r="I416" s="42">
        <f>VLOOKUP($A416,Skaters!$A1:$L640,7,FALSE)</f>
        <v>44</v>
      </c>
      <c r="J416" s="33">
        <f>VLOOKUP($A416,Skaters!$A1:$L640,10,FALSE)</f>
        <v>8.3997556315151591</v>
      </c>
      <c r="K416" s="33">
        <f>VLOOKUP($A416,Skaters!$A1:$L640,11,FALSE)</f>
        <v>11.7081225762988</v>
      </c>
      <c r="L416" s="33">
        <f>VLOOKUP($A416,Skaters!$A1:$L640,12,FALSE)</f>
        <v>20.107878207814</v>
      </c>
      <c r="M416" s="33"/>
      <c r="N416" s="17">
        <f t="shared" si="24"/>
        <v>61</v>
      </c>
      <c r="O416" s="33">
        <f t="shared" si="25"/>
        <v>8.3997556315151591</v>
      </c>
      <c r="P416" s="33">
        <f t="shared" si="26"/>
        <v>14.7081225762988</v>
      </c>
      <c r="Q416" s="33">
        <f t="shared" si="27"/>
        <v>23.107878207814</v>
      </c>
    </row>
    <row r="417" spans="1:17" ht="21.25" customHeight="1" x14ac:dyDescent="0.15">
      <c r="A417" s="44" t="s">
        <v>504</v>
      </c>
      <c r="B417" s="45" t="s">
        <v>212</v>
      </c>
      <c r="C417" s="45" t="s">
        <v>74</v>
      </c>
      <c r="D417" s="17">
        <v>32</v>
      </c>
      <c r="E417" s="17">
        <v>1</v>
      </c>
      <c r="F417" s="17">
        <v>9</v>
      </c>
      <c r="G417" s="17">
        <v>10</v>
      </c>
      <c r="H417" s="33"/>
      <c r="I417" s="42">
        <f>VLOOKUP($A417,Skaters!$A1:$L640,7,FALSE)</f>
        <v>49</v>
      </c>
      <c r="J417" s="33">
        <f>VLOOKUP($A417,Skaters!$A1:$L640,10,FALSE)</f>
        <v>3.3196023264889098</v>
      </c>
      <c r="K417" s="33">
        <f>VLOOKUP($A417,Skaters!$A1:$L640,11,FALSE)</f>
        <v>9.7484958462286606</v>
      </c>
      <c r="L417" s="33">
        <f>VLOOKUP($A417,Skaters!$A1:$L640,12,FALSE)</f>
        <v>13.068098172717599</v>
      </c>
      <c r="M417" s="33"/>
      <c r="N417" s="17">
        <f t="shared" si="24"/>
        <v>81</v>
      </c>
      <c r="O417" s="33">
        <f t="shared" si="25"/>
        <v>4.3196023264889103</v>
      </c>
      <c r="P417" s="33">
        <f t="shared" si="26"/>
        <v>18.748495846228661</v>
      </c>
      <c r="Q417" s="33">
        <f t="shared" si="27"/>
        <v>23.068098172717598</v>
      </c>
    </row>
    <row r="418" spans="1:17" ht="21.25" customHeight="1" x14ac:dyDescent="0.15">
      <c r="A418" s="44" t="s">
        <v>500</v>
      </c>
      <c r="B418" s="48" t="s">
        <v>58</v>
      </c>
      <c r="C418" s="48" t="s">
        <v>74</v>
      </c>
      <c r="D418" s="17">
        <v>30</v>
      </c>
      <c r="E418" s="17">
        <v>1</v>
      </c>
      <c r="F418" s="17">
        <v>8</v>
      </c>
      <c r="G418" s="17">
        <v>9</v>
      </c>
      <c r="H418" s="33"/>
      <c r="I418" s="42">
        <f>VLOOKUP($A418,Skaters!$A1:$L640,7,FALSE)</f>
        <v>48</v>
      </c>
      <c r="J418" s="33">
        <f>VLOOKUP($A418,Skaters!$A1:$L640,10,FALSE)</f>
        <v>2.57001978342725</v>
      </c>
      <c r="K418" s="33">
        <f>VLOOKUP($A418,Skaters!$A1:$L640,11,FALSE)</f>
        <v>11.4669672426331</v>
      </c>
      <c r="L418" s="33">
        <f>VLOOKUP($A418,Skaters!$A1:$L640,12,FALSE)</f>
        <v>14.0369870260604</v>
      </c>
      <c r="M418" s="33"/>
      <c r="N418" s="17">
        <f t="shared" si="24"/>
        <v>78</v>
      </c>
      <c r="O418" s="33">
        <f t="shared" si="25"/>
        <v>3.57001978342725</v>
      </c>
      <c r="P418" s="33">
        <f t="shared" si="26"/>
        <v>19.4669672426331</v>
      </c>
      <c r="Q418" s="33">
        <f t="shared" si="27"/>
        <v>23.036987026060402</v>
      </c>
    </row>
    <row r="419" spans="1:17" ht="21.25" customHeight="1" x14ac:dyDescent="0.2">
      <c r="A419" s="47" t="s">
        <v>496</v>
      </c>
      <c r="B419" s="38" t="s">
        <v>70</v>
      </c>
      <c r="C419" s="38" t="s">
        <v>66</v>
      </c>
      <c r="D419" s="17">
        <v>23</v>
      </c>
      <c r="E419" s="17">
        <v>3</v>
      </c>
      <c r="F419" s="17">
        <v>6</v>
      </c>
      <c r="G419" s="17">
        <v>9</v>
      </c>
      <c r="H419" s="33"/>
      <c r="I419" s="42">
        <f>VLOOKUP($A419,Skaters!$A1:$L640,7,FALSE)</f>
        <v>47</v>
      </c>
      <c r="J419" s="33">
        <f>VLOOKUP($A419,Skaters!$A1:$L640,10,FALSE)</f>
        <v>5.3412842619265897</v>
      </c>
      <c r="K419" s="33">
        <f>VLOOKUP($A419,Skaters!$A1:$L640,11,FALSE)</f>
        <v>8.5015406059865999</v>
      </c>
      <c r="L419" s="33">
        <f>VLOOKUP($A419,Skaters!$A1:$L640,12,FALSE)</f>
        <v>13.8428248679131</v>
      </c>
      <c r="M419" s="33"/>
      <c r="N419" s="17">
        <f t="shared" si="24"/>
        <v>70</v>
      </c>
      <c r="O419" s="33">
        <f t="shared" si="25"/>
        <v>8.3412842619265888</v>
      </c>
      <c r="P419" s="33">
        <f t="shared" si="26"/>
        <v>14.5015406059866</v>
      </c>
      <c r="Q419" s="33">
        <f t="shared" si="27"/>
        <v>22.842824867913102</v>
      </c>
    </row>
    <row r="420" spans="1:17" ht="21.25" customHeight="1" x14ac:dyDescent="0.15">
      <c r="A420" s="44" t="s">
        <v>540</v>
      </c>
      <c r="B420" s="45" t="s">
        <v>125</v>
      </c>
      <c r="C420" s="45" t="s">
        <v>59</v>
      </c>
      <c r="D420" s="17">
        <v>28</v>
      </c>
      <c r="E420" s="17">
        <v>1</v>
      </c>
      <c r="F420" s="17">
        <v>6</v>
      </c>
      <c r="G420" s="17">
        <v>7</v>
      </c>
      <c r="H420" s="33"/>
      <c r="I420" s="42">
        <f>VLOOKUP($A420,Skaters!$A1:$L640,7,FALSE)</f>
        <v>46</v>
      </c>
      <c r="J420" s="33">
        <f>VLOOKUP($A420,Skaters!$A1:$L640,10,FALSE)</f>
        <v>5.2973160030321003</v>
      </c>
      <c r="K420" s="33">
        <f>VLOOKUP($A420,Skaters!$A1:$L640,11,FALSE)</f>
        <v>10.501106409338</v>
      </c>
      <c r="L420" s="33">
        <f>VLOOKUP($A420,Skaters!$A1:$L640,12,FALSE)</f>
        <v>15.798422412370099</v>
      </c>
      <c r="M420" s="33"/>
      <c r="N420" s="17">
        <f t="shared" si="24"/>
        <v>74</v>
      </c>
      <c r="O420" s="33">
        <f t="shared" si="25"/>
        <v>6.2973160030321003</v>
      </c>
      <c r="P420" s="33">
        <f t="shared" si="26"/>
        <v>16.501106409338</v>
      </c>
      <c r="Q420" s="33">
        <f t="shared" si="27"/>
        <v>22.798422412370101</v>
      </c>
    </row>
    <row r="421" spans="1:17" ht="21.25" customHeight="1" x14ac:dyDescent="0.15">
      <c r="A421" s="44" t="s">
        <v>550</v>
      </c>
      <c r="B421" s="48" t="s">
        <v>78</v>
      </c>
      <c r="C421" s="48" t="s">
        <v>62</v>
      </c>
      <c r="D421" s="17">
        <v>33</v>
      </c>
      <c r="E421" s="17">
        <v>4</v>
      </c>
      <c r="F421" s="17">
        <v>5</v>
      </c>
      <c r="G421" s="17">
        <v>9</v>
      </c>
      <c r="H421" s="33"/>
      <c r="I421" s="42">
        <f>VLOOKUP($A421,Skaters!$A1:$L640,7,FALSE)</f>
        <v>45</v>
      </c>
      <c r="J421" s="33">
        <f>VLOOKUP($A421,Skaters!$A1:$L640,10,FALSE)</f>
        <v>5.9680952951516604</v>
      </c>
      <c r="K421" s="33">
        <f>VLOOKUP($A421,Skaters!$A1:$L640,11,FALSE)</f>
        <v>7.7101984116924802</v>
      </c>
      <c r="L421" s="33">
        <f>VLOOKUP($A421,Skaters!$A1:$L640,12,FALSE)</f>
        <v>13.678293706844</v>
      </c>
      <c r="M421" s="33"/>
      <c r="N421" s="17">
        <f t="shared" si="24"/>
        <v>78</v>
      </c>
      <c r="O421" s="33">
        <f t="shared" si="25"/>
        <v>9.9680952951516595</v>
      </c>
      <c r="P421" s="33">
        <f t="shared" si="26"/>
        <v>12.710198411692481</v>
      </c>
      <c r="Q421" s="33">
        <f t="shared" si="27"/>
        <v>22.678293706844002</v>
      </c>
    </row>
    <row r="422" spans="1:17" ht="21.25" customHeight="1" x14ac:dyDescent="0.15">
      <c r="A422" s="44" t="s">
        <v>581</v>
      </c>
      <c r="B422" s="45" t="s">
        <v>147</v>
      </c>
      <c r="C422" s="45" t="s">
        <v>59</v>
      </c>
      <c r="D422" s="17">
        <v>36</v>
      </c>
      <c r="E422" s="17">
        <v>2</v>
      </c>
      <c r="F422" s="17">
        <v>7</v>
      </c>
      <c r="G422" s="17">
        <v>9</v>
      </c>
      <c r="H422" s="33"/>
      <c r="I422" s="42">
        <f>VLOOKUP($A422,Skaters!$A1:$L640,7,FALSE)</f>
        <v>46</v>
      </c>
      <c r="J422" s="33">
        <f>VLOOKUP($A422,Skaters!$A1:$L640,10,FALSE)</f>
        <v>5.57376328450981</v>
      </c>
      <c r="K422" s="33">
        <f>VLOOKUP($A422,Skaters!$A1:$L640,11,FALSE)</f>
        <v>8.01030487889882</v>
      </c>
      <c r="L422" s="33">
        <f>VLOOKUP($A422,Skaters!$A1:$L640,12,FALSE)</f>
        <v>13.5840681634087</v>
      </c>
      <c r="M422" s="33"/>
      <c r="N422" s="17">
        <f t="shared" si="24"/>
        <v>82</v>
      </c>
      <c r="O422" s="33">
        <f t="shared" si="25"/>
        <v>7.57376328450981</v>
      </c>
      <c r="P422" s="33">
        <f t="shared" si="26"/>
        <v>15.01030487889882</v>
      </c>
      <c r="Q422" s="33">
        <f t="shared" si="27"/>
        <v>22.584068163408702</v>
      </c>
    </row>
    <row r="423" spans="1:17" ht="21.25" customHeight="1" x14ac:dyDescent="0.15">
      <c r="A423" s="44" t="s">
        <v>526</v>
      </c>
      <c r="B423" s="45" t="s">
        <v>96</v>
      </c>
      <c r="C423" s="45" t="s">
        <v>74</v>
      </c>
      <c r="D423" s="17">
        <v>32</v>
      </c>
      <c r="E423" s="17">
        <v>1</v>
      </c>
      <c r="F423" s="17">
        <v>9</v>
      </c>
      <c r="G423" s="17">
        <v>10</v>
      </c>
      <c r="H423" s="33"/>
      <c r="I423" s="42">
        <f>VLOOKUP($A423,Skaters!$A1:$L640,7,FALSE)</f>
        <v>46</v>
      </c>
      <c r="J423" s="33">
        <f>VLOOKUP($A423,Skaters!$A1:$L640,10,FALSE)</f>
        <v>2.23688723571447</v>
      </c>
      <c r="K423" s="33">
        <f>VLOOKUP($A423,Skaters!$A1:$L640,11,FALSE)</f>
        <v>10.275060835227301</v>
      </c>
      <c r="L423" s="33">
        <f>VLOOKUP($A423,Skaters!$A1:$L640,12,FALSE)</f>
        <v>12.511948070941701</v>
      </c>
      <c r="M423" s="33"/>
      <c r="N423" s="17">
        <f t="shared" si="24"/>
        <v>78</v>
      </c>
      <c r="O423" s="33">
        <f t="shared" si="25"/>
        <v>3.23688723571447</v>
      </c>
      <c r="P423" s="33">
        <f t="shared" si="26"/>
        <v>19.275060835227301</v>
      </c>
      <c r="Q423" s="33">
        <f t="shared" si="27"/>
        <v>22.511948070941699</v>
      </c>
    </row>
    <row r="424" spans="1:17" ht="21.25" customHeight="1" x14ac:dyDescent="0.15">
      <c r="A424" s="37" t="s">
        <v>546</v>
      </c>
      <c r="B424" s="38" t="s">
        <v>65</v>
      </c>
      <c r="C424" s="38" t="s">
        <v>59</v>
      </c>
      <c r="D424" s="17">
        <v>33</v>
      </c>
      <c r="E424" s="17">
        <v>5</v>
      </c>
      <c r="F424" s="17">
        <v>5</v>
      </c>
      <c r="G424" s="17">
        <v>10</v>
      </c>
      <c r="H424" s="33"/>
      <c r="I424" s="42">
        <f>VLOOKUP($A424,Skaters!$A1:$L640,7,FALSE)</f>
        <v>46</v>
      </c>
      <c r="J424" s="33">
        <f>VLOOKUP($A424,Skaters!$A1:$L640,10,FALSE)</f>
        <v>5.9968102020717602</v>
      </c>
      <c r="K424" s="33">
        <f>VLOOKUP($A424,Skaters!$A1:$L640,11,FALSE)</f>
        <v>6.4912781474789103</v>
      </c>
      <c r="L424" s="33">
        <f>VLOOKUP($A424,Skaters!$A1:$L640,12,FALSE)</f>
        <v>12.488088349550599</v>
      </c>
      <c r="M424" s="33"/>
      <c r="N424" s="17">
        <f t="shared" si="24"/>
        <v>79</v>
      </c>
      <c r="O424" s="33">
        <f t="shared" si="25"/>
        <v>10.99681020207176</v>
      </c>
      <c r="P424" s="33">
        <f t="shared" si="26"/>
        <v>11.49127814747891</v>
      </c>
      <c r="Q424" s="33">
        <f t="shared" si="27"/>
        <v>22.488088349550601</v>
      </c>
    </row>
    <row r="425" spans="1:17" ht="21.25" customHeight="1" x14ac:dyDescent="0.15">
      <c r="A425" s="44" t="s">
        <v>453</v>
      </c>
      <c r="B425" s="48" t="s">
        <v>151</v>
      </c>
      <c r="C425" s="48" t="s">
        <v>74</v>
      </c>
      <c r="D425" s="17">
        <v>33</v>
      </c>
      <c r="E425" s="17">
        <v>1</v>
      </c>
      <c r="F425" s="17">
        <v>7</v>
      </c>
      <c r="G425" s="17">
        <v>8</v>
      </c>
      <c r="H425" s="33"/>
      <c r="I425" s="42">
        <f>VLOOKUP($A425,Skaters!$A1:$L640,7,FALSE)</f>
        <v>47</v>
      </c>
      <c r="J425" s="33">
        <f>VLOOKUP($A425,Skaters!$A1:$L640,10,FALSE)</f>
        <v>2.7464924344803401</v>
      </c>
      <c r="K425" s="33">
        <f>VLOOKUP($A425,Skaters!$A1:$L640,11,FALSE)</f>
        <v>11.722476553428001</v>
      </c>
      <c r="L425" s="33">
        <f>VLOOKUP($A425,Skaters!$A1:$L640,12,FALSE)</f>
        <v>14.468968987908299</v>
      </c>
      <c r="M425" s="33"/>
      <c r="N425" s="17">
        <f t="shared" si="24"/>
        <v>80</v>
      </c>
      <c r="O425" s="33">
        <f t="shared" si="25"/>
        <v>3.7464924344803401</v>
      </c>
      <c r="P425" s="33">
        <f t="shared" si="26"/>
        <v>18.722476553428002</v>
      </c>
      <c r="Q425" s="33">
        <f t="shared" si="27"/>
        <v>22.468968987908298</v>
      </c>
    </row>
    <row r="426" spans="1:17" ht="21.25" customHeight="1" x14ac:dyDescent="0.15">
      <c r="A426" s="44" t="s">
        <v>458</v>
      </c>
      <c r="B426" s="48" t="s">
        <v>68</v>
      </c>
      <c r="C426" s="48" t="s">
        <v>74</v>
      </c>
      <c r="D426" s="17">
        <v>30</v>
      </c>
      <c r="E426" s="17">
        <v>1</v>
      </c>
      <c r="F426" s="17">
        <v>6</v>
      </c>
      <c r="G426" s="17">
        <v>7</v>
      </c>
      <c r="H426" s="33"/>
      <c r="I426" s="42">
        <f>VLOOKUP($A426,Skaters!$A1:$L640,7,FALSE)</f>
        <v>47</v>
      </c>
      <c r="J426" s="33">
        <f>VLOOKUP($A426,Skaters!$A1:$L640,10,FALSE)</f>
        <v>2.6089921888874001</v>
      </c>
      <c r="K426" s="33">
        <f>VLOOKUP($A426,Skaters!$A1:$L640,11,FALSE)</f>
        <v>12.857954933311699</v>
      </c>
      <c r="L426" s="33">
        <f>VLOOKUP($A426,Skaters!$A1:$L640,12,FALSE)</f>
        <v>15.466947122199</v>
      </c>
      <c r="M426" s="33"/>
      <c r="N426" s="17">
        <f t="shared" si="24"/>
        <v>77</v>
      </c>
      <c r="O426" s="33">
        <f t="shared" si="25"/>
        <v>3.6089921888874001</v>
      </c>
      <c r="P426" s="33">
        <f t="shared" si="26"/>
        <v>18.857954933311699</v>
      </c>
      <c r="Q426" s="33">
        <f t="shared" si="27"/>
        <v>22.466947122199002</v>
      </c>
    </row>
    <row r="427" spans="1:17" ht="21.25" customHeight="1" x14ac:dyDescent="0.15">
      <c r="A427" s="44" t="s">
        <v>490</v>
      </c>
      <c r="B427" s="45" t="s">
        <v>151</v>
      </c>
      <c r="C427" s="45" t="s">
        <v>59</v>
      </c>
      <c r="D427" s="17">
        <v>16</v>
      </c>
      <c r="E427" s="17">
        <v>2</v>
      </c>
      <c r="F427" s="17">
        <v>4</v>
      </c>
      <c r="G427" s="17">
        <v>6</v>
      </c>
      <c r="H427" s="33"/>
      <c r="I427" s="42">
        <f>VLOOKUP($A427,Skaters!$A1:$L640,7,FALSE)</f>
        <v>47</v>
      </c>
      <c r="J427" s="33">
        <f>VLOOKUP($A427,Skaters!$A1:$L640,10,FALSE)</f>
        <v>6.1654503897876101</v>
      </c>
      <c r="K427" s="33">
        <f>VLOOKUP($A427,Skaters!$A1:$L640,11,FALSE)</f>
        <v>10.300224983861501</v>
      </c>
      <c r="L427" s="33">
        <f>VLOOKUP($A427,Skaters!$A1:$L640,12,FALSE)</f>
        <v>16.465675373649098</v>
      </c>
      <c r="M427" s="33"/>
      <c r="N427" s="17">
        <f t="shared" si="24"/>
        <v>63</v>
      </c>
      <c r="O427" s="33">
        <f t="shared" si="25"/>
        <v>8.1654503897876101</v>
      </c>
      <c r="P427" s="33">
        <f t="shared" si="26"/>
        <v>14.300224983861501</v>
      </c>
      <c r="Q427" s="33">
        <f t="shared" si="27"/>
        <v>22.465675373649098</v>
      </c>
    </row>
    <row r="428" spans="1:17" ht="21.25" customHeight="1" x14ac:dyDescent="0.2">
      <c r="A428" s="47" t="s">
        <v>534</v>
      </c>
      <c r="B428" s="38" t="s">
        <v>72</v>
      </c>
      <c r="C428" s="38" t="s">
        <v>74</v>
      </c>
      <c r="D428" s="17">
        <v>33</v>
      </c>
      <c r="E428" s="17">
        <v>1</v>
      </c>
      <c r="F428" s="17">
        <v>8</v>
      </c>
      <c r="G428" s="17">
        <v>9</v>
      </c>
      <c r="H428" s="33"/>
      <c r="I428" s="42">
        <f>VLOOKUP($A428,Skaters!$A1:$L640,7,FALSE)</f>
        <v>49</v>
      </c>
      <c r="J428" s="33">
        <f>VLOOKUP($A428,Skaters!$A1:$L640,10,FALSE)</f>
        <v>1.7013700465299899</v>
      </c>
      <c r="K428" s="33">
        <f>VLOOKUP($A428,Skaters!$A1:$L640,11,FALSE)</f>
        <v>11.7583838198218</v>
      </c>
      <c r="L428" s="33">
        <f>VLOOKUP($A428,Skaters!$A1:$L640,12,FALSE)</f>
        <v>13.4597538663518</v>
      </c>
      <c r="M428" s="33"/>
      <c r="N428" s="17">
        <f t="shared" si="24"/>
        <v>82</v>
      </c>
      <c r="O428" s="33">
        <f t="shared" si="25"/>
        <v>2.7013700465299899</v>
      </c>
      <c r="P428" s="33">
        <f t="shared" si="26"/>
        <v>19.758383819821802</v>
      </c>
      <c r="Q428" s="33">
        <f t="shared" si="27"/>
        <v>22.4597538663518</v>
      </c>
    </row>
    <row r="429" spans="1:17" ht="21.25" customHeight="1" x14ac:dyDescent="0.15">
      <c r="A429" s="44" t="s">
        <v>497</v>
      </c>
      <c r="B429" s="45" t="s">
        <v>121</v>
      </c>
      <c r="C429" s="45" t="s">
        <v>59</v>
      </c>
      <c r="D429" s="17">
        <v>24</v>
      </c>
      <c r="E429" s="17">
        <v>2</v>
      </c>
      <c r="F429" s="17">
        <v>5</v>
      </c>
      <c r="G429" s="17">
        <v>7</v>
      </c>
      <c r="H429" s="33"/>
      <c r="I429" s="42">
        <f>VLOOKUP($A429,Skaters!$A1:$L640,7,FALSE)</f>
        <v>49</v>
      </c>
      <c r="J429" s="33">
        <f>VLOOKUP($A429,Skaters!$A1:$L640,10,FALSE)</f>
        <v>5.32204354313268</v>
      </c>
      <c r="K429" s="33">
        <f>VLOOKUP($A429,Skaters!$A1:$L640,11,FALSE)</f>
        <v>10.1186903544797</v>
      </c>
      <c r="L429" s="33">
        <f>VLOOKUP($A429,Skaters!$A1:$L640,12,FALSE)</f>
        <v>15.4407338976124</v>
      </c>
      <c r="M429" s="33"/>
      <c r="N429" s="17">
        <f t="shared" si="24"/>
        <v>73</v>
      </c>
      <c r="O429" s="33">
        <f t="shared" si="25"/>
        <v>7.32204354313268</v>
      </c>
      <c r="P429" s="33">
        <f t="shared" si="26"/>
        <v>15.1186903544797</v>
      </c>
      <c r="Q429" s="33">
        <f t="shared" si="27"/>
        <v>22.4407338976124</v>
      </c>
    </row>
    <row r="430" spans="1:17" ht="21.25" customHeight="1" x14ac:dyDescent="0.15">
      <c r="A430" s="44" t="s">
        <v>426</v>
      </c>
      <c r="B430" s="45" t="s">
        <v>119</v>
      </c>
      <c r="C430" s="45" t="s">
        <v>81</v>
      </c>
      <c r="D430" s="17">
        <v>21</v>
      </c>
      <c r="E430" s="17">
        <v>3</v>
      </c>
      <c r="F430" s="17">
        <v>3</v>
      </c>
      <c r="G430" s="17">
        <v>6</v>
      </c>
      <c r="H430" s="33"/>
      <c r="I430" s="42">
        <f>VLOOKUP($A430,Skaters!$A1:$L640,7,FALSE)</f>
        <v>46</v>
      </c>
      <c r="J430" s="33">
        <f>VLOOKUP($A430,Skaters!$A1:$L640,10,FALSE)</f>
        <v>7.2089197727435801</v>
      </c>
      <c r="K430" s="33">
        <f>VLOOKUP($A430,Skaters!$A1:$L640,11,FALSE)</f>
        <v>9.1719874550151008</v>
      </c>
      <c r="L430" s="33">
        <f>VLOOKUP($A430,Skaters!$A1:$L640,12,FALSE)</f>
        <v>16.380907227758701</v>
      </c>
      <c r="M430" s="33"/>
      <c r="N430" s="17">
        <f t="shared" si="24"/>
        <v>67</v>
      </c>
      <c r="O430" s="33">
        <f t="shared" si="25"/>
        <v>10.208919772743581</v>
      </c>
      <c r="P430" s="33">
        <f t="shared" si="26"/>
        <v>12.171987455015101</v>
      </c>
      <c r="Q430" s="33">
        <f t="shared" si="27"/>
        <v>22.380907227758701</v>
      </c>
    </row>
    <row r="431" spans="1:17" ht="21.25" customHeight="1" x14ac:dyDescent="0.15">
      <c r="A431" s="44" t="s">
        <v>591</v>
      </c>
      <c r="B431" s="45" t="s">
        <v>83</v>
      </c>
      <c r="C431" s="45" t="s">
        <v>74</v>
      </c>
      <c r="D431" s="17">
        <v>30</v>
      </c>
      <c r="E431" s="17">
        <v>1</v>
      </c>
      <c r="F431" s="17">
        <v>9</v>
      </c>
      <c r="G431" s="17">
        <v>10</v>
      </c>
      <c r="H431" s="33"/>
      <c r="I431" s="42">
        <f>VLOOKUP($A431,Skaters!$A1:$L640,7,FALSE)</f>
        <v>48</v>
      </c>
      <c r="J431" s="33">
        <f>VLOOKUP($A431,Skaters!$A1:$L640,10,FALSE)</f>
        <v>1.74132509251847</v>
      </c>
      <c r="K431" s="33">
        <f>VLOOKUP($A431,Skaters!$A1:$L640,11,FALSE)</f>
        <v>10.6223010760717</v>
      </c>
      <c r="L431" s="33">
        <f>VLOOKUP($A431,Skaters!$A1:$L640,12,FALSE)</f>
        <v>12.3636261685902</v>
      </c>
      <c r="M431" s="33"/>
      <c r="N431" s="17">
        <f t="shared" si="24"/>
        <v>78</v>
      </c>
      <c r="O431" s="33">
        <f t="shared" si="25"/>
        <v>2.74132509251847</v>
      </c>
      <c r="P431" s="33">
        <f t="shared" si="26"/>
        <v>19.6223010760717</v>
      </c>
      <c r="Q431" s="33">
        <f t="shared" si="27"/>
        <v>22.363626168590201</v>
      </c>
    </row>
    <row r="432" spans="1:17" ht="21.25" customHeight="1" x14ac:dyDescent="0.15">
      <c r="A432" s="44" t="s">
        <v>501</v>
      </c>
      <c r="B432" s="45" t="s">
        <v>125</v>
      </c>
      <c r="C432" s="45" t="s">
        <v>59</v>
      </c>
      <c r="D432" s="17">
        <v>14</v>
      </c>
      <c r="E432" s="17">
        <v>3</v>
      </c>
      <c r="F432" s="17">
        <v>3</v>
      </c>
      <c r="G432" s="17">
        <v>6</v>
      </c>
      <c r="H432" s="33"/>
      <c r="I432" s="42">
        <f>VLOOKUP($A432,Skaters!$A1:$L640,7,FALSE)</f>
        <v>46</v>
      </c>
      <c r="J432" s="33">
        <f>VLOOKUP($A432,Skaters!$A1:$L640,10,FALSE)</f>
        <v>6.8449296340778396</v>
      </c>
      <c r="K432" s="33">
        <f>VLOOKUP($A432,Skaters!$A1:$L640,11,FALSE)</f>
        <v>9.3933815194259402</v>
      </c>
      <c r="L432" s="33">
        <f>VLOOKUP($A432,Skaters!$A1:$L640,12,FALSE)</f>
        <v>16.238311153503801</v>
      </c>
      <c r="M432" s="33"/>
      <c r="N432" s="17">
        <f t="shared" si="24"/>
        <v>60</v>
      </c>
      <c r="O432" s="33">
        <f t="shared" si="25"/>
        <v>9.8449296340778396</v>
      </c>
      <c r="P432" s="33">
        <f t="shared" si="26"/>
        <v>12.39338151942594</v>
      </c>
      <c r="Q432" s="33">
        <f t="shared" si="27"/>
        <v>22.238311153503801</v>
      </c>
    </row>
    <row r="433" spans="1:17" ht="21.25" customHeight="1" x14ac:dyDescent="0.15">
      <c r="A433" s="44" t="s">
        <v>606</v>
      </c>
      <c r="B433" s="45" t="s">
        <v>68</v>
      </c>
      <c r="C433" s="45" t="s">
        <v>62</v>
      </c>
      <c r="D433" s="17">
        <v>19</v>
      </c>
      <c r="E433" s="17">
        <v>4</v>
      </c>
      <c r="F433" s="17">
        <v>3</v>
      </c>
      <c r="G433" s="17">
        <v>7</v>
      </c>
      <c r="H433" s="33"/>
      <c r="I433" s="42">
        <f>VLOOKUP($A433,Skaters!$A1:$L640,7,FALSE)</f>
        <v>47</v>
      </c>
      <c r="J433" s="33">
        <f>VLOOKUP($A433,Skaters!$A1:$L640,10,FALSE)</f>
        <v>7.8768525455690996</v>
      </c>
      <c r="K433" s="33">
        <f>VLOOKUP($A433,Skaters!$A1:$L640,11,FALSE)</f>
        <v>7.3330652348257699</v>
      </c>
      <c r="L433" s="33">
        <f>VLOOKUP($A433,Skaters!$A1:$L640,12,FALSE)</f>
        <v>15.2099177803949</v>
      </c>
      <c r="M433" s="33"/>
      <c r="N433" s="17">
        <f t="shared" si="24"/>
        <v>66</v>
      </c>
      <c r="O433" s="33">
        <f t="shared" si="25"/>
        <v>11.876852545569101</v>
      </c>
      <c r="P433" s="33">
        <f t="shared" si="26"/>
        <v>10.333065234825771</v>
      </c>
      <c r="Q433" s="33">
        <f t="shared" si="27"/>
        <v>22.2099177803949</v>
      </c>
    </row>
    <row r="434" spans="1:17" ht="21.25" hidden="1" customHeight="1" x14ac:dyDescent="0.2">
      <c r="A434" s="47" t="s">
        <v>491</v>
      </c>
      <c r="B434" s="38" t="s">
        <v>65</v>
      </c>
      <c r="C434" s="50"/>
      <c r="D434" s="17">
        <v>22</v>
      </c>
      <c r="E434" s="17">
        <v>2</v>
      </c>
      <c r="F434" s="17">
        <v>4</v>
      </c>
      <c r="G434" s="17">
        <v>6</v>
      </c>
      <c r="H434" s="33"/>
      <c r="I434" s="42">
        <f>VLOOKUP($A434,Skaters!$A1:$L640,7,FALSE)</f>
        <v>46</v>
      </c>
      <c r="J434" s="33">
        <f>VLOOKUP($A434,Skaters!$A1:$L640,10,FALSE)</f>
        <v>5.68913652414059</v>
      </c>
      <c r="K434" s="33">
        <f>VLOOKUP($A434,Skaters!$A1:$L640,11,FALSE)</f>
        <v>10.420418916858001</v>
      </c>
      <c r="L434" s="33">
        <f>VLOOKUP($A434,Skaters!$A1:$L640,12,FALSE)</f>
        <v>16.109555440998701</v>
      </c>
      <c r="M434" s="33"/>
      <c r="N434" s="17">
        <f t="shared" si="24"/>
        <v>68</v>
      </c>
      <c r="O434" s="33">
        <f t="shared" si="25"/>
        <v>7.68913652414059</v>
      </c>
      <c r="P434" s="33">
        <f t="shared" si="26"/>
        <v>14.420418916858001</v>
      </c>
      <c r="Q434" s="33">
        <f t="shared" si="27"/>
        <v>22.109555440998701</v>
      </c>
    </row>
    <row r="435" spans="1:17" ht="21.25" hidden="1" customHeight="1" x14ac:dyDescent="0.15">
      <c r="A435" s="44" t="s">
        <v>495</v>
      </c>
      <c r="B435" s="45" t="s">
        <v>119</v>
      </c>
      <c r="C435" s="51"/>
      <c r="D435" s="17">
        <v>27</v>
      </c>
      <c r="E435" s="17">
        <v>3</v>
      </c>
      <c r="F435" s="17">
        <v>5</v>
      </c>
      <c r="G435" s="17">
        <v>8</v>
      </c>
      <c r="H435" s="33"/>
      <c r="I435" s="42">
        <f>VLOOKUP($A435,Skaters!$A1:$L640,7,FALSE)</f>
        <v>46</v>
      </c>
      <c r="J435" s="33">
        <f>VLOOKUP($A435,Skaters!$A1:$L640,10,FALSE)</f>
        <v>4.2168573201494901</v>
      </c>
      <c r="K435" s="33">
        <f>VLOOKUP($A435,Skaters!$A1:$L640,11,FALSE)</f>
        <v>9.8814657257315499</v>
      </c>
      <c r="L435" s="33">
        <f>VLOOKUP($A435,Skaters!$A1:$L640,12,FALSE)</f>
        <v>14.0983230458811</v>
      </c>
      <c r="M435" s="33"/>
      <c r="N435" s="17">
        <f t="shared" si="24"/>
        <v>73</v>
      </c>
      <c r="O435" s="33">
        <f t="shared" si="25"/>
        <v>7.2168573201494901</v>
      </c>
      <c r="P435" s="33">
        <f t="shared" si="26"/>
        <v>14.88146572573155</v>
      </c>
      <c r="Q435" s="33">
        <f t="shared" si="27"/>
        <v>22.098323045881102</v>
      </c>
    </row>
    <row r="436" spans="1:17" ht="21.25" customHeight="1" x14ac:dyDescent="0.2">
      <c r="A436" s="47" t="s">
        <v>583</v>
      </c>
      <c r="B436" s="38" t="s">
        <v>87</v>
      </c>
      <c r="C436" s="38" t="s">
        <v>81</v>
      </c>
      <c r="D436" s="17">
        <v>30</v>
      </c>
      <c r="E436" s="17">
        <v>4</v>
      </c>
      <c r="F436" s="17">
        <v>5</v>
      </c>
      <c r="G436" s="17">
        <v>9</v>
      </c>
      <c r="H436" s="33"/>
      <c r="I436" s="42">
        <f>VLOOKUP($A436,Skaters!$A1:$L640,7,FALSE)</f>
        <v>44</v>
      </c>
      <c r="J436" s="33">
        <f>VLOOKUP($A436,Skaters!$A1:$L640,10,FALSE)</f>
        <v>5.4217925145459702</v>
      </c>
      <c r="K436" s="33">
        <f>VLOOKUP($A436,Skaters!$A1:$L640,11,FALSE)</f>
        <v>7.6543349232367204</v>
      </c>
      <c r="L436" s="33">
        <f>VLOOKUP($A436,Skaters!$A1:$L640,12,FALSE)</f>
        <v>13.0761274377827</v>
      </c>
      <c r="M436" s="33"/>
      <c r="N436" s="17">
        <f t="shared" si="24"/>
        <v>74</v>
      </c>
      <c r="O436" s="33">
        <f t="shared" si="25"/>
        <v>9.4217925145459702</v>
      </c>
      <c r="P436" s="33">
        <f t="shared" si="26"/>
        <v>12.654334923236721</v>
      </c>
      <c r="Q436" s="33">
        <f t="shared" si="27"/>
        <v>22.076127437782702</v>
      </c>
    </row>
    <row r="437" spans="1:17" ht="21.25" customHeight="1" x14ac:dyDescent="0.15">
      <c r="A437" s="44" t="s">
        <v>509</v>
      </c>
      <c r="B437" s="48" t="s">
        <v>65</v>
      </c>
      <c r="C437" s="48" t="s">
        <v>66</v>
      </c>
      <c r="D437" s="17">
        <v>36</v>
      </c>
      <c r="E437" s="17">
        <v>2</v>
      </c>
      <c r="F437" s="17">
        <v>5</v>
      </c>
      <c r="G437" s="17">
        <v>7</v>
      </c>
      <c r="H437" s="33"/>
      <c r="I437" s="42">
        <f>VLOOKUP($A437,Skaters!$A1:$L640,7,FALSE)</f>
        <v>46</v>
      </c>
      <c r="J437" s="33">
        <f>VLOOKUP($A437,Skaters!$A1:$L640,10,FALSE)</f>
        <v>5.3389830751826803</v>
      </c>
      <c r="K437" s="33">
        <f>VLOOKUP($A437,Skaters!$A1:$L640,11,FALSE)</f>
        <v>9.7328137079694894</v>
      </c>
      <c r="L437" s="33">
        <f>VLOOKUP($A437,Skaters!$A1:$L640,12,FALSE)</f>
        <v>15.0717967831522</v>
      </c>
      <c r="M437" s="33"/>
      <c r="N437" s="17">
        <f t="shared" si="24"/>
        <v>82</v>
      </c>
      <c r="O437" s="33">
        <f t="shared" si="25"/>
        <v>7.3389830751826803</v>
      </c>
      <c r="P437" s="33">
        <f t="shared" si="26"/>
        <v>14.732813707969489</v>
      </c>
      <c r="Q437" s="33">
        <f t="shared" si="27"/>
        <v>22.071796783152202</v>
      </c>
    </row>
    <row r="438" spans="1:17" ht="21.25" customHeight="1" x14ac:dyDescent="0.15">
      <c r="A438" s="44" t="s">
        <v>372</v>
      </c>
      <c r="B438" s="48" t="s">
        <v>144</v>
      </c>
      <c r="C438" s="48" t="s">
        <v>74</v>
      </c>
      <c r="D438" s="17">
        <v>31</v>
      </c>
      <c r="E438" s="17">
        <v>5</v>
      </c>
      <c r="F438" s="17">
        <v>2</v>
      </c>
      <c r="G438" s="17">
        <v>7</v>
      </c>
      <c r="H438" s="33"/>
      <c r="I438" s="42">
        <f>VLOOKUP($A438,Skaters!$A1:$L640,7,FALSE)</f>
        <v>48</v>
      </c>
      <c r="J438" s="33">
        <f>VLOOKUP($A438,Skaters!$A1:$L640,10,FALSE)</f>
        <v>6.2460520932161803</v>
      </c>
      <c r="K438" s="33">
        <f>VLOOKUP($A438,Skaters!$A1:$L640,11,FALSE)</f>
        <v>8.7336824507488799</v>
      </c>
      <c r="L438" s="33">
        <f>VLOOKUP($A438,Skaters!$A1:$L640,12,FALSE)</f>
        <v>14.979734543965</v>
      </c>
      <c r="M438" s="33"/>
      <c r="N438" s="17">
        <f t="shared" si="24"/>
        <v>79</v>
      </c>
      <c r="O438" s="33">
        <f t="shared" si="25"/>
        <v>11.24605209321618</v>
      </c>
      <c r="P438" s="33">
        <f t="shared" si="26"/>
        <v>10.73368245074888</v>
      </c>
      <c r="Q438" s="33">
        <f t="shared" si="27"/>
        <v>21.979734543965002</v>
      </c>
    </row>
    <row r="439" spans="1:17" ht="21.25" customHeight="1" x14ac:dyDescent="0.2">
      <c r="A439" s="47" t="s">
        <v>613</v>
      </c>
      <c r="B439" s="38" t="s">
        <v>130</v>
      </c>
      <c r="C439" s="38" t="s">
        <v>59</v>
      </c>
      <c r="D439" s="17">
        <v>29</v>
      </c>
      <c r="E439" s="17">
        <v>3</v>
      </c>
      <c r="F439" s="17">
        <v>6</v>
      </c>
      <c r="G439" s="17">
        <v>9</v>
      </c>
      <c r="H439" s="33"/>
      <c r="I439" s="42">
        <f>VLOOKUP($A439,Skaters!$A1:$L640,7,FALSE)</f>
        <v>47</v>
      </c>
      <c r="J439" s="33">
        <f>VLOOKUP($A439,Skaters!$A1:$L640,10,FALSE)</f>
        <v>4.0598748633901396</v>
      </c>
      <c r="K439" s="33">
        <f>VLOOKUP($A439,Skaters!$A1:$L640,11,FALSE)</f>
        <v>8.8779673338961302</v>
      </c>
      <c r="L439" s="33">
        <f>VLOOKUP($A439,Skaters!$A1:$L640,12,FALSE)</f>
        <v>12.937842197286299</v>
      </c>
      <c r="M439" s="33"/>
      <c r="N439" s="17">
        <f t="shared" si="24"/>
        <v>76</v>
      </c>
      <c r="O439" s="33">
        <f t="shared" si="25"/>
        <v>7.0598748633901396</v>
      </c>
      <c r="P439" s="33">
        <f t="shared" si="26"/>
        <v>14.87796733389613</v>
      </c>
      <c r="Q439" s="33">
        <f t="shared" si="27"/>
        <v>21.937842197286301</v>
      </c>
    </row>
    <row r="440" spans="1:17" ht="21.25" customHeight="1" x14ac:dyDescent="0.15">
      <c r="A440" s="44" t="s">
        <v>524</v>
      </c>
      <c r="B440" s="45" t="s">
        <v>121</v>
      </c>
      <c r="C440" s="45" t="s">
        <v>74</v>
      </c>
      <c r="D440" s="17">
        <v>33</v>
      </c>
      <c r="E440" s="17">
        <v>1</v>
      </c>
      <c r="F440" s="17">
        <v>7</v>
      </c>
      <c r="G440" s="17">
        <v>8</v>
      </c>
      <c r="H440" s="33"/>
      <c r="I440" s="42">
        <f>VLOOKUP($A440,Skaters!$A1:$L640,7,FALSE)</f>
        <v>49</v>
      </c>
      <c r="J440" s="33">
        <f>VLOOKUP($A440,Skaters!$A1:$L640,10,FALSE)</f>
        <v>2.25178544536077</v>
      </c>
      <c r="K440" s="33">
        <f>VLOOKUP($A440,Skaters!$A1:$L640,11,FALSE)</f>
        <v>11.512417891130401</v>
      </c>
      <c r="L440" s="33">
        <f>VLOOKUP($A440,Skaters!$A1:$L640,12,FALSE)</f>
        <v>13.7642033364912</v>
      </c>
      <c r="M440" s="33"/>
      <c r="N440" s="17">
        <f t="shared" si="24"/>
        <v>82</v>
      </c>
      <c r="O440" s="33">
        <f t="shared" si="25"/>
        <v>3.25178544536077</v>
      </c>
      <c r="P440" s="33">
        <f t="shared" si="26"/>
        <v>18.512417891130401</v>
      </c>
      <c r="Q440" s="33">
        <f t="shared" si="27"/>
        <v>21.7642033364912</v>
      </c>
    </row>
    <row r="441" spans="1:17" ht="21.25" customHeight="1" x14ac:dyDescent="0.15">
      <c r="A441" s="44" t="s">
        <v>465</v>
      </c>
      <c r="B441" s="48" t="s">
        <v>144</v>
      </c>
      <c r="C441" s="48" t="s">
        <v>74</v>
      </c>
      <c r="D441" s="17">
        <v>12</v>
      </c>
      <c r="E441" s="17">
        <v>0</v>
      </c>
      <c r="F441" s="17">
        <v>6</v>
      </c>
      <c r="G441" s="17">
        <v>6</v>
      </c>
      <c r="H441" s="33"/>
      <c r="I441" s="42">
        <f>VLOOKUP($A441,Skaters!$A1:$L640,7,FALSE)</f>
        <v>48</v>
      </c>
      <c r="J441" s="33">
        <f>VLOOKUP($A441,Skaters!$A1:$L640,10,FALSE)</f>
        <v>1.4527258088585699</v>
      </c>
      <c r="K441" s="33">
        <f>VLOOKUP($A441,Skaters!$A1:$L640,11,FALSE)</f>
        <v>14.2853931149467</v>
      </c>
      <c r="L441" s="33">
        <f>VLOOKUP($A441,Skaters!$A1:$L640,12,FALSE)</f>
        <v>15.738118923805301</v>
      </c>
      <c r="M441" s="33"/>
      <c r="N441" s="17">
        <f t="shared" si="24"/>
        <v>60</v>
      </c>
      <c r="O441" s="33">
        <f t="shared" si="25"/>
        <v>1.4527258088585699</v>
      </c>
      <c r="P441" s="33">
        <f t="shared" si="26"/>
        <v>20.2853931149467</v>
      </c>
      <c r="Q441" s="33">
        <f t="shared" si="27"/>
        <v>21.738118923805303</v>
      </c>
    </row>
    <row r="442" spans="1:17" ht="21.25" customHeight="1" x14ac:dyDescent="0.15">
      <c r="A442" s="37" t="s">
        <v>611</v>
      </c>
      <c r="B442" s="38" t="s">
        <v>239</v>
      </c>
      <c r="C442" s="38" t="s">
        <v>59</v>
      </c>
      <c r="D442" s="17">
        <v>29</v>
      </c>
      <c r="E442" s="17">
        <v>4</v>
      </c>
      <c r="F442" s="17">
        <v>5</v>
      </c>
      <c r="G442" s="17">
        <v>9</v>
      </c>
      <c r="H442" s="33"/>
      <c r="I442" s="42">
        <f>VLOOKUP($A442,Skaters!$A1:$L640,7,FALSE)</f>
        <v>44</v>
      </c>
      <c r="J442" s="33">
        <f>VLOOKUP($A442,Skaters!$A1:$L640,10,FALSE)</f>
        <v>5.6059708333349203</v>
      </c>
      <c r="K442" s="33">
        <f>VLOOKUP($A442,Skaters!$A1:$L640,11,FALSE)</f>
        <v>7.0455909381839099</v>
      </c>
      <c r="L442" s="33">
        <f>VLOOKUP($A442,Skaters!$A1:$L640,12,FALSE)</f>
        <v>12.651561771518899</v>
      </c>
      <c r="M442" s="33"/>
      <c r="N442" s="17">
        <f t="shared" si="24"/>
        <v>73</v>
      </c>
      <c r="O442" s="33">
        <f t="shared" si="25"/>
        <v>9.6059708333349203</v>
      </c>
      <c r="P442" s="33">
        <f t="shared" si="26"/>
        <v>12.04559093818391</v>
      </c>
      <c r="Q442" s="33">
        <f t="shared" si="27"/>
        <v>21.651561771518899</v>
      </c>
    </row>
    <row r="443" spans="1:17" ht="21.25" customHeight="1" x14ac:dyDescent="0.15">
      <c r="A443" s="44" t="s">
        <v>503</v>
      </c>
      <c r="B443" s="48" t="s">
        <v>72</v>
      </c>
      <c r="C443" s="48" t="s">
        <v>59</v>
      </c>
      <c r="D443" s="17">
        <v>33</v>
      </c>
      <c r="E443" s="17">
        <v>3</v>
      </c>
      <c r="F443" s="17">
        <v>3</v>
      </c>
      <c r="G443" s="17">
        <v>6</v>
      </c>
      <c r="H443" s="33"/>
      <c r="I443" s="42">
        <f>VLOOKUP($A443,Skaters!$A1:$L640,7,FALSE)</f>
        <v>49</v>
      </c>
      <c r="J443" s="33">
        <f>VLOOKUP($A443,Skaters!$A1:$L640,10,FALSE)</f>
        <v>6.8757093874129804</v>
      </c>
      <c r="K443" s="33">
        <f>VLOOKUP($A443,Skaters!$A1:$L640,11,FALSE)</f>
        <v>8.7410684013968396</v>
      </c>
      <c r="L443" s="33">
        <f>VLOOKUP($A443,Skaters!$A1:$L640,12,FALSE)</f>
        <v>15.6167777888098</v>
      </c>
      <c r="M443" s="33"/>
      <c r="N443" s="17">
        <f t="shared" si="24"/>
        <v>82</v>
      </c>
      <c r="O443" s="33">
        <f t="shared" si="25"/>
        <v>9.8757093874129804</v>
      </c>
      <c r="P443" s="33">
        <f t="shared" si="26"/>
        <v>11.74106840139684</v>
      </c>
      <c r="Q443" s="33">
        <f t="shared" si="27"/>
        <v>21.616777788809799</v>
      </c>
    </row>
    <row r="444" spans="1:17" ht="21.25" hidden="1" customHeight="1" x14ac:dyDescent="0.15">
      <c r="A444" s="44" t="s">
        <v>512</v>
      </c>
      <c r="B444" s="45" t="s">
        <v>96</v>
      </c>
      <c r="C444" s="51"/>
      <c r="D444" s="17">
        <v>27</v>
      </c>
      <c r="E444" s="17">
        <v>1</v>
      </c>
      <c r="F444" s="17">
        <v>6</v>
      </c>
      <c r="G444" s="17">
        <v>7</v>
      </c>
      <c r="H444" s="33"/>
      <c r="I444" s="42">
        <f>VLOOKUP($A444,Skaters!$A1:$L640,7,FALSE)</f>
        <v>46</v>
      </c>
      <c r="J444" s="33">
        <f>VLOOKUP($A444,Skaters!$A1:$L640,10,FALSE)</f>
        <v>4.2150581092322197</v>
      </c>
      <c r="K444" s="33">
        <f>VLOOKUP($A444,Skaters!$A1:$L640,11,FALSE)</f>
        <v>10.394073410006699</v>
      </c>
      <c r="L444" s="33">
        <f>VLOOKUP($A444,Skaters!$A1:$L640,12,FALSE)</f>
        <v>14.6091315192389</v>
      </c>
      <c r="M444" s="33"/>
      <c r="N444" s="17">
        <f t="shared" si="24"/>
        <v>73</v>
      </c>
      <c r="O444" s="33">
        <f t="shared" si="25"/>
        <v>5.2150581092322197</v>
      </c>
      <c r="P444" s="33">
        <f t="shared" si="26"/>
        <v>16.394073410006698</v>
      </c>
      <c r="Q444" s="33">
        <f t="shared" si="27"/>
        <v>21.6091315192389</v>
      </c>
    </row>
    <row r="445" spans="1:17" ht="21.25" customHeight="1" x14ac:dyDescent="0.2">
      <c r="A445" s="47" t="s">
        <v>608</v>
      </c>
      <c r="B445" s="38" t="s">
        <v>80</v>
      </c>
      <c r="C445" s="38" t="s">
        <v>74</v>
      </c>
      <c r="D445" s="17">
        <v>33</v>
      </c>
      <c r="E445" s="17">
        <v>3</v>
      </c>
      <c r="F445" s="17">
        <v>8</v>
      </c>
      <c r="G445" s="17">
        <v>11</v>
      </c>
      <c r="H445" s="33"/>
      <c r="I445" s="42">
        <f>VLOOKUP($A445,Skaters!$A1:$L640,7,FALSE)</f>
        <v>49</v>
      </c>
      <c r="J445" s="33">
        <f>VLOOKUP($A445,Skaters!$A1:$L640,10,FALSE)</f>
        <v>2.3657148607870799</v>
      </c>
      <c r="K445" s="33">
        <f>VLOOKUP($A445,Skaters!$A1:$L640,11,FALSE)</f>
        <v>8.1722966695983192</v>
      </c>
      <c r="L445" s="33">
        <f>VLOOKUP($A445,Skaters!$A1:$L640,12,FALSE)</f>
        <v>10.5380115303855</v>
      </c>
      <c r="M445" s="33"/>
      <c r="N445" s="17">
        <f t="shared" si="24"/>
        <v>82</v>
      </c>
      <c r="O445" s="33">
        <f t="shared" si="25"/>
        <v>5.3657148607870795</v>
      </c>
      <c r="P445" s="33">
        <f t="shared" si="26"/>
        <v>16.172296669598317</v>
      </c>
      <c r="Q445" s="33">
        <f t="shared" si="27"/>
        <v>21.5380115303855</v>
      </c>
    </row>
    <row r="446" spans="1:17" ht="21.25" customHeight="1" x14ac:dyDescent="0.15">
      <c r="A446" s="44" t="s">
        <v>605</v>
      </c>
      <c r="B446" s="45" t="s">
        <v>147</v>
      </c>
      <c r="C446" s="45" t="s">
        <v>62</v>
      </c>
      <c r="D446" s="17">
        <v>34</v>
      </c>
      <c r="E446" s="17">
        <v>5</v>
      </c>
      <c r="F446" s="17">
        <v>3</v>
      </c>
      <c r="G446" s="17">
        <v>8</v>
      </c>
      <c r="H446" s="33"/>
      <c r="I446" s="42">
        <f>VLOOKUP($A446,Skaters!$A1:$L640,7,FALSE)</f>
        <v>46</v>
      </c>
      <c r="J446" s="33">
        <f>VLOOKUP($A446,Skaters!$A1:$L640,10,FALSE)</f>
        <v>5.66686296882812</v>
      </c>
      <c r="K446" s="33">
        <f>VLOOKUP($A446,Skaters!$A1:$L640,11,FALSE)</f>
        <v>7.8340917458828496</v>
      </c>
      <c r="L446" s="33">
        <f>VLOOKUP($A446,Skaters!$A1:$L640,12,FALSE)</f>
        <v>13.500954714711</v>
      </c>
      <c r="M446" s="33"/>
      <c r="N446" s="17">
        <f t="shared" si="24"/>
        <v>80</v>
      </c>
      <c r="O446" s="33">
        <f t="shared" si="25"/>
        <v>10.66686296882812</v>
      </c>
      <c r="P446" s="33">
        <f t="shared" si="26"/>
        <v>10.83409174588285</v>
      </c>
      <c r="Q446" s="33">
        <f t="shared" si="27"/>
        <v>21.500954714711</v>
      </c>
    </row>
    <row r="447" spans="1:17" ht="21.25" customHeight="1" x14ac:dyDescent="0.15">
      <c r="A447" s="44" t="s">
        <v>517</v>
      </c>
      <c r="B447" s="45" t="s">
        <v>239</v>
      </c>
      <c r="C447" s="45" t="s">
        <v>59</v>
      </c>
      <c r="D447" s="17">
        <v>32</v>
      </c>
      <c r="E447" s="17">
        <v>3</v>
      </c>
      <c r="F447" s="17">
        <v>4</v>
      </c>
      <c r="G447" s="17">
        <v>7</v>
      </c>
      <c r="H447" s="33"/>
      <c r="I447" s="42">
        <f>VLOOKUP($A447,Skaters!$A1:$L640,7,FALSE)</f>
        <v>44</v>
      </c>
      <c r="J447" s="33">
        <f>VLOOKUP($A447,Skaters!$A1:$L640,10,FALSE)</f>
        <v>6.6068515018044902</v>
      </c>
      <c r="K447" s="33">
        <f>VLOOKUP($A447,Skaters!$A1:$L640,11,FALSE)</f>
        <v>7.8491671359525599</v>
      </c>
      <c r="L447" s="33">
        <f>VLOOKUP($A447,Skaters!$A1:$L640,12,FALSE)</f>
        <v>14.456018637757101</v>
      </c>
      <c r="M447" s="33"/>
      <c r="N447" s="17">
        <f t="shared" si="24"/>
        <v>76</v>
      </c>
      <c r="O447" s="33">
        <f t="shared" si="25"/>
        <v>9.6068515018044902</v>
      </c>
      <c r="P447" s="33">
        <f t="shared" si="26"/>
        <v>11.849167135952559</v>
      </c>
      <c r="Q447" s="33">
        <f t="shared" si="27"/>
        <v>21.456018637757101</v>
      </c>
    </row>
    <row r="448" spans="1:17" ht="21.25" customHeight="1" x14ac:dyDescent="0.15">
      <c r="A448" s="44" t="s">
        <v>551</v>
      </c>
      <c r="B448" s="48" t="s">
        <v>83</v>
      </c>
      <c r="C448" s="48" t="s">
        <v>81</v>
      </c>
      <c r="D448" s="17">
        <v>32</v>
      </c>
      <c r="E448" s="17">
        <v>1</v>
      </c>
      <c r="F448" s="17">
        <v>7</v>
      </c>
      <c r="G448" s="17">
        <v>8</v>
      </c>
      <c r="H448" s="33"/>
      <c r="I448" s="42">
        <f>VLOOKUP($A448,Skaters!$A1:$L640,7,FALSE)</f>
        <v>48</v>
      </c>
      <c r="J448" s="33">
        <f>VLOOKUP($A448,Skaters!$A1:$L640,10,FALSE)</f>
        <v>5.3518634598677801</v>
      </c>
      <c r="K448" s="33">
        <f>VLOOKUP($A448,Skaters!$A1:$L640,11,FALSE)</f>
        <v>7.9497675335144198</v>
      </c>
      <c r="L448" s="33">
        <f>VLOOKUP($A448,Skaters!$A1:$L640,12,FALSE)</f>
        <v>13.3016309933821</v>
      </c>
      <c r="M448" s="33"/>
      <c r="N448" s="17">
        <f t="shared" si="24"/>
        <v>80</v>
      </c>
      <c r="O448" s="33">
        <f t="shared" si="25"/>
        <v>6.3518634598677801</v>
      </c>
      <c r="P448" s="33">
        <f t="shared" si="26"/>
        <v>14.94976753351442</v>
      </c>
      <c r="Q448" s="33">
        <f t="shared" si="27"/>
        <v>21.301630993382098</v>
      </c>
    </row>
    <row r="449" spans="1:17" ht="21.25" customHeight="1" x14ac:dyDescent="0.15">
      <c r="A449" s="44" t="s">
        <v>553</v>
      </c>
      <c r="B449" s="48" t="s">
        <v>92</v>
      </c>
      <c r="C449" s="48" t="s">
        <v>61</v>
      </c>
      <c r="D449" s="17">
        <v>33</v>
      </c>
      <c r="E449" s="17">
        <v>6</v>
      </c>
      <c r="F449" s="17">
        <v>2</v>
      </c>
      <c r="G449" s="17">
        <v>8</v>
      </c>
      <c r="H449" s="33"/>
      <c r="I449" s="42">
        <f>VLOOKUP($A449,Skaters!$A1:$L640,7,FALSE)</f>
        <v>46</v>
      </c>
      <c r="J449" s="33">
        <f>VLOOKUP($A449,Skaters!$A1:$L640,10,FALSE)</f>
        <v>7.7239704195813701</v>
      </c>
      <c r="K449" s="33">
        <f>VLOOKUP($A449,Skaters!$A1:$L640,11,FALSE)</f>
        <v>5.52485911672842</v>
      </c>
      <c r="L449" s="33">
        <f>VLOOKUP($A449,Skaters!$A1:$L640,12,FALSE)</f>
        <v>13.248829536309801</v>
      </c>
      <c r="M449" s="33"/>
      <c r="N449" s="17">
        <f t="shared" si="24"/>
        <v>79</v>
      </c>
      <c r="O449" s="33">
        <f t="shared" si="25"/>
        <v>13.72397041958137</v>
      </c>
      <c r="P449" s="33">
        <f t="shared" si="26"/>
        <v>7.52485911672842</v>
      </c>
      <c r="Q449" s="33">
        <f t="shared" si="27"/>
        <v>21.248829536309799</v>
      </c>
    </row>
    <row r="450" spans="1:17" ht="21.25" customHeight="1" x14ac:dyDescent="0.2">
      <c r="A450" s="47" t="s">
        <v>387</v>
      </c>
      <c r="B450" s="38" t="s">
        <v>119</v>
      </c>
      <c r="C450" s="38" t="s">
        <v>104</v>
      </c>
      <c r="D450" s="17">
        <v>20</v>
      </c>
      <c r="E450" s="17">
        <v>1</v>
      </c>
      <c r="F450" s="17">
        <v>5</v>
      </c>
      <c r="G450" s="17">
        <v>6</v>
      </c>
      <c r="H450" s="33"/>
      <c r="I450" s="42">
        <f>VLOOKUP($A450,Skaters!$A1:$L640,7,FALSE)</f>
        <v>46</v>
      </c>
      <c r="J450" s="33">
        <f>VLOOKUP($A450,Skaters!$A1:$L640,10,FALSE)</f>
        <v>6.5932575856845403</v>
      </c>
      <c r="K450" s="33">
        <f>VLOOKUP($A450,Skaters!$A1:$L640,11,FALSE)</f>
        <v>8.5510980094416098</v>
      </c>
      <c r="L450" s="33">
        <f>VLOOKUP($A450,Skaters!$A1:$L640,12,FALSE)</f>
        <v>15.1443555951261</v>
      </c>
      <c r="M450" s="33"/>
      <c r="N450" s="17">
        <f t="shared" ref="N450:N513" si="28">I450+D450</f>
        <v>66</v>
      </c>
      <c r="O450" s="33">
        <f t="shared" ref="O450:O513" si="29">J450+E450</f>
        <v>7.5932575856845403</v>
      </c>
      <c r="P450" s="33">
        <f t="shared" ref="P450:P513" si="30">K450+F450</f>
        <v>13.55109800944161</v>
      </c>
      <c r="Q450" s="33">
        <f t="shared" ref="Q450:Q513" si="31">L450+G450</f>
        <v>21.1443555951261</v>
      </c>
    </row>
    <row r="451" spans="1:17" ht="21.25" customHeight="1" x14ac:dyDescent="0.15">
      <c r="A451" s="44" t="s">
        <v>468</v>
      </c>
      <c r="B451" s="48" t="s">
        <v>212</v>
      </c>
      <c r="C451" s="48" t="s">
        <v>74</v>
      </c>
      <c r="D451" s="17">
        <v>33</v>
      </c>
      <c r="E451" s="17">
        <v>2</v>
      </c>
      <c r="F451" s="17">
        <v>7</v>
      </c>
      <c r="G451" s="17">
        <v>9</v>
      </c>
      <c r="H451" s="33"/>
      <c r="I451" s="42">
        <f>VLOOKUP($A451,Skaters!$A1:$L640,7,FALSE)</f>
        <v>49</v>
      </c>
      <c r="J451" s="33">
        <f>VLOOKUP($A451,Skaters!$A1:$L640,10,FALSE)</f>
        <v>3.30081920895908</v>
      </c>
      <c r="K451" s="33">
        <f>VLOOKUP($A451,Skaters!$A1:$L640,11,FALSE)</f>
        <v>8.8237479615632601</v>
      </c>
      <c r="L451" s="33">
        <f>VLOOKUP($A451,Skaters!$A1:$L640,12,FALSE)</f>
        <v>12.124567170522401</v>
      </c>
      <c r="M451" s="33"/>
      <c r="N451" s="17">
        <f t="shared" si="28"/>
        <v>82</v>
      </c>
      <c r="O451" s="33">
        <f t="shared" si="29"/>
        <v>5.30081920895908</v>
      </c>
      <c r="P451" s="33">
        <f t="shared" si="30"/>
        <v>15.82374796156326</v>
      </c>
      <c r="Q451" s="33">
        <f t="shared" si="31"/>
        <v>21.124567170522401</v>
      </c>
    </row>
    <row r="452" spans="1:17" ht="21.25" customHeight="1" x14ac:dyDescent="0.15">
      <c r="A452" s="44" t="s">
        <v>544</v>
      </c>
      <c r="B452" s="45" t="s">
        <v>115</v>
      </c>
      <c r="C452" s="45" t="s">
        <v>59</v>
      </c>
      <c r="D452" s="17">
        <v>24</v>
      </c>
      <c r="E452" s="17">
        <v>5</v>
      </c>
      <c r="F452" s="17">
        <v>2</v>
      </c>
      <c r="G452" s="17">
        <v>7</v>
      </c>
      <c r="H452" s="33"/>
      <c r="I452" s="42">
        <f>VLOOKUP($A452,Skaters!$A1:$L640,7,FALSE)</f>
        <v>50</v>
      </c>
      <c r="J452" s="33">
        <f>VLOOKUP($A452,Skaters!$A1:$L640,10,FALSE)</f>
        <v>8.4046236953983495</v>
      </c>
      <c r="K452" s="33">
        <f>VLOOKUP($A452,Skaters!$A1:$L640,11,FALSE)</f>
        <v>5.7137274848755997</v>
      </c>
      <c r="L452" s="33">
        <f>VLOOKUP($A452,Skaters!$A1:$L640,12,FALSE)</f>
        <v>14.118351180274001</v>
      </c>
      <c r="M452" s="33"/>
      <c r="N452" s="17">
        <f t="shared" si="28"/>
        <v>74</v>
      </c>
      <c r="O452" s="33">
        <f t="shared" si="29"/>
        <v>13.40462369539835</v>
      </c>
      <c r="P452" s="33">
        <f t="shared" si="30"/>
        <v>7.7137274848755997</v>
      </c>
      <c r="Q452" s="33">
        <f t="shared" si="31"/>
        <v>21.118351180274001</v>
      </c>
    </row>
    <row r="453" spans="1:17" ht="21.25" customHeight="1" x14ac:dyDescent="0.15">
      <c r="A453" s="44" t="s">
        <v>488</v>
      </c>
      <c r="B453" s="45" t="s">
        <v>135</v>
      </c>
      <c r="C453" s="45" t="s">
        <v>81</v>
      </c>
      <c r="D453" s="17">
        <v>16</v>
      </c>
      <c r="E453" s="17">
        <v>2</v>
      </c>
      <c r="F453" s="17">
        <v>2</v>
      </c>
      <c r="G453" s="17">
        <v>4</v>
      </c>
      <c r="H453" s="33"/>
      <c r="I453" s="42">
        <f>VLOOKUP($A453,Skaters!$A1:$L640,7,FALSE)</f>
        <v>49</v>
      </c>
      <c r="J453" s="33">
        <f>VLOOKUP($A453,Skaters!$A1:$L640,10,FALSE)</f>
        <v>7.3988841509820702</v>
      </c>
      <c r="K453" s="33">
        <f>VLOOKUP($A453,Skaters!$A1:$L640,11,FALSE)</f>
        <v>9.6768294677721798</v>
      </c>
      <c r="L453" s="33">
        <f>VLOOKUP($A453,Skaters!$A1:$L640,12,FALSE)</f>
        <v>17.0757136187543</v>
      </c>
      <c r="M453" s="33"/>
      <c r="N453" s="17">
        <f t="shared" si="28"/>
        <v>65</v>
      </c>
      <c r="O453" s="33">
        <f t="shared" si="29"/>
        <v>9.3988841509820702</v>
      </c>
      <c r="P453" s="33">
        <f t="shared" si="30"/>
        <v>11.67682946777218</v>
      </c>
      <c r="Q453" s="33">
        <f t="shared" si="31"/>
        <v>21.0757136187543</v>
      </c>
    </row>
    <row r="454" spans="1:17" ht="21.25" customHeight="1" x14ac:dyDescent="0.2">
      <c r="A454" s="47" t="s">
        <v>505</v>
      </c>
      <c r="B454" s="38" t="s">
        <v>204</v>
      </c>
      <c r="C454" s="38" t="s">
        <v>81</v>
      </c>
      <c r="D454" s="17">
        <v>18</v>
      </c>
      <c r="E454" s="17">
        <v>2</v>
      </c>
      <c r="F454" s="17">
        <v>3</v>
      </c>
      <c r="G454" s="17">
        <v>5</v>
      </c>
      <c r="H454" s="33"/>
      <c r="I454" s="42">
        <f>VLOOKUP($A454,Skaters!$A1:$L640,7,FALSE)</f>
        <v>48</v>
      </c>
      <c r="J454" s="33">
        <f>VLOOKUP($A454,Skaters!$A1:$L640,10,FALSE)</f>
        <v>6.9826217549477301</v>
      </c>
      <c r="K454" s="33">
        <f>VLOOKUP($A454,Skaters!$A1:$L640,11,FALSE)</f>
        <v>8.9999006935896499</v>
      </c>
      <c r="L454" s="33">
        <f>VLOOKUP($A454,Skaters!$A1:$L640,12,FALSE)</f>
        <v>15.9825224485374</v>
      </c>
      <c r="M454" s="33"/>
      <c r="N454" s="17">
        <f t="shared" si="28"/>
        <v>66</v>
      </c>
      <c r="O454" s="33">
        <f t="shared" si="29"/>
        <v>8.9826217549477292</v>
      </c>
      <c r="P454" s="33">
        <f t="shared" si="30"/>
        <v>11.99990069358965</v>
      </c>
      <c r="Q454" s="33">
        <f t="shared" si="31"/>
        <v>20.982522448537402</v>
      </c>
    </row>
    <row r="455" spans="1:17" ht="21.25" customHeight="1" x14ac:dyDescent="0.15">
      <c r="A455" s="44" t="s">
        <v>558</v>
      </c>
      <c r="B455" s="45" t="s">
        <v>70</v>
      </c>
      <c r="C455" s="45" t="s">
        <v>61</v>
      </c>
      <c r="D455" s="17">
        <v>21</v>
      </c>
      <c r="E455" s="17">
        <v>4</v>
      </c>
      <c r="F455" s="17">
        <v>2</v>
      </c>
      <c r="G455" s="17">
        <v>6</v>
      </c>
      <c r="H455" s="33"/>
      <c r="I455" s="42">
        <f>VLOOKUP($A455,Skaters!$A1:$L640,7,FALSE)</f>
        <v>47</v>
      </c>
      <c r="J455" s="33">
        <f>VLOOKUP($A455,Skaters!$A1:$L640,10,FALSE)</f>
        <v>5.2289162669923996</v>
      </c>
      <c r="K455" s="33">
        <f>VLOOKUP($A455,Skaters!$A1:$L640,11,FALSE)</f>
        <v>9.7495380653470001</v>
      </c>
      <c r="L455" s="33">
        <f>VLOOKUP($A455,Skaters!$A1:$L640,12,FALSE)</f>
        <v>14.9784543323394</v>
      </c>
      <c r="M455" s="33"/>
      <c r="N455" s="17">
        <f t="shared" si="28"/>
        <v>68</v>
      </c>
      <c r="O455" s="33">
        <f t="shared" si="29"/>
        <v>9.2289162669923996</v>
      </c>
      <c r="P455" s="33">
        <f t="shared" si="30"/>
        <v>11.749538065347</v>
      </c>
      <c r="Q455" s="33">
        <f t="shared" si="31"/>
        <v>20.9784543323394</v>
      </c>
    </row>
    <row r="456" spans="1:17" ht="21.25" customHeight="1" x14ac:dyDescent="0.15">
      <c r="A456" s="44" t="s">
        <v>528</v>
      </c>
      <c r="B456" s="48" t="s">
        <v>94</v>
      </c>
      <c r="C456" s="48" t="s">
        <v>74</v>
      </c>
      <c r="D456" s="17">
        <v>33</v>
      </c>
      <c r="E456" s="17">
        <v>1</v>
      </c>
      <c r="F456" s="17">
        <v>7</v>
      </c>
      <c r="G456" s="17">
        <v>8</v>
      </c>
      <c r="H456" s="33"/>
      <c r="I456" s="42">
        <f>VLOOKUP($A456,Skaters!$A1:$L640,7,FALSE)</f>
        <v>49</v>
      </c>
      <c r="J456" s="33">
        <f>VLOOKUP($A456,Skaters!$A1:$L640,10,FALSE)</f>
        <v>1.9678652089849</v>
      </c>
      <c r="K456" s="33">
        <f>VLOOKUP($A456,Skaters!$A1:$L640,11,FALSE)</f>
        <v>10.9933963874421</v>
      </c>
      <c r="L456" s="33">
        <f>VLOOKUP($A456,Skaters!$A1:$L640,12,FALSE)</f>
        <v>12.961261596427001</v>
      </c>
      <c r="M456" s="33"/>
      <c r="N456" s="17">
        <f t="shared" si="28"/>
        <v>82</v>
      </c>
      <c r="O456" s="33">
        <f t="shared" si="29"/>
        <v>2.9678652089849002</v>
      </c>
      <c r="P456" s="33">
        <f t="shared" si="30"/>
        <v>17.9933963874421</v>
      </c>
      <c r="Q456" s="33">
        <f t="shared" si="31"/>
        <v>20.961261596427001</v>
      </c>
    </row>
    <row r="457" spans="1:17" ht="21.25" customHeight="1" x14ac:dyDescent="0.15">
      <c r="A457" s="44" t="s">
        <v>513</v>
      </c>
      <c r="B457" s="48" t="s">
        <v>70</v>
      </c>
      <c r="C457" s="48" t="s">
        <v>74</v>
      </c>
      <c r="D457" s="17">
        <v>33</v>
      </c>
      <c r="E457" s="17">
        <v>0</v>
      </c>
      <c r="F457" s="17">
        <v>9</v>
      </c>
      <c r="G457" s="17">
        <v>9</v>
      </c>
      <c r="H457" s="33"/>
      <c r="I457" s="42">
        <f>VLOOKUP($A457,Skaters!$A1:$L640,7,FALSE)</f>
        <v>47</v>
      </c>
      <c r="J457" s="33">
        <f>VLOOKUP($A457,Skaters!$A1:$L640,10,FALSE)</f>
        <v>1.4020904101265601</v>
      </c>
      <c r="K457" s="33">
        <f>VLOOKUP($A457,Skaters!$A1:$L640,11,FALSE)</f>
        <v>10.505811674488401</v>
      </c>
      <c r="L457" s="33">
        <f>VLOOKUP($A457,Skaters!$A1:$L640,12,FALSE)</f>
        <v>11.907902084614999</v>
      </c>
      <c r="M457" s="33"/>
      <c r="N457" s="17">
        <f t="shared" si="28"/>
        <v>80</v>
      </c>
      <c r="O457" s="33">
        <f t="shared" si="29"/>
        <v>1.4020904101265601</v>
      </c>
      <c r="P457" s="33">
        <f t="shared" si="30"/>
        <v>19.505811674488399</v>
      </c>
      <c r="Q457" s="33">
        <f t="shared" si="31"/>
        <v>20.907902084614999</v>
      </c>
    </row>
    <row r="458" spans="1:17" ht="21.25" customHeight="1" x14ac:dyDescent="0.2">
      <c r="A458" s="47" t="s">
        <v>569</v>
      </c>
      <c r="B458" s="38" t="s">
        <v>130</v>
      </c>
      <c r="C458" s="38" t="s">
        <v>66</v>
      </c>
      <c r="D458" s="17">
        <v>24</v>
      </c>
      <c r="E458" s="17">
        <v>7</v>
      </c>
      <c r="F458" s="17">
        <v>1</v>
      </c>
      <c r="G458" s="17">
        <v>8</v>
      </c>
      <c r="H458" s="33"/>
      <c r="I458" s="42">
        <f>VLOOKUP($A458,Skaters!$A1:$L640,7,FALSE)</f>
        <v>47</v>
      </c>
      <c r="J458" s="33">
        <f>VLOOKUP($A458,Skaters!$A1:$L640,10,FALSE)</f>
        <v>6.9630374007632501</v>
      </c>
      <c r="K458" s="33">
        <f>VLOOKUP($A458,Skaters!$A1:$L640,11,FALSE)</f>
        <v>5.9036748706027602</v>
      </c>
      <c r="L458" s="33">
        <f>VLOOKUP($A458,Skaters!$A1:$L640,12,FALSE)</f>
        <v>12.866712271366</v>
      </c>
      <c r="M458" s="33"/>
      <c r="N458" s="17">
        <f t="shared" si="28"/>
        <v>71</v>
      </c>
      <c r="O458" s="33">
        <f t="shared" si="29"/>
        <v>13.96303740076325</v>
      </c>
      <c r="P458" s="33">
        <f t="shared" si="30"/>
        <v>6.9036748706027602</v>
      </c>
      <c r="Q458" s="33">
        <f t="shared" si="31"/>
        <v>20.866712271365998</v>
      </c>
    </row>
    <row r="459" spans="1:17" ht="21.25" customHeight="1" x14ac:dyDescent="0.15">
      <c r="A459" s="44" t="s">
        <v>529</v>
      </c>
      <c r="B459" s="45" t="s">
        <v>70</v>
      </c>
      <c r="C459" s="45" t="s">
        <v>104</v>
      </c>
      <c r="D459" s="17">
        <v>17</v>
      </c>
      <c r="E459" s="17">
        <v>4</v>
      </c>
      <c r="F459" s="17">
        <v>2</v>
      </c>
      <c r="G459" s="17">
        <v>6</v>
      </c>
      <c r="H459" s="33"/>
      <c r="I459" s="42">
        <f>VLOOKUP($A459,Skaters!$A1:$L640,7,FALSE)</f>
        <v>47</v>
      </c>
      <c r="J459" s="33">
        <f>VLOOKUP($A459,Skaters!$A1:$L640,10,FALSE)</f>
        <v>8.2946852637904094</v>
      </c>
      <c r="K459" s="33">
        <f>VLOOKUP($A459,Skaters!$A1:$L640,11,FALSE)</f>
        <v>6.5499418805927698</v>
      </c>
      <c r="L459" s="33">
        <f>VLOOKUP($A459,Skaters!$A1:$L640,12,FALSE)</f>
        <v>14.844627144383301</v>
      </c>
      <c r="M459" s="33"/>
      <c r="N459" s="17">
        <f t="shared" si="28"/>
        <v>64</v>
      </c>
      <c r="O459" s="33">
        <f t="shared" si="29"/>
        <v>12.294685263790409</v>
      </c>
      <c r="P459" s="33">
        <f t="shared" si="30"/>
        <v>8.5499418805927689</v>
      </c>
      <c r="Q459" s="33">
        <f t="shared" si="31"/>
        <v>20.844627144383303</v>
      </c>
    </row>
    <row r="460" spans="1:17" ht="21.25" customHeight="1" x14ac:dyDescent="0.15">
      <c r="A460" s="44" t="s">
        <v>623</v>
      </c>
      <c r="B460" s="45" t="s">
        <v>72</v>
      </c>
      <c r="C460" s="45" t="s">
        <v>66</v>
      </c>
      <c r="D460" s="17">
        <v>30</v>
      </c>
      <c r="E460" s="17">
        <v>3</v>
      </c>
      <c r="F460" s="17">
        <v>6</v>
      </c>
      <c r="G460" s="17">
        <v>9</v>
      </c>
      <c r="H460" s="33"/>
      <c r="I460" s="42">
        <f>VLOOKUP($A460,Skaters!$A1:$L640,7,FALSE)</f>
        <v>49</v>
      </c>
      <c r="J460" s="33">
        <f>VLOOKUP($A460,Skaters!$A1:$L640,10,FALSE)</f>
        <v>4.1238887783869096</v>
      </c>
      <c r="K460" s="33">
        <f>VLOOKUP($A460,Skaters!$A1:$L640,11,FALSE)</f>
        <v>7.6590334992580402</v>
      </c>
      <c r="L460" s="33">
        <f>VLOOKUP($A460,Skaters!$A1:$L640,12,FALSE)</f>
        <v>11.7829222776449</v>
      </c>
      <c r="M460" s="33"/>
      <c r="N460" s="17">
        <f t="shared" si="28"/>
        <v>79</v>
      </c>
      <c r="O460" s="33">
        <f t="shared" si="29"/>
        <v>7.1238887783869096</v>
      </c>
      <c r="P460" s="33">
        <f t="shared" si="30"/>
        <v>13.65903349925804</v>
      </c>
      <c r="Q460" s="33">
        <f t="shared" si="31"/>
        <v>20.7829222776449</v>
      </c>
    </row>
    <row r="461" spans="1:17" ht="21.25" customHeight="1" x14ac:dyDescent="0.15">
      <c r="A461" s="44" t="s">
        <v>548</v>
      </c>
      <c r="B461" s="45" t="s">
        <v>135</v>
      </c>
      <c r="C461" s="45" t="s">
        <v>66</v>
      </c>
      <c r="D461" s="17">
        <v>25</v>
      </c>
      <c r="E461" s="17">
        <v>5</v>
      </c>
      <c r="F461" s="17">
        <v>2</v>
      </c>
      <c r="G461" s="17">
        <v>7</v>
      </c>
      <c r="H461" s="33"/>
      <c r="I461" s="42">
        <f>VLOOKUP($A461,Skaters!$A1:$L640,7,FALSE)</f>
        <v>49</v>
      </c>
      <c r="J461" s="33">
        <f>VLOOKUP($A461,Skaters!$A1:$L640,10,FALSE)</f>
        <v>8.2120796048672808</v>
      </c>
      <c r="K461" s="33">
        <f>VLOOKUP($A461,Skaters!$A1:$L640,11,FALSE)</f>
        <v>5.54651010231788</v>
      </c>
      <c r="L461" s="33">
        <f>VLOOKUP($A461,Skaters!$A1:$L640,12,FALSE)</f>
        <v>13.7585897071852</v>
      </c>
      <c r="M461" s="33"/>
      <c r="N461" s="17">
        <f t="shared" si="28"/>
        <v>74</v>
      </c>
      <c r="O461" s="33">
        <f t="shared" si="29"/>
        <v>13.212079604867281</v>
      </c>
      <c r="P461" s="33">
        <f t="shared" si="30"/>
        <v>7.54651010231788</v>
      </c>
      <c r="Q461" s="33">
        <f t="shared" si="31"/>
        <v>20.758589707185202</v>
      </c>
    </row>
    <row r="462" spans="1:17" ht="21.25" customHeight="1" x14ac:dyDescent="0.2">
      <c r="A462" s="47" t="s">
        <v>518</v>
      </c>
      <c r="B462" s="38" t="s">
        <v>76</v>
      </c>
      <c r="C462" s="38" t="s">
        <v>59</v>
      </c>
      <c r="D462" s="17">
        <v>26</v>
      </c>
      <c r="E462" s="17">
        <v>4</v>
      </c>
      <c r="F462" s="17">
        <v>4</v>
      </c>
      <c r="G462" s="17">
        <v>8</v>
      </c>
      <c r="H462" s="33"/>
      <c r="I462" s="42">
        <f>VLOOKUP($A462,Skaters!$A1:$L640,7,FALSE)</f>
        <v>49</v>
      </c>
      <c r="J462" s="33">
        <f>VLOOKUP($A462,Skaters!$A1:$L640,10,FALSE)</f>
        <v>5.4234873756706898</v>
      </c>
      <c r="K462" s="33">
        <f>VLOOKUP($A462,Skaters!$A1:$L640,11,FALSE)</f>
        <v>7.2937706774265303</v>
      </c>
      <c r="L462" s="33">
        <f>VLOOKUP($A462,Skaters!$A1:$L640,12,FALSE)</f>
        <v>12.717258053097201</v>
      </c>
      <c r="M462" s="33"/>
      <c r="N462" s="17">
        <f t="shared" si="28"/>
        <v>75</v>
      </c>
      <c r="O462" s="33">
        <f t="shared" si="29"/>
        <v>9.4234873756706889</v>
      </c>
      <c r="P462" s="33">
        <f t="shared" si="30"/>
        <v>11.293770677426529</v>
      </c>
      <c r="Q462" s="33">
        <f t="shared" si="31"/>
        <v>20.717258053097201</v>
      </c>
    </row>
    <row r="463" spans="1:17" ht="21.25" customHeight="1" x14ac:dyDescent="0.15">
      <c r="A463" s="44" t="s">
        <v>527</v>
      </c>
      <c r="B463" s="45" t="s">
        <v>151</v>
      </c>
      <c r="C463" s="45" t="s">
        <v>74</v>
      </c>
      <c r="D463" s="17">
        <v>35</v>
      </c>
      <c r="E463" s="17">
        <v>2</v>
      </c>
      <c r="F463" s="17">
        <v>7</v>
      </c>
      <c r="G463" s="17">
        <v>9</v>
      </c>
      <c r="H463" s="33"/>
      <c r="I463" s="42">
        <f>VLOOKUP($A463,Skaters!$A1:$L640,7,FALSE)</f>
        <v>47</v>
      </c>
      <c r="J463" s="33">
        <f>VLOOKUP($A463,Skaters!$A1:$L640,10,FALSE)</f>
        <v>2.3552323511970301</v>
      </c>
      <c r="K463" s="33">
        <f>VLOOKUP($A463,Skaters!$A1:$L640,11,FALSE)</f>
        <v>9.3473086106636991</v>
      </c>
      <c r="L463" s="33">
        <f>VLOOKUP($A463,Skaters!$A1:$L640,12,FALSE)</f>
        <v>11.7025409618607</v>
      </c>
      <c r="M463" s="33"/>
      <c r="N463" s="17">
        <f t="shared" si="28"/>
        <v>82</v>
      </c>
      <c r="O463" s="33">
        <f t="shared" si="29"/>
        <v>4.3552323511970297</v>
      </c>
      <c r="P463" s="33">
        <f t="shared" si="30"/>
        <v>16.347308610663699</v>
      </c>
      <c r="Q463" s="33">
        <f t="shared" si="31"/>
        <v>20.702540961860699</v>
      </c>
    </row>
    <row r="464" spans="1:17" ht="21.25" customHeight="1" x14ac:dyDescent="0.15">
      <c r="A464" s="44" t="s">
        <v>565</v>
      </c>
      <c r="B464" s="48" t="s">
        <v>119</v>
      </c>
      <c r="C464" s="48" t="s">
        <v>81</v>
      </c>
      <c r="D464" s="17">
        <v>29</v>
      </c>
      <c r="E464" s="17">
        <v>3</v>
      </c>
      <c r="F464" s="17">
        <v>4</v>
      </c>
      <c r="G464" s="17">
        <v>7</v>
      </c>
      <c r="H464" s="33"/>
      <c r="I464" s="42">
        <f>VLOOKUP($A464,Skaters!$A1:$L640,7,FALSE)</f>
        <v>46</v>
      </c>
      <c r="J464" s="33">
        <f>VLOOKUP($A464,Skaters!$A1:$L640,10,FALSE)</f>
        <v>6.3992568838478103</v>
      </c>
      <c r="K464" s="33">
        <f>VLOOKUP($A464,Skaters!$A1:$L640,11,FALSE)</f>
        <v>7.1713091151860002</v>
      </c>
      <c r="L464" s="33">
        <f>VLOOKUP($A464,Skaters!$A1:$L640,12,FALSE)</f>
        <v>13.5705659990338</v>
      </c>
      <c r="M464" s="33"/>
      <c r="N464" s="17">
        <f t="shared" si="28"/>
        <v>75</v>
      </c>
      <c r="O464" s="33">
        <f t="shared" si="29"/>
        <v>9.3992568838478103</v>
      </c>
      <c r="P464" s="33">
        <f t="shared" si="30"/>
        <v>11.171309115186</v>
      </c>
      <c r="Q464" s="33">
        <f t="shared" si="31"/>
        <v>20.5705659990338</v>
      </c>
    </row>
    <row r="465" spans="1:17" ht="21.25" customHeight="1" x14ac:dyDescent="0.15">
      <c r="A465" s="37" t="s">
        <v>482</v>
      </c>
      <c r="B465" s="38" t="s">
        <v>204</v>
      </c>
      <c r="C465" s="38" t="s">
        <v>74</v>
      </c>
      <c r="D465" s="17">
        <v>34</v>
      </c>
      <c r="E465" s="17">
        <v>1</v>
      </c>
      <c r="F465" s="17">
        <v>6</v>
      </c>
      <c r="G465" s="17">
        <v>7</v>
      </c>
      <c r="H465" s="33"/>
      <c r="I465" s="42">
        <f>VLOOKUP($A465,Skaters!$A1:$L640,7,FALSE)</f>
        <v>48</v>
      </c>
      <c r="J465" s="33">
        <f>VLOOKUP($A465,Skaters!$A1:$L640,10,FALSE)</f>
        <v>4.6966084647294402</v>
      </c>
      <c r="K465" s="33">
        <f>VLOOKUP($A465,Skaters!$A1:$L640,11,FALSE)</f>
        <v>8.8724615529624504</v>
      </c>
      <c r="L465" s="33">
        <f>VLOOKUP($A465,Skaters!$A1:$L640,12,FALSE)</f>
        <v>13.569070017691899</v>
      </c>
      <c r="M465" s="33"/>
      <c r="N465" s="17">
        <f t="shared" si="28"/>
        <v>82</v>
      </c>
      <c r="O465" s="33">
        <f t="shared" si="29"/>
        <v>5.6966084647294402</v>
      </c>
      <c r="P465" s="33">
        <f t="shared" si="30"/>
        <v>14.87246155296245</v>
      </c>
      <c r="Q465" s="33">
        <f t="shared" si="31"/>
        <v>20.569070017691899</v>
      </c>
    </row>
    <row r="466" spans="1:17" ht="21.25" customHeight="1" x14ac:dyDescent="0.15">
      <c r="A466" s="44" t="s">
        <v>489</v>
      </c>
      <c r="B466" s="45" t="s">
        <v>125</v>
      </c>
      <c r="C466" s="45" t="s">
        <v>59</v>
      </c>
      <c r="D466" s="17">
        <v>19</v>
      </c>
      <c r="E466" s="17">
        <v>2</v>
      </c>
      <c r="F466" s="17">
        <v>3</v>
      </c>
      <c r="G466" s="17">
        <v>5</v>
      </c>
      <c r="H466" s="33"/>
      <c r="I466" s="42">
        <f>VLOOKUP($A466,Skaters!$A1:$L640,7,FALSE)</f>
        <v>46</v>
      </c>
      <c r="J466" s="33">
        <f>VLOOKUP($A466,Skaters!$A1:$L640,10,FALSE)</f>
        <v>7.2182896355175297</v>
      </c>
      <c r="K466" s="33">
        <f>VLOOKUP($A466,Skaters!$A1:$L640,11,FALSE)</f>
        <v>8.3389485758110506</v>
      </c>
      <c r="L466" s="33">
        <f>VLOOKUP($A466,Skaters!$A1:$L640,12,FALSE)</f>
        <v>15.557238211328601</v>
      </c>
      <c r="M466" s="33"/>
      <c r="N466" s="17">
        <f t="shared" si="28"/>
        <v>65</v>
      </c>
      <c r="O466" s="33">
        <f t="shared" si="29"/>
        <v>9.2182896355175288</v>
      </c>
      <c r="P466" s="33">
        <f t="shared" si="30"/>
        <v>11.338948575811051</v>
      </c>
      <c r="Q466" s="33">
        <f t="shared" si="31"/>
        <v>20.557238211328603</v>
      </c>
    </row>
    <row r="467" spans="1:17" ht="21.25" customHeight="1" x14ac:dyDescent="0.15">
      <c r="A467" s="44" t="s">
        <v>508</v>
      </c>
      <c r="B467" s="45" t="s">
        <v>125</v>
      </c>
      <c r="C467" s="45" t="s">
        <v>74</v>
      </c>
      <c r="D467" s="17">
        <v>18</v>
      </c>
      <c r="E467" s="17">
        <v>0</v>
      </c>
      <c r="F467" s="17">
        <v>6</v>
      </c>
      <c r="G467" s="17">
        <v>6</v>
      </c>
      <c r="H467" s="33"/>
      <c r="I467" s="42">
        <f>VLOOKUP($A467,Skaters!$A1:$L640,7,FALSE)</f>
        <v>46</v>
      </c>
      <c r="J467" s="33">
        <f>VLOOKUP($A467,Skaters!$A1:$L640,10,FALSE)</f>
        <v>1.42980004956344</v>
      </c>
      <c r="K467" s="33">
        <f>VLOOKUP($A467,Skaters!$A1:$L640,11,FALSE)</f>
        <v>13.0068425504735</v>
      </c>
      <c r="L467" s="33">
        <f>VLOOKUP($A467,Skaters!$A1:$L640,12,FALSE)</f>
        <v>14.436642600037001</v>
      </c>
      <c r="M467" s="33"/>
      <c r="N467" s="17">
        <f t="shared" si="28"/>
        <v>64</v>
      </c>
      <c r="O467" s="33">
        <f t="shared" si="29"/>
        <v>1.42980004956344</v>
      </c>
      <c r="P467" s="33">
        <f t="shared" si="30"/>
        <v>19.0068425504735</v>
      </c>
      <c r="Q467" s="33">
        <f t="shared" si="31"/>
        <v>20.436642600037001</v>
      </c>
    </row>
    <row r="468" spans="1:17" ht="21.25" customHeight="1" x14ac:dyDescent="0.15">
      <c r="A468" s="44" t="s">
        <v>562</v>
      </c>
      <c r="B468" s="48" t="s">
        <v>115</v>
      </c>
      <c r="C468" s="48" t="s">
        <v>104</v>
      </c>
      <c r="D468" s="17">
        <v>31</v>
      </c>
      <c r="E468" s="17">
        <v>5</v>
      </c>
      <c r="F468" s="17">
        <v>3</v>
      </c>
      <c r="G468" s="17">
        <v>8</v>
      </c>
      <c r="H468" s="33"/>
      <c r="I468" s="42">
        <f>VLOOKUP($A468,Skaters!$A1:$L640,7,FALSE)</f>
        <v>50</v>
      </c>
      <c r="J468" s="33">
        <f>VLOOKUP($A468,Skaters!$A1:$L640,10,FALSE)</f>
        <v>6.2884481366807501</v>
      </c>
      <c r="K468" s="33">
        <f>VLOOKUP($A468,Skaters!$A1:$L640,11,FALSE)</f>
        <v>6.1246323070716002</v>
      </c>
      <c r="L468" s="33">
        <f>VLOOKUP($A468,Skaters!$A1:$L640,12,FALSE)</f>
        <v>12.4130804437523</v>
      </c>
      <c r="M468" s="33"/>
      <c r="N468" s="17">
        <f t="shared" si="28"/>
        <v>81</v>
      </c>
      <c r="O468" s="33">
        <f t="shared" si="29"/>
        <v>11.288448136680749</v>
      </c>
      <c r="P468" s="33">
        <f t="shared" si="30"/>
        <v>9.1246323070716002</v>
      </c>
      <c r="Q468" s="33">
        <f t="shared" si="31"/>
        <v>20.4130804437523</v>
      </c>
    </row>
    <row r="469" spans="1:17" ht="21.25" customHeight="1" x14ac:dyDescent="0.2">
      <c r="A469" s="47" t="s">
        <v>494</v>
      </c>
      <c r="B469" s="38" t="s">
        <v>144</v>
      </c>
      <c r="C469" s="38" t="s">
        <v>81</v>
      </c>
      <c r="D469" s="17">
        <v>14</v>
      </c>
      <c r="E469" s="17">
        <v>3</v>
      </c>
      <c r="F469" s="17">
        <v>1</v>
      </c>
      <c r="G469" s="17">
        <v>4</v>
      </c>
      <c r="H469" s="33"/>
      <c r="I469" s="42">
        <f>VLOOKUP($A469,Skaters!$A1:$L640,7,FALSE)</f>
        <v>48</v>
      </c>
      <c r="J469" s="33">
        <f>VLOOKUP($A469,Skaters!$A1:$L640,10,FALSE)</f>
        <v>8.2779442334423994</v>
      </c>
      <c r="K469" s="33">
        <f>VLOOKUP($A469,Skaters!$A1:$L640,11,FALSE)</f>
        <v>8.0999699666074108</v>
      </c>
      <c r="L469" s="33">
        <f>VLOOKUP($A469,Skaters!$A1:$L640,12,FALSE)</f>
        <v>16.377914200049901</v>
      </c>
      <c r="M469" s="33"/>
      <c r="N469" s="17">
        <f t="shared" si="28"/>
        <v>62</v>
      </c>
      <c r="O469" s="33">
        <f t="shared" si="29"/>
        <v>11.277944233442399</v>
      </c>
      <c r="P469" s="33">
        <f t="shared" si="30"/>
        <v>9.0999699666074108</v>
      </c>
      <c r="Q469" s="33">
        <f t="shared" si="31"/>
        <v>20.377914200049901</v>
      </c>
    </row>
    <row r="470" spans="1:17" ht="21.25" customHeight="1" x14ac:dyDescent="0.2">
      <c r="A470" s="47" t="s">
        <v>398</v>
      </c>
      <c r="B470" s="38" t="s">
        <v>87</v>
      </c>
      <c r="C470" s="38" t="s">
        <v>74</v>
      </c>
      <c r="D470" s="17">
        <v>11</v>
      </c>
      <c r="E470" s="17">
        <v>0</v>
      </c>
      <c r="F470" s="17">
        <v>3</v>
      </c>
      <c r="G470" s="17">
        <v>3</v>
      </c>
      <c r="H470" s="33"/>
      <c r="I470" s="42">
        <f>VLOOKUP($A470,Skaters!$A1:$L640,7,FALSE)</f>
        <v>44</v>
      </c>
      <c r="J470" s="33">
        <f>VLOOKUP($A470,Skaters!$A1:$L640,10,FALSE)</f>
        <v>3.95814918654388</v>
      </c>
      <c r="K470" s="33">
        <f>VLOOKUP($A470,Skaters!$A1:$L640,11,FALSE)</f>
        <v>13.372177015415</v>
      </c>
      <c r="L470" s="33">
        <f>VLOOKUP($A470,Skaters!$A1:$L640,12,FALSE)</f>
        <v>17.330326201958901</v>
      </c>
      <c r="M470" s="33"/>
      <c r="N470" s="17">
        <f t="shared" si="28"/>
        <v>55</v>
      </c>
      <c r="O470" s="33">
        <f t="shared" si="29"/>
        <v>3.95814918654388</v>
      </c>
      <c r="P470" s="33">
        <f t="shared" si="30"/>
        <v>16.372177015414998</v>
      </c>
      <c r="Q470" s="33">
        <f t="shared" si="31"/>
        <v>20.330326201958901</v>
      </c>
    </row>
    <row r="471" spans="1:17" ht="21.25" customHeight="1" x14ac:dyDescent="0.15">
      <c r="A471" s="44" t="s">
        <v>519</v>
      </c>
      <c r="B471" s="48" t="s">
        <v>76</v>
      </c>
      <c r="C471" s="48" t="s">
        <v>74</v>
      </c>
      <c r="D471" s="17">
        <v>31</v>
      </c>
      <c r="E471" s="17">
        <v>1</v>
      </c>
      <c r="F471" s="17">
        <v>6</v>
      </c>
      <c r="G471" s="17">
        <v>7</v>
      </c>
      <c r="H471" s="33"/>
      <c r="I471" s="42">
        <f>VLOOKUP($A471,Skaters!$A1:$L640,7,FALSE)</f>
        <v>49</v>
      </c>
      <c r="J471" s="33">
        <f>VLOOKUP($A471,Skaters!$A1:$L640,10,FALSE)</f>
        <v>2.0902316385969302</v>
      </c>
      <c r="K471" s="33">
        <f>VLOOKUP($A471,Skaters!$A1:$L640,11,FALSE)</f>
        <v>11.104193321798901</v>
      </c>
      <c r="L471" s="33">
        <f>VLOOKUP($A471,Skaters!$A1:$L640,12,FALSE)</f>
        <v>13.194424960395899</v>
      </c>
      <c r="M471" s="33"/>
      <c r="N471" s="17">
        <f t="shared" si="28"/>
        <v>80</v>
      </c>
      <c r="O471" s="33">
        <f t="shared" si="29"/>
        <v>3.0902316385969302</v>
      </c>
      <c r="P471" s="33">
        <f t="shared" si="30"/>
        <v>17.104193321798903</v>
      </c>
      <c r="Q471" s="33">
        <f t="shared" si="31"/>
        <v>20.194424960395899</v>
      </c>
    </row>
    <row r="472" spans="1:17" ht="21.25" customHeight="1" x14ac:dyDescent="0.15">
      <c r="A472" s="44" t="s">
        <v>531</v>
      </c>
      <c r="B472" s="45" t="s">
        <v>92</v>
      </c>
      <c r="C472" s="45" t="s">
        <v>74</v>
      </c>
      <c r="D472" s="17">
        <v>33</v>
      </c>
      <c r="E472" s="17">
        <v>4</v>
      </c>
      <c r="F472" s="17">
        <v>3</v>
      </c>
      <c r="G472" s="17">
        <v>7</v>
      </c>
      <c r="H472" s="33"/>
      <c r="I472" s="42">
        <f>VLOOKUP($A472,Skaters!$A1:$L640,7,FALSE)</f>
        <v>46</v>
      </c>
      <c r="J472" s="33">
        <f>VLOOKUP($A472,Skaters!$A1:$L640,10,FALSE)</f>
        <v>2.98948902462487</v>
      </c>
      <c r="K472" s="33">
        <f>VLOOKUP($A472,Skaters!$A1:$L640,11,FALSE)</f>
        <v>10.1833742747746</v>
      </c>
      <c r="L472" s="33">
        <f>VLOOKUP($A472,Skaters!$A1:$L640,12,FALSE)</f>
        <v>13.172863299399401</v>
      </c>
      <c r="M472" s="33"/>
      <c r="N472" s="17">
        <f t="shared" si="28"/>
        <v>79</v>
      </c>
      <c r="O472" s="33">
        <f t="shared" si="29"/>
        <v>6.98948902462487</v>
      </c>
      <c r="P472" s="33">
        <f t="shared" si="30"/>
        <v>13.1833742747746</v>
      </c>
      <c r="Q472" s="33">
        <f t="shared" si="31"/>
        <v>20.172863299399403</v>
      </c>
    </row>
    <row r="473" spans="1:17" ht="21.25" customHeight="1" x14ac:dyDescent="0.15">
      <c r="A473" s="44" t="s">
        <v>563</v>
      </c>
      <c r="B473" s="45" t="s">
        <v>130</v>
      </c>
      <c r="C473" s="45" t="s">
        <v>81</v>
      </c>
      <c r="D473" s="17">
        <v>26</v>
      </c>
      <c r="E473" s="17">
        <v>5</v>
      </c>
      <c r="F473" s="17">
        <v>3</v>
      </c>
      <c r="G473" s="17">
        <v>8</v>
      </c>
      <c r="H473" s="33"/>
      <c r="I473" s="42">
        <f>VLOOKUP($A473,Skaters!$A1:$L640,7,FALSE)</f>
        <v>47</v>
      </c>
      <c r="J473" s="33">
        <f>VLOOKUP($A473,Skaters!$A1:$L640,10,FALSE)</f>
        <v>6.45701688670185</v>
      </c>
      <c r="K473" s="33">
        <f>VLOOKUP($A473,Skaters!$A1:$L640,11,FALSE)</f>
        <v>5.6861522825547599</v>
      </c>
      <c r="L473" s="33">
        <f>VLOOKUP($A473,Skaters!$A1:$L640,12,FALSE)</f>
        <v>12.1431691692566</v>
      </c>
      <c r="M473" s="33"/>
      <c r="N473" s="17">
        <f t="shared" si="28"/>
        <v>73</v>
      </c>
      <c r="O473" s="33">
        <f t="shared" si="29"/>
        <v>11.457016886701851</v>
      </c>
      <c r="P473" s="33">
        <f t="shared" si="30"/>
        <v>8.6861522825547599</v>
      </c>
      <c r="Q473" s="33">
        <f t="shared" si="31"/>
        <v>20.143169169256602</v>
      </c>
    </row>
    <row r="474" spans="1:17" ht="21.25" customHeight="1" x14ac:dyDescent="0.15">
      <c r="A474" s="44" t="s">
        <v>676</v>
      </c>
      <c r="B474" s="45" t="s">
        <v>87</v>
      </c>
      <c r="C474" s="45" t="s">
        <v>61</v>
      </c>
      <c r="D474" s="17">
        <v>27</v>
      </c>
      <c r="E474" s="17">
        <v>4</v>
      </c>
      <c r="F474" s="17">
        <v>6</v>
      </c>
      <c r="G474" s="17">
        <v>10</v>
      </c>
      <c r="H474" s="33"/>
      <c r="I474" s="42">
        <f>VLOOKUP($A474,Skaters!$A1:$L640,7,FALSE)</f>
        <v>44</v>
      </c>
      <c r="J474" s="33">
        <f>VLOOKUP($A474,Skaters!$A1:$L640,10,FALSE)</f>
        <v>3.8210199345328499</v>
      </c>
      <c r="K474" s="33">
        <f>VLOOKUP($A474,Skaters!$A1:$L640,11,FALSE)</f>
        <v>6.2754148414639896</v>
      </c>
      <c r="L474" s="33">
        <f>VLOOKUP($A474,Skaters!$A1:$L640,12,FALSE)</f>
        <v>10.0964347759968</v>
      </c>
      <c r="M474" s="33"/>
      <c r="N474" s="17">
        <f t="shared" si="28"/>
        <v>71</v>
      </c>
      <c r="O474" s="33">
        <f t="shared" si="29"/>
        <v>7.8210199345328499</v>
      </c>
      <c r="P474" s="33">
        <f t="shared" si="30"/>
        <v>12.27541484146399</v>
      </c>
      <c r="Q474" s="33">
        <f t="shared" si="31"/>
        <v>20.096434775996798</v>
      </c>
    </row>
    <row r="475" spans="1:17" ht="21.25" customHeight="1" x14ac:dyDescent="0.15">
      <c r="A475" s="44" t="s">
        <v>589</v>
      </c>
      <c r="B475" s="48" t="s">
        <v>67</v>
      </c>
      <c r="C475" s="48" t="s">
        <v>104</v>
      </c>
      <c r="D475" s="17">
        <v>24</v>
      </c>
      <c r="E475" s="17">
        <v>3</v>
      </c>
      <c r="F475" s="17">
        <v>4</v>
      </c>
      <c r="G475" s="17">
        <v>7</v>
      </c>
      <c r="H475" s="33"/>
      <c r="I475" s="42">
        <f>VLOOKUP($A475,Skaters!$A1:$L640,7,FALSE)</f>
        <v>51</v>
      </c>
      <c r="J475" s="33">
        <f>VLOOKUP($A475,Skaters!$A1:$L640,10,FALSE)</f>
        <v>6.2394326952946004</v>
      </c>
      <c r="K475" s="33">
        <f>VLOOKUP($A475,Skaters!$A1:$L640,11,FALSE)</f>
        <v>6.7979055629450498</v>
      </c>
      <c r="L475" s="33">
        <f>VLOOKUP($A475,Skaters!$A1:$L640,12,FALSE)</f>
        <v>13.0373382582396</v>
      </c>
      <c r="M475" s="33"/>
      <c r="N475" s="17">
        <f t="shared" si="28"/>
        <v>75</v>
      </c>
      <c r="O475" s="33">
        <f t="shared" si="29"/>
        <v>9.2394326952945995</v>
      </c>
      <c r="P475" s="33">
        <f t="shared" si="30"/>
        <v>10.797905562945051</v>
      </c>
      <c r="Q475" s="33">
        <f t="shared" si="31"/>
        <v>20.0373382582396</v>
      </c>
    </row>
    <row r="476" spans="1:17" ht="21.25" customHeight="1" x14ac:dyDescent="0.15">
      <c r="A476" s="37" t="s">
        <v>506</v>
      </c>
      <c r="B476" s="38" t="s">
        <v>58</v>
      </c>
      <c r="C476" s="38" t="s">
        <v>74</v>
      </c>
      <c r="D476" s="17">
        <v>25</v>
      </c>
      <c r="E476" s="17">
        <v>1</v>
      </c>
      <c r="F476" s="17">
        <v>7</v>
      </c>
      <c r="G476" s="17">
        <v>8</v>
      </c>
      <c r="H476" s="33"/>
      <c r="I476" s="42">
        <f>VLOOKUP($A476,Skaters!$A1:$L640,7,FALSE)</f>
        <v>48</v>
      </c>
      <c r="J476" s="33">
        <f>VLOOKUP($A476,Skaters!$A1:$L640,10,FALSE)</f>
        <v>2.1496059757956001</v>
      </c>
      <c r="K476" s="33">
        <f>VLOOKUP($A476,Skaters!$A1:$L640,11,FALSE)</f>
        <v>9.6954345588145898</v>
      </c>
      <c r="L476" s="33">
        <f>VLOOKUP($A476,Skaters!$A1:$L640,12,FALSE)</f>
        <v>11.845040534610201</v>
      </c>
      <c r="M476" s="33"/>
      <c r="N476" s="17">
        <f t="shared" si="28"/>
        <v>73</v>
      </c>
      <c r="O476" s="33">
        <f t="shared" si="29"/>
        <v>3.1496059757956001</v>
      </c>
      <c r="P476" s="33">
        <f t="shared" si="30"/>
        <v>16.69543455881459</v>
      </c>
      <c r="Q476" s="33">
        <f t="shared" si="31"/>
        <v>19.845040534610199</v>
      </c>
    </row>
    <row r="477" spans="1:17" ht="21.25" customHeight="1" x14ac:dyDescent="0.15">
      <c r="A477" s="37" t="s">
        <v>564</v>
      </c>
      <c r="B477" s="38" t="s">
        <v>147</v>
      </c>
      <c r="C477" s="38" t="s">
        <v>74</v>
      </c>
      <c r="D477" s="17">
        <v>36</v>
      </c>
      <c r="E477" s="17">
        <v>0</v>
      </c>
      <c r="F477" s="17">
        <v>9</v>
      </c>
      <c r="G477" s="17">
        <v>9</v>
      </c>
      <c r="H477" s="33"/>
      <c r="I477" s="42">
        <f>VLOOKUP($A477,Skaters!$A1:$L640,7,FALSE)</f>
        <v>46</v>
      </c>
      <c r="J477" s="33">
        <f>VLOOKUP($A477,Skaters!$A1:$L640,10,FALSE)</f>
        <v>1.2497849366641101</v>
      </c>
      <c r="K477" s="33">
        <f>VLOOKUP($A477,Skaters!$A1:$L640,11,FALSE)</f>
        <v>9.5003226368559801</v>
      </c>
      <c r="L477" s="33">
        <f>VLOOKUP($A477,Skaters!$A1:$L640,12,FALSE)</f>
        <v>10.7501075735202</v>
      </c>
      <c r="M477" s="33"/>
      <c r="N477" s="17">
        <f t="shared" si="28"/>
        <v>82</v>
      </c>
      <c r="O477" s="33">
        <f t="shared" si="29"/>
        <v>1.2497849366641101</v>
      </c>
      <c r="P477" s="33">
        <f t="shared" si="30"/>
        <v>18.50032263685598</v>
      </c>
      <c r="Q477" s="33">
        <f t="shared" si="31"/>
        <v>19.7501075735202</v>
      </c>
    </row>
    <row r="478" spans="1:17" ht="21.25" customHeight="1" x14ac:dyDescent="0.2">
      <c r="A478" s="47" t="s">
        <v>428</v>
      </c>
      <c r="B478" s="38" t="s">
        <v>135</v>
      </c>
      <c r="C478" s="38" t="s">
        <v>61</v>
      </c>
      <c r="D478" s="17">
        <v>15</v>
      </c>
      <c r="E478" s="17">
        <v>0</v>
      </c>
      <c r="F478" s="17">
        <v>3</v>
      </c>
      <c r="G478" s="17">
        <v>3</v>
      </c>
      <c r="H478" s="33"/>
      <c r="I478" s="42">
        <f>VLOOKUP($A478,Skaters!$A1:$L640,7,FALSE)</f>
        <v>49</v>
      </c>
      <c r="J478" s="33">
        <f>VLOOKUP($A478,Skaters!$A1:$L640,10,FALSE)</f>
        <v>5.4740334119016198</v>
      </c>
      <c r="K478" s="33">
        <f>VLOOKUP($A478,Skaters!$A1:$L640,11,FALSE)</f>
        <v>11.2234920981904</v>
      </c>
      <c r="L478" s="33">
        <f>VLOOKUP($A478,Skaters!$A1:$L640,12,FALSE)</f>
        <v>16.697525510091999</v>
      </c>
      <c r="M478" s="33"/>
      <c r="N478" s="17">
        <f t="shared" si="28"/>
        <v>64</v>
      </c>
      <c r="O478" s="33">
        <f t="shared" si="29"/>
        <v>5.4740334119016198</v>
      </c>
      <c r="P478" s="33">
        <f t="shared" si="30"/>
        <v>14.2234920981904</v>
      </c>
      <c r="Q478" s="33">
        <f t="shared" si="31"/>
        <v>19.697525510091999</v>
      </c>
    </row>
    <row r="479" spans="1:17" ht="21.25" customHeight="1" x14ac:dyDescent="0.15">
      <c r="A479" s="44" t="s">
        <v>595</v>
      </c>
      <c r="B479" s="45" t="s">
        <v>204</v>
      </c>
      <c r="C479" s="45" t="s">
        <v>59</v>
      </c>
      <c r="D479" s="17">
        <v>29</v>
      </c>
      <c r="E479" s="17">
        <v>3</v>
      </c>
      <c r="F479" s="17">
        <v>5</v>
      </c>
      <c r="G479" s="17">
        <v>8</v>
      </c>
      <c r="H479" s="33"/>
      <c r="I479" s="42">
        <f>VLOOKUP($A479,Skaters!$A1:$L640,7,FALSE)</f>
        <v>48</v>
      </c>
      <c r="J479" s="33">
        <f>VLOOKUP($A479,Skaters!$A1:$L640,10,FALSE)</f>
        <v>4.3281654540840702</v>
      </c>
      <c r="K479" s="33">
        <f>VLOOKUP($A479,Skaters!$A1:$L640,11,FALSE)</f>
        <v>7.3315978416540499</v>
      </c>
      <c r="L479" s="33">
        <f>VLOOKUP($A479,Skaters!$A1:$L640,12,FALSE)</f>
        <v>11.659763295738101</v>
      </c>
      <c r="M479" s="33"/>
      <c r="N479" s="17">
        <f t="shared" si="28"/>
        <v>77</v>
      </c>
      <c r="O479" s="33">
        <f t="shared" si="29"/>
        <v>7.3281654540840702</v>
      </c>
      <c r="P479" s="33">
        <f t="shared" si="30"/>
        <v>12.33159784165405</v>
      </c>
      <c r="Q479" s="33">
        <f t="shared" si="31"/>
        <v>19.659763295738102</v>
      </c>
    </row>
    <row r="480" spans="1:17" ht="21.25" customHeight="1" x14ac:dyDescent="0.15">
      <c r="A480" s="37" t="s">
        <v>554</v>
      </c>
      <c r="B480" s="38" t="s">
        <v>204</v>
      </c>
      <c r="C480" s="38" t="s">
        <v>74</v>
      </c>
      <c r="D480" s="17">
        <v>29</v>
      </c>
      <c r="E480" s="17">
        <v>0</v>
      </c>
      <c r="F480" s="17">
        <v>7</v>
      </c>
      <c r="G480" s="17">
        <v>7</v>
      </c>
      <c r="H480" s="33"/>
      <c r="I480" s="42">
        <f>VLOOKUP($A480,Skaters!$A1:$L640,7,FALSE)</f>
        <v>48</v>
      </c>
      <c r="J480" s="33">
        <f>VLOOKUP($A480,Skaters!$A1:$L640,10,FALSE)</f>
        <v>1.3059091027433201</v>
      </c>
      <c r="K480" s="33">
        <f>VLOOKUP($A480,Skaters!$A1:$L640,11,FALSE)</f>
        <v>11.3417860702091</v>
      </c>
      <c r="L480" s="33">
        <f>VLOOKUP($A480,Skaters!$A1:$L640,12,FALSE)</f>
        <v>12.6476951729524</v>
      </c>
      <c r="M480" s="33"/>
      <c r="N480" s="17">
        <f t="shared" si="28"/>
        <v>77</v>
      </c>
      <c r="O480" s="33">
        <f t="shared" si="29"/>
        <v>1.3059091027433201</v>
      </c>
      <c r="P480" s="33">
        <f t="shared" si="30"/>
        <v>18.3417860702091</v>
      </c>
      <c r="Q480" s="33">
        <f t="shared" si="31"/>
        <v>19.6476951729524</v>
      </c>
    </row>
    <row r="481" spans="1:17" ht="21.25" customHeight="1" x14ac:dyDescent="0.15">
      <c r="A481" s="44" t="s">
        <v>520</v>
      </c>
      <c r="B481" s="48" t="s">
        <v>65</v>
      </c>
      <c r="C481" s="48" t="s">
        <v>74</v>
      </c>
      <c r="D481" s="17">
        <v>31</v>
      </c>
      <c r="E481" s="17">
        <v>2</v>
      </c>
      <c r="F481" s="17">
        <v>4</v>
      </c>
      <c r="G481" s="17">
        <v>6</v>
      </c>
      <c r="H481" s="33"/>
      <c r="I481" s="42">
        <f>VLOOKUP($A481,Skaters!$A1:$L640,7,FALSE)</f>
        <v>46</v>
      </c>
      <c r="J481" s="33">
        <f>VLOOKUP($A481,Skaters!$A1:$L640,10,FALSE)</f>
        <v>2.5678108613159298</v>
      </c>
      <c r="K481" s="33">
        <f>VLOOKUP($A481,Skaters!$A1:$L640,11,FALSE)</f>
        <v>10.9229327759057</v>
      </c>
      <c r="L481" s="33">
        <f>VLOOKUP($A481,Skaters!$A1:$L640,12,FALSE)</f>
        <v>13.4907436372216</v>
      </c>
      <c r="M481" s="33"/>
      <c r="N481" s="17">
        <f t="shared" si="28"/>
        <v>77</v>
      </c>
      <c r="O481" s="33">
        <f t="shared" si="29"/>
        <v>4.5678108613159303</v>
      </c>
      <c r="P481" s="33">
        <f t="shared" si="30"/>
        <v>14.9229327759057</v>
      </c>
      <c r="Q481" s="33">
        <f t="shared" si="31"/>
        <v>19.490743637221598</v>
      </c>
    </row>
    <row r="482" spans="1:17" ht="21.25" customHeight="1" x14ac:dyDescent="0.15">
      <c r="A482" s="44" t="s">
        <v>582</v>
      </c>
      <c r="B482" s="45" t="s">
        <v>65</v>
      </c>
      <c r="C482" s="45" t="s">
        <v>74</v>
      </c>
      <c r="D482" s="17">
        <v>31</v>
      </c>
      <c r="E482" s="17">
        <v>0</v>
      </c>
      <c r="F482" s="17">
        <v>9</v>
      </c>
      <c r="G482" s="17">
        <v>9</v>
      </c>
      <c r="H482" s="33"/>
      <c r="I482" s="42">
        <f>VLOOKUP($A482,Skaters!$A1:$L640,7,FALSE)</f>
        <v>46</v>
      </c>
      <c r="J482" s="33">
        <f>VLOOKUP($A482,Skaters!$A1:$L640,10,FALSE)</f>
        <v>1.13887976806083</v>
      </c>
      <c r="K482" s="33">
        <f>VLOOKUP($A482,Skaters!$A1:$L640,11,FALSE)</f>
        <v>9.3154230051937699</v>
      </c>
      <c r="L482" s="33">
        <f>VLOOKUP($A482,Skaters!$A1:$L640,12,FALSE)</f>
        <v>10.4543027732546</v>
      </c>
      <c r="M482" s="33"/>
      <c r="N482" s="17">
        <f t="shared" si="28"/>
        <v>77</v>
      </c>
      <c r="O482" s="33">
        <f t="shared" si="29"/>
        <v>1.13887976806083</v>
      </c>
      <c r="P482" s="33">
        <f t="shared" si="30"/>
        <v>18.315423005193772</v>
      </c>
      <c r="Q482" s="33">
        <f t="shared" si="31"/>
        <v>19.4543027732546</v>
      </c>
    </row>
    <row r="483" spans="1:17" ht="21.25" customHeight="1" x14ac:dyDescent="0.15">
      <c r="A483" s="37" t="s">
        <v>435</v>
      </c>
      <c r="B483" s="38" t="s">
        <v>102</v>
      </c>
      <c r="C483" s="38" t="s">
        <v>74</v>
      </c>
      <c r="D483" s="17">
        <v>24</v>
      </c>
      <c r="E483" s="17">
        <v>0</v>
      </c>
      <c r="F483" s="17">
        <v>5</v>
      </c>
      <c r="G483" s="17">
        <v>5</v>
      </c>
      <c r="H483" s="33"/>
      <c r="I483" s="42">
        <f>VLOOKUP($A483,Skaters!$A1:$L640,7,FALSE)</f>
        <v>54</v>
      </c>
      <c r="J483" s="33">
        <f>VLOOKUP($A483,Skaters!$A1:$L640,10,FALSE)</f>
        <v>2.6411946119398002</v>
      </c>
      <c r="K483" s="33">
        <f>VLOOKUP($A483,Skaters!$A1:$L640,11,FALSE)</f>
        <v>11.7943901729983</v>
      </c>
      <c r="L483" s="33">
        <f>VLOOKUP($A483,Skaters!$A1:$L640,12,FALSE)</f>
        <v>14.435584784938101</v>
      </c>
      <c r="M483" s="33"/>
      <c r="N483" s="17">
        <f t="shared" si="28"/>
        <v>78</v>
      </c>
      <c r="O483" s="33">
        <f t="shared" si="29"/>
        <v>2.6411946119398002</v>
      </c>
      <c r="P483" s="33">
        <f t="shared" si="30"/>
        <v>16.794390172998298</v>
      </c>
      <c r="Q483" s="33">
        <f t="shared" si="31"/>
        <v>19.435584784938101</v>
      </c>
    </row>
    <row r="484" spans="1:17" ht="21.25" customHeight="1" x14ac:dyDescent="0.15">
      <c r="A484" s="37" t="s">
        <v>525</v>
      </c>
      <c r="B484" s="38" t="s">
        <v>144</v>
      </c>
      <c r="C484" s="38" t="s">
        <v>59</v>
      </c>
      <c r="D484" s="17">
        <v>20</v>
      </c>
      <c r="E484" s="17">
        <v>4</v>
      </c>
      <c r="F484" s="17">
        <v>2</v>
      </c>
      <c r="G484" s="17">
        <v>6</v>
      </c>
      <c r="H484" s="33"/>
      <c r="I484" s="42">
        <f>VLOOKUP($A484,Skaters!$A1:$L640,7,FALSE)</f>
        <v>48</v>
      </c>
      <c r="J484" s="33">
        <f>VLOOKUP($A484,Skaters!$A1:$L640,10,FALSE)</f>
        <v>7.26197063528722</v>
      </c>
      <c r="K484" s="33">
        <f>VLOOKUP($A484,Skaters!$A1:$L640,11,FALSE)</f>
        <v>6.1652130006780501</v>
      </c>
      <c r="L484" s="33">
        <f>VLOOKUP($A484,Skaters!$A1:$L640,12,FALSE)</f>
        <v>13.427183635965299</v>
      </c>
      <c r="M484" s="33"/>
      <c r="N484" s="17">
        <f t="shared" si="28"/>
        <v>68</v>
      </c>
      <c r="O484" s="33">
        <f t="shared" si="29"/>
        <v>11.26197063528722</v>
      </c>
      <c r="P484" s="33">
        <f t="shared" si="30"/>
        <v>8.165213000678051</v>
      </c>
      <c r="Q484" s="33">
        <f t="shared" si="31"/>
        <v>19.427183635965299</v>
      </c>
    </row>
    <row r="485" spans="1:17" ht="21.25" customHeight="1" x14ac:dyDescent="0.2">
      <c r="A485" s="47" t="s">
        <v>525</v>
      </c>
      <c r="B485" s="38" t="s">
        <v>144</v>
      </c>
      <c r="C485" s="38" t="s">
        <v>59</v>
      </c>
      <c r="D485" s="17">
        <v>20</v>
      </c>
      <c r="E485" s="17">
        <v>4</v>
      </c>
      <c r="F485" s="17">
        <v>2</v>
      </c>
      <c r="G485" s="17">
        <v>6</v>
      </c>
      <c r="H485" s="33"/>
      <c r="I485" s="42">
        <f>VLOOKUP($A485,Skaters!$A1:$L640,7,FALSE)</f>
        <v>48</v>
      </c>
      <c r="J485" s="33">
        <f>VLOOKUP($A485,Skaters!$A1:$L640,10,FALSE)</f>
        <v>7.26197063528722</v>
      </c>
      <c r="K485" s="33">
        <f>VLOOKUP($A485,Skaters!$A1:$L640,11,FALSE)</f>
        <v>6.1652130006780501</v>
      </c>
      <c r="L485" s="33">
        <f>VLOOKUP($A485,Skaters!$A1:$L640,12,FALSE)</f>
        <v>13.427183635965299</v>
      </c>
      <c r="M485" s="33"/>
      <c r="N485" s="17">
        <f t="shared" si="28"/>
        <v>68</v>
      </c>
      <c r="O485" s="33">
        <f t="shared" si="29"/>
        <v>11.26197063528722</v>
      </c>
      <c r="P485" s="33">
        <f t="shared" si="30"/>
        <v>8.165213000678051</v>
      </c>
      <c r="Q485" s="33">
        <f t="shared" si="31"/>
        <v>19.427183635965299</v>
      </c>
    </row>
    <row r="486" spans="1:17" ht="21.25" customHeight="1" x14ac:dyDescent="0.15">
      <c r="A486" s="44" t="s">
        <v>457</v>
      </c>
      <c r="B486" s="45" t="s">
        <v>125</v>
      </c>
      <c r="C486" s="45" t="s">
        <v>66</v>
      </c>
      <c r="D486" s="17">
        <v>17</v>
      </c>
      <c r="E486" s="17">
        <v>2</v>
      </c>
      <c r="F486" s="17">
        <v>2</v>
      </c>
      <c r="G486" s="17">
        <v>4</v>
      </c>
      <c r="H486" s="33"/>
      <c r="I486" s="42">
        <f>VLOOKUP($A486,Skaters!$A1:$L640,7,FALSE)</f>
        <v>46</v>
      </c>
      <c r="J486" s="33">
        <f>VLOOKUP($A486,Skaters!$A1:$L640,10,FALSE)</f>
        <v>8.0716231884233505</v>
      </c>
      <c r="K486" s="33">
        <f>VLOOKUP($A486,Skaters!$A1:$L640,11,FALSE)</f>
        <v>7.1937317500832201</v>
      </c>
      <c r="L486" s="33">
        <f>VLOOKUP($A486,Skaters!$A1:$L640,12,FALSE)</f>
        <v>15.265354938506601</v>
      </c>
      <c r="M486" s="33"/>
      <c r="N486" s="17">
        <f t="shared" si="28"/>
        <v>63</v>
      </c>
      <c r="O486" s="33">
        <f t="shared" si="29"/>
        <v>10.07162318842335</v>
      </c>
      <c r="P486" s="33">
        <f t="shared" si="30"/>
        <v>9.1937317500832201</v>
      </c>
      <c r="Q486" s="33">
        <f t="shared" si="31"/>
        <v>19.265354938506601</v>
      </c>
    </row>
    <row r="487" spans="1:17" ht="21.25" customHeight="1" x14ac:dyDescent="0.2">
      <c r="A487" s="47" t="s">
        <v>470</v>
      </c>
      <c r="B487" s="38" t="s">
        <v>78</v>
      </c>
      <c r="C487" s="38" t="s">
        <v>74</v>
      </c>
      <c r="D487" s="17">
        <v>19</v>
      </c>
      <c r="E487" s="17">
        <v>1</v>
      </c>
      <c r="F487" s="17">
        <v>5</v>
      </c>
      <c r="G487" s="17">
        <v>6</v>
      </c>
      <c r="H487" s="33"/>
      <c r="I487" s="42">
        <f>VLOOKUP($A487,Skaters!$A1:$L640,7,FALSE)</f>
        <v>45</v>
      </c>
      <c r="J487" s="33">
        <f>VLOOKUP($A487,Skaters!$A1:$L640,10,FALSE)</f>
        <v>3.55391171949343</v>
      </c>
      <c r="K487" s="33">
        <f>VLOOKUP($A487,Skaters!$A1:$L640,11,FALSE)</f>
        <v>9.7057103549522399</v>
      </c>
      <c r="L487" s="33">
        <f>VLOOKUP($A487,Skaters!$A1:$L640,12,FALSE)</f>
        <v>13.2596220744457</v>
      </c>
      <c r="M487" s="33"/>
      <c r="N487" s="17">
        <f t="shared" si="28"/>
        <v>64</v>
      </c>
      <c r="O487" s="33">
        <f t="shared" si="29"/>
        <v>4.5539117194934295</v>
      </c>
      <c r="P487" s="33">
        <f t="shared" si="30"/>
        <v>14.70571035495224</v>
      </c>
      <c r="Q487" s="33">
        <f t="shared" si="31"/>
        <v>19.259622074445701</v>
      </c>
    </row>
    <row r="488" spans="1:17" ht="21.25" customHeight="1" x14ac:dyDescent="0.2">
      <c r="A488" s="47" t="s">
        <v>409</v>
      </c>
      <c r="B488" s="38" t="s">
        <v>115</v>
      </c>
      <c r="C488" s="38" t="s">
        <v>74</v>
      </c>
      <c r="D488" s="17">
        <v>31</v>
      </c>
      <c r="E488" s="17">
        <v>1</v>
      </c>
      <c r="F488" s="17">
        <v>5</v>
      </c>
      <c r="G488" s="17">
        <v>6</v>
      </c>
      <c r="H488" s="33"/>
      <c r="I488" s="42">
        <f>VLOOKUP($A488,Skaters!$A1:$L640,7,FALSE)</f>
        <v>50</v>
      </c>
      <c r="J488" s="33">
        <f>VLOOKUP($A488,Skaters!$A1:$L640,10,FALSE)</f>
        <v>3.0338277234728599</v>
      </c>
      <c r="K488" s="33">
        <f>VLOOKUP($A488,Skaters!$A1:$L640,11,FALSE)</f>
        <v>10.2054265145605</v>
      </c>
      <c r="L488" s="33">
        <f>VLOOKUP($A488,Skaters!$A1:$L640,12,FALSE)</f>
        <v>13.2392542380334</v>
      </c>
      <c r="M488" s="33"/>
      <c r="N488" s="17">
        <f t="shared" si="28"/>
        <v>81</v>
      </c>
      <c r="O488" s="33">
        <f t="shared" si="29"/>
        <v>4.0338277234728599</v>
      </c>
      <c r="P488" s="33">
        <f t="shared" si="30"/>
        <v>15.2054265145605</v>
      </c>
      <c r="Q488" s="33">
        <f t="shared" si="31"/>
        <v>19.2392542380334</v>
      </c>
    </row>
    <row r="489" spans="1:17" ht="21.25" customHeight="1" x14ac:dyDescent="0.15">
      <c r="A489" s="44" t="s">
        <v>480</v>
      </c>
      <c r="B489" s="48" t="s">
        <v>144</v>
      </c>
      <c r="C489" s="48" t="s">
        <v>81</v>
      </c>
      <c r="D489" s="17">
        <v>29</v>
      </c>
      <c r="E489" s="17">
        <v>1</v>
      </c>
      <c r="F489" s="17">
        <v>4</v>
      </c>
      <c r="G489" s="17">
        <v>5</v>
      </c>
      <c r="H489" s="33"/>
      <c r="I489" s="42">
        <f>VLOOKUP($A489,Skaters!$A1:$L640,7,FALSE)</f>
        <v>48</v>
      </c>
      <c r="J489" s="33">
        <f>VLOOKUP($A489,Skaters!$A1:$L640,10,FALSE)</f>
        <v>6.24106704965443</v>
      </c>
      <c r="K489" s="33">
        <f>VLOOKUP($A489,Skaters!$A1:$L640,11,FALSE)</f>
        <v>7.9699910298356604</v>
      </c>
      <c r="L489" s="33">
        <f>VLOOKUP($A489,Skaters!$A1:$L640,12,FALSE)</f>
        <v>14.211058079490099</v>
      </c>
      <c r="M489" s="33"/>
      <c r="N489" s="17">
        <f t="shared" si="28"/>
        <v>77</v>
      </c>
      <c r="O489" s="33">
        <f t="shared" si="29"/>
        <v>7.24106704965443</v>
      </c>
      <c r="P489" s="33">
        <f t="shared" si="30"/>
        <v>11.969991029835661</v>
      </c>
      <c r="Q489" s="33">
        <f t="shared" si="31"/>
        <v>19.211058079490101</v>
      </c>
    </row>
    <row r="490" spans="1:17" ht="21.25" customHeight="1" x14ac:dyDescent="0.15">
      <c r="A490" s="44" t="s">
        <v>530</v>
      </c>
      <c r="B490" s="45" t="s">
        <v>144</v>
      </c>
      <c r="C490" s="45" t="s">
        <v>74</v>
      </c>
      <c r="D490" s="17">
        <v>34</v>
      </c>
      <c r="E490" s="17">
        <v>1</v>
      </c>
      <c r="F490" s="17">
        <v>8</v>
      </c>
      <c r="G490" s="17">
        <v>9</v>
      </c>
      <c r="H490" s="33"/>
      <c r="I490" s="42">
        <f>VLOOKUP($A490,Skaters!$A1:$L640,7,FALSE)</f>
        <v>48</v>
      </c>
      <c r="J490" s="33">
        <f>VLOOKUP($A490,Skaters!$A1:$L640,10,FALSE)</f>
        <v>1.34136165664934</v>
      </c>
      <c r="K490" s="33">
        <f>VLOOKUP($A490,Skaters!$A1:$L640,11,FALSE)</f>
        <v>8.6754117216945605</v>
      </c>
      <c r="L490" s="33">
        <f>VLOOKUP($A490,Skaters!$A1:$L640,12,FALSE)</f>
        <v>10.016773378343901</v>
      </c>
      <c r="M490" s="33"/>
      <c r="N490" s="17">
        <f t="shared" si="28"/>
        <v>82</v>
      </c>
      <c r="O490" s="33">
        <f t="shared" si="29"/>
        <v>2.3413616566493403</v>
      </c>
      <c r="P490" s="33">
        <f t="shared" si="30"/>
        <v>16.675411721694559</v>
      </c>
      <c r="Q490" s="33">
        <f t="shared" si="31"/>
        <v>19.016773378343899</v>
      </c>
    </row>
    <row r="491" spans="1:17" ht="21.25" customHeight="1" x14ac:dyDescent="0.2">
      <c r="A491" s="47" t="s">
        <v>533</v>
      </c>
      <c r="B491" s="38" t="s">
        <v>117</v>
      </c>
      <c r="C491" s="38" t="s">
        <v>62</v>
      </c>
      <c r="D491" s="17">
        <v>28</v>
      </c>
      <c r="E491" s="17">
        <v>3</v>
      </c>
      <c r="F491" s="17">
        <v>3</v>
      </c>
      <c r="G491" s="17">
        <v>6</v>
      </c>
      <c r="H491" s="33"/>
      <c r="I491" s="42">
        <f>VLOOKUP($A491,Skaters!$A1:$L640,7,FALSE)</f>
        <v>48</v>
      </c>
      <c r="J491" s="33">
        <f>VLOOKUP($A491,Skaters!$A1:$L640,10,FALSE)</f>
        <v>6.3953844162613898</v>
      </c>
      <c r="K491" s="33">
        <f>VLOOKUP($A491,Skaters!$A1:$L640,11,FALSE)</f>
        <v>6.4987731578798398</v>
      </c>
      <c r="L491" s="33">
        <f>VLOOKUP($A491,Skaters!$A1:$L640,12,FALSE)</f>
        <v>12.8941575741413</v>
      </c>
      <c r="M491" s="33"/>
      <c r="N491" s="17">
        <f t="shared" si="28"/>
        <v>76</v>
      </c>
      <c r="O491" s="33">
        <f t="shared" si="29"/>
        <v>9.3953844162613898</v>
      </c>
      <c r="P491" s="33">
        <f t="shared" si="30"/>
        <v>9.4987731578798389</v>
      </c>
      <c r="Q491" s="33">
        <f t="shared" si="31"/>
        <v>18.8941575741413</v>
      </c>
    </row>
    <row r="492" spans="1:17" ht="21.25" customHeight="1" x14ac:dyDescent="0.2">
      <c r="A492" s="47" t="s">
        <v>561</v>
      </c>
      <c r="B492" s="38" t="s">
        <v>94</v>
      </c>
      <c r="C492" s="38" t="s">
        <v>104</v>
      </c>
      <c r="D492" s="17">
        <v>33</v>
      </c>
      <c r="E492" s="17">
        <v>3</v>
      </c>
      <c r="F492" s="17">
        <v>4</v>
      </c>
      <c r="G492" s="17">
        <v>7</v>
      </c>
      <c r="H492" s="33"/>
      <c r="I492" s="42">
        <f>VLOOKUP($A492,Skaters!$A1:$L640,7,FALSE)</f>
        <v>49</v>
      </c>
      <c r="J492" s="33">
        <f>VLOOKUP($A492,Skaters!$A1:$L640,10,FALSE)</f>
        <v>5.3837898148798899</v>
      </c>
      <c r="K492" s="33">
        <f>VLOOKUP($A492,Skaters!$A1:$L640,11,FALSE)</f>
        <v>6.3028515635444</v>
      </c>
      <c r="L492" s="33">
        <f>VLOOKUP($A492,Skaters!$A1:$L640,12,FALSE)</f>
        <v>11.6866413784243</v>
      </c>
      <c r="M492" s="33"/>
      <c r="N492" s="17">
        <f t="shared" si="28"/>
        <v>82</v>
      </c>
      <c r="O492" s="33">
        <f t="shared" si="29"/>
        <v>8.3837898148798899</v>
      </c>
      <c r="P492" s="33">
        <f t="shared" si="30"/>
        <v>10.302851563544401</v>
      </c>
      <c r="Q492" s="33">
        <f t="shared" si="31"/>
        <v>18.686641378424298</v>
      </c>
    </row>
    <row r="493" spans="1:17" ht="21.25" customHeight="1" x14ac:dyDescent="0.2">
      <c r="A493" s="47" t="s">
        <v>515</v>
      </c>
      <c r="B493" s="38" t="s">
        <v>72</v>
      </c>
      <c r="C493" s="38" t="s">
        <v>74</v>
      </c>
      <c r="D493" s="17">
        <v>33</v>
      </c>
      <c r="E493" s="17">
        <v>0</v>
      </c>
      <c r="F493" s="17">
        <v>8</v>
      </c>
      <c r="G493" s="17">
        <v>8</v>
      </c>
      <c r="H493" s="33"/>
      <c r="I493" s="42">
        <f>VLOOKUP($A493,Skaters!$A1:$L640,7,FALSE)</f>
        <v>49</v>
      </c>
      <c r="J493" s="33">
        <f>VLOOKUP($A493,Skaters!$A1:$L640,10,FALSE)</f>
        <v>1.1080771807962499</v>
      </c>
      <c r="K493" s="33">
        <f>VLOOKUP($A493,Skaters!$A1:$L640,11,FALSE)</f>
        <v>9.4269279888260495</v>
      </c>
      <c r="L493" s="33">
        <f>VLOOKUP($A493,Skaters!$A1:$L640,12,FALSE)</f>
        <v>10.5350051696223</v>
      </c>
      <c r="M493" s="33"/>
      <c r="N493" s="17">
        <f t="shared" si="28"/>
        <v>82</v>
      </c>
      <c r="O493" s="33">
        <f t="shared" si="29"/>
        <v>1.1080771807962499</v>
      </c>
      <c r="P493" s="33">
        <f t="shared" si="30"/>
        <v>17.426927988826051</v>
      </c>
      <c r="Q493" s="33">
        <f t="shared" si="31"/>
        <v>18.535005169622302</v>
      </c>
    </row>
    <row r="494" spans="1:17" ht="21.25" customHeight="1" x14ac:dyDescent="0.15">
      <c r="A494" s="37" t="s">
        <v>609</v>
      </c>
      <c r="B494" s="38" t="s">
        <v>76</v>
      </c>
      <c r="C494" s="38" t="s">
        <v>104</v>
      </c>
      <c r="D494" s="17">
        <v>29</v>
      </c>
      <c r="E494" s="17">
        <v>5</v>
      </c>
      <c r="F494" s="17">
        <v>2</v>
      </c>
      <c r="G494" s="17">
        <v>7</v>
      </c>
      <c r="H494" s="33"/>
      <c r="I494" s="42">
        <f>VLOOKUP($A494,Skaters!$A1:$L640,7,FALSE)</f>
        <v>49</v>
      </c>
      <c r="J494" s="33">
        <f>VLOOKUP($A494,Skaters!$A1:$L640,10,FALSE)</f>
        <v>5.7311640187242796</v>
      </c>
      <c r="K494" s="33">
        <f>VLOOKUP($A494,Skaters!$A1:$L640,11,FALSE)</f>
        <v>5.7459966851003204</v>
      </c>
      <c r="L494" s="33">
        <f>VLOOKUP($A494,Skaters!$A1:$L640,12,FALSE)</f>
        <v>11.4771607038246</v>
      </c>
      <c r="M494" s="33"/>
      <c r="N494" s="17">
        <f t="shared" si="28"/>
        <v>78</v>
      </c>
      <c r="O494" s="33">
        <f t="shared" si="29"/>
        <v>10.731164018724279</v>
      </c>
      <c r="P494" s="33">
        <f t="shared" si="30"/>
        <v>7.7459966851003204</v>
      </c>
      <c r="Q494" s="33">
        <f t="shared" si="31"/>
        <v>18.477160703824602</v>
      </c>
    </row>
    <row r="495" spans="1:17" ht="21.25" customHeight="1" x14ac:dyDescent="0.15">
      <c r="A495" s="44" t="s">
        <v>597</v>
      </c>
      <c r="B495" s="45" t="s">
        <v>87</v>
      </c>
      <c r="C495" s="45" t="s">
        <v>74</v>
      </c>
      <c r="D495" s="17">
        <v>38</v>
      </c>
      <c r="E495" s="17">
        <v>2</v>
      </c>
      <c r="F495" s="17">
        <v>7</v>
      </c>
      <c r="G495" s="17">
        <v>9</v>
      </c>
      <c r="H495" s="33"/>
      <c r="I495" s="42">
        <f>VLOOKUP($A495,Skaters!$A1:$L640,7,FALSE)</f>
        <v>44</v>
      </c>
      <c r="J495" s="33">
        <f>VLOOKUP($A495,Skaters!$A1:$L640,10,FALSE)</f>
        <v>2.1710273725207498</v>
      </c>
      <c r="K495" s="33">
        <f>VLOOKUP($A495,Skaters!$A1:$L640,11,FALSE)</f>
        <v>7.2346151786694302</v>
      </c>
      <c r="L495" s="33">
        <f>VLOOKUP($A495,Skaters!$A1:$L640,12,FALSE)</f>
        <v>9.4056425511901196</v>
      </c>
      <c r="M495" s="33"/>
      <c r="N495" s="17">
        <f t="shared" si="28"/>
        <v>82</v>
      </c>
      <c r="O495" s="33">
        <f t="shared" si="29"/>
        <v>4.1710273725207498</v>
      </c>
      <c r="P495" s="33">
        <f t="shared" si="30"/>
        <v>14.234615178669429</v>
      </c>
      <c r="Q495" s="33">
        <f t="shared" si="31"/>
        <v>18.40564255119012</v>
      </c>
    </row>
    <row r="496" spans="1:17" ht="21.25" customHeight="1" x14ac:dyDescent="0.2">
      <c r="A496" s="47" t="s">
        <v>629</v>
      </c>
      <c r="B496" s="38" t="s">
        <v>76</v>
      </c>
      <c r="C496" s="38" t="s">
        <v>61</v>
      </c>
      <c r="D496" s="17">
        <v>22</v>
      </c>
      <c r="E496" s="17">
        <v>1</v>
      </c>
      <c r="F496" s="17">
        <v>5</v>
      </c>
      <c r="G496" s="17">
        <v>6</v>
      </c>
      <c r="H496" s="33"/>
      <c r="I496" s="42">
        <f>VLOOKUP($A496,Skaters!$A1:$L640,7,FALSE)</f>
        <v>49</v>
      </c>
      <c r="J496" s="33">
        <f>VLOOKUP($A496,Skaters!$A1:$L640,10,FALSE)</f>
        <v>3.3692277351118398</v>
      </c>
      <c r="K496" s="33">
        <f>VLOOKUP($A496,Skaters!$A1:$L640,11,FALSE)</f>
        <v>8.9817487380919108</v>
      </c>
      <c r="L496" s="33">
        <f>VLOOKUP($A496,Skaters!$A1:$L640,12,FALSE)</f>
        <v>12.3509764732037</v>
      </c>
      <c r="M496" s="33"/>
      <c r="N496" s="17">
        <f t="shared" si="28"/>
        <v>71</v>
      </c>
      <c r="O496" s="33">
        <f t="shared" si="29"/>
        <v>4.3692277351118403</v>
      </c>
      <c r="P496" s="33">
        <f t="shared" si="30"/>
        <v>13.981748738091911</v>
      </c>
      <c r="Q496" s="33">
        <f t="shared" si="31"/>
        <v>18.350976473203701</v>
      </c>
    </row>
    <row r="497" spans="1:17" ht="21.25" customHeight="1" x14ac:dyDescent="0.2">
      <c r="A497" s="47" t="s">
        <v>547</v>
      </c>
      <c r="B497" s="38" t="s">
        <v>135</v>
      </c>
      <c r="C497" s="38" t="s">
        <v>74</v>
      </c>
      <c r="D497" s="17">
        <v>29</v>
      </c>
      <c r="E497" s="17">
        <v>2</v>
      </c>
      <c r="F497" s="17">
        <v>4</v>
      </c>
      <c r="G497" s="17">
        <v>6</v>
      </c>
      <c r="H497" s="33"/>
      <c r="I497" s="42">
        <f>VLOOKUP($A497,Skaters!$A1:$L640,7,FALSE)</f>
        <v>49</v>
      </c>
      <c r="J497" s="33">
        <f>VLOOKUP($A497,Skaters!$A1:$L640,10,FALSE)</f>
        <v>3.5373687796171498</v>
      </c>
      <c r="K497" s="33">
        <f>VLOOKUP($A497,Skaters!$A1:$L640,11,FALSE)</f>
        <v>8.7871770261366606</v>
      </c>
      <c r="L497" s="33">
        <f>VLOOKUP($A497,Skaters!$A1:$L640,12,FALSE)</f>
        <v>12.3245458057538</v>
      </c>
      <c r="M497" s="33"/>
      <c r="N497" s="17">
        <f t="shared" si="28"/>
        <v>78</v>
      </c>
      <c r="O497" s="33">
        <f t="shared" si="29"/>
        <v>5.5373687796171502</v>
      </c>
      <c r="P497" s="33">
        <f t="shared" si="30"/>
        <v>12.787177026136661</v>
      </c>
      <c r="Q497" s="33">
        <f t="shared" si="31"/>
        <v>18.3245458057538</v>
      </c>
    </row>
    <row r="498" spans="1:17" ht="21.25" customHeight="1" x14ac:dyDescent="0.2">
      <c r="A498" s="47" t="s">
        <v>430</v>
      </c>
      <c r="B498" s="38" t="s">
        <v>102</v>
      </c>
      <c r="C498" s="38" t="s">
        <v>74</v>
      </c>
      <c r="D498" s="17">
        <v>28</v>
      </c>
      <c r="E498" s="17">
        <v>1</v>
      </c>
      <c r="F498" s="17">
        <v>4</v>
      </c>
      <c r="G498" s="17">
        <v>5</v>
      </c>
      <c r="H498" s="33"/>
      <c r="I498" s="42">
        <f>VLOOKUP($A498,Skaters!$A1:$L640,7,FALSE)</f>
        <v>54</v>
      </c>
      <c r="J498" s="33">
        <f>VLOOKUP($A498,Skaters!$A1:$L640,10,FALSE)</f>
        <v>2.94622333457604</v>
      </c>
      <c r="K498" s="33">
        <f>VLOOKUP($A498,Skaters!$A1:$L640,11,FALSE)</f>
        <v>10.376235374660199</v>
      </c>
      <c r="L498" s="33">
        <f>VLOOKUP($A498,Skaters!$A1:$L640,12,FALSE)</f>
        <v>13.322458709236299</v>
      </c>
      <c r="M498" s="33"/>
      <c r="N498" s="17">
        <f t="shared" si="28"/>
        <v>82</v>
      </c>
      <c r="O498" s="33">
        <f t="shared" si="29"/>
        <v>3.94622333457604</v>
      </c>
      <c r="P498" s="33">
        <f t="shared" si="30"/>
        <v>14.376235374660199</v>
      </c>
      <c r="Q498" s="33">
        <f t="shared" si="31"/>
        <v>18.322458709236301</v>
      </c>
    </row>
    <row r="499" spans="1:17" ht="21.25" customHeight="1" x14ac:dyDescent="0.15">
      <c r="A499" s="44" t="s">
        <v>616</v>
      </c>
      <c r="B499" s="48" t="s">
        <v>78</v>
      </c>
      <c r="C499" s="48" t="s">
        <v>74</v>
      </c>
      <c r="D499" s="17">
        <v>36</v>
      </c>
      <c r="E499" s="17">
        <v>2</v>
      </c>
      <c r="F499" s="17">
        <v>6</v>
      </c>
      <c r="G499" s="17">
        <v>8</v>
      </c>
      <c r="H499" s="33"/>
      <c r="I499" s="42">
        <f>VLOOKUP($A499,Skaters!$A1:$L640,7,FALSE)</f>
        <v>45</v>
      </c>
      <c r="J499" s="33">
        <f>VLOOKUP($A499,Skaters!$A1:$L640,10,FALSE)</f>
        <v>1.70319510480144</v>
      </c>
      <c r="K499" s="33">
        <f>VLOOKUP($A499,Skaters!$A1:$L640,11,FALSE)</f>
        <v>8.55535895137184</v>
      </c>
      <c r="L499" s="33">
        <f>VLOOKUP($A499,Skaters!$A1:$L640,12,FALSE)</f>
        <v>10.258554056173301</v>
      </c>
      <c r="M499" s="33"/>
      <c r="N499" s="17">
        <f t="shared" si="28"/>
        <v>81</v>
      </c>
      <c r="O499" s="33">
        <f t="shared" si="29"/>
        <v>3.70319510480144</v>
      </c>
      <c r="P499" s="33">
        <f t="shared" si="30"/>
        <v>14.55535895137184</v>
      </c>
      <c r="Q499" s="33">
        <f t="shared" si="31"/>
        <v>18.258554056173303</v>
      </c>
    </row>
    <row r="500" spans="1:17" ht="21.25" customHeight="1" x14ac:dyDescent="0.15">
      <c r="A500" s="44" t="s">
        <v>585</v>
      </c>
      <c r="B500" s="48" t="s">
        <v>135</v>
      </c>
      <c r="C500" s="48" t="s">
        <v>81</v>
      </c>
      <c r="D500" s="17">
        <v>29</v>
      </c>
      <c r="E500" s="17">
        <v>1</v>
      </c>
      <c r="F500" s="17">
        <v>5</v>
      </c>
      <c r="G500" s="17">
        <v>6</v>
      </c>
      <c r="H500" s="33"/>
      <c r="I500" s="42">
        <f>VLOOKUP($A500,Skaters!$A1:$L640,7,FALSE)</f>
        <v>49</v>
      </c>
      <c r="J500" s="33">
        <f>VLOOKUP($A500,Skaters!$A1:$L640,10,FALSE)</f>
        <v>4.15017512154692</v>
      </c>
      <c r="K500" s="33">
        <f>VLOOKUP($A500,Skaters!$A1:$L640,11,FALSE)</f>
        <v>8.1003167564247907</v>
      </c>
      <c r="L500" s="33">
        <f>VLOOKUP($A500,Skaters!$A1:$L640,12,FALSE)</f>
        <v>12.2504918779716</v>
      </c>
      <c r="M500" s="33"/>
      <c r="N500" s="17">
        <f t="shared" si="28"/>
        <v>78</v>
      </c>
      <c r="O500" s="33">
        <f t="shared" si="29"/>
        <v>5.15017512154692</v>
      </c>
      <c r="P500" s="33">
        <f t="shared" si="30"/>
        <v>13.100316756424791</v>
      </c>
      <c r="Q500" s="33">
        <f t="shared" si="31"/>
        <v>18.250491877971598</v>
      </c>
    </row>
    <row r="501" spans="1:17" ht="21.25" customHeight="1" x14ac:dyDescent="0.2">
      <c r="A501" s="47" t="s">
        <v>499</v>
      </c>
      <c r="B501" s="38" t="s">
        <v>121</v>
      </c>
      <c r="C501" s="38" t="s">
        <v>81</v>
      </c>
      <c r="D501" s="17">
        <v>24</v>
      </c>
      <c r="E501" s="17">
        <v>2</v>
      </c>
      <c r="F501" s="17">
        <v>3</v>
      </c>
      <c r="G501" s="17">
        <v>5</v>
      </c>
      <c r="H501" s="33"/>
      <c r="I501" s="42">
        <f>VLOOKUP($A501,Skaters!$A1:$L640,7,FALSE)</f>
        <v>49</v>
      </c>
      <c r="J501" s="33">
        <f>VLOOKUP($A501,Skaters!$A1:$L640,10,FALSE)</f>
        <v>5.5869758252104402</v>
      </c>
      <c r="K501" s="33">
        <f>VLOOKUP($A501,Skaters!$A1:$L640,11,FALSE)</f>
        <v>7.6528428644386999</v>
      </c>
      <c r="L501" s="33">
        <f>VLOOKUP($A501,Skaters!$A1:$L640,12,FALSE)</f>
        <v>13.2398186896491</v>
      </c>
      <c r="M501" s="33"/>
      <c r="N501" s="17">
        <f t="shared" si="28"/>
        <v>73</v>
      </c>
      <c r="O501" s="33">
        <f t="shared" si="29"/>
        <v>7.5869758252104402</v>
      </c>
      <c r="P501" s="33">
        <f t="shared" si="30"/>
        <v>10.6528428644387</v>
      </c>
      <c r="Q501" s="33">
        <f t="shared" si="31"/>
        <v>18.239818689649098</v>
      </c>
    </row>
    <row r="502" spans="1:17" ht="21.25" customHeight="1" x14ac:dyDescent="0.15">
      <c r="A502" s="44" t="s">
        <v>552</v>
      </c>
      <c r="B502" s="48" t="s">
        <v>102</v>
      </c>
      <c r="C502" s="48" t="s">
        <v>62</v>
      </c>
      <c r="D502" s="17">
        <v>28</v>
      </c>
      <c r="E502" s="17">
        <v>5</v>
      </c>
      <c r="F502" s="17">
        <v>0</v>
      </c>
      <c r="G502" s="17">
        <v>5</v>
      </c>
      <c r="H502" s="33"/>
      <c r="I502" s="42">
        <f>VLOOKUP($A502,Skaters!$A1:$L640,7,FALSE)</f>
        <v>54</v>
      </c>
      <c r="J502" s="33">
        <f>VLOOKUP($A502,Skaters!$A1:$L640,10,FALSE)</f>
        <v>7.2810686172574997</v>
      </c>
      <c r="K502" s="33">
        <f>VLOOKUP($A502,Skaters!$A1:$L640,11,FALSE)</f>
        <v>5.8897469413524997</v>
      </c>
      <c r="L502" s="33">
        <f>VLOOKUP($A502,Skaters!$A1:$L640,12,FALSE)</f>
        <v>13.17081555861</v>
      </c>
      <c r="M502" s="33"/>
      <c r="N502" s="17">
        <f t="shared" si="28"/>
        <v>82</v>
      </c>
      <c r="O502" s="33">
        <f t="shared" si="29"/>
        <v>12.2810686172575</v>
      </c>
      <c r="P502" s="33">
        <f t="shared" si="30"/>
        <v>5.8897469413524997</v>
      </c>
      <c r="Q502" s="33">
        <f t="shared" si="31"/>
        <v>18.170815558610002</v>
      </c>
    </row>
    <row r="503" spans="1:17" ht="21.25" customHeight="1" x14ac:dyDescent="0.15">
      <c r="A503" s="44" t="s">
        <v>633</v>
      </c>
      <c r="B503" s="45" t="s">
        <v>58</v>
      </c>
      <c r="C503" s="45" t="s">
        <v>59</v>
      </c>
      <c r="D503" s="17">
        <v>23</v>
      </c>
      <c r="E503" s="17">
        <v>4</v>
      </c>
      <c r="F503" s="17">
        <v>2</v>
      </c>
      <c r="G503" s="17">
        <v>6</v>
      </c>
      <c r="H503" s="33"/>
      <c r="I503" s="42">
        <f>VLOOKUP($A503,Skaters!$A1:$L640,7,FALSE)</f>
        <v>48</v>
      </c>
      <c r="J503" s="33">
        <f>VLOOKUP($A503,Skaters!$A1:$L640,10,FALSE)</f>
        <v>6.3993545040667703</v>
      </c>
      <c r="K503" s="33">
        <f>VLOOKUP($A503,Skaters!$A1:$L640,11,FALSE)</f>
        <v>5.7088760099172502</v>
      </c>
      <c r="L503" s="33">
        <f>VLOOKUP($A503,Skaters!$A1:$L640,12,FALSE)</f>
        <v>12.1082305139841</v>
      </c>
      <c r="M503" s="33"/>
      <c r="N503" s="17">
        <f t="shared" si="28"/>
        <v>71</v>
      </c>
      <c r="O503" s="33">
        <f t="shared" si="29"/>
        <v>10.399354504066771</v>
      </c>
      <c r="P503" s="33">
        <f t="shared" si="30"/>
        <v>7.7088760099172502</v>
      </c>
      <c r="Q503" s="33">
        <f t="shared" si="31"/>
        <v>18.1082305139841</v>
      </c>
    </row>
    <row r="504" spans="1:17" ht="21.25" customHeight="1" x14ac:dyDescent="0.15">
      <c r="A504" s="44" t="s">
        <v>574</v>
      </c>
      <c r="B504" s="45" t="s">
        <v>135</v>
      </c>
      <c r="C504" s="45" t="s">
        <v>62</v>
      </c>
      <c r="D504" s="17">
        <v>25</v>
      </c>
      <c r="E504" s="17">
        <v>3</v>
      </c>
      <c r="F504" s="17">
        <v>3</v>
      </c>
      <c r="G504" s="17">
        <v>6</v>
      </c>
      <c r="H504" s="33"/>
      <c r="I504" s="42">
        <f>VLOOKUP($A504,Skaters!$A1:$L640,7,FALSE)</f>
        <v>49</v>
      </c>
      <c r="J504" s="33">
        <f>VLOOKUP($A504,Skaters!$A1:$L640,10,FALSE)</f>
        <v>5.2092921910256198</v>
      </c>
      <c r="K504" s="33">
        <f>VLOOKUP($A504,Skaters!$A1:$L640,11,FALSE)</f>
        <v>6.8093597861004502</v>
      </c>
      <c r="L504" s="33">
        <f>VLOOKUP($A504,Skaters!$A1:$L640,12,FALSE)</f>
        <v>12.018651977126</v>
      </c>
      <c r="M504" s="33"/>
      <c r="N504" s="17">
        <f t="shared" si="28"/>
        <v>74</v>
      </c>
      <c r="O504" s="33">
        <f t="shared" si="29"/>
        <v>8.2092921910256198</v>
      </c>
      <c r="P504" s="33">
        <f t="shared" si="30"/>
        <v>9.8093597861004511</v>
      </c>
      <c r="Q504" s="33">
        <f t="shared" si="31"/>
        <v>18.018651977125998</v>
      </c>
    </row>
    <row r="505" spans="1:17" ht="21.25" customHeight="1" x14ac:dyDescent="0.15">
      <c r="A505" s="44" t="s">
        <v>542</v>
      </c>
      <c r="B505" s="48" t="s">
        <v>135</v>
      </c>
      <c r="C505" s="48" t="s">
        <v>74</v>
      </c>
      <c r="D505" s="17">
        <v>15</v>
      </c>
      <c r="E505" s="17">
        <v>2</v>
      </c>
      <c r="F505" s="17">
        <v>3</v>
      </c>
      <c r="G505" s="17">
        <v>5</v>
      </c>
      <c r="H505" s="33"/>
      <c r="I505" s="42">
        <f>VLOOKUP($A505,Skaters!$A1:$L640,7,FALSE)</f>
        <v>49</v>
      </c>
      <c r="J505" s="33">
        <f>VLOOKUP($A505,Skaters!$A1:$L640,10,FALSE)</f>
        <v>4.1627846087044897</v>
      </c>
      <c r="K505" s="33">
        <f>VLOOKUP($A505,Skaters!$A1:$L640,11,FALSE)</f>
        <v>8.7231526908320607</v>
      </c>
      <c r="L505" s="33">
        <f>VLOOKUP($A505,Skaters!$A1:$L640,12,FALSE)</f>
        <v>12.8859372995366</v>
      </c>
      <c r="M505" s="33"/>
      <c r="N505" s="17">
        <f t="shared" si="28"/>
        <v>64</v>
      </c>
      <c r="O505" s="33">
        <f t="shared" si="29"/>
        <v>6.1627846087044897</v>
      </c>
      <c r="P505" s="33">
        <f t="shared" si="30"/>
        <v>11.723152690832061</v>
      </c>
      <c r="Q505" s="33">
        <f t="shared" si="31"/>
        <v>17.8859372995366</v>
      </c>
    </row>
    <row r="506" spans="1:17" ht="21.25" customHeight="1" x14ac:dyDescent="0.15">
      <c r="A506" s="44" t="s">
        <v>631</v>
      </c>
      <c r="B506" s="45" t="s">
        <v>70</v>
      </c>
      <c r="C506" s="45" t="s">
        <v>74</v>
      </c>
      <c r="D506" s="17">
        <v>18</v>
      </c>
      <c r="E506" s="17">
        <v>2</v>
      </c>
      <c r="F506" s="17">
        <v>5</v>
      </c>
      <c r="G506" s="17">
        <v>7</v>
      </c>
      <c r="H506" s="33"/>
      <c r="I506" s="42">
        <f>VLOOKUP($A506,Skaters!$A1:$L640,7,FALSE)</f>
        <v>47</v>
      </c>
      <c r="J506" s="33">
        <f>VLOOKUP($A506,Skaters!$A1:$L640,10,FALSE)</f>
        <v>2.5839915451915498</v>
      </c>
      <c r="K506" s="33">
        <f>VLOOKUP($A506,Skaters!$A1:$L640,11,FALSE)</f>
        <v>8.2546033146150499</v>
      </c>
      <c r="L506" s="33">
        <f>VLOOKUP($A506,Skaters!$A1:$L640,12,FALSE)</f>
        <v>10.8385948598066</v>
      </c>
      <c r="M506" s="33"/>
      <c r="N506" s="17">
        <f t="shared" si="28"/>
        <v>65</v>
      </c>
      <c r="O506" s="33">
        <f t="shared" si="29"/>
        <v>4.5839915451915498</v>
      </c>
      <c r="P506" s="33">
        <f t="shared" si="30"/>
        <v>13.25460331461505</v>
      </c>
      <c r="Q506" s="33">
        <f t="shared" si="31"/>
        <v>17.838594859806598</v>
      </c>
    </row>
    <row r="507" spans="1:17" ht="21.25" customHeight="1" x14ac:dyDescent="0.15">
      <c r="A507" s="44" t="s">
        <v>473</v>
      </c>
      <c r="B507" s="45" t="s">
        <v>67</v>
      </c>
      <c r="C507" s="45" t="s">
        <v>74</v>
      </c>
      <c r="D507" s="17">
        <v>29</v>
      </c>
      <c r="E507" s="17">
        <v>3</v>
      </c>
      <c r="F507" s="17">
        <v>3</v>
      </c>
      <c r="G507" s="17">
        <v>6</v>
      </c>
      <c r="H507" s="33"/>
      <c r="I507" s="42">
        <f>VLOOKUP($A507,Skaters!$A1:$L640,7,FALSE)</f>
        <v>51</v>
      </c>
      <c r="J507" s="33">
        <f>VLOOKUP($A507,Skaters!$A1:$L640,10,FALSE)</f>
        <v>4.2191529274928703</v>
      </c>
      <c r="K507" s="33">
        <f>VLOOKUP($A507,Skaters!$A1:$L640,11,FALSE)</f>
        <v>7.6084031986112102</v>
      </c>
      <c r="L507" s="33">
        <f>VLOOKUP($A507,Skaters!$A1:$L640,12,FALSE)</f>
        <v>11.827556126104099</v>
      </c>
      <c r="M507" s="33"/>
      <c r="N507" s="17">
        <f t="shared" si="28"/>
        <v>80</v>
      </c>
      <c r="O507" s="33">
        <f t="shared" si="29"/>
        <v>7.2191529274928703</v>
      </c>
      <c r="P507" s="33">
        <f t="shared" si="30"/>
        <v>10.60840319861121</v>
      </c>
      <c r="Q507" s="33">
        <f t="shared" si="31"/>
        <v>17.827556126104099</v>
      </c>
    </row>
    <row r="508" spans="1:17" ht="21.25" customHeight="1" x14ac:dyDescent="0.2">
      <c r="A508" s="47" t="s">
        <v>587</v>
      </c>
      <c r="B508" s="38" t="s">
        <v>92</v>
      </c>
      <c r="C508" s="38" t="s">
        <v>66</v>
      </c>
      <c r="D508" s="17">
        <v>35</v>
      </c>
      <c r="E508" s="17">
        <v>3</v>
      </c>
      <c r="F508" s="17">
        <v>3</v>
      </c>
      <c r="G508" s="17">
        <v>6</v>
      </c>
      <c r="H508" s="33"/>
      <c r="I508" s="42">
        <f>VLOOKUP($A508,Skaters!$A1:$L640,7,FALSE)</f>
        <v>46</v>
      </c>
      <c r="J508" s="33">
        <f>VLOOKUP($A508,Skaters!$A1:$L640,10,FALSE)</f>
        <v>4.6896609328081702</v>
      </c>
      <c r="K508" s="33">
        <f>VLOOKUP($A508,Skaters!$A1:$L640,11,FALSE)</f>
        <v>6.8638634804688801</v>
      </c>
      <c r="L508" s="33">
        <f>VLOOKUP($A508,Skaters!$A1:$L640,12,FALSE)</f>
        <v>11.553524413277</v>
      </c>
      <c r="M508" s="33"/>
      <c r="N508" s="17">
        <f t="shared" si="28"/>
        <v>81</v>
      </c>
      <c r="O508" s="33">
        <f t="shared" si="29"/>
        <v>7.6896609328081702</v>
      </c>
      <c r="P508" s="33">
        <f t="shared" si="30"/>
        <v>9.8638634804688792</v>
      </c>
      <c r="Q508" s="33">
        <f t="shared" si="31"/>
        <v>17.553524413277</v>
      </c>
    </row>
    <row r="509" spans="1:17" ht="21.25" customHeight="1" x14ac:dyDescent="0.15">
      <c r="A509" s="44" t="s">
        <v>628</v>
      </c>
      <c r="B509" s="45" t="s">
        <v>119</v>
      </c>
      <c r="C509" s="45" t="s">
        <v>66</v>
      </c>
      <c r="D509" s="17">
        <v>32</v>
      </c>
      <c r="E509" s="17">
        <v>3</v>
      </c>
      <c r="F509" s="17">
        <v>4</v>
      </c>
      <c r="G509" s="17">
        <v>7</v>
      </c>
      <c r="H509" s="33"/>
      <c r="I509" s="42">
        <f>VLOOKUP($A509,Skaters!$A1:$L640,7,FALSE)</f>
        <v>46</v>
      </c>
      <c r="J509" s="33">
        <f>VLOOKUP($A509,Skaters!$A1:$L640,10,FALSE)</f>
        <v>4.5108494204563199</v>
      </c>
      <c r="K509" s="33">
        <f>VLOOKUP($A509,Skaters!$A1:$L640,11,FALSE)</f>
        <v>6.0278344158870398</v>
      </c>
      <c r="L509" s="33">
        <f>VLOOKUP($A509,Skaters!$A1:$L640,12,FALSE)</f>
        <v>10.538683836343401</v>
      </c>
      <c r="M509" s="33"/>
      <c r="N509" s="17">
        <f t="shared" si="28"/>
        <v>78</v>
      </c>
      <c r="O509" s="33">
        <f t="shared" si="29"/>
        <v>7.5108494204563199</v>
      </c>
      <c r="P509" s="33">
        <f t="shared" si="30"/>
        <v>10.027834415887039</v>
      </c>
      <c r="Q509" s="33">
        <f t="shared" si="31"/>
        <v>17.538683836343402</v>
      </c>
    </row>
    <row r="510" spans="1:17" ht="21.25" customHeight="1" x14ac:dyDescent="0.2">
      <c r="A510" s="47" t="s">
        <v>541</v>
      </c>
      <c r="B510" s="38" t="s">
        <v>80</v>
      </c>
      <c r="C510" s="38" t="s">
        <v>104</v>
      </c>
      <c r="D510" s="17">
        <v>28</v>
      </c>
      <c r="E510" s="17">
        <v>4</v>
      </c>
      <c r="F510" s="17">
        <v>1</v>
      </c>
      <c r="G510" s="17">
        <v>5</v>
      </c>
      <c r="H510" s="33"/>
      <c r="I510" s="42">
        <f>VLOOKUP($A510,Skaters!$A1:$L640,7,FALSE)</f>
        <v>49</v>
      </c>
      <c r="J510" s="33">
        <f>VLOOKUP($A510,Skaters!$A1:$L640,10,FALSE)</f>
        <v>6.2514183048900804</v>
      </c>
      <c r="K510" s="33">
        <f>VLOOKUP($A510,Skaters!$A1:$L640,11,FALSE)</f>
        <v>6.28232704588165</v>
      </c>
      <c r="L510" s="33">
        <f>VLOOKUP($A510,Skaters!$A1:$L640,12,FALSE)</f>
        <v>12.533745350771699</v>
      </c>
      <c r="M510" s="33"/>
      <c r="N510" s="17">
        <f t="shared" si="28"/>
        <v>77</v>
      </c>
      <c r="O510" s="33">
        <f t="shared" si="29"/>
        <v>10.25141830489008</v>
      </c>
      <c r="P510" s="33">
        <f t="shared" si="30"/>
        <v>7.28232704588165</v>
      </c>
      <c r="Q510" s="33">
        <f t="shared" si="31"/>
        <v>17.533745350771699</v>
      </c>
    </row>
    <row r="511" spans="1:17" ht="21.25" customHeight="1" x14ac:dyDescent="0.15">
      <c r="A511" s="44" t="s">
        <v>580</v>
      </c>
      <c r="B511" s="48" t="s">
        <v>67</v>
      </c>
      <c r="C511" s="48" t="s">
        <v>74</v>
      </c>
      <c r="D511" s="17">
        <v>31</v>
      </c>
      <c r="E511" s="17">
        <v>4</v>
      </c>
      <c r="F511" s="17">
        <v>3</v>
      </c>
      <c r="G511" s="17">
        <v>7</v>
      </c>
      <c r="H511" s="33"/>
      <c r="I511" s="42">
        <f>VLOOKUP($A511,Skaters!$A1:$L640,7,FALSE)</f>
        <v>51</v>
      </c>
      <c r="J511" s="33">
        <f>VLOOKUP($A511,Skaters!$A1:$L640,10,FALSE)</f>
        <v>3.3604193343342099</v>
      </c>
      <c r="K511" s="33">
        <f>VLOOKUP($A511,Skaters!$A1:$L640,11,FALSE)</f>
        <v>7.1436873396354699</v>
      </c>
      <c r="L511" s="33">
        <f>VLOOKUP($A511,Skaters!$A1:$L640,12,FALSE)</f>
        <v>10.5041066739697</v>
      </c>
      <c r="M511" s="33"/>
      <c r="N511" s="17">
        <f t="shared" si="28"/>
        <v>82</v>
      </c>
      <c r="O511" s="33">
        <f t="shared" si="29"/>
        <v>7.3604193343342104</v>
      </c>
      <c r="P511" s="33">
        <f t="shared" si="30"/>
        <v>10.14368733963547</v>
      </c>
      <c r="Q511" s="33">
        <f t="shared" si="31"/>
        <v>17.504106673969702</v>
      </c>
    </row>
    <row r="512" spans="1:17" ht="21.25" customHeight="1" x14ac:dyDescent="0.2">
      <c r="A512" s="47" t="s">
        <v>476</v>
      </c>
      <c r="B512" s="38" t="s">
        <v>68</v>
      </c>
      <c r="C512" s="38" t="s">
        <v>74</v>
      </c>
      <c r="D512" s="17">
        <v>32</v>
      </c>
      <c r="E512" s="17">
        <v>2</v>
      </c>
      <c r="F512" s="17">
        <v>3</v>
      </c>
      <c r="G512" s="17">
        <v>5</v>
      </c>
      <c r="H512" s="33"/>
      <c r="I512" s="42">
        <f>VLOOKUP($A512,Skaters!$A1:$L640,7,FALSE)</f>
        <v>47</v>
      </c>
      <c r="J512" s="33">
        <f>VLOOKUP($A512,Skaters!$A1:$L640,10,FALSE)</f>
        <v>3.10212702865749</v>
      </c>
      <c r="K512" s="33">
        <f>VLOOKUP($A512,Skaters!$A1:$L640,11,FALSE)</f>
        <v>9.3986254132364504</v>
      </c>
      <c r="L512" s="33">
        <f>VLOOKUP($A512,Skaters!$A1:$L640,12,FALSE)</f>
        <v>12.5007524418939</v>
      </c>
      <c r="M512" s="33"/>
      <c r="N512" s="17">
        <f t="shared" si="28"/>
        <v>79</v>
      </c>
      <c r="O512" s="33">
        <f t="shared" si="29"/>
        <v>5.10212702865749</v>
      </c>
      <c r="P512" s="33">
        <f t="shared" si="30"/>
        <v>12.39862541323645</v>
      </c>
      <c r="Q512" s="33">
        <f t="shared" si="31"/>
        <v>17.500752441893901</v>
      </c>
    </row>
    <row r="513" spans="1:17" ht="21.25" customHeight="1" x14ac:dyDescent="0.2">
      <c r="A513" s="47" t="s">
        <v>532</v>
      </c>
      <c r="B513" s="38" t="s">
        <v>204</v>
      </c>
      <c r="C513" s="38" t="s">
        <v>74</v>
      </c>
      <c r="D513" s="17">
        <v>18</v>
      </c>
      <c r="E513" s="17">
        <v>1</v>
      </c>
      <c r="F513" s="17">
        <v>4</v>
      </c>
      <c r="G513" s="17">
        <v>5</v>
      </c>
      <c r="H513" s="33"/>
      <c r="I513" s="42">
        <f>VLOOKUP($A513,Skaters!$A1:$L640,7,FALSE)</f>
        <v>48</v>
      </c>
      <c r="J513" s="33">
        <f>VLOOKUP($A513,Skaters!$A1:$L640,10,FALSE)</f>
        <v>3.2508244551200098</v>
      </c>
      <c r="K513" s="33">
        <f>VLOOKUP($A513,Skaters!$A1:$L640,11,FALSE)</f>
        <v>9.1974196139956295</v>
      </c>
      <c r="L513" s="33">
        <f>VLOOKUP($A513,Skaters!$A1:$L640,12,FALSE)</f>
        <v>12.448244069115701</v>
      </c>
      <c r="M513" s="33"/>
      <c r="N513" s="17">
        <f t="shared" si="28"/>
        <v>66</v>
      </c>
      <c r="O513" s="33">
        <f t="shared" si="29"/>
        <v>4.2508244551200098</v>
      </c>
      <c r="P513" s="33">
        <f t="shared" si="30"/>
        <v>13.197419613995629</v>
      </c>
      <c r="Q513" s="33">
        <f t="shared" si="31"/>
        <v>17.448244069115702</v>
      </c>
    </row>
    <row r="514" spans="1:17" ht="21.25" customHeight="1" x14ac:dyDescent="0.15">
      <c r="A514" s="37" t="s">
        <v>600</v>
      </c>
      <c r="B514" s="38" t="s">
        <v>76</v>
      </c>
      <c r="C514" s="38" t="s">
        <v>74</v>
      </c>
      <c r="D514" s="17">
        <v>26</v>
      </c>
      <c r="E514" s="17">
        <v>2</v>
      </c>
      <c r="F514" s="17">
        <v>5</v>
      </c>
      <c r="G514" s="17">
        <v>7</v>
      </c>
      <c r="H514" s="33"/>
      <c r="I514" s="42">
        <f>VLOOKUP($A514,Skaters!$A1:$L640,7,FALSE)</f>
        <v>49</v>
      </c>
      <c r="J514" s="33">
        <f>VLOOKUP($A514,Skaters!$A1:$L640,10,FALSE)</f>
        <v>2.5724608823414101</v>
      </c>
      <c r="K514" s="33">
        <f>VLOOKUP($A514,Skaters!$A1:$L640,11,FALSE)</f>
        <v>7.8161578974240102</v>
      </c>
      <c r="L514" s="33">
        <f>VLOOKUP($A514,Skaters!$A1:$L640,12,FALSE)</f>
        <v>10.3886187797654</v>
      </c>
      <c r="M514" s="33"/>
      <c r="N514" s="17">
        <f t="shared" ref="N514:N577" si="32">I514+D514</f>
        <v>75</v>
      </c>
      <c r="O514" s="33">
        <f t="shared" ref="O514:O577" si="33">J514+E514</f>
        <v>4.5724608823414101</v>
      </c>
      <c r="P514" s="33">
        <f t="shared" ref="P514:P577" si="34">K514+F514</f>
        <v>12.816157897424009</v>
      </c>
      <c r="Q514" s="33">
        <f t="shared" ref="Q514:Q577" si="35">L514+G514</f>
        <v>17.388618779765402</v>
      </c>
    </row>
    <row r="515" spans="1:17" ht="21.25" customHeight="1" x14ac:dyDescent="0.15">
      <c r="A515" s="44" t="s">
        <v>536</v>
      </c>
      <c r="B515" s="48" t="s">
        <v>68</v>
      </c>
      <c r="C515" s="48" t="s">
        <v>74</v>
      </c>
      <c r="D515" s="17">
        <v>32</v>
      </c>
      <c r="E515" s="17">
        <v>2</v>
      </c>
      <c r="F515" s="17">
        <v>4</v>
      </c>
      <c r="G515" s="17">
        <v>6</v>
      </c>
      <c r="H515" s="33"/>
      <c r="I515" s="42">
        <f>VLOOKUP($A515,Skaters!$A1:$L640,7,FALSE)</f>
        <v>47</v>
      </c>
      <c r="J515" s="33">
        <f>VLOOKUP($A515,Skaters!$A1:$L640,10,FALSE)</f>
        <v>3.0771661353220399</v>
      </c>
      <c r="K515" s="33">
        <f>VLOOKUP($A515,Skaters!$A1:$L640,11,FALSE)</f>
        <v>8.1352877142322395</v>
      </c>
      <c r="L515" s="33">
        <f>VLOOKUP($A515,Skaters!$A1:$L640,12,FALSE)</f>
        <v>11.212453849554301</v>
      </c>
      <c r="M515" s="33"/>
      <c r="N515" s="17">
        <f t="shared" si="32"/>
        <v>79</v>
      </c>
      <c r="O515" s="33">
        <f t="shared" si="33"/>
        <v>5.0771661353220399</v>
      </c>
      <c r="P515" s="33">
        <f t="shared" si="34"/>
        <v>12.13528771423224</v>
      </c>
      <c r="Q515" s="33">
        <f t="shared" si="35"/>
        <v>17.212453849554301</v>
      </c>
    </row>
    <row r="516" spans="1:17" ht="21.25" customHeight="1" x14ac:dyDescent="0.2">
      <c r="A516" s="47" t="s">
        <v>657</v>
      </c>
      <c r="B516" s="38" t="s">
        <v>130</v>
      </c>
      <c r="C516" s="38" t="s">
        <v>59</v>
      </c>
      <c r="D516" s="17">
        <v>32</v>
      </c>
      <c r="E516" s="17">
        <v>3</v>
      </c>
      <c r="F516" s="17">
        <v>4</v>
      </c>
      <c r="G516" s="17">
        <v>7</v>
      </c>
      <c r="H516" s="33"/>
      <c r="I516" s="42">
        <f>VLOOKUP($A516,Skaters!$A1:$L640,7,FALSE)</f>
        <v>47</v>
      </c>
      <c r="J516" s="33">
        <f>VLOOKUP($A516,Skaters!$A1:$L640,10,FALSE)</f>
        <v>4.62757621883258</v>
      </c>
      <c r="K516" s="33">
        <f>VLOOKUP($A516,Skaters!$A1:$L640,11,FALSE)</f>
        <v>5.5346008114855199</v>
      </c>
      <c r="L516" s="33">
        <f>VLOOKUP($A516,Skaters!$A1:$L640,12,FALSE)</f>
        <v>10.162177030318199</v>
      </c>
      <c r="M516" s="33"/>
      <c r="N516" s="17">
        <f t="shared" si="32"/>
        <v>79</v>
      </c>
      <c r="O516" s="33">
        <f t="shared" si="33"/>
        <v>7.62757621883258</v>
      </c>
      <c r="P516" s="33">
        <f t="shared" si="34"/>
        <v>9.5346008114855199</v>
      </c>
      <c r="Q516" s="33">
        <f t="shared" si="35"/>
        <v>17.162177030318198</v>
      </c>
    </row>
    <row r="517" spans="1:17" ht="21.25" customHeight="1" x14ac:dyDescent="0.15">
      <c r="A517" s="44" t="s">
        <v>570</v>
      </c>
      <c r="B517" s="45" t="s">
        <v>204</v>
      </c>
      <c r="C517" s="45" t="s">
        <v>59</v>
      </c>
      <c r="D517" s="17">
        <v>18</v>
      </c>
      <c r="E517" s="17">
        <v>2</v>
      </c>
      <c r="F517" s="17">
        <v>2</v>
      </c>
      <c r="G517" s="17">
        <v>4</v>
      </c>
      <c r="H517" s="33"/>
      <c r="I517" s="42">
        <f>VLOOKUP($A517,Skaters!$A1:$L640,7,FALSE)</f>
        <v>48</v>
      </c>
      <c r="J517" s="33">
        <f>VLOOKUP($A517,Skaters!$A1:$L640,10,FALSE)</f>
        <v>7.40311217054981</v>
      </c>
      <c r="K517" s="33">
        <f>VLOOKUP($A517,Skaters!$A1:$L640,11,FALSE)</f>
        <v>5.7030354716768601</v>
      </c>
      <c r="L517" s="33">
        <f>VLOOKUP($A517,Skaters!$A1:$L640,12,FALSE)</f>
        <v>13.106147642226601</v>
      </c>
      <c r="M517" s="33"/>
      <c r="N517" s="17">
        <f t="shared" si="32"/>
        <v>66</v>
      </c>
      <c r="O517" s="33">
        <f t="shared" si="33"/>
        <v>9.4031121705498109</v>
      </c>
      <c r="P517" s="33">
        <f t="shared" si="34"/>
        <v>7.7030354716768601</v>
      </c>
      <c r="Q517" s="33">
        <f t="shared" si="35"/>
        <v>17.106147642226603</v>
      </c>
    </row>
    <row r="518" spans="1:17" ht="21.25" customHeight="1" x14ac:dyDescent="0.15">
      <c r="A518" s="37" t="s">
        <v>634</v>
      </c>
      <c r="B518" s="38" t="s">
        <v>125</v>
      </c>
      <c r="C518" s="38" t="s">
        <v>74</v>
      </c>
      <c r="D518" s="17">
        <v>35</v>
      </c>
      <c r="E518" s="17">
        <v>1</v>
      </c>
      <c r="F518" s="17">
        <v>7</v>
      </c>
      <c r="G518" s="17">
        <v>8</v>
      </c>
      <c r="H518" s="33"/>
      <c r="I518" s="42">
        <f>VLOOKUP($A518,Skaters!$A1:$L640,7,FALSE)</f>
        <v>46</v>
      </c>
      <c r="J518" s="33">
        <f>VLOOKUP($A518,Skaters!$A1:$L640,10,FALSE)</f>
        <v>2.0607076943353801</v>
      </c>
      <c r="K518" s="33">
        <f>VLOOKUP($A518,Skaters!$A1:$L640,11,FALSE)</f>
        <v>6.8482292520686903</v>
      </c>
      <c r="L518" s="33">
        <f>VLOOKUP($A518,Skaters!$A1:$L640,12,FALSE)</f>
        <v>8.9089369464041201</v>
      </c>
      <c r="M518" s="33"/>
      <c r="N518" s="17">
        <f t="shared" si="32"/>
        <v>81</v>
      </c>
      <c r="O518" s="33">
        <f t="shared" si="33"/>
        <v>3.0607076943353801</v>
      </c>
      <c r="P518" s="33">
        <f t="shared" si="34"/>
        <v>13.848229252068691</v>
      </c>
      <c r="Q518" s="33">
        <f t="shared" si="35"/>
        <v>16.908936946404118</v>
      </c>
    </row>
    <row r="519" spans="1:17" ht="21.25" customHeight="1" x14ac:dyDescent="0.15">
      <c r="A519" s="44" t="s">
        <v>584</v>
      </c>
      <c r="B519" s="48" t="s">
        <v>68</v>
      </c>
      <c r="C519" s="48" t="s">
        <v>59</v>
      </c>
      <c r="D519" s="17">
        <v>22</v>
      </c>
      <c r="E519" s="17">
        <v>2</v>
      </c>
      <c r="F519" s="17">
        <v>3</v>
      </c>
      <c r="G519" s="17">
        <v>5</v>
      </c>
      <c r="H519" s="33"/>
      <c r="I519" s="42">
        <f>VLOOKUP($A519,Skaters!$A1:$L640,7,FALSE)</f>
        <v>47</v>
      </c>
      <c r="J519" s="33">
        <f>VLOOKUP($A519,Skaters!$A1:$L640,10,FALSE)</f>
        <v>5.0710522470369703</v>
      </c>
      <c r="K519" s="33">
        <f>VLOOKUP($A519,Skaters!$A1:$L640,11,FALSE)</f>
        <v>6.7349335944051196</v>
      </c>
      <c r="L519" s="33">
        <f>VLOOKUP($A519,Skaters!$A1:$L640,12,FALSE)</f>
        <v>11.805985841442</v>
      </c>
      <c r="M519" s="33"/>
      <c r="N519" s="17">
        <f t="shared" si="32"/>
        <v>69</v>
      </c>
      <c r="O519" s="33">
        <f t="shared" si="33"/>
        <v>7.0710522470369703</v>
      </c>
      <c r="P519" s="33">
        <f t="shared" si="34"/>
        <v>9.7349335944051205</v>
      </c>
      <c r="Q519" s="33">
        <f t="shared" si="35"/>
        <v>16.805985841442002</v>
      </c>
    </row>
    <row r="520" spans="1:17" ht="21.25" customHeight="1" x14ac:dyDescent="0.15">
      <c r="A520" s="37" t="s">
        <v>637</v>
      </c>
      <c r="B520" s="38" t="s">
        <v>204</v>
      </c>
      <c r="C520" s="38" t="s">
        <v>81</v>
      </c>
      <c r="D520" s="17">
        <v>29</v>
      </c>
      <c r="E520" s="17">
        <v>4</v>
      </c>
      <c r="F520" s="17">
        <v>1</v>
      </c>
      <c r="G520" s="17">
        <v>5</v>
      </c>
      <c r="H520" s="33"/>
      <c r="I520" s="42">
        <f>VLOOKUP($A520,Skaters!$A1:$L640,7,FALSE)</f>
        <v>48</v>
      </c>
      <c r="J520" s="33">
        <f>VLOOKUP($A520,Skaters!$A1:$L640,10,FALSE)</f>
        <v>6.13934518323288</v>
      </c>
      <c r="K520" s="33">
        <f>VLOOKUP($A520,Skaters!$A1:$L640,11,FALSE)</f>
        <v>5.58406199868854</v>
      </c>
      <c r="L520" s="33">
        <f>VLOOKUP($A520,Skaters!$A1:$L640,12,FALSE)</f>
        <v>11.723407181921401</v>
      </c>
      <c r="M520" s="33"/>
      <c r="N520" s="17">
        <f t="shared" si="32"/>
        <v>77</v>
      </c>
      <c r="O520" s="33">
        <f t="shared" si="33"/>
        <v>10.13934518323288</v>
      </c>
      <c r="P520" s="33">
        <f t="shared" si="34"/>
        <v>6.58406199868854</v>
      </c>
      <c r="Q520" s="33">
        <f t="shared" si="35"/>
        <v>16.723407181921402</v>
      </c>
    </row>
    <row r="521" spans="1:17" ht="21.25" customHeight="1" x14ac:dyDescent="0.15">
      <c r="A521" s="44" t="s">
        <v>579</v>
      </c>
      <c r="B521" s="48" t="s">
        <v>65</v>
      </c>
      <c r="C521" s="48" t="s">
        <v>74</v>
      </c>
      <c r="D521" s="17">
        <v>33</v>
      </c>
      <c r="E521" s="17">
        <v>3</v>
      </c>
      <c r="F521" s="17">
        <v>3</v>
      </c>
      <c r="G521" s="17">
        <v>6</v>
      </c>
      <c r="H521" s="33"/>
      <c r="I521" s="42">
        <f>VLOOKUP($A521,Skaters!$A1:$L640,7,FALSE)</f>
        <v>46</v>
      </c>
      <c r="J521" s="33">
        <f>VLOOKUP($A521,Skaters!$A1:$L640,10,FALSE)</f>
        <v>3.7902460003369698</v>
      </c>
      <c r="K521" s="33">
        <f>VLOOKUP($A521,Skaters!$A1:$L640,11,FALSE)</f>
        <v>6.7896315638404197</v>
      </c>
      <c r="L521" s="33">
        <f>VLOOKUP($A521,Skaters!$A1:$L640,12,FALSE)</f>
        <v>10.5798775641774</v>
      </c>
      <c r="M521" s="33"/>
      <c r="N521" s="17">
        <f t="shared" si="32"/>
        <v>79</v>
      </c>
      <c r="O521" s="33">
        <f t="shared" si="33"/>
        <v>6.7902460003369693</v>
      </c>
      <c r="P521" s="33">
        <f t="shared" si="34"/>
        <v>9.7896315638404197</v>
      </c>
      <c r="Q521" s="33">
        <f t="shared" si="35"/>
        <v>16.579877564177401</v>
      </c>
    </row>
    <row r="522" spans="1:17" ht="21.25" customHeight="1" x14ac:dyDescent="0.2">
      <c r="A522" s="47" t="s">
        <v>612</v>
      </c>
      <c r="B522" s="38" t="s">
        <v>144</v>
      </c>
      <c r="C522" s="38" t="s">
        <v>74</v>
      </c>
      <c r="D522" s="17">
        <v>30</v>
      </c>
      <c r="E522" s="17">
        <v>1</v>
      </c>
      <c r="F522" s="17">
        <v>6</v>
      </c>
      <c r="G522" s="17">
        <v>7</v>
      </c>
      <c r="H522" s="33"/>
      <c r="I522" s="42">
        <f>VLOOKUP($A522,Skaters!$A1:$L640,7,FALSE)</f>
        <v>48</v>
      </c>
      <c r="J522" s="33">
        <f>VLOOKUP($A522,Skaters!$A1:$L640,10,FALSE)</f>
        <v>1.5637327368343901</v>
      </c>
      <c r="K522" s="33">
        <f>VLOOKUP($A522,Skaters!$A1:$L640,11,FALSE)</f>
        <v>7.8996520503927403</v>
      </c>
      <c r="L522" s="33">
        <f>VLOOKUP($A522,Skaters!$A1:$L640,12,FALSE)</f>
        <v>9.4633847872271009</v>
      </c>
      <c r="M522" s="33"/>
      <c r="N522" s="17">
        <f t="shared" si="32"/>
        <v>78</v>
      </c>
      <c r="O522" s="33">
        <f t="shared" si="33"/>
        <v>2.5637327368343898</v>
      </c>
      <c r="P522" s="33">
        <f t="shared" si="34"/>
        <v>13.89965205039274</v>
      </c>
      <c r="Q522" s="33">
        <f t="shared" si="35"/>
        <v>16.463384787227099</v>
      </c>
    </row>
    <row r="523" spans="1:17" ht="21.25" customHeight="1" x14ac:dyDescent="0.15">
      <c r="A523" s="44" t="s">
        <v>602</v>
      </c>
      <c r="B523" s="48" t="s">
        <v>99</v>
      </c>
      <c r="C523" s="48" t="s">
        <v>74</v>
      </c>
      <c r="D523" s="17">
        <v>21</v>
      </c>
      <c r="E523" s="17">
        <v>0</v>
      </c>
      <c r="F523" s="17">
        <v>5</v>
      </c>
      <c r="G523" s="17">
        <v>5</v>
      </c>
      <c r="H523" s="33"/>
      <c r="I523" s="42">
        <f>VLOOKUP($A523,Skaters!$A1:$L640,7,FALSE)</f>
        <v>53</v>
      </c>
      <c r="J523" s="33">
        <f>VLOOKUP($A523,Skaters!$A1:$L640,10,FALSE)</f>
        <v>2.14170624645587</v>
      </c>
      <c r="K523" s="33">
        <f>VLOOKUP($A523,Skaters!$A1:$L640,11,FALSE)</f>
        <v>9.1111753508364703</v>
      </c>
      <c r="L523" s="33">
        <f>VLOOKUP($A523,Skaters!$A1:$L640,12,FALSE)</f>
        <v>11.2528815972923</v>
      </c>
      <c r="M523" s="33"/>
      <c r="N523" s="17">
        <f t="shared" si="32"/>
        <v>74</v>
      </c>
      <c r="O523" s="33">
        <f t="shared" si="33"/>
        <v>2.14170624645587</v>
      </c>
      <c r="P523" s="33">
        <f t="shared" si="34"/>
        <v>14.11117535083647</v>
      </c>
      <c r="Q523" s="33">
        <f t="shared" si="35"/>
        <v>16.252881597292301</v>
      </c>
    </row>
    <row r="524" spans="1:17" ht="21.25" customHeight="1" x14ac:dyDescent="0.2">
      <c r="A524" s="47" t="s">
        <v>621</v>
      </c>
      <c r="B524" s="38" t="s">
        <v>92</v>
      </c>
      <c r="C524" s="38" t="s">
        <v>74</v>
      </c>
      <c r="D524" s="17">
        <v>36</v>
      </c>
      <c r="E524" s="17">
        <v>2</v>
      </c>
      <c r="F524" s="17">
        <v>4</v>
      </c>
      <c r="G524" s="17">
        <v>6</v>
      </c>
      <c r="H524" s="33"/>
      <c r="I524" s="42">
        <f>VLOOKUP($A524,Skaters!$A1:$L640,7,FALSE)</f>
        <v>46</v>
      </c>
      <c r="J524" s="33">
        <f>VLOOKUP($A524,Skaters!$A1:$L640,10,FALSE)</f>
        <v>3.4518851379040401</v>
      </c>
      <c r="K524" s="33">
        <f>VLOOKUP($A524,Skaters!$A1:$L640,11,FALSE)</f>
        <v>6.7137818657436803</v>
      </c>
      <c r="L524" s="33">
        <f>VLOOKUP($A524,Skaters!$A1:$L640,12,FALSE)</f>
        <v>10.1656670036477</v>
      </c>
      <c r="M524" s="33"/>
      <c r="N524" s="17">
        <f t="shared" si="32"/>
        <v>82</v>
      </c>
      <c r="O524" s="33">
        <f t="shared" si="33"/>
        <v>5.4518851379040401</v>
      </c>
      <c r="P524" s="33">
        <f t="shared" si="34"/>
        <v>10.71378186574368</v>
      </c>
      <c r="Q524" s="33">
        <f t="shared" si="35"/>
        <v>16.165667003647698</v>
      </c>
    </row>
    <row r="525" spans="1:17" ht="21.25" customHeight="1" x14ac:dyDescent="0.2">
      <c r="A525" s="47" t="s">
        <v>598</v>
      </c>
      <c r="B525" s="38" t="s">
        <v>239</v>
      </c>
      <c r="C525" s="38" t="s">
        <v>74</v>
      </c>
      <c r="D525" s="17">
        <v>37</v>
      </c>
      <c r="E525" s="17">
        <v>3</v>
      </c>
      <c r="F525" s="17">
        <v>3</v>
      </c>
      <c r="G525" s="17">
        <v>6</v>
      </c>
      <c r="H525" s="33"/>
      <c r="I525" s="42">
        <f>VLOOKUP($A525,Skaters!$A1:$L640,7,FALSE)</f>
        <v>44</v>
      </c>
      <c r="J525" s="33">
        <f>VLOOKUP($A525,Skaters!$A1:$L640,10,FALSE)</f>
        <v>2.7726194985419101</v>
      </c>
      <c r="K525" s="33">
        <f>VLOOKUP($A525,Skaters!$A1:$L640,11,FALSE)</f>
        <v>7.3549872276200299</v>
      </c>
      <c r="L525" s="33">
        <f>VLOOKUP($A525,Skaters!$A1:$L640,12,FALSE)</f>
        <v>10.1276067261619</v>
      </c>
      <c r="M525" s="33"/>
      <c r="N525" s="17">
        <f t="shared" si="32"/>
        <v>81</v>
      </c>
      <c r="O525" s="33">
        <f t="shared" si="33"/>
        <v>5.7726194985419106</v>
      </c>
      <c r="P525" s="33">
        <f t="shared" si="34"/>
        <v>10.354987227620029</v>
      </c>
      <c r="Q525" s="33">
        <f t="shared" si="35"/>
        <v>16.1276067261619</v>
      </c>
    </row>
    <row r="526" spans="1:17" ht="21.25" customHeight="1" x14ac:dyDescent="0.2">
      <c r="A526" s="47" t="s">
        <v>575</v>
      </c>
      <c r="B526" s="38" t="s">
        <v>117</v>
      </c>
      <c r="C526" s="38" t="s">
        <v>81</v>
      </c>
      <c r="D526" s="17">
        <v>19</v>
      </c>
      <c r="E526" s="17">
        <v>3</v>
      </c>
      <c r="F526" s="17">
        <v>1</v>
      </c>
      <c r="G526" s="17">
        <v>4</v>
      </c>
      <c r="H526" s="33"/>
      <c r="I526" s="42">
        <f>VLOOKUP($A526,Skaters!$A1:$L640,7,FALSE)</f>
        <v>48</v>
      </c>
      <c r="J526" s="33">
        <f>VLOOKUP($A526,Skaters!$A1:$L640,10,FALSE)</f>
        <v>7.2036288801002399</v>
      </c>
      <c r="K526" s="33">
        <f>VLOOKUP($A526,Skaters!$A1:$L640,11,FALSE)</f>
        <v>4.9191412540694399</v>
      </c>
      <c r="L526" s="33">
        <f>VLOOKUP($A526,Skaters!$A1:$L640,12,FALSE)</f>
        <v>12.122770134169601</v>
      </c>
      <c r="M526" s="33"/>
      <c r="N526" s="17">
        <f t="shared" si="32"/>
        <v>67</v>
      </c>
      <c r="O526" s="33">
        <f t="shared" si="33"/>
        <v>10.20362888010024</v>
      </c>
      <c r="P526" s="33">
        <f t="shared" si="34"/>
        <v>5.9191412540694399</v>
      </c>
      <c r="Q526" s="33">
        <f t="shared" si="35"/>
        <v>16.122770134169599</v>
      </c>
    </row>
    <row r="527" spans="1:17" ht="21.25" customHeight="1" x14ac:dyDescent="0.2">
      <c r="A527" s="47" t="s">
        <v>588</v>
      </c>
      <c r="B527" s="38" t="s">
        <v>83</v>
      </c>
      <c r="C527" s="38" t="s">
        <v>61</v>
      </c>
      <c r="D527" s="17">
        <v>22</v>
      </c>
      <c r="E527" s="17">
        <v>4</v>
      </c>
      <c r="F527" s="17">
        <v>0</v>
      </c>
      <c r="G527" s="17">
        <v>4</v>
      </c>
      <c r="H527" s="33"/>
      <c r="I527" s="42">
        <f>VLOOKUP($A527,Skaters!$A1:$L640,7,FALSE)</f>
        <v>48</v>
      </c>
      <c r="J527" s="33">
        <f>VLOOKUP($A527,Skaters!$A1:$L640,10,FALSE)</f>
        <v>6.8442979382695199</v>
      </c>
      <c r="K527" s="33">
        <f>VLOOKUP($A527,Skaters!$A1:$L640,11,FALSE)</f>
        <v>4.8565928644469301</v>
      </c>
      <c r="L527" s="33">
        <f>VLOOKUP($A527,Skaters!$A1:$L640,12,FALSE)</f>
        <v>11.700890802716399</v>
      </c>
      <c r="M527" s="33"/>
      <c r="N527" s="17">
        <f t="shared" si="32"/>
        <v>70</v>
      </c>
      <c r="O527" s="33">
        <f t="shared" si="33"/>
        <v>10.84429793826952</v>
      </c>
      <c r="P527" s="33">
        <f t="shared" si="34"/>
        <v>4.8565928644469301</v>
      </c>
      <c r="Q527" s="33">
        <f t="shared" si="35"/>
        <v>15.700890802716399</v>
      </c>
    </row>
    <row r="528" spans="1:17" ht="21.25" customHeight="1" x14ac:dyDescent="0.2">
      <c r="A528" s="47" t="s">
        <v>627</v>
      </c>
      <c r="B528" s="38" t="s">
        <v>78</v>
      </c>
      <c r="C528" s="38" t="s">
        <v>74</v>
      </c>
      <c r="D528" s="17">
        <v>20</v>
      </c>
      <c r="E528" s="17">
        <v>2</v>
      </c>
      <c r="F528" s="17">
        <v>4</v>
      </c>
      <c r="G528" s="17">
        <v>6</v>
      </c>
      <c r="H528" s="33"/>
      <c r="I528" s="42">
        <f>VLOOKUP($A528,Skaters!$A1:$L640,7,FALSE)</f>
        <v>45</v>
      </c>
      <c r="J528" s="33">
        <f>VLOOKUP($A528,Skaters!$A1:$L640,10,FALSE)</f>
        <v>2.0617358900129701</v>
      </c>
      <c r="K528" s="33">
        <f>VLOOKUP($A528,Skaters!$A1:$L640,11,FALSE)</f>
        <v>7.6362203505356598</v>
      </c>
      <c r="L528" s="33">
        <f>VLOOKUP($A528,Skaters!$A1:$L640,12,FALSE)</f>
        <v>9.6979562405486597</v>
      </c>
      <c r="M528" s="33"/>
      <c r="N528" s="17">
        <f t="shared" si="32"/>
        <v>65</v>
      </c>
      <c r="O528" s="33">
        <f t="shared" si="33"/>
        <v>4.0617358900129705</v>
      </c>
      <c r="P528" s="33">
        <f t="shared" si="34"/>
        <v>11.636220350535659</v>
      </c>
      <c r="Q528" s="33">
        <f t="shared" si="35"/>
        <v>15.69795624054866</v>
      </c>
    </row>
    <row r="529" spans="1:17" ht="21.25" customHeight="1" x14ac:dyDescent="0.15">
      <c r="A529" s="44" t="s">
        <v>549</v>
      </c>
      <c r="B529" s="45" t="s">
        <v>204</v>
      </c>
      <c r="C529" s="45" t="s">
        <v>74</v>
      </c>
      <c r="D529" s="17">
        <v>26</v>
      </c>
      <c r="E529" s="17">
        <v>1</v>
      </c>
      <c r="F529" s="17">
        <v>2</v>
      </c>
      <c r="G529" s="17">
        <v>3</v>
      </c>
      <c r="H529" s="33"/>
      <c r="I529" s="42">
        <f>VLOOKUP($A529,Skaters!$A1:$L640,7,FALSE)</f>
        <v>48</v>
      </c>
      <c r="J529" s="33">
        <f>VLOOKUP($A529,Skaters!$A1:$L640,10,FALSE)</f>
        <v>2.4256407756637</v>
      </c>
      <c r="K529" s="33">
        <f>VLOOKUP($A529,Skaters!$A1:$L640,11,FALSE)</f>
        <v>10.260090254123799</v>
      </c>
      <c r="L529" s="33">
        <f>VLOOKUP($A529,Skaters!$A1:$L640,12,FALSE)</f>
        <v>12.685731029787499</v>
      </c>
      <c r="M529" s="33"/>
      <c r="N529" s="17">
        <f t="shared" si="32"/>
        <v>74</v>
      </c>
      <c r="O529" s="33">
        <f t="shared" si="33"/>
        <v>3.4256407756637</v>
      </c>
      <c r="P529" s="33">
        <f t="shared" si="34"/>
        <v>12.260090254123799</v>
      </c>
      <c r="Q529" s="33">
        <f t="shared" si="35"/>
        <v>15.685731029787499</v>
      </c>
    </row>
    <row r="530" spans="1:17" ht="21.25" customHeight="1" x14ac:dyDescent="0.15">
      <c r="A530" s="44" t="s">
        <v>642</v>
      </c>
      <c r="B530" s="45" t="s">
        <v>87</v>
      </c>
      <c r="C530" s="45" t="s">
        <v>74</v>
      </c>
      <c r="D530" s="17">
        <v>19</v>
      </c>
      <c r="E530" s="17">
        <v>1</v>
      </c>
      <c r="F530" s="17">
        <v>6</v>
      </c>
      <c r="G530" s="17">
        <v>7</v>
      </c>
      <c r="H530" s="33"/>
      <c r="I530" s="42">
        <f>VLOOKUP($A530,Skaters!$A1:$L640,7,FALSE)</f>
        <v>44</v>
      </c>
      <c r="J530" s="33">
        <f>VLOOKUP($A530,Skaters!$A1:$L640,10,FALSE)</f>
        <v>1.7454069706509601</v>
      </c>
      <c r="K530" s="33">
        <f>VLOOKUP($A530,Skaters!$A1:$L640,11,FALSE)</f>
        <v>6.9311075927780701</v>
      </c>
      <c r="L530" s="33">
        <f>VLOOKUP($A530,Skaters!$A1:$L640,12,FALSE)</f>
        <v>8.6765145634290199</v>
      </c>
      <c r="M530" s="33"/>
      <c r="N530" s="17">
        <f t="shared" si="32"/>
        <v>63</v>
      </c>
      <c r="O530" s="33">
        <f t="shared" si="33"/>
        <v>2.7454069706509601</v>
      </c>
      <c r="P530" s="33">
        <f t="shared" si="34"/>
        <v>12.931107592778069</v>
      </c>
      <c r="Q530" s="33">
        <f t="shared" si="35"/>
        <v>15.67651456342902</v>
      </c>
    </row>
    <row r="531" spans="1:17" ht="21.25" customHeight="1" x14ac:dyDescent="0.15">
      <c r="A531" s="44" t="s">
        <v>572</v>
      </c>
      <c r="B531" s="45" t="s">
        <v>117</v>
      </c>
      <c r="C531" s="45" t="s">
        <v>74</v>
      </c>
      <c r="D531" s="17">
        <v>18</v>
      </c>
      <c r="E531" s="17">
        <v>1</v>
      </c>
      <c r="F531" s="17">
        <v>4</v>
      </c>
      <c r="G531" s="17">
        <v>5</v>
      </c>
      <c r="H531" s="33"/>
      <c r="I531" s="42">
        <f>VLOOKUP($A531,Skaters!$A1:$L640,7,FALSE)</f>
        <v>48</v>
      </c>
      <c r="J531" s="33">
        <f>VLOOKUP($A531,Skaters!$A1:$L640,10,FALSE)</f>
        <v>2.86766618516342</v>
      </c>
      <c r="K531" s="33">
        <f>VLOOKUP($A531,Skaters!$A1:$L640,11,FALSE)</f>
        <v>7.7426652492047499</v>
      </c>
      <c r="L531" s="33">
        <f>VLOOKUP($A531,Skaters!$A1:$L640,12,FALSE)</f>
        <v>10.6103314343682</v>
      </c>
      <c r="M531" s="33"/>
      <c r="N531" s="17">
        <f t="shared" si="32"/>
        <v>66</v>
      </c>
      <c r="O531" s="33">
        <f t="shared" si="33"/>
        <v>3.86766618516342</v>
      </c>
      <c r="P531" s="33">
        <f t="shared" si="34"/>
        <v>11.74266524920475</v>
      </c>
      <c r="Q531" s="33">
        <f t="shared" si="35"/>
        <v>15.6103314343682</v>
      </c>
    </row>
    <row r="532" spans="1:17" ht="21.25" customHeight="1" x14ac:dyDescent="0.2">
      <c r="A532" s="47" t="s">
        <v>647</v>
      </c>
      <c r="B532" s="38" t="s">
        <v>65</v>
      </c>
      <c r="C532" s="38" t="s">
        <v>104</v>
      </c>
      <c r="D532" s="17">
        <v>25</v>
      </c>
      <c r="E532" s="17">
        <v>3</v>
      </c>
      <c r="F532" s="17">
        <v>3</v>
      </c>
      <c r="G532" s="17">
        <v>6</v>
      </c>
      <c r="H532" s="33"/>
      <c r="I532" s="42">
        <f>VLOOKUP($A532,Skaters!$A1:$L640,7,FALSE)</f>
        <v>46</v>
      </c>
      <c r="J532" s="33">
        <f>VLOOKUP($A532,Skaters!$A1:$L640,10,FALSE)</f>
        <v>4.3850152267412303</v>
      </c>
      <c r="K532" s="33">
        <f>VLOOKUP($A532,Skaters!$A1:$L640,11,FALSE)</f>
        <v>5.0796287200527699</v>
      </c>
      <c r="L532" s="33">
        <f>VLOOKUP($A532,Skaters!$A1:$L640,12,FALSE)</f>
        <v>9.4646439467939807</v>
      </c>
      <c r="M532" s="33"/>
      <c r="N532" s="17">
        <f t="shared" si="32"/>
        <v>71</v>
      </c>
      <c r="O532" s="33">
        <f t="shared" si="33"/>
        <v>7.3850152267412303</v>
      </c>
      <c r="P532" s="33">
        <f t="shared" si="34"/>
        <v>8.0796287200527708</v>
      </c>
      <c r="Q532" s="33">
        <f t="shared" si="35"/>
        <v>15.464643946793981</v>
      </c>
    </row>
    <row r="533" spans="1:17" ht="21.25" customHeight="1" x14ac:dyDescent="0.15">
      <c r="A533" s="44" t="s">
        <v>619</v>
      </c>
      <c r="B533" s="48" t="s">
        <v>60</v>
      </c>
      <c r="C533" s="48" t="s">
        <v>81</v>
      </c>
      <c r="D533" s="17">
        <v>31</v>
      </c>
      <c r="E533" s="17">
        <v>4</v>
      </c>
      <c r="F533" s="17">
        <v>2</v>
      </c>
      <c r="G533" s="17">
        <v>6</v>
      </c>
      <c r="H533" s="33"/>
      <c r="I533" s="42">
        <f>VLOOKUP($A533,Skaters!$A1:$L640,7,FALSE)</f>
        <v>51</v>
      </c>
      <c r="J533" s="33">
        <f>VLOOKUP($A533,Skaters!$A1:$L640,10,FALSE)</f>
        <v>4.8659561932087101</v>
      </c>
      <c r="K533" s="33">
        <f>VLOOKUP($A533,Skaters!$A1:$L640,11,FALSE)</f>
        <v>4.5026034549769403</v>
      </c>
      <c r="L533" s="33">
        <f>VLOOKUP($A533,Skaters!$A1:$L640,12,FALSE)</f>
        <v>9.3685596481856397</v>
      </c>
      <c r="M533" s="33"/>
      <c r="N533" s="17">
        <f t="shared" si="32"/>
        <v>82</v>
      </c>
      <c r="O533" s="33">
        <f t="shared" si="33"/>
        <v>8.8659561932087101</v>
      </c>
      <c r="P533" s="33">
        <f t="shared" si="34"/>
        <v>6.5026034549769403</v>
      </c>
      <c r="Q533" s="33">
        <f t="shared" si="35"/>
        <v>15.36855964818564</v>
      </c>
    </row>
    <row r="534" spans="1:17" ht="21.25" customHeight="1" x14ac:dyDescent="0.15">
      <c r="A534" s="44" t="s">
        <v>573</v>
      </c>
      <c r="B534" s="45" t="s">
        <v>144</v>
      </c>
      <c r="C534" s="45" t="s">
        <v>74</v>
      </c>
      <c r="D534" s="17">
        <v>32</v>
      </c>
      <c r="E534" s="17">
        <v>2</v>
      </c>
      <c r="F534" s="17">
        <v>4</v>
      </c>
      <c r="G534" s="17">
        <v>6</v>
      </c>
      <c r="H534" s="33"/>
      <c r="I534" s="42">
        <f>VLOOKUP($A534,Skaters!$A1:$L640,7,FALSE)</f>
        <v>48</v>
      </c>
      <c r="J534" s="33">
        <f>VLOOKUP($A534,Skaters!$A1:$L640,10,FALSE)</f>
        <v>2.4617207754862198</v>
      </c>
      <c r="K534" s="33">
        <f>VLOOKUP($A534,Skaters!$A1:$L640,11,FALSE)</f>
        <v>6.8364940058259398</v>
      </c>
      <c r="L534" s="33">
        <f>VLOOKUP($A534,Skaters!$A1:$L640,12,FALSE)</f>
        <v>9.2982147813121898</v>
      </c>
      <c r="M534" s="33"/>
      <c r="N534" s="17">
        <f t="shared" si="32"/>
        <v>80</v>
      </c>
      <c r="O534" s="33">
        <f t="shared" si="33"/>
        <v>4.4617207754862198</v>
      </c>
      <c r="P534" s="33">
        <f t="shared" si="34"/>
        <v>10.836494005825941</v>
      </c>
      <c r="Q534" s="33">
        <f t="shared" si="35"/>
        <v>15.29821478131219</v>
      </c>
    </row>
    <row r="535" spans="1:17" ht="21.25" customHeight="1" x14ac:dyDescent="0.15">
      <c r="A535" s="44" t="s">
        <v>694</v>
      </c>
      <c r="B535" s="45" t="s">
        <v>92</v>
      </c>
      <c r="C535" s="45" t="s">
        <v>62</v>
      </c>
      <c r="D535" s="17">
        <v>31</v>
      </c>
      <c r="E535" s="17">
        <v>0</v>
      </c>
      <c r="F535" s="17">
        <v>6</v>
      </c>
      <c r="G535" s="17">
        <v>6</v>
      </c>
      <c r="H535" s="33"/>
      <c r="I535" s="42">
        <f>VLOOKUP($A535,Skaters!$A1:$L640,7,FALSE)</f>
        <v>46</v>
      </c>
      <c r="J535" s="33">
        <f>VLOOKUP($A535,Skaters!$A1:$L640,10,FALSE)</f>
        <v>2.61578232290623</v>
      </c>
      <c r="K535" s="33">
        <f>VLOOKUP($A535,Skaters!$A1:$L640,11,FALSE)</f>
        <v>6.63276711939361</v>
      </c>
      <c r="L535" s="33">
        <f>VLOOKUP($A535,Skaters!$A1:$L640,12,FALSE)</f>
        <v>9.2485494422997903</v>
      </c>
      <c r="M535" s="33"/>
      <c r="N535" s="17">
        <f t="shared" si="32"/>
        <v>77</v>
      </c>
      <c r="O535" s="33">
        <f t="shared" si="33"/>
        <v>2.61578232290623</v>
      </c>
      <c r="P535" s="33">
        <f t="shared" si="34"/>
        <v>12.632767119393609</v>
      </c>
      <c r="Q535" s="33">
        <f t="shared" si="35"/>
        <v>15.24854944229979</v>
      </c>
    </row>
    <row r="536" spans="1:17" ht="21.25" customHeight="1" x14ac:dyDescent="0.2">
      <c r="A536" s="47" t="s">
        <v>599</v>
      </c>
      <c r="B536" s="38" t="s">
        <v>204</v>
      </c>
      <c r="C536" s="38" t="s">
        <v>74</v>
      </c>
      <c r="D536" s="17">
        <v>25</v>
      </c>
      <c r="E536" s="17">
        <v>1</v>
      </c>
      <c r="F536" s="17">
        <v>4</v>
      </c>
      <c r="G536" s="17">
        <v>5</v>
      </c>
      <c r="H536" s="33"/>
      <c r="I536" s="42">
        <f>VLOOKUP($A536,Skaters!$A1:$L640,7,FALSE)</f>
        <v>48</v>
      </c>
      <c r="J536" s="33">
        <f>VLOOKUP($A536,Skaters!$A1:$L640,10,FALSE)</f>
        <v>2.3582932381834301</v>
      </c>
      <c r="K536" s="33">
        <f>VLOOKUP($A536,Skaters!$A1:$L640,11,FALSE)</f>
        <v>7.8659342281486104</v>
      </c>
      <c r="L536" s="33">
        <f>VLOOKUP($A536,Skaters!$A1:$L640,12,FALSE)</f>
        <v>10.224227466332099</v>
      </c>
      <c r="M536" s="33"/>
      <c r="N536" s="17">
        <f t="shared" si="32"/>
        <v>73</v>
      </c>
      <c r="O536" s="33">
        <f t="shared" si="33"/>
        <v>3.3582932381834301</v>
      </c>
      <c r="P536" s="33">
        <f t="shared" si="34"/>
        <v>11.86593422814861</v>
      </c>
      <c r="Q536" s="33">
        <f t="shared" si="35"/>
        <v>15.224227466332099</v>
      </c>
    </row>
    <row r="537" spans="1:17" ht="21.25" customHeight="1" x14ac:dyDescent="0.15">
      <c r="A537" s="37" t="s">
        <v>650</v>
      </c>
      <c r="B537" s="38" t="s">
        <v>83</v>
      </c>
      <c r="C537" s="38" t="s">
        <v>81</v>
      </c>
      <c r="D537" s="17">
        <v>28</v>
      </c>
      <c r="E537" s="17">
        <v>1</v>
      </c>
      <c r="F537" s="17">
        <v>5</v>
      </c>
      <c r="G537" s="17">
        <v>6</v>
      </c>
      <c r="H537" s="33"/>
      <c r="I537" s="42">
        <f>VLOOKUP($A537,Skaters!$A1:$L640,7,FALSE)</f>
        <v>48</v>
      </c>
      <c r="J537" s="33">
        <f>VLOOKUP($A537,Skaters!$A1:$L640,10,FALSE)</f>
        <v>2.63454564568011</v>
      </c>
      <c r="K537" s="33">
        <f>VLOOKUP($A537,Skaters!$A1:$L640,11,FALSE)</f>
        <v>6.5129062546610399</v>
      </c>
      <c r="L537" s="33">
        <f>VLOOKUP($A537,Skaters!$A1:$L640,12,FALSE)</f>
        <v>9.1474519003411707</v>
      </c>
      <c r="M537" s="33"/>
      <c r="N537" s="17">
        <f t="shared" si="32"/>
        <v>76</v>
      </c>
      <c r="O537" s="33">
        <f t="shared" si="33"/>
        <v>3.63454564568011</v>
      </c>
      <c r="P537" s="33">
        <f t="shared" si="34"/>
        <v>11.51290625466104</v>
      </c>
      <c r="Q537" s="33">
        <f t="shared" si="35"/>
        <v>15.147451900341171</v>
      </c>
    </row>
    <row r="538" spans="1:17" ht="21.25" customHeight="1" x14ac:dyDescent="0.15">
      <c r="A538" s="44" t="s">
        <v>651</v>
      </c>
      <c r="B538" s="45" t="s">
        <v>157</v>
      </c>
      <c r="C538" s="45" t="s">
        <v>74</v>
      </c>
      <c r="D538" s="17">
        <v>26</v>
      </c>
      <c r="E538" s="17">
        <v>0</v>
      </c>
      <c r="F538" s="17">
        <v>6</v>
      </c>
      <c r="G538" s="17">
        <v>6</v>
      </c>
      <c r="H538" s="33"/>
      <c r="I538" s="42">
        <f>VLOOKUP($A538,Skaters!$A1:$L640,7,FALSE)</f>
        <v>46</v>
      </c>
      <c r="J538" s="33">
        <f>VLOOKUP($A538,Skaters!$A1:$L640,10,FALSE)</f>
        <v>0.77062666209254105</v>
      </c>
      <c r="K538" s="33">
        <f>VLOOKUP($A538,Skaters!$A1:$L640,11,FALSE)</f>
        <v>8.3657704565067501</v>
      </c>
      <c r="L538" s="33">
        <f>VLOOKUP($A538,Skaters!$A1:$L640,12,FALSE)</f>
        <v>9.1363971185992501</v>
      </c>
      <c r="M538" s="33"/>
      <c r="N538" s="17">
        <f t="shared" si="32"/>
        <v>72</v>
      </c>
      <c r="O538" s="33">
        <f t="shared" si="33"/>
        <v>0.77062666209254105</v>
      </c>
      <c r="P538" s="33">
        <f t="shared" si="34"/>
        <v>14.36577045650675</v>
      </c>
      <c r="Q538" s="33">
        <f t="shared" si="35"/>
        <v>15.13639711859925</v>
      </c>
    </row>
    <row r="539" spans="1:17" ht="21.25" customHeight="1" x14ac:dyDescent="0.15">
      <c r="A539" s="44" t="s">
        <v>603</v>
      </c>
      <c r="B539" s="45" t="s">
        <v>83</v>
      </c>
      <c r="C539" s="45" t="s">
        <v>66</v>
      </c>
      <c r="D539" s="17">
        <v>20</v>
      </c>
      <c r="E539" s="17">
        <v>3</v>
      </c>
      <c r="F539" s="17">
        <v>2</v>
      </c>
      <c r="G539" s="17">
        <v>5</v>
      </c>
      <c r="H539" s="33"/>
      <c r="I539" s="42">
        <f>VLOOKUP($A539,Skaters!$A1:$L640,7,FALSE)</f>
        <v>48</v>
      </c>
      <c r="J539" s="33">
        <f>VLOOKUP($A539,Skaters!$A1:$L640,10,FALSE)</f>
        <v>4.7716670765318101</v>
      </c>
      <c r="K539" s="33">
        <f>VLOOKUP($A539,Skaters!$A1:$L640,11,FALSE)</f>
        <v>5.3115727251451696</v>
      </c>
      <c r="L539" s="33">
        <f>VLOOKUP($A539,Skaters!$A1:$L640,12,FALSE)</f>
        <v>10.083239801676999</v>
      </c>
      <c r="M539" s="33"/>
      <c r="N539" s="17">
        <f t="shared" si="32"/>
        <v>68</v>
      </c>
      <c r="O539" s="33">
        <f t="shared" si="33"/>
        <v>7.7716670765318101</v>
      </c>
      <c r="P539" s="33">
        <f t="shared" si="34"/>
        <v>7.3115727251451696</v>
      </c>
      <c r="Q539" s="33">
        <f t="shared" si="35"/>
        <v>15.083239801676999</v>
      </c>
    </row>
    <row r="540" spans="1:17" ht="21.25" customHeight="1" x14ac:dyDescent="0.2">
      <c r="A540" s="47" t="s">
        <v>604</v>
      </c>
      <c r="B540" s="38" t="s">
        <v>117</v>
      </c>
      <c r="C540" s="38" t="s">
        <v>61</v>
      </c>
      <c r="D540" s="17">
        <v>31</v>
      </c>
      <c r="E540" s="17">
        <v>2</v>
      </c>
      <c r="F540" s="17">
        <v>2</v>
      </c>
      <c r="G540" s="17">
        <v>4</v>
      </c>
      <c r="H540" s="33"/>
      <c r="I540" s="42">
        <f>VLOOKUP($A540,Skaters!$A1:$L640,7,FALSE)</f>
        <v>48</v>
      </c>
      <c r="J540" s="33">
        <f>VLOOKUP($A540,Skaters!$A1:$L640,10,FALSE)</f>
        <v>5.1159908872461601</v>
      </c>
      <c r="K540" s="33">
        <f>VLOOKUP($A540,Skaters!$A1:$L640,11,FALSE)</f>
        <v>5.9622382732468298</v>
      </c>
      <c r="L540" s="33">
        <f>VLOOKUP($A540,Skaters!$A1:$L640,12,FALSE)</f>
        <v>11.078229160492899</v>
      </c>
      <c r="M540" s="33"/>
      <c r="N540" s="17">
        <f t="shared" si="32"/>
        <v>79</v>
      </c>
      <c r="O540" s="33">
        <f t="shared" si="33"/>
        <v>7.1159908872461601</v>
      </c>
      <c r="P540" s="33">
        <f t="shared" si="34"/>
        <v>7.9622382732468298</v>
      </c>
      <c r="Q540" s="33">
        <f t="shared" si="35"/>
        <v>15.078229160492899</v>
      </c>
    </row>
    <row r="541" spans="1:17" ht="21.25" customHeight="1" x14ac:dyDescent="0.15">
      <c r="A541" s="37" t="s">
        <v>652</v>
      </c>
      <c r="B541" s="38" t="s">
        <v>60</v>
      </c>
      <c r="C541" s="38" t="s">
        <v>74</v>
      </c>
      <c r="D541" s="17">
        <v>27</v>
      </c>
      <c r="E541" s="17">
        <v>1</v>
      </c>
      <c r="F541" s="17">
        <v>5</v>
      </c>
      <c r="G541" s="17">
        <v>6</v>
      </c>
      <c r="H541" s="33"/>
      <c r="I541" s="42">
        <f>VLOOKUP($A541,Skaters!$A1:$L640,7,FALSE)</f>
        <v>51</v>
      </c>
      <c r="J541" s="33">
        <f>VLOOKUP($A541,Skaters!$A1:$L640,10,FALSE)</f>
        <v>2.1989232572058399</v>
      </c>
      <c r="K541" s="33">
        <f>VLOOKUP($A541,Skaters!$A1:$L640,11,FALSE)</f>
        <v>6.76135298178301</v>
      </c>
      <c r="L541" s="33">
        <f>VLOOKUP($A541,Skaters!$A1:$L640,12,FALSE)</f>
        <v>8.9602762389889197</v>
      </c>
      <c r="M541" s="33"/>
      <c r="N541" s="17">
        <f t="shared" si="32"/>
        <v>78</v>
      </c>
      <c r="O541" s="33">
        <f t="shared" si="33"/>
        <v>3.1989232572058399</v>
      </c>
      <c r="P541" s="33">
        <f t="shared" si="34"/>
        <v>11.761352981783009</v>
      </c>
      <c r="Q541" s="33">
        <f t="shared" si="35"/>
        <v>14.96027623898892</v>
      </c>
    </row>
    <row r="542" spans="1:17" ht="21.25" customHeight="1" x14ac:dyDescent="0.2">
      <c r="A542" s="47" t="s">
        <v>607</v>
      </c>
      <c r="B542" s="38" t="s">
        <v>99</v>
      </c>
      <c r="C542" s="38" t="s">
        <v>104</v>
      </c>
      <c r="D542" s="17">
        <v>18</v>
      </c>
      <c r="E542" s="17">
        <v>1</v>
      </c>
      <c r="F542" s="17">
        <v>2</v>
      </c>
      <c r="G542" s="17">
        <v>3</v>
      </c>
      <c r="H542" s="33"/>
      <c r="I542" s="42">
        <f>VLOOKUP($A542,Skaters!$A1:$L640,7,FALSE)</f>
        <v>53</v>
      </c>
      <c r="J542" s="33">
        <f>VLOOKUP($A542,Skaters!$A1:$L640,10,FALSE)</f>
        <v>4.9911070774362098</v>
      </c>
      <c r="K542" s="33">
        <f>VLOOKUP($A542,Skaters!$A1:$L640,11,FALSE)</f>
        <v>6.9638628935657199</v>
      </c>
      <c r="L542" s="33">
        <f>VLOOKUP($A542,Skaters!$A1:$L640,12,FALSE)</f>
        <v>11.954969971002001</v>
      </c>
      <c r="M542" s="33"/>
      <c r="N542" s="17">
        <f t="shared" si="32"/>
        <v>71</v>
      </c>
      <c r="O542" s="33">
        <f t="shared" si="33"/>
        <v>5.9911070774362098</v>
      </c>
      <c r="P542" s="33">
        <f t="shared" si="34"/>
        <v>8.9638628935657199</v>
      </c>
      <c r="Q542" s="33">
        <f t="shared" si="35"/>
        <v>14.954969971002001</v>
      </c>
    </row>
    <row r="543" spans="1:17" ht="21.25" customHeight="1" x14ac:dyDescent="0.15">
      <c r="A543" s="37" t="s">
        <v>643</v>
      </c>
      <c r="B543" s="38" t="s">
        <v>157</v>
      </c>
      <c r="C543" s="38" t="s">
        <v>59</v>
      </c>
      <c r="D543" s="17">
        <v>16</v>
      </c>
      <c r="E543" s="17">
        <v>0</v>
      </c>
      <c r="F543" s="17">
        <v>4</v>
      </c>
      <c r="G543" s="17">
        <v>4</v>
      </c>
      <c r="H543" s="33"/>
      <c r="I543" s="42">
        <f>VLOOKUP($A543,Skaters!$A1:$L640,7,FALSE)</f>
        <v>46</v>
      </c>
      <c r="J543" s="33">
        <f>VLOOKUP($A543,Skaters!$A1:$L640,10,FALSE)</f>
        <v>2.8633341869905702</v>
      </c>
      <c r="K543" s="33">
        <f>VLOOKUP($A543,Skaters!$A1:$L640,11,FALSE)</f>
        <v>8.0653944286739101</v>
      </c>
      <c r="L543" s="33">
        <f>VLOOKUP($A543,Skaters!$A1:$L640,12,FALSE)</f>
        <v>10.9287286156645</v>
      </c>
      <c r="M543" s="33"/>
      <c r="N543" s="17">
        <f t="shared" si="32"/>
        <v>62</v>
      </c>
      <c r="O543" s="33">
        <f t="shared" si="33"/>
        <v>2.8633341869905702</v>
      </c>
      <c r="P543" s="33">
        <f t="shared" si="34"/>
        <v>12.06539442867391</v>
      </c>
      <c r="Q543" s="33">
        <f t="shared" si="35"/>
        <v>14.9287286156645</v>
      </c>
    </row>
    <row r="544" spans="1:17" ht="21.25" customHeight="1" x14ac:dyDescent="0.2">
      <c r="A544" s="47" t="s">
        <v>625</v>
      </c>
      <c r="B544" s="38" t="s">
        <v>121</v>
      </c>
      <c r="C544" s="38" t="s">
        <v>74</v>
      </c>
      <c r="D544" s="17">
        <v>17</v>
      </c>
      <c r="E544" s="17">
        <v>0</v>
      </c>
      <c r="F544" s="17">
        <v>5</v>
      </c>
      <c r="G544" s="17">
        <v>5</v>
      </c>
      <c r="H544" s="33"/>
      <c r="I544" s="42">
        <f>VLOOKUP($A544,Skaters!$A1:$L640,7,FALSE)</f>
        <v>49</v>
      </c>
      <c r="J544" s="33">
        <f>VLOOKUP($A544,Skaters!$A1:$L640,10,FALSE)</f>
        <v>1.56004250626285</v>
      </c>
      <c r="K544" s="33">
        <f>VLOOKUP($A544,Skaters!$A1:$L640,11,FALSE)</f>
        <v>8.3662018368600108</v>
      </c>
      <c r="L544" s="33">
        <f>VLOOKUP($A544,Skaters!$A1:$L640,12,FALSE)</f>
        <v>9.92624434312288</v>
      </c>
      <c r="M544" s="33"/>
      <c r="N544" s="17">
        <f t="shared" si="32"/>
        <v>66</v>
      </c>
      <c r="O544" s="33">
        <f t="shared" si="33"/>
        <v>1.56004250626285</v>
      </c>
      <c r="P544" s="33">
        <f t="shared" si="34"/>
        <v>13.366201836860011</v>
      </c>
      <c r="Q544" s="33">
        <f t="shared" si="35"/>
        <v>14.92624434312288</v>
      </c>
    </row>
    <row r="545" spans="1:17" ht="21.25" customHeight="1" x14ac:dyDescent="0.15">
      <c r="A545" s="44" t="s">
        <v>545</v>
      </c>
      <c r="B545" s="48" t="s">
        <v>63</v>
      </c>
      <c r="C545" s="48" t="s">
        <v>74</v>
      </c>
      <c r="D545" s="17">
        <v>27</v>
      </c>
      <c r="E545" s="17">
        <v>1</v>
      </c>
      <c r="F545" s="17">
        <v>1</v>
      </c>
      <c r="G545" s="17">
        <v>2</v>
      </c>
      <c r="H545" s="33"/>
      <c r="I545" s="42">
        <f>VLOOKUP($A545,Skaters!$A1:$L640,7,FALSE)</f>
        <v>49</v>
      </c>
      <c r="J545" s="33">
        <f>VLOOKUP($A545,Skaters!$A1:$L640,10,FALSE)</f>
        <v>2.0737957375045899</v>
      </c>
      <c r="K545" s="33">
        <f>VLOOKUP($A545,Skaters!$A1:$L640,11,FALSE)</f>
        <v>10.7865663711408</v>
      </c>
      <c r="L545" s="33">
        <f>VLOOKUP($A545,Skaters!$A1:$L640,12,FALSE)</f>
        <v>12.8603621086455</v>
      </c>
      <c r="M545" s="33"/>
      <c r="N545" s="17">
        <f t="shared" si="32"/>
        <v>76</v>
      </c>
      <c r="O545" s="33">
        <f t="shared" si="33"/>
        <v>3.0737957375045899</v>
      </c>
      <c r="P545" s="33">
        <f t="shared" si="34"/>
        <v>11.7865663711408</v>
      </c>
      <c r="Q545" s="33">
        <f t="shared" si="35"/>
        <v>14.8603621086455</v>
      </c>
    </row>
    <row r="546" spans="1:17" ht="21.25" customHeight="1" x14ac:dyDescent="0.15">
      <c r="A546" s="44" t="s">
        <v>635</v>
      </c>
      <c r="B546" s="45" t="s">
        <v>94</v>
      </c>
      <c r="C546" s="45" t="s">
        <v>74</v>
      </c>
      <c r="D546" s="17">
        <v>26</v>
      </c>
      <c r="E546" s="17">
        <v>2</v>
      </c>
      <c r="F546" s="17">
        <v>4</v>
      </c>
      <c r="G546" s="17">
        <v>6</v>
      </c>
      <c r="H546" s="33"/>
      <c r="I546" s="42">
        <f>VLOOKUP($A546,Skaters!$A1:$L640,7,FALSE)</f>
        <v>49</v>
      </c>
      <c r="J546" s="33">
        <f>VLOOKUP($A546,Skaters!$A1:$L640,10,FALSE)</f>
        <v>2.1927935752262901</v>
      </c>
      <c r="K546" s="33">
        <f>VLOOKUP($A546,Skaters!$A1:$L640,11,FALSE)</f>
        <v>6.5935036636091198</v>
      </c>
      <c r="L546" s="33">
        <f>VLOOKUP($A546,Skaters!$A1:$L640,12,FALSE)</f>
        <v>8.7862972388353899</v>
      </c>
      <c r="M546" s="33"/>
      <c r="N546" s="17">
        <f t="shared" si="32"/>
        <v>75</v>
      </c>
      <c r="O546" s="33">
        <f t="shared" si="33"/>
        <v>4.1927935752262897</v>
      </c>
      <c r="P546" s="33">
        <f t="shared" si="34"/>
        <v>10.59350366360912</v>
      </c>
      <c r="Q546" s="33">
        <f t="shared" si="35"/>
        <v>14.78629723883539</v>
      </c>
    </row>
    <row r="547" spans="1:17" ht="21.25" customHeight="1" x14ac:dyDescent="0.15">
      <c r="A547" s="44" t="s">
        <v>659</v>
      </c>
      <c r="B547" s="48" t="s">
        <v>78</v>
      </c>
      <c r="C547" s="48" t="s">
        <v>66</v>
      </c>
      <c r="D547" s="17">
        <v>28</v>
      </c>
      <c r="E547" s="17">
        <v>1</v>
      </c>
      <c r="F547" s="17">
        <v>4</v>
      </c>
      <c r="G547" s="17">
        <v>5</v>
      </c>
      <c r="H547" s="33"/>
      <c r="I547" s="42">
        <f>VLOOKUP($A547,Skaters!$A1:$L640,7,FALSE)</f>
        <v>45</v>
      </c>
      <c r="J547" s="33">
        <f>VLOOKUP($A547,Skaters!$A1:$L640,10,FALSE)</f>
        <v>3.1054545285308701</v>
      </c>
      <c r="K547" s="33">
        <f>VLOOKUP($A547,Skaters!$A1:$L640,11,FALSE)</f>
        <v>6.6288496770995398</v>
      </c>
      <c r="L547" s="33">
        <f>VLOOKUP($A547,Skaters!$A1:$L640,12,FALSE)</f>
        <v>9.7343042056303499</v>
      </c>
      <c r="M547" s="33"/>
      <c r="N547" s="17">
        <f t="shared" si="32"/>
        <v>73</v>
      </c>
      <c r="O547" s="33">
        <f t="shared" si="33"/>
        <v>4.1054545285308706</v>
      </c>
      <c r="P547" s="33">
        <f t="shared" si="34"/>
        <v>10.62884967709954</v>
      </c>
      <c r="Q547" s="33">
        <f t="shared" si="35"/>
        <v>14.73430420563035</v>
      </c>
    </row>
    <row r="548" spans="1:17" ht="21.25" customHeight="1" x14ac:dyDescent="0.15">
      <c r="A548" s="44" t="s">
        <v>667</v>
      </c>
      <c r="B548" s="45" t="s">
        <v>125</v>
      </c>
      <c r="C548" s="45" t="s">
        <v>59</v>
      </c>
      <c r="D548" s="17">
        <v>21</v>
      </c>
      <c r="E548" s="17">
        <v>2</v>
      </c>
      <c r="F548" s="17">
        <v>3</v>
      </c>
      <c r="G548" s="17">
        <v>5</v>
      </c>
      <c r="H548" s="33"/>
      <c r="I548" s="42">
        <f>VLOOKUP($A548,Skaters!$A1:$L640,7,FALSE)</f>
        <v>46</v>
      </c>
      <c r="J548" s="33">
        <f>VLOOKUP($A548,Skaters!$A1:$L640,10,FALSE)</f>
        <v>3.8418263288121102</v>
      </c>
      <c r="K548" s="33">
        <f>VLOOKUP($A548,Skaters!$A1:$L640,11,FALSE)</f>
        <v>5.8914991044641498</v>
      </c>
      <c r="L548" s="33">
        <f>VLOOKUP($A548,Skaters!$A1:$L640,12,FALSE)</f>
        <v>9.7333254332762795</v>
      </c>
      <c r="M548" s="33"/>
      <c r="N548" s="17">
        <f t="shared" si="32"/>
        <v>67</v>
      </c>
      <c r="O548" s="33">
        <f t="shared" si="33"/>
        <v>5.8418263288121102</v>
      </c>
      <c r="P548" s="33">
        <f t="shared" si="34"/>
        <v>8.8914991044641489</v>
      </c>
      <c r="Q548" s="33">
        <f t="shared" si="35"/>
        <v>14.73332543327628</v>
      </c>
    </row>
    <row r="549" spans="1:17" ht="21.25" customHeight="1" x14ac:dyDescent="0.15">
      <c r="A549" s="44" t="s">
        <v>593</v>
      </c>
      <c r="B549" s="48" t="s">
        <v>102</v>
      </c>
      <c r="C549" s="48" t="s">
        <v>74</v>
      </c>
      <c r="D549" s="17">
        <v>24</v>
      </c>
      <c r="E549" s="17">
        <v>1</v>
      </c>
      <c r="F549" s="17">
        <v>4</v>
      </c>
      <c r="G549" s="17">
        <v>5</v>
      </c>
      <c r="H549" s="33"/>
      <c r="I549" s="42">
        <f>VLOOKUP($A549,Skaters!$A1:$L640,7,FALSE)</f>
        <v>54</v>
      </c>
      <c r="J549" s="33">
        <f>VLOOKUP($A549,Skaters!$A1:$L640,10,FALSE)</f>
        <v>1.8669817417310699</v>
      </c>
      <c r="K549" s="33">
        <f>VLOOKUP($A549,Skaters!$A1:$L640,11,FALSE)</f>
        <v>7.8646052003103399</v>
      </c>
      <c r="L549" s="33">
        <f>VLOOKUP($A549,Skaters!$A1:$L640,12,FALSE)</f>
        <v>9.7315869420414192</v>
      </c>
      <c r="M549" s="33"/>
      <c r="N549" s="17">
        <f t="shared" si="32"/>
        <v>78</v>
      </c>
      <c r="O549" s="33">
        <f t="shared" si="33"/>
        <v>2.8669817417310699</v>
      </c>
      <c r="P549" s="33">
        <f t="shared" si="34"/>
        <v>11.86460520031034</v>
      </c>
      <c r="Q549" s="33">
        <f t="shared" si="35"/>
        <v>14.731586942041419</v>
      </c>
    </row>
    <row r="550" spans="1:17" ht="21.25" customHeight="1" x14ac:dyDescent="0.15">
      <c r="A550" s="44" t="s">
        <v>620</v>
      </c>
      <c r="B550" s="48" t="s">
        <v>212</v>
      </c>
      <c r="C550" s="48" t="s">
        <v>74</v>
      </c>
      <c r="D550" s="17">
        <v>27</v>
      </c>
      <c r="E550" s="17">
        <v>1</v>
      </c>
      <c r="F550" s="17">
        <v>4</v>
      </c>
      <c r="G550" s="17">
        <v>5</v>
      </c>
      <c r="H550" s="33"/>
      <c r="I550" s="42">
        <f>VLOOKUP($A550,Skaters!$A1:$L640,7,FALSE)</f>
        <v>49</v>
      </c>
      <c r="J550" s="33">
        <f>VLOOKUP($A550,Skaters!$A1:$L640,10,FALSE)</f>
        <v>1.9119005336152599</v>
      </c>
      <c r="K550" s="33">
        <f>VLOOKUP($A550,Skaters!$A1:$L640,11,FALSE)</f>
        <v>7.7226578492953797</v>
      </c>
      <c r="L550" s="33">
        <f>VLOOKUP($A550,Skaters!$A1:$L640,12,FALSE)</f>
        <v>9.63455838291069</v>
      </c>
      <c r="M550" s="33"/>
      <c r="N550" s="17">
        <f t="shared" si="32"/>
        <v>76</v>
      </c>
      <c r="O550" s="33">
        <f t="shared" si="33"/>
        <v>2.9119005336152597</v>
      </c>
      <c r="P550" s="33">
        <f t="shared" si="34"/>
        <v>11.722657849295381</v>
      </c>
      <c r="Q550" s="33">
        <f t="shared" si="35"/>
        <v>14.63455838291069</v>
      </c>
    </row>
    <row r="551" spans="1:17" ht="21.25" customHeight="1" x14ac:dyDescent="0.2">
      <c r="A551" s="47" t="s">
        <v>641</v>
      </c>
      <c r="B551" s="38" t="s">
        <v>87</v>
      </c>
      <c r="C551" s="38" t="s">
        <v>59</v>
      </c>
      <c r="D551" s="17">
        <v>19</v>
      </c>
      <c r="E551" s="17">
        <v>1</v>
      </c>
      <c r="F551" s="17">
        <v>3</v>
      </c>
      <c r="G551" s="17">
        <v>4</v>
      </c>
      <c r="H551" s="33"/>
      <c r="I551" s="42">
        <f>VLOOKUP($A551,Skaters!$A1:$L640,7,FALSE)</f>
        <v>44</v>
      </c>
      <c r="J551" s="33">
        <f>VLOOKUP($A551,Skaters!$A1:$L640,10,FALSE)</f>
        <v>3.65175873954185</v>
      </c>
      <c r="K551" s="33">
        <f>VLOOKUP($A551,Skaters!$A1:$L640,11,FALSE)</f>
        <v>6.9239226190627701</v>
      </c>
      <c r="L551" s="33">
        <f>VLOOKUP($A551,Skaters!$A1:$L640,12,FALSE)</f>
        <v>10.575681358604699</v>
      </c>
      <c r="M551" s="33"/>
      <c r="N551" s="17">
        <f t="shared" si="32"/>
        <v>63</v>
      </c>
      <c r="O551" s="33">
        <f t="shared" si="33"/>
        <v>4.65175873954185</v>
      </c>
      <c r="P551" s="33">
        <f t="shared" si="34"/>
        <v>9.9239226190627701</v>
      </c>
      <c r="Q551" s="33">
        <f t="shared" si="35"/>
        <v>14.575681358604699</v>
      </c>
    </row>
    <row r="552" spans="1:17" ht="21.25" customHeight="1" x14ac:dyDescent="0.15">
      <c r="A552" s="44" t="s">
        <v>654</v>
      </c>
      <c r="B552" s="45" t="s">
        <v>212</v>
      </c>
      <c r="C552" s="45" t="s">
        <v>59</v>
      </c>
      <c r="D552" s="17">
        <v>20</v>
      </c>
      <c r="E552" s="17">
        <v>1</v>
      </c>
      <c r="F552" s="17">
        <v>3</v>
      </c>
      <c r="G552" s="17">
        <v>4</v>
      </c>
      <c r="H552" s="33"/>
      <c r="I552" s="42">
        <f>VLOOKUP($A552,Skaters!$A1:$L640,7,FALSE)</f>
        <v>49</v>
      </c>
      <c r="J552" s="33">
        <f>VLOOKUP($A552,Skaters!$A1:$L640,10,FALSE)</f>
        <v>3.9720454349640999</v>
      </c>
      <c r="K552" s="33">
        <f>VLOOKUP($A552,Skaters!$A1:$L640,11,FALSE)</f>
        <v>6.5948726646656004</v>
      </c>
      <c r="L552" s="33">
        <f>VLOOKUP($A552,Skaters!$A1:$L640,12,FALSE)</f>
        <v>10.566918099629699</v>
      </c>
      <c r="M552" s="33"/>
      <c r="N552" s="17">
        <f t="shared" si="32"/>
        <v>69</v>
      </c>
      <c r="O552" s="33">
        <f t="shared" si="33"/>
        <v>4.9720454349640999</v>
      </c>
      <c r="P552" s="33">
        <f t="shared" si="34"/>
        <v>9.5948726646656013</v>
      </c>
      <c r="Q552" s="33">
        <f t="shared" si="35"/>
        <v>14.566918099629699</v>
      </c>
    </row>
    <row r="553" spans="1:17" ht="21.25" customHeight="1" x14ac:dyDescent="0.15">
      <c r="A553" s="44" t="s">
        <v>675</v>
      </c>
      <c r="B553" s="48" t="s">
        <v>157</v>
      </c>
      <c r="C553" s="48" t="s">
        <v>104</v>
      </c>
      <c r="D553" s="17">
        <v>22</v>
      </c>
      <c r="E553" s="17">
        <v>2</v>
      </c>
      <c r="F553" s="17">
        <v>2</v>
      </c>
      <c r="G553" s="17">
        <v>4</v>
      </c>
      <c r="H553" s="33"/>
      <c r="I553" s="42">
        <f>VLOOKUP($A553,Skaters!$A1:$L640,7,FALSE)</f>
        <v>46</v>
      </c>
      <c r="J553" s="33">
        <f>VLOOKUP($A553,Skaters!$A1:$L640,10,FALSE)</f>
        <v>3.79223067797514</v>
      </c>
      <c r="K553" s="33">
        <f>VLOOKUP($A553,Skaters!$A1:$L640,11,FALSE)</f>
        <v>6.7624553940307601</v>
      </c>
      <c r="L553" s="33">
        <f>VLOOKUP($A553,Skaters!$A1:$L640,12,FALSE)</f>
        <v>10.554686072006</v>
      </c>
      <c r="M553" s="33"/>
      <c r="N553" s="17">
        <f t="shared" si="32"/>
        <v>68</v>
      </c>
      <c r="O553" s="33">
        <f t="shared" si="33"/>
        <v>5.79223067797514</v>
      </c>
      <c r="P553" s="33">
        <f t="shared" si="34"/>
        <v>8.7624553940307592</v>
      </c>
      <c r="Q553" s="33">
        <f t="shared" si="35"/>
        <v>14.554686072006</v>
      </c>
    </row>
    <row r="554" spans="1:17" ht="21.25" customHeight="1" x14ac:dyDescent="0.15">
      <c r="A554" s="44" t="s">
        <v>615</v>
      </c>
      <c r="B554" s="45" t="s">
        <v>157</v>
      </c>
      <c r="C554" s="45" t="s">
        <v>59</v>
      </c>
      <c r="D554" s="17">
        <v>19</v>
      </c>
      <c r="E554" s="17">
        <v>3</v>
      </c>
      <c r="F554" s="17">
        <v>1</v>
      </c>
      <c r="G554" s="17">
        <v>4</v>
      </c>
      <c r="H554" s="33"/>
      <c r="I554" s="42">
        <f>VLOOKUP($A554,Skaters!$A1:$L640,7,FALSE)</f>
        <v>46</v>
      </c>
      <c r="J554" s="33">
        <f>VLOOKUP($A554,Skaters!$A1:$L640,10,FALSE)</f>
        <v>6.0286494567444997</v>
      </c>
      <c r="K554" s="33">
        <f>VLOOKUP($A554,Skaters!$A1:$L640,11,FALSE)</f>
        <v>4.4349835684864702</v>
      </c>
      <c r="L554" s="33">
        <f>VLOOKUP($A554,Skaters!$A1:$L640,12,FALSE)</f>
        <v>10.463633025230999</v>
      </c>
      <c r="M554" s="33"/>
      <c r="N554" s="17">
        <f t="shared" si="32"/>
        <v>65</v>
      </c>
      <c r="O554" s="33">
        <f t="shared" si="33"/>
        <v>9.0286494567444997</v>
      </c>
      <c r="P554" s="33">
        <f t="shared" si="34"/>
        <v>5.4349835684864702</v>
      </c>
      <c r="Q554" s="33">
        <f t="shared" si="35"/>
        <v>14.463633025230999</v>
      </c>
    </row>
    <row r="555" spans="1:17" ht="21.25" customHeight="1" x14ac:dyDescent="0.15">
      <c r="A555" s="37" t="s">
        <v>645</v>
      </c>
      <c r="B555" s="38" t="s">
        <v>67</v>
      </c>
      <c r="C555" s="38" t="s">
        <v>61</v>
      </c>
      <c r="D555" s="17">
        <v>23</v>
      </c>
      <c r="E555" s="17">
        <v>2</v>
      </c>
      <c r="F555" s="17">
        <v>3</v>
      </c>
      <c r="G555" s="17">
        <v>5</v>
      </c>
      <c r="H555" s="33"/>
      <c r="I555" s="42">
        <f>VLOOKUP($A555,Skaters!$A1:$L640,7,FALSE)</f>
        <v>51</v>
      </c>
      <c r="J555" s="33">
        <f>VLOOKUP($A555,Skaters!$A1:$L640,10,FALSE)</f>
        <v>4.8134329652115104</v>
      </c>
      <c r="K555" s="33">
        <f>VLOOKUP($A555,Skaters!$A1:$L640,11,FALSE)</f>
        <v>4.5995331124635097</v>
      </c>
      <c r="L555" s="33">
        <f>VLOOKUP($A555,Skaters!$A1:$L640,12,FALSE)</f>
        <v>9.4129660776750494</v>
      </c>
      <c r="M555" s="33"/>
      <c r="N555" s="17">
        <f t="shared" si="32"/>
        <v>74</v>
      </c>
      <c r="O555" s="33">
        <f t="shared" si="33"/>
        <v>6.8134329652115104</v>
      </c>
      <c r="P555" s="33">
        <f t="shared" si="34"/>
        <v>7.5995331124635097</v>
      </c>
      <c r="Q555" s="33">
        <f t="shared" si="35"/>
        <v>14.412966077675049</v>
      </c>
    </row>
    <row r="556" spans="1:17" ht="21.25" customHeight="1" x14ac:dyDescent="0.15">
      <c r="A556" s="44" t="s">
        <v>559</v>
      </c>
      <c r="B556" s="48" t="s">
        <v>99</v>
      </c>
      <c r="C556" s="48" t="s">
        <v>81</v>
      </c>
      <c r="D556" s="17">
        <v>16</v>
      </c>
      <c r="E556" s="17">
        <v>2</v>
      </c>
      <c r="F556" s="17">
        <v>0</v>
      </c>
      <c r="G556" s="17">
        <v>2</v>
      </c>
      <c r="H556" s="33"/>
      <c r="I556" s="42">
        <f>VLOOKUP($A556,Skaters!$A1:$L640,7,FALSE)</f>
        <v>53</v>
      </c>
      <c r="J556" s="33">
        <f>VLOOKUP($A556,Skaters!$A1:$L640,10,FALSE)</f>
        <v>5.5849939958465002</v>
      </c>
      <c r="K556" s="33">
        <f>VLOOKUP($A556,Skaters!$A1:$L640,11,FALSE)</f>
        <v>6.7506292860913497</v>
      </c>
      <c r="L556" s="33">
        <f>VLOOKUP($A556,Skaters!$A1:$L640,12,FALSE)</f>
        <v>12.335623281937901</v>
      </c>
      <c r="M556" s="33"/>
      <c r="N556" s="17">
        <f t="shared" si="32"/>
        <v>69</v>
      </c>
      <c r="O556" s="33">
        <f t="shared" si="33"/>
        <v>7.5849939958465002</v>
      </c>
      <c r="P556" s="33">
        <f t="shared" si="34"/>
        <v>6.7506292860913497</v>
      </c>
      <c r="Q556" s="33">
        <f t="shared" si="35"/>
        <v>14.335623281937901</v>
      </c>
    </row>
    <row r="557" spans="1:17" ht="21.25" customHeight="1" x14ac:dyDescent="0.15">
      <c r="A557" s="44" t="s">
        <v>626</v>
      </c>
      <c r="B557" s="48" t="s">
        <v>92</v>
      </c>
      <c r="C557" s="48" t="s">
        <v>62</v>
      </c>
      <c r="D557" s="17">
        <v>26</v>
      </c>
      <c r="E557" s="17">
        <v>2</v>
      </c>
      <c r="F557" s="17">
        <v>3</v>
      </c>
      <c r="G557" s="17">
        <v>5</v>
      </c>
      <c r="H557" s="33"/>
      <c r="I557" s="42">
        <f>VLOOKUP($A557,Skaters!$A1:$L640,7,FALSE)</f>
        <v>46</v>
      </c>
      <c r="J557" s="33">
        <f>VLOOKUP($A557,Skaters!$A1:$L640,10,FALSE)</f>
        <v>2.48865156635462</v>
      </c>
      <c r="K557" s="33">
        <f>VLOOKUP($A557,Skaters!$A1:$L640,11,FALSE)</f>
        <v>6.7895717174064103</v>
      </c>
      <c r="L557" s="33">
        <f>VLOOKUP($A557,Skaters!$A1:$L640,12,FALSE)</f>
        <v>9.2782232837610294</v>
      </c>
      <c r="M557" s="33"/>
      <c r="N557" s="17">
        <f t="shared" si="32"/>
        <v>72</v>
      </c>
      <c r="O557" s="33">
        <f t="shared" si="33"/>
        <v>4.48865156635462</v>
      </c>
      <c r="P557" s="33">
        <f t="shared" si="34"/>
        <v>9.7895717174064103</v>
      </c>
      <c r="Q557" s="33">
        <f t="shared" si="35"/>
        <v>14.278223283761029</v>
      </c>
    </row>
    <row r="558" spans="1:17" ht="21.25" customHeight="1" x14ac:dyDescent="0.15">
      <c r="A558" s="44" t="s">
        <v>516</v>
      </c>
      <c r="B558" s="48" t="s">
        <v>99</v>
      </c>
      <c r="C558" s="48" t="s">
        <v>74</v>
      </c>
      <c r="D558" s="17">
        <v>23</v>
      </c>
      <c r="E558" s="17">
        <v>1</v>
      </c>
      <c r="F558" s="17">
        <v>2</v>
      </c>
      <c r="G558" s="17">
        <v>3</v>
      </c>
      <c r="H558" s="33"/>
      <c r="I558" s="42">
        <f>VLOOKUP($A558,Skaters!$A1:$L640,7,FALSE)</f>
        <v>53</v>
      </c>
      <c r="J558" s="33">
        <f>VLOOKUP($A558,Skaters!$A1:$L640,10,FALSE)</f>
        <v>3.2489833817356901</v>
      </c>
      <c r="K558" s="33">
        <f>VLOOKUP($A558,Skaters!$A1:$L640,11,FALSE)</f>
        <v>8.0241051119027809</v>
      </c>
      <c r="L558" s="33">
        <f>VLOOKUP($A558,Skaters!$A1:$L640,12,FALSE)</f>
        <v>11.273088493638401</v>
      </c>
      <c r="M558" s="33"/>
      <c r="N558" s="17">
        <f t="shared" si="32"/>
        <v>76</v>
      </c>
      <c r="O558" s="33">
        <f t="shared" si="33"/>
        <v>4.2489833817356901</v>
      </c>
      <c r="P558" s="33">
        <f t="shared" si="34"/>
        <v>10.024105111902781</v>
      </c>
      <c r="Q558" s="33">
        <f t="shared" si="35"/>
        <v>14.273088493638401</v>
      </c>
    </row>
    <row r="559" spans="1:17" ht="21.25" customHeight="1" x14ac:dyDescent="0.15">
      <c r="A559" s="44" t="s">
        <v>653</v>
      </c>
      <c r="B559" s="48" t="s">
        <v>60</v>
      </c>
      <c r="C559" s="48" t="s">
        <v>74</v>
      </c>
      <c r="D559" s="17">
        <v>19</v>
      </c>
      <c r="E559" s="17">
        <v>0</v>
      </c>
      <c r="F559" s="17">
        <v>4</v>
      </c>
      <c r="G559" s="17">
        <v>4</v>
      </c>
      <c r="H559" s="33"/>
      <c r="I559" s="42">
        <f>VLOOKUP($A559,Skaters!$A1:$L640,7,FALSE)</f>
        <v>51</v>
      </c>
      <c r="J559" s="33">
        <f>VLOOKUP($A559,Skaters!$A1:$L640,10,FALSE)</f>
        <v>0.94276287220335597</v>
      </c>
      <c r="K559" s="33">
        <f>VLOOKUP($A559,Skaters!$A1:$L640,11,FALSE)</f>
        <v>9.3268546814316799</v>
      </c>
      <c r="L559" s="33">
        <f>VLOOKUP($A559,Skaters!$A1:$L640,12,FALSE)</f>
        <v>10.269617553635101</v>
      </c>
      <c r="M559" s="33"/>
      <c r="N559" s="17">
        <f t="shared" si="32"/>
        <v>70</v>
      </c>
      <c r="O559" s="33">
        <f t="shared" si="33"/>
        <v>0.94276287220335597</v>
      </c>
      <c r="P559" s="33">
        <f t="shared" si="34"/>
        <v>13.32685468143168</v>
      </c>
      <c r="Q559" s="33">
        <f t="shared" si="35"/>
        <v>14.269617553635101</v>
      </c>
    </row>
    <row r="560" spans="1:17" ht="21.25" customHeight="1" x14ac:dyDescent="0.15">
      <c r="A560" s="37" t="s">
        <v>696</v>
      </c>
      <c r="B560" s="38" t="s">
        <v>119</v>
      </c>
      <c r="C560" s="38" t="s">
        <v>74</v>
      </c>
      <c r="D560" s="17">
        <v>29</v>
      </c>
      <c r="E560" s="17">
        <v>0</v>
      </c>
      <c r="F560" s="17">
        <v>7</v>
      </c>
      <c r="G560" s="17">
        <v>7</v>
      </c>
      <c r="H560" s="33"/>
      <c r="I560" s="42">
        <f>VLOOKUP($A560,Skaters!$A1:$L640,7,FALSE)</f>
        <v>46</v>
      </c>
      <c r="J560" s="33">
        <f>VLOOKUP($A560,Skaters!$A1:$L640,10,FALSE)</f>
        <v>1.06189619087243</v>
      </c>
      <c r="K560" s="33">
        <f>VLOOKUP($A560,Skaters!$A1:$L640,11,FALSE)</f>
        <v>6.1409587788533404</v>
      </c>
      <c r="L560" s="33">
        <f>VLOOKUP($A560,Skaters!$A1:$L640,12,FALSE)</f>
        <v>7.20285496972574</v>
      </c>
      <c r="M560" s="33"/>
      <c r="N560" s="17">
        <f t="shared" si="32"/>
        <v>75</v>
      </c>
      <c r="O560" s="33">
        <f t="shared" si="33"/>
        <v>1.06189619087243</v>
      </c>
      <c r="P560" s="33">
        <f t="shared" si="34"/>
        <v>13.14095877885334</v>
      </c>
      <c r="Q560" s="33">
        <f t="shared" si="35"/>
        <v>14.20285496972574</v>
      </c>
    </row>
    <row r="561" spans="1:17" ht="21.25" customHeight="1" x14ac:dyDescent="0.15">
      <c r="A561" s="44" t="s">
        <v>610</v>
      </c>
      <c r="B561" s="45" t="s">
        <v>58</v>
      </c>
      <c r="C561" s="45" t="s">
        <v>59</v>
      </c>
      <c r="D561" s="17">
        <v>25</v>
      </c>
      <c r="E561" s="17">
        <v>2</v>
      </c>
      <c r="F561" s="17">
        <v>2</v>
      </c>
      <c r="G561" s="17">
        <v>4</v>
      </c>
      <c r="H561" s="33"/>
      <c r="I561" s="42">
        <f>VLOOKUP($A561,Skaters!$A1:$L640,7,FALSE)</f>
        <v>48</v>
      </c>
      <c r="J561" s="33">
        <f>VLOOKUP($A561,Skaters!$A1:$L640,10,FALSE)</f>
        <v>4.6362853542097504</v>
      </c>
      <c r="K561" s="33">
        <f>VLOOKUP($A561,Skaters!$A1:$L640,11,FALSE)</f>
        <v>5.5425143712168001</v>
      </c>
      <c r="L561" s="33">
        <f>VLOOKUP($A561,Skaters!$A1:$L640,12,FALSE)</f>
        <v>10.1787997254266</v>
      </c>
      <c r="M561" s="33"/>
      <c r="N561" s="17">
        <f t="shared" si="32"/>
        <v>73</v>
      </c>
      <c r="O561" s="33">
        <f t="shared" si="33"/>
        <v>6.6362853542097504</v>
      </c>
      <c r="P561" s="33">
        <f t="shared" si="34"/>
        <v>7.5425143712168001</v>
      </c>
      <c r="Q561" s="33">
        <f t="shared" si="35"/>
        <v>14.1787997254266</v>
      </c>
    </row>
    <row r="562" spans="1:17" ht="21.25" customHeight="1" x14ac:dyDescent="0.2">
      <c r="A562" s="47" t="s">
        <v>692</v>
      </c>
      <c r="B562" s="38" t="s">
        <v>72</v>
      </c>
      <c r="C562" s="38" t="s">
        <v>66</v>
      </c>
      <c r="D562" s="17">
        <v>32</v>
      </c>
      <c r="E562" s="17">
        <v>3</v>
      </c>
      <c r="F562" s="17">
        <v>3</v>
      </c>
      <c r="G562" s="17">
        <v>6</v>
      </c>
      <c r="H562" s="33"/>
      <c r="I562" s="42">
        <f>VLOOKUP($A562,Skaters!$A1:$L640,7,FALSE)</f>
        <v>49</v>
      </c>
      <c r="J562" s="33">
        <f>VLOOKUP($A562,Skaters!$A1:$L640,10,FALSE)</f>
        <v>3.5121373553028801</v>
      </c>
      <c r="K562" s="33">
        <f>VLOOKUP($A562,Skaters!$A1:$L640,11,FALSE)</f>
        <v>4.5360239528461399</v>
      </c>
      <c r="L562" s="33">
        <f>VLOOKUP($A562,Skaters!$A1:$L640,12,FALSE)</f>
        <v>8.0481613081490693</v>
      </c>
      <c r="M562" s="33"/>
      <c r="N562" s="17">
        <f t="shared" si="32"/>
        <v>81</v>
      </c>
      <c r="O562" s="33">
        <f t="shared" si="33"/>
        <v>6.5121373553028796</v>
      </c>
      <c r="P562" s="33">
        <f t="shared" si="34"/>
        <v>7.5360239528461399</v>
      </c>
      <c r="Q562" s="33">
        <f t="shared" si="35"/>
        <v>14.048161308149069</v>
      </c>
    </row>
    <row r="563" spans="1:17" ht="21.25" customHeight="1" x14ac:dyDescent="0.2">
      <c r="A563" s="47" t="s">
        <v>592</v>
      </c>
      <c r="B563" s="38" t="s">
        <v>94</v>
      </c>
      <c r="C563" s="38" t="s">
        <v>74</v>
      </c>
      <c r="D563" s="17">
        <v>33</v>
      </c>
      <c r="E563" s="17">
        <v>0</v>
      </c>
      <c r="F563" s="17">
        <v>6</v>
      </c>
      <c r="G563" s="17">
        <v>6</v>
      </c>
      <c r="H563" s="33"/>
      <c r="I563" s="42">
        <f>VLOOKUP($A563,Skaters!$A1:$L640,7,FALSE)</f>
        <v>49</v>
      </c>
      <c r="J563" s="33">
        <f>VLOOKUP($A563,Skaters!$A1:$L640,10,FALSE)</f>
        <v>1.4892747330339899</v>
      </c>
      <c r="K563" s="33">
        <f>VLOOKUP($A563,Skaters!$A1:$L640,11,FALSE)</f>
        <v>6.3726126771212002</v>
      </c>
      <c r="L563" s="33">
        <f>VLOOKUP($A563,Skaters!$A1:$L640,12,FALSE)</f>
        <v>7.8618874101551999</v>
      </c>
      <c r="M563" s="33"/>
      <c r="N563" s="17">
        <f t="shared" si="32"/>
        <v>82</v>
      </c>
      <c r="O563" s="33">
        <f t="shared" si="33"/>
        <v>1.4892747330339899</v>
      </c>
      <c r="P563" s="33">
        <f t="shared" si="34"/>
        <v>12.3726126771212</v>
      </c>
      <c r="Q563" s="33">
        <f t="shared" si="35"/>
        <v>13.8618874101552</v>
      </c>
    </row>
    <row r="564" spans="1:17" ht="21.25" customHeight="1" x14ac:dyDescent="0.2">
      <c r="A564" s="47" t="s">
        <v>601</v>
      </c>
      <c r="B564" s="38" t="s">
        <v>63</v>
      </c>
      <c r="C564" s="38" t="s">
        <v>74</v>
      </c>
      <c r="D564" s="17">
        <v>19</v>
      </c>
      <c r="E564" s="17">
        <v>0</v>
      </c>
      <c r="F564" s="17">
        <v>4</v>
      </c>
      <c r="G564" s="17">
        <v>4</v>
      </c>
      <c r="H564" s="33"/>
      <c r="I564" s="42">
        <f>VLOOKUP($A564,Skaters!$A1:$L640,7,FALSE)</f>
        <v>49</v>
      </c>
      <c r="J564" s="33">
        <f>VLOOKUP($A564,Skaters!$A1:$L640,10,FALSE)</f>
        <v>1.0397711329444601</v>
      </c>
      <c r="K564" s="33">
        <f>VLOOKUP($A564,Skaters!$A1:$L640,11,FALSE)</f>
        <v>8.8136388001802395</v>
      </c>
      <c r="L564" s="33">
        <f>VLOOKUP($A564,Skaters!$A1:$L640,12,FALSE)</f>
        <v>9.8534099331247003</v>
      </c>
      <c r="M564" s="33"/>
      <c r="N564" s="17">
        <f t="shared" si="32"/>
        <v>68</v>
      </c>
      <c r="O564" s="33">
        <f t="shared" si="33"/>
        <v>1.0397711329444601</v>
      </c>
      <c r="P564" s="33">
        <f t="shared" si="34"/>
        <v>12.813638800180239</v>
      </c>
      <c r="Q564" s="33">
        <f t="shared" si="35"/>
        <v>13.8534099331247</v>
      </c>
    </row>
    <row r="565" spans="1:17" ht="21.25" customHeight="1" x14ac:dyDescent="0.2">
      <c r="A565" s="47" t="s">
        <v>663</v>
      </c>
      <c r="B565" s="38" t="s">
        <v>239</v>
      </c>
      <c r="C565" s="38" t="s">
        <v>81</v>
      </c>
      <c r="D565" s="17">
        <v>36</v>
      </c>
      <c r="E565" s="17">
        <v>1</v>
      </c>
      <c r="F565" s="17">
        <v>4</v>
      </c>
      <c r="G565" s="17">
        <v>5</v>
      </c>
      <c r="H565" s="33"/>
      <c r="I565" s="42">
        <f>VLOOKUP($A565,Skaters!$A1:$L640,7,FALSE)</f>
        <v>44</v>
      </c>
      <c r="J565" s="33">
        <f>VLOOKUP($A565,Skaters!$A1:$L640,10,FALSE)</f>
        <v>3.6594986410355701</v>
      </c>
      <c r="K565" s="33">
        <f>VLOOKUP($A565,Skaters!$A1:$L640,11,FALSE)</f>
        <v>5.1618636564865499</v>
      </c>
      <c r="L565" s="33">
        <f>VLOOKUP($A565,Skaters!$A1:$L640,12,FALSE)</f>
        <v>8.8213622975221</v>
      </c>
      <c r="M565" s="33"/>
      <c r="N565" s="17">
        <f t="shared" si="32"/>
        <v>80</v>
      </c>
      <c r="O565" s="33">
        <f t="shared" si="33"/>
        <v>4.6594986410355705</v>
      </c>
      <c r="P565" s="33">
        <f t="shared" si="34"/>
        <v>9.161863656486549</v>
      </c>
      <c r="Q565" s="33">
        <f t="shared" si="35"/>
        <v>13.8213622975221</v>
      </c>
    </row>
    <row r="566" spans="1:17" ht="21.25" customHeight="1" x14ac:dyDescent="0.2">
      <c r="A566" s="47" t="s">
        <v>618</v>
      </c>
      <c r="B566" s="38" t="s">
        <v>68</v>
      </c>
      <c r="C566" s="38" t="s">
        <v>61</v>
      </c>
      <c r="D566" s="17">
        <v>23</v>
      </c>
      <c r="E566" s="17">
        <v>3</v>
      </c>
      <c r="F566" s="17">
        <v>0</v>
      </c>
      <c r="G566" s="17">
        <v>3</v>
      </c>
      <c r="H566" s="33"/>
      <c r="I566" s="42">
        <f>VLOOKUP($A566,Skaters!$A1:$L640,7,FALSE)</f>
        <v>47</v>
      </c>
      <c r="J566" s="33">
        <f>VLOOKUP($A566,Skaters!$A1:$L640,10,FALSE)</f>
        <v>5.3560085801515198</v>
      </c>
      <c r="K566" s="33">
        <f>VLOOKUP($A566,Skaters!$A1:$L640,11,FALSE)</f>
        <v>5.4635031277005002</v>
      </c>
      <c r="L566" s="33">
        <f>VLOOKUP($A566,Skaters!$A1:$L640,12,FALSE)</f>
        <v>10.819511707852</v>
      </c>
      <c r="M566" s="33"/>
      <c r="N566" s="17">
        <f t="shared" si="32"/>
        <v>70</v>
      </c>
      <c r="O566" s="33">
        <f t="shared" si="33"/>
        <v>8.3560085801515207</v>
      </c>
      <c r="P566" s="33">
        <f t="shared" si="34"/>
        <v>5.4635031277005002</v>
      </c>
      <c r="Q566" s="33">
        <f t="shared" si="35"/>
        <v>13.819511707852</v>
      </c>
    </row>
    <row r="567" spans="1:17" ht="21.25" customHeight="1" x14ac:dyDescent="0.15">
      <c r="A567" s="44" t="s">
        <v>522</v>
      </c>
      <c r="B567" s="48" t="s">
        <v>102</v>
      </c>
      <c r="C567" s="48" t="s">
        <v>59</v>
      </c>
      <c r="D567" s="17">
        <v>22</v>
      </c>
      <c r="E567" s="17">
        <v>0</v>
      </c>
      <c r="F567" s="17">
        <v>1</v>
      </c>
      <c r="G567" s="17">
        <v>1</v>
      </c>
      <c r="H567" s="33"/>
      <c r="I567" s="42">
        <f>VLOOKUP($A567,Skaters!$A1:$L640,7,FALSE)</f>
        <v>54</v>
      </c>
      <c r="J567" s="33">
        <f>VLOOKUP($A567,Skaters!$A1:$L640,10,FALSE)</f>
        <v>6.4451769383308903</v>
      </c>
      <c r="K567" s="33">
        <f>VLOOKUP($A567,Skaters!$A1:$L640,11,FALSE)</f>
        <v>6.3229200755513899</v>
      </c>
      <c r="L567" s="33">
        <f>VLOOKUP($A567,Skaters!$A1:$L640,12,FALSE)</f>
        <v>12.768097013882301</v>
      </c>
      <c r="M567" s="33"/>
      <c r="N567" s="17">
        <f t="shared" si="32"/>
        <v>76</v>
      </c>
      <c r="O567" s="33">
        <f t="shared" si="33"/>
        <v>6.4451769383308903</v>
      </c>
      <c r="P567" s="33">
        <f t="shared" si="34"/>
        <v>7.3229200755513899</v>
      </c>
      <c r="Q567" s="33">
        <f t="shared" si="35"/>
        <v>13.768097013882301</v>
      </c>
    </row>
    <row r="568" spans="1:17" ht="21.25" customHeight="1" x14ac:dyDescent="0.15">
      <c r="A568" s="37" t="s">
        <v>666</v>
      </c>
      <c r="B568" s="38" t="s">
        <v>68</v>
      </c>
      <c r="C568" s="38" t="s">
        <v>74</v>
      </c>
      <c r="D568" s="17">
        <v>23</v>
      </c>
      <c r="E568" s="17">
        <v>1</v>
      </c>
      <c r="F568" s="17">
        <v>5</v>
      </c>
      <c r="G568" s="17">
        <v>6</v>
      </c>
      <c r="H568" s="33"/>
      <c r="I568" s="42">
        <f>VLOOKUP($A568,Skaters!$A1:$L640,7,FALSE)</f>
        <v>47</v>
      </c>
      <c r="J568" s="33">
        <f>VLOOKUP($A568,Skaters!$A1:$L640,10,FALSE)</f>
        <v>1.54736891716786</v>
      </c>
      <c r="K568" s="33">
        <f>VLOOKUP($A568,Skaters!$A1:$L640,11,FALSE)</f>
        <v>6.1744009177531902</v>
      </c>
      <c r="L568" s="33">
        <f>VLOOKUP($A568,Skaters!$A1:$L640,12,FALSE)</f>
        <v>7.721769834921</v>
      </c>
      <c r="M568" s="33"/>
      <c r="N568" s="17">
        <f t="shared" si="32"/>
        <v>70</v>
      </c>
      <c r="O568" s="33">
        <f t="shared" si="33"/>
        <v>2.54736891716786</v>
      </c>
      <c r="P568" s="33">
        <f t="shared" si="34"/>
        <v>11.174400917753189</v>
      </c>
      <c r="Q568" s="33">
        <f t="shared" si="35"/>
        <v>13.721769834921</v>
      </c>
    </row>
    <row r="569" spans="1:17" ht="21.25" customHeight="1" x14ac:dyDescent="0.2">
      <c r="A569" s="47" t="s">
        <v>646</v>
      </c>
      <c r="B569" s="38" t="s">
        <v>135</v>
      </c>
      <c r="C569" s="38" t="s">
        <v>74</v>
      </c>
      <c r="D569" s="17">
        <v>32</v>
      </c>
      <c r="E569" s="17">
        <v>0</v>
      </c>
      <c r="F569" s="17">
        <v>6</v>
      </c>
      <c r="G569" s="17">
        <v>6</v>
      </c>
      <c r="H569" s="33"/>
      <c r="I569" s="42">
        <f>VLOOKUP($A569,Skaters!$A1:$L640,7,FALSE)</f>
        <v>49</v>
      </c>
      <c r="J569" s="33">
        <f>VLOOKUP($A569,Skaters!$A1:$L640,10,FALSE)</f>
        <v>0.96153895952143398</v>
      </c>
      <c r="K569" s="33">
        <f>VLOOKUP($A569,Skaters!$A1:$L640,11,FALSE)</f>
        <v>6.7397278491615804</v>
      </c>
      <c r="L569" s="33">
        <f>VLOOKUP($A569,Skaters!$A1:$L640,12,FALSE)</f>
        <v>7.7012668086829699</v>
      </c>
      <c r="M569" s="33"/>
      <c r="N569" s="17">
        <f t="shared" si="32"/>
        <v>81</v>
      </c>
      <c r="O569" s="33">
        <f t="shared" si="33"/>
        <v>0.96153895952143398</v>
      </c>
      <c r="P569" s="33">
        <f t="shared" si="34"/>
        <v>12.73972784916158</v>
      </c>
      <c r="Q569" s="33">
        <f t="shared" si="35"/>
        <v>13.70126680868297</v>
      </c>
    </row>
    <row r="570" spans="1:17" ht="21.25" customHeight="1" x14ac:dyDescent="0.15">
      <c r="A570" s="37" t="s">
        <v>697</v>
      </c>
      <c r="B570" s="38" t="s">
        <v>72</v>
      </c>
      <c r="C570" s="38" t="s">
        <v>61</v>
      </c>
      <c r="D570" s="17">
        <v>30</v>
      </c>
      <c r="E570" s="17">
        <v>3</v>
      </c>
      <c r="F570" s="17">
        <v>2</v>
      </c>
      <c r="G570" s="17">
        <v>5</v>
      </c>
      <c r="H570" s="33"/>
      <c r="I570" s="42">
        <f>VLOOKUP($A570,Skaters!$A1:$L640,7,FALSE)</f>
        <v>49</v>
      </c>
      <c r="J570" s="33">
        <f>VLOOKUP($A570,Skaters!$A1:$L640,10,FALSE)</f>
        <v>3.8765840885168399</v>
      </c>
      <c r="K570" s="33">
        <f>VLOOKUP($A570,Skaters!$A1:$L640,11,FALSE)</f>
        <v>4.7441400429091098</v>
      </c>
      <c r="L570" s="33">
        <f>VLOOKUP($A570,Skaters!$A1:$L640,12,FALSE)</f>
        <v>8.6207241314259502</v>
      </c>
      <c r="M570" s="33"/>
      <c r="N570" s="17">
        <f t="shared" si="32"/>
        <v>79</v>
      </c>
      <c r="O570" s="33">
        <f t="shared" si="33"/>
        <v>6.8765840885168394</v>
      </c>
      <c r="P570" s="33">
        <f t="shared" si="34"/>
        <v>6.7441400429091098</v>
      </c>
      <c r="Q570" s="33">
        <f t="shared" si="35"/>
        <v>13.62072413142595</v>
      </c>
    </row>
    <row r="571" spans="1:17" ht="21.25" customHeight="1" x14ac:dyDescent="0.15">
      <c r="A571" s="44" t="s">
        <v>639</v>
      </c>
      <c r="B571" s="45" t="s">
        <v>135</v>
      </c>
      <c r="C571" s="45" t="s">
        <v>66</v>
      </c>
      <c r="D571" s="17">
        <v>29</v>
      </c>
      <c r="E571" s="17">
        <v>3</v>
      </c>
      <c r="F571" s="17">
        <v>1</v>
      </c>
      <c r="G571" s="17">
        <v>4</v>
      </c>
      <c r="H571" s="33"/>
      <c r="I571" s="42">
        <f>VLOOKUP($A571,Skaters!$A1:$L640,7,FALSE)</f>
        <v>49</v>
      </c>
      <c r="J571" s="33">
        <f>VLOOKUP($A571,Skaters!$A1:$L640,10,FALSE)</f>
        <v>4.98663192640866</v>
      </c>
      <c r="K571" s="33">
        <f>VLOOKUP($A571,Skaters!$A1:$L640,11,FALSE)</f>
        <v>4.5747293445501898</v>
      </c>
      <c r="L571" s="33">
        <f>VLOOKUP($A571,Skaters!$A1:$L640,12,FALSE)</f>
        <v>9.5613612709588995</v>
      </c>
      <c r="M571" s="33"/>
      <c r="N571" s="17">
        <f t="shared" si="32"/>
        <v>78</v>
      </c>
      <c r="O571" s="33">
        <f t="shared" si="33"/>
        <v>7.98663192640866</v>
      </c>
      <c r="P571" s="33">
        <f t="shared" si="34"/>
        <v>5.5747293445501898</v>
      </c>
      <c r="Q571" s="33">
        <f t="shared" si="35"/>
        <v>13.5613612709589</v>
      </c>
    </row>
    <row r="572" spans="1:17" ht="21.25" customHeight="1" x14ac:dyDescent="0.15">
      <c r="A572" s="44" t="s">
        <v>523</v>
      </c>
      <c r="B572" s="45" t="s">
        <v>99</v>
      </c>
      <c r="C572" s="45" t="s">
        <v>74</v>
      </c>
      <c r="D572" s="17">
        <v>22</v>
      </c>
      <c r="E572" s="17">
        <v>1</v>
      </c>
      <c r="F572" s="17">
        <v>1</v>
      </c>
      <c r="G572" s="17">
        <v>2</v>
      </c>
      <c r="H572" s="33"/>
      <c r="I572" s="42">
        <f>VLOOKUP($A572,Skaters!$A1:$L640,7,FALSE)</f>
        <v>53</v>
      </c>
      <c r="J572" s="33">
        <f>VLOOKUP($A572,Skaters!$A1:$L640,10,FALSE)</f>
        <v>2.6015334604534899</v>
      </c>
      <c r="K572" s="33">
        <f>VLOOKUP($A572,Skaters!$A1:$L640,11,FALSE)</f>
        <v>8.8750091591938194</v>
      </c>
      <c r="L572" s="33">
        <f>VLOOKUP($A572,Skaters!$A1:$L640,12,FALSE)</f>
        <v>11.476542619647301</v>
      </c>
      <c r="M572" s="33"/>
      <c r="N572" s="17">
        <f t="shared" si="32"/>
        <v>75</v>
      </c>
      <c r="O572" s="33">
        <f t="shared" si="33"/>
        <v>3.6015334604534899</v>
      </c>
      <c r="P572" s="33">
        <f t="shared" si="34"/>
        <v>9.8750091591938194</v>
      </c>
      <c r="Q572" s="33">
        <f t="shared" si="35"/>
        <v>13.476542619647301</v>
      </c>
    </row>
    <row r="573" spans="1:17" ht="21.25" customHeight="1" x14ac:dyDescent="0.2">
      <c r="A573" s="47" t="s">
        <v>678</v>
      </c>
      <c r="B573" s="38" t="s">
        <v>58</v>
      </c>
      <c r="C573" s="38" t="s">
        <v>59</v>
      </c>
      <c r="D573" s="17">
        <v>21</v>
      </c>
      <c r="E573" s="17">
        <v>1</v>
      </c>
      <c r="F573" s="17">
        <v>3</v>
      </c>
      <c r="G573" s="17">
        <v>4</v>
      </c>
      <c r="H573" s="33"/>
      <c r="I573" s="42">
        <f>VLOOKUP($A573,Skaters!$A1:$L640,7,FALSE)</f>
        <v>48</v>
      </c>
      <c r="J573" s="33">
        <f>VLOOKUP($A573,Skaters!$A1:$L640,10,FALSE)</f>
        <v>3.1284214717124099</v>
      </c>
      <c r="K573" s="33">
        <f>VLOOKUP($A573,Skaters!$A1:$L640,11,FALSE)</f>
        <v>6.3309700703515199</v>
      </c>
      <c r="L573" s="33">
        <f>VLOOKUP($A573,Skaters!$A1:$L640,12,FALSE)</f>
        <v>9.4593915420639796</v>
      </c>
      <c r="M573" s="33"/>
      <c r="N573" s="17">
        <f t="shared" si="32"/>
        <v>69</v>
      </c>
      <c r="O573" s="33">
        <f t="shared" si="33"/>
        <v>4.1284214717124099</v>
      </c>
      <c r="P573" s="33">
        <f t="shared" si="34"/>
        <v>9.330970070351519</v>
      </c>
      <c r="Q573" s="33">
        <f t="shared" si="35"/>
        <v>13.45939154206398</v>
      </c>
    </row>
    <row r="574" spans="1:17" ht="21.25" customHeight="1" x14ac:dyDescent="0.15">
      <c r="A574" s="44" t="s">
        <v>594</v>
      </c>
      <c r="B574" s="48" t="s">
        <v>92</v>
      </c>
      <c r="C574" s="48" t="s">
        <v>74</v>
      </c>
      <c r="D574" s="17">
        <v>25</v>
      </c>
      <c r="E574" s="17">
        <v>1</v>
      </c>
      <c r="F574" s="17">
        <v>3</v>
      </c>
      <c r="G574" s="17">
        <v>4</v>
      </c>
      <c r="H574" s="33"/>
      <c r="I574" s="42">
        <f>VLOOKUP($A574,Skaters!$A1:$L640,7,FALSE)</f>
        <v>46</v>
      </c>
      <c r="J574" s="33">
        <f>VLOOKUP($A574,Skaters!$A1:$L640,10,FALSE)</f>
        <v>2.1243956202903398</v>
      </c>
      <c r="K574" s="33">
        <f>VLOOKUP($A574,Skaters!$A1:$L640,11,FALSE)</f>
        <v>7.2221812774276204</v>
      </c>
      <c r="L574" s="33">
        <f>VLOOKUP($A574,Skaters!$A1:$L640,12,FALSE)</f>
        <v>9.3465768977179806</v>
      </c>
      <c r="M574" s="33"/>
      <c r="N574" s="17">
        <f t="shared" si="32"/>
        <v>71</v>
      </c>
      <c r="O574" s="33">
        <f t="shared" si="33"/>
        <v>3.1243956202903398</v>
      </c>
      <c r="P574" s="33">
        <f t="shared" si="34"/>
        <v>10.22218127742762</v>
      </c>
      <c r="Q574" s="33">
        <f t="shared" si="35"/>
        <v>13.346576897717981</v>
      </c>
    </row>
    <row r="575" spans="1:17" ht="21.25" customHeight="1" x14ac:dyDescent="0.15">
      <c r="A575" s="44" t="s">
        <v>671</v>
      </c>
      <c r="B575" s="48" t="s">
        <v>96</v>
      </c>
      <c r="C575" s="48" t="s">
        <v>74</v>
      </c>
      <c r="D575" s="17">
        <v>32</v>
      </c>
      <c r="E575" s="17">
        <v>0</v>
      </c>
      <c r="F575" s="17">
        <v>6</v>
      </c>
      <c r="G575" s="17">
        <v>6</v>
      </c>
      <c r="H575" s="33"/>
      <c r="I575" s="42">
        <f>VLOOKUP($A575,Skaters!$A1:$L640,7,FALSE)</f>
        <v>46</v>
      </c>
      <c r="J575" s="33">
        <f>VLOOKUP($A575,Skaters!$A1:$L640,10,FALSE)</f>
        <v>0.89041943273867497</v>
      </c>
      <c r="K575" s="33">
        <f>VLOOKUP($A575,Skaters!$A1:$L640,11,FALSE)</f>
        <v>6.4280076133258399</v>
      </c>
      <c r="L575" s="33">
        <f>VLOOKUP($A575,Skaters!$A1:$L640,12,FALSE)</f>
        <v>7.3184270460645502</v>
      </c>
      <c r="M575" s="33"/>
      <c r="N575" s="17">
        <f t="shared" si="32"/>
        <v>78</v>
      </c>
      <c r="O575" s="33">
        <f t="shared" si="33"/>
        <v>0.89041943273867497</v>
      </c>
      <c r="P575" s="33">
        <f t="shared" si="34"/>
        <v>12.428007613325839</v>
      </c>
      <c r="Q575" s="33">
        <f t="shared" si="35"/>
        <v>13.318427046064549</v>
      </c>
    </row>
    <row r="576" spans="1:17" ht="21.25" customHeight="1" x14ac:dyDescent="0.15">
      <c r="A576" s="44" t="s">
        <v>662</v>
      </c>
      <c r="B576" s="45" t="s">
        <v>130</v>
      </c>
      <c r="C576" s="45" t="s">
        <v>74</v>
      </c>
      <c r="D576" s="17">
        <v>35</v>
      </c>
      <c r="E576" s="17">
        <v>0</v>
      </c>
      <c r="F576" s="17">
        <v>5</v>
      </c>
      <c r="G576" s="17">
        <v>5</v>
      </c>
      <c r="H576" s="33"/>
      <c r="I576" s="42">
        <f>VLOOKUP($A576,Skaters!$A1:$L640,7,FALSE)</f>
        <v>47</v>
      </c>
      <c r="J576" s="33">
        <f>VLOOKUP($A576,Skaters!$A1:$L640,10,FALSE)</f>
        <v>0.94986392184851598</v>
      </c>
      <c r="K576" s="33">
        <f>VLOOKUP($A576,Skaters!$A1:$L640,11,FALSE)</f>
        <v>7.1009292306029197</v>
      </c>
      <c r="L576" s="33">
        <f>VLOOKUP($A576,Skaters!$A1:$L640,12,FALSE)</f>
        <v>8.0507931524514404</v>
      </c>
      <c r="M576" s="33"/>
      <c r="N576" s="17">
        <f t="shared" si="32"/>
        <v>82</v>
      </c>
      <c r="O576" s="33">
        <f t="shared" si="33"/>
        <v>0.94986392184851598</v>
      </c>
      <c r="P576" s="33">
        <f t="shared" si="34"/>
        <v>12.100929230602919</v>
      </c>
      <c r="Q576" s="33">
        <f t="shared" si="35"/>
        <v>13.05079315245144</v>
      </c>
    </row>
    <row r="577" spans="1:17" ht="21.25" customHeight="1" x14ac:dyDescent="0.2">
      <c r="A577" s="47" t="s">
        <v>614</v>
      </c>
      <c r="B577" s="38" t="s">
        <v>125</v>
      </c>
      <c r="C577" s="38" t="s">
        <v>74</v>
      </c>
      <c r="D577" s="17">
        <v>20</v>
      </c>
      <c r="E577" s="17">
        <v>2</v>
      </c>
      <c r="F577" s="17">
        <v>2</v>
      </c>
      <c r="G577" s="17">
        <v>4</v>
      </c>
      <c r="H577" s="33"/>
      <c r="I577" s="42">
        <f>VLOOKUP($A577,Skaters!$A1:$L640,7,FALSE)</f>
        <v>46</v>
      </c>
      <c r="J577" s="33">
        <f>VLOOKUP($A577,Skaters!$A1:$L640,10,FALSE)</f>
        <v>2.9171341155042501</v>
      </c>
      <c r="K577" s="33">
        <f>VLOOKUP($A577,Skaters!$A1:$L640,11,FALSE)</f>
        <v>5.9552762076763601</v>
      </c>
      <c r="L577" s="33">
        <f>VLOOKUP($A577,Skaters!$A1:$L640,12,FALSE)</f>
        <v>8.87241032318056</v>
      </c>
      <c r="M577" s="33"/>
      <c r="N577" s="17">
        <f t="shared" si="32"/>
        <v>66</v>
      </c>
      <c r="O577" s="33">
        <f t="shared" si="33"/>
        <v>4.9171341155042505</v>
      </c>
      <c r="P577" s="33">
        <f t="shared" si="34"/>
        <v>7.9552762076763601</v>
      </c>
      <c r="Q577" s="33">
        <f t="shared" si="35"/>
        <v>12.87241032318056</v>
      </c>
    </row>
    <row r="578" spans="1:17" ht="21.25" customHeight="1" x14ac:dyDescent="0.15">
      <c r="A578" s="44" t="s">
        <v>567</v>
      </c>
      <c r="B578" s="45" t="s">
        <v>212</v>
      </c>
      <c r="C578" s="45" t="s">
        <v>74</v>
      </c>
      <c r="D578" s="17">
        <v>18</v>
      </c>
      <c r="E578" s="17">
        <v>2</v>
      </c>
      <c r="F578" s="17">
        <v>1</v>
      </c>
      <c r="G578" s="17">
        <v>3</v>
      </c>
      <c r="H578" s="33"/>
      <c r="I578" s="42">
        <f>VLOOKUP($A578,Skaters!$A1:$L640,7,FALSE)</f>
        <v>49</v>
      </c>
      <c r="J578" s="33">
        <f>VLOOKUP($A578,Skaters!$A1:$L640,10,FALSE)</f>
        <v>3.90913262861126</v>
      </c>
      <c r="K578" s="33">
        <f>VLOOKUP($A578,Skaters!$A1:$L640,11,FALSE)</f>
        <v>5.85891199835614</v>
      </c>
      <c r="L578" s="33">
        <f>VLOOKUP($A578,Skaters!$A1:$L640,12,FALSE)</f>
        <v>9.7680446269673507</v>
      </c>
      <c r="M578" s="33"/>
      <c r="N578" s="17">
        <f t="shared" ref="N578:N641" si="36">I578+D578</f>
        <v>67</v>
      </c>
      <c r="O578" s="33">
        <f t="shared" ref="O578:O641" si="37">J578+E578</f>
        <v>5.9091326286112604</v>
      </c>
      <c r="P578" s="33">
        <f t="shared" ref="P578:P641" si="38">K578+F578</f>
        <v>6.85891199835614</v>
      </c>
      <c r="Q578" s="33">
        <f t="shared" ref="Q578:Q641" si="39">L578+G578</f>
        <v>12.768044626967351</v>
      </c>
    </row>
    <row r="579" spans="1:17" ht="21.25" customHeight="1" x14ac:dyDescent="0.15">
      <c r="A579" s="44" t="s">
        <v>590</v>
      </c>
      <c r="B579" s="45" t="s">
        <v>157</v>
      </c>
      <c r="C579" s="45" t="s">
        <v>74</v>
      </c>
      <c r="D579" s="17">
        <v>29</v>
      </c>
      <c r="E579" s="17">
        <v>0</v>
      </c>
      <c r="F579" s="17">
        <v>3</v>
      </c>
      <c r="G579" s="17">
        <v>3</v>
      </c>
      <c r="H579" s="33"/>
      <c r="I579" s="42">
        <f>VLOOKUP($A579,Skaters!$A1:$L640,7,FALSE)</f>
        <v>46</v>
      </c>
      <c r="J579" s="33">
        <f>VLOOKUP($A579,Skaters!$A1:$L640,10,FALSE)</f>
        <v>2.03017495986809</v>
      </c>
      <c r="K579" s="33">
        <f>VLOOKUP($A579,Skaters!$A1:$L640,11,FALSE)</f>
        <v>7.65469386490647</v>
      </c>
      <c r="L579" s="33">
        <f>VLOOKUP($A579,Skaters!$A1:$L640,12,FALSE)</f>
        <v>9.6848688247745596</v>
      </c>
      <c r="M579" s="33"/>
      <c r="N579" s="17">
        <f t="shared" si="36"/>
        <v>75</v>
      </c>
      <c r="O579" s="33">
        <f t="shared" si="37"/>
        <v>2.03017495986809</v>
      </c>
      <c r="P579" s="33">
        <f t="shared" si="38"/>
        <v>10.65469386490647</v>
      </c>
      <c r="Q579" s="33">
        <f t="shared" si="39"/>
        <v>12.68486882477456</v>
      </c>
    </row>
    <row r="580" spans="1:17" ht="21.25" customHeight="1" x14ac:dyDescent="0.15">
      <c r="A580" s="37" t="s">
        <v>535</v>
      </c>
      <c r="B580" s="38" t="s">
        <v>135</v>
      </c>
      <c r="C580" s="38" t="s">
        <v>74</v>
      </c>
      <c r="D580" s="17">
        <v>28</v>
      </c>
      <c r="E580" s="17">
        <v>2</v>
      </c>
      <c r="F580" s="17">
        <v>1</v>
      </c>
      <c r="G580" s="17">
        <v>3</v>
      </c>
      <c r="H580" s="33"/>
      <c r="I580" s="42">
        <f>VLOOKUP($A580,Skaters!$A1:$L640,7,FALSE)</f>
        <v>49</v>
      </c>
      <c r="J580" s="33">
        <f>VLOOKUP($A580,Skaters!$A1:$L640,10,FALSE)</f>
        <v>3.6489334320518698</v>
      </c>
      <c r="K580" s="33">
        <f>VLOOKUP($A580,Skaters!$A1:$L640,11,FALSE)</f>
        <v>5.9216214187479599</v>
      </c>
      <c r="L580" s="33">
        <f>VLOOKUP($A580,Skaters!$A1:$L640,12,FALSE)</f>
        <v>9.5705548507998106</v>
      </c>
      <c r="M580" s="33"/>
      <c r="N580" s="17">
        <f t="shared" si="36"/>
        <v>77</v>
      </c>
      <c r="O580" s="33">
        <f t="shared" si="37"/>
        <v>5.6489334320518694</v>
      </c>
      <c r="P580" s="33">
        <f t="shared" si="38"/>
        <v>6.9216214187479599</v>
      </c>
      <c r="Q580" s="33">
        <f t="shared" si="39"/>
        <v>12.570554850799811</v>
      </c>
    </row>
    <row r="581" spans="1:17" ht="21.25" customHeight="1" x14ac:dyDescent="0.15">
      <c r="A581" s="44" t="s">
        <v>669</v>
      </c>
      <c r="B581" s="45" t="s">
        <v>239</v>
      </c>
      <c r="C581" s="45" t="s">
        <v>59</v>
      </c>
      <c r="D581" s="17">
        <v>18</v>
      </c>
      <c r="E581" s="17">
        <v>1</v>
      </c>
      <c r="F581" s="17">
        <v>2</v>
      </c>
      <c r="G581" s="17">
        <v>3</v>
      </c>
      <c r="H581" s="33"/>
      <c r="I581" s="42">
        <f>VLOOKUP($A581,Skaters!$A1:$L640,7,FALSE)</f>
        <v>44</v>
      </c>
      <c r="J581" s="33">
        <f>VLOOKUP($A581,Skaters!$A1:$L640,10,FALSE)</f>
        <v>3.8053981907713701</v>
      </c>
      <c r="K581" s="33">
        <f>VLOOKUP($A581,Skaters!$A1:$L640,11,FALSE)</f>
        <v>5.69079487039527</v>
      </c>
      <c r="L581" s="33">
        <f>VLOOKUP($A581,Skaters!$A1:$L640,12,FALSE)</f>
        <v>9.4961930611665899</v>
      </c>
      <c r="M581" s="33"/>
      <c r="N581" s="17">
        <f t="shared" si="36"/>
        <v>62</v>
      </c>
      <c r="O581" s="33">
        <f t="shared" si="37"/>
        <v>4.8053981907713705</v>
      </c>
      <c r="P581" s="33">
        <f t="shared" si="38"/>
        <v>7.69079487039527</v>
      </c>
      <c r="Q581" s="33">
        <f t="shared" si="39"/>
        <v>12.49619306116659</v>
      </c>
    </row>
    <row r="582" spans="1:17" ht="21.25" customHeight="1" x14ac:dyDescent="0.15">
      <c r="A582" s="37" t="s">
        <v>688</v>
      </c>
      <c r="B582" s="38" t="s">
        <v>121</v>
      </c>
      <c r="C582" s="38" t="s">
        <v>74</v>
      </c>
      <c r="D582" s="17">
        <v>16</v>
      </c>
      <c r="E582" s="17">
        <v>1</v>
      </c>
      <c r="F582" s="17">
        <v>3</v>
      </c>
      <c r="G582" s="17">
        <v>4</v>
      </c>
      <c r="H582" s="33"/>
      <c r="I582" s="42">
        <f>VLOOKUP($A582,Skaters!$A1:$L640,7,FALSE)</f>
        <v>49</v>
      </c>
      <c r="J582" s="33">
        <f>VLOOKUP($A582,Skaters!$A1:$L640,10,FALSE)</f>
        <v>2.1252484844469</v>
      </c>
      <c r="K582" s="33">
        <f>VLOOKUP($A582,Skaters!$A1:$L640,11,FALSE)</f>
        <v>6.3380617645629096</v>
      </c>
      <c r="L582" s="33">
        <f>VLOOKUP($A582,Skaters!$A1:$L640,12,FALSE)</f>
        <v>8.4633102490098704</v>
      </c>
      <c r="M582" s="33"/>
      <c r="N582" s="17">
        <f t="shared" si="36"/>
        <v>65</v>
      </c>
      <c r="O582" s="33">
        <f t="shared" si="37"/>
        <v>3.1252484844469</v>
      </c>
      <c r="P582" s="33">
        <f t="shared" si="38"/>
        <v>9.3380617645629087</v>
      </c>
      <c r="Q582" s="33">
        <f t="shared" si="39"/>
        <v>12.46331024900987</v>
      </c>
    </row>
    <row r="583" spans="1:17" ht="21.25" customHeight="1" x14ac:dyDescent="0.2">
      <c r="A583" s="47" t="s">
        <v>655</v>
      </c>
      <c r="B583" s="38" t="s">
        <v>58</v>
      </c>
      <c r="C583" s="38" t="s">
        <v>59</v>
      </c>
      <c r="D583" s="17">
        <v>30</v>
      </c>
      <c r="E583" s="17">
        <v>2</v>
      </c>
      <c r="F583" s="17">
        <v>0</v>
      </c>
      <c r="G583" s="17">
        <v>2</v>
      </c>
      <c r="H583" s="33"/>
      <c r="I583" s="42">
        <f>VLOOKUP($A583,Skaters!$A1:$L640,7,FALSE)</f>
        <v>48</v>
      </c>
      <c r="J583" s="33">
        <f>VLOOKUP($A583,Skaters!$A1:$L640,10,FALSE)</f>
        <v>3.7224856029626299</v>
      </c>
      <c r="K583" s="33">
        <f>VLOOKUP($A583,Skaters!$A1:$L640,11,FALSE)</f>
        <v>6.58932032211154</v>
      </c>
      <c r="L583" s="33">
        <f>VLOOKUP($A583,Skaters!$A1:$L640,12,FALSE)</f>
        <v>10.3118059250742</v>
      </c>
      <c r="M583" s="33"/>
      <c r="N583" s="17">
        <f t="shared" si="36"/>
        <v>78</v>
      </c>
      <c r="O583" s="33">
        <f t="shared" si="37"/>
        <v>5.7224856029626299</v>
      </c>
      <c r="P583" s="33">
        <f t="shared" si="38"/>
        <v>6.58932032211154</v>
      </c>
      <c r="Q583" s="33">
        <f t="shared" si="39"/>
        <v>12.3118059250742</v>
      </c>
    </row>
    <row r="584" spans="1:17" ht="21.25" customHeight="1" x14ac:dyDescent="0.15">
      <c r="A584" s="44" t="s">
        <v>687</v>
      </c>
      <c r="B584" s="45" t="s">
        <v>94</v>
      </c>
      <c r="C584" s="45" t="s">
        <v>59</v>
      </c>
      <c r="D584" s="17">
        <v>22</v>
      </c>
      <c r="E584" s="17">
        <v>2</v>
      </c>
      <c r="F584" s="17">
        <v>2</v>
      </c>
      <c r="G584" s="17">
        <v>4</v>
      </c>
      <c r="H584" s="33"/>
      <c r="I584" s="42">
        <f>VLOOKUP($A584,Skaters!$A1:$L640,7,FALSE)</f>
        <v>49</v>
      </c>
      <c r="J584" s="33">
        <f>VLOOKUP($A584,Skaters!$A1:$L640,10,FALSE)</f>
        <v>3.6207401255455101</v>
      </c>
      <c r="K584" s="33">
        <f>VLOOKUP($A584,Skaters!$A1:$L640,11,FALSE)</f>
        <v>4.6288821950130101</v>
      </c>
      <c r="L584" s="33">
        <f>VLOOKUP($A584,Skaters!$A1:$L640,12,FALSE)</f>
        <v>8.2496223205585295</v>
      </c>
      <c r="M584" s="33"/>
      <c r="N584" s="17">
        <f t="shared" si="36"/>
        <v>71</v>
      </c>
      <c r="O584" s="33">
        <f t="shared" si="37"/>
        <v>5.6207401255455096</v>
      </c>
      <c r="P584" s="33">
        <f t="shared" si="38"/>
        <v>6.6288821950130101</v>
      </c>
      <c r="Q584" s="33">
        <f t="shared" si="39"/>
        <v>12.24962232055853</v>
      </c>
    </row>
    <row r="585" spans="1:17" ht="21.25" customHeight="1" x14ac:dyDescent="0.15">
      <c r="A585" s="37" t="s">
        <v>636</v>
      </c>
      <c r="B585" s="38" t="s">
        <v>76</v>
      </c>
      <c r="C585" s="38" t="s">
        <v>74</v>
      </c>
      <c r="D585" s="17">
        <v>18</v>
      </c>
      <c r="E585" s="17">
        <v>2</v>
      </c>
      <c r="F585" s="17">
        <v>1</v>
      </c>
      <c r="G585" s="17">
        <v>3</v>
      </c>
      <c r="H585" s="33"/>
      <c r="I585" s="42">
        <f>VLOOKUP($A585,Skaters!$A1:$L640,7,FALSE)</f>
        <v>49</v>
      </c>
      <c r="J585" s="33">
        <f>VLOOKUP($A585,Skaters!$A1:$L640,10,FALSE)</f>
        <v>3.9401133760685401</v>
      </c>
      <c r="K585" s="33">
        <f>VLOOKUP($A585,Skaters!$A1:$L640,11,FALSE)</f>
        <v>5.2107959072572596</v>
      </c>
      <c r="L585" s="33">
        <f>VLOOKUP($A585,Skaters!$A1:$L640,12,FALSE)</f>
        <v>9.1509092833257295</v>
      </c>
      <c r="M585" s="33"/>
      <c r="N585" s="17">
        <f t="shared" si="36"/>
        <v>67</v>
      </c>
      <c r="O585" s="33">
        <f t="shared" si="37"/>
        <v>5.9401133760685401</v>
      </c>
      <c r="P585" s="33">
        <f t="shared" si="38"/>
        <v>6.2107959072572596</v>
      </c>
      <c r="Q585" s="33">
        <f t="shared" si="39"/>
        <v>12.15090928332573</v>
      </c>
    </row>
    <row r="586" spans="1:17" ht="21.25" customHeight="1" x14ac:dyDescent="0.15">
      <c r="A586" s="44" t="s">
        <v>701</v>
      </c>
      <c r="B586" s="48" t="s">
        <v>125</v>
      </c>
      <c r="C586" s="48" t="s">
        <v>59</v>
      </c>
      <c r="D586" s="17">
        <v>17</v>
      </c>
      <c r="E586" s="17">
        <v>1</v>
      </c>
      <c r="F586" s="17">
        <v>3</v>
      </c>
      <c r="G586" s="17">
        <v>4</v>
      </c>
      <c r="H586" s="33"/>
      <c r="I586" s="42">
        <f>VLOOKUP($A586,Skaters!$A1:$L640,7,FALSE)</f>
        <v>46</v>
      </c>
      <c r="J586" s="33">
        <f>VLOOKUP($A586,Skaters!$A1:$L640,10,FALSE)</f>
        <v>3.0026204883686902</v>
      </c>
      <c r="K586" s="33">
        <f>VLOOKUP($A586,Skaters!$A1:$L640,11,FALSE)</f>
        <v>5.0371672830263803</v>
      </c>
      <c r="L586" s="33">
        <f>VLOOKUP($A586,Skaters!$A1:$L640,12,FALSE)</f>
        <v>8.0397877713950407</v>
      </c>
      <c r="M586" s="33"/>
      <c r="N586" s="17">
        <f t="shared" si="36"/>
        <v>63</v>
      </c>
      <c r="O586" s="33">
        <f t="shared" si="37"/>
        <v>4.0026204883686898</v>
      </c>
      <c r="P586" s="33">
        <f t="shared" si="38"/>
        <v>8.0371672830263812</v>
      </c>
      <c r="Q586" s="33">
        <f t="shared" si="39"/>
        <v>12.039787771395041</v>
      </c>
    </row>
    <row r="587" spans="1:17" ht="21.25" customHeight="1" x14ac:dyDescent="0.15">
      <c r="A587" s="44" t="s">
        <v>658</v>
      </c>
      <c r="B587" s="45" t="s">
        <v>68</v>
      </c>
      <c r="C587" s="45" t="s">
        <v>104</v>
      </c>
      <c r="D587" s="17">
        <v>31</v>
      </c>
      <c r="E587" s="17">
        <v>0</v>
      </c>
      <c r="F587" s="17">
        <v>4</v>
      </c>
      <c r="G587" s="17">
        <v>4</v>
      </c>
      <c r="H587" s="33"/>
      <c r="I587" s="42">
        <f>VLOOKUP($A587,Skaters!$A1:$L640,7,FALSE)</f>
        <v>47</v>
      </c>
      <c r="J587" s="33">
        <f>VLOOKUP($A587,Skaters!$A1:$L640,10,FALSE)</f>
        <v>2.63793383910894</v>
      </c>
      <c r="K587" s="33">
        <f>VLOOKUP($A587,Skaters!$A1:$L640,11,FALSE)</f>
        <v>5.4001348184176097</v>
      </c>
      <c r="L587" s="33">
        <f>VLOOKUP($A587,Skaters!$A1:$L640,12,FALSE)</f>
        <v>8.0380686575265496</v>
      </c>
      <c r="M587" s="33"/>
      <c r="N587" s="17">
        <f t="shared" si="36"/>
        <v>78</v>
      </c>
      <c r="O587" s="33">
        <f t="shared" si="37"/>
        <v>2.63793383910894</v>
      </c>
      <c r="P587" s="33">
        <f t="shared" si="38"/>
        <v>9.4001348184176088</v>
      </c>
      <c r="Q587" s="33">
        <f t="shared" si="39"/>
        <v>12.03806865752655</v>
      </c>
    </row>
    <row r="588" spans="1:17" ht="21.25" customHeight="1" x14ac:dyDescent="0.15">
      <c r="A588" s="44" t="s">
        <v>644</v>
      </c>
      <c r="B588" s="45" t="s">
        <v>94</v>
      </c>
      <c r="C588" s="45" t="s">
        <v>81</v>
      </c>
      <c r="D588" s="17">
        <v>24</v>
      </c>
      <c r="E588" s="17">
        <v>0</v>
      </c>
      <c r="F588" s="17">
        <v>2</v>
      </c>
      <c r="G588" s="17">
        <v>2</v>
      </c>
      <c r="H588" s="33"/>
      <c r="I588" s="42">
        <f>VLOOKUP($A588,Skaters!$A1:$L640,7,FALSE)</f>
        <v>49</v>
      </c>
      <c r="J588" s="33">
        <f>VLOOKUP($A588,Skaters!$A1:$L640,10,FALSE)</f>
        <v>4.3287045699798297</v>
      </c>
      <c r="K588" s="33">
        <f>VLOOKUP($A588,Skaters!$A1:$L640,11,FALSE)</f>
        <v>5.6912255557401199</v>
      </c>
      <c r="L588" s="33">
        <f>VLOOKUP($A588,Skaters!$A1:$L640,12,FALSE)</f>
        <v>10.01993012572</v>
      </c>
      <c r="M588" s="33"/>
      <c r="N588" s="17">
        <f t="shared" si="36"/>
        <v>73</v>
      </c>
      <c r="O588" s="33">
        <f t="shared" si="37"/>
        <v>4.3287045699798297</v>
      </c>
      <c r="P588" s="33">
        <f t="shared" si="38"/>
        <v>7.6912255557401199</v>
      </c>
      <c r="Q588" s="33">
        <f t="shared" si="39"/>
        <v>12.01993012572</v>
      </c>
    </row>
    <row r="589" spans="1:17" ht="21.25" customHeight="1" x14ac:dyDescent="0.2">
      <c r="A589" s="47" t="s">
        <v>668</v>
      </c>
      <c r="B589" s="38" t="s">
        <v>157</v>
      </c>
      <c r="C589" s="38" t="s">
        <v>74</v>
      </c>
      <c r="D589" s="17">
        <v>28</v>
      </c>
      <c r="E589" s="17">
        <v>1</v>
      </c>
      <c r="F589" s="17">
        <v>3</v>
      </c>
      <c r="G589" s="17">
        <v>4</v>
      </c>
      <c r="H589" s="33"/>
      <c r="I589" s="42">
        <f>VLOOKUP($A589,Skaters!$A1:$L640,7,FALSE)</f>
        <v>46</v>
      </c>
      <c r="J589" s="33">
        <f>VLOOKUP($A589,Skaters!$A1:$L640,10,FALSE)</f>
        <v>1.9159061709959999</v>
      </c>
      <c r="K589" s="33">
        <f>VLOOKUP($A589,Skaters!$A1:$L640,11,FALSE)</f>
        <v>6.05242699000567</v>
      </c>
      <c r="L589" s="33">
        <f>VLOOKUP($A589,Skaters!$A1:$L640,12,FALSE)</f>
        <v>7.9683331610016301</v>
      </c>
      <c r="M589" s="33"/>
      <c r="N589" s="17">
        <f t="shared" si="36"/>
        <v>74</v>
      </c>
      <c r="O589" s="33">
        <f t="shared" si="37"/>
        <v>2.9159061709960001</v>
      </c>
      <c r="P589" s="33">
        <f t="shared" si="38"/>
        <v>9.0524269900056709</v>
      </c>
      <c r="Q589" s="33">
        <f t="shared" si="39"/>
        <v>11.968333161001631</v>
      </c>
    </row>
    <row r="590" spans="1:17" ht="21.25" customHeight="1" x14ac:dyDescent="0.2">
      <c r="A590" s="47" t="s">
        <v>674</v>
      </c>
      <c r="B590" s="38" t="s">
        <v>99</v>
      </c>
      <c r="C590" s="38" t="s">
        <v>81</v>
      </c>
      <c r="D590" s="17">
        <v>17</v>
      </c>
      <c r="E590" s="17">
        <v>1</v>
      </c>
      <c r="F590" s="17">
        <v>2</v>
      </c>
      <c r="G590" s="17">
        <v>3</v>
      </c>
      <c r="H590" s="33"/>
      <c r="I590" s="42">
        <f>VLOOKUP($A590,Skaters!$A1:$L640,7,FALSE)</f>
        <v>53</v>
      </c>
      <c r="J590" s="33">
        <f>VLOOKUP($A590,Skaters!$A1:$L640,10,FALSE)</f>
        <v>3.7969388151254999</v>
      </c>
      <c r="K590" s="33">
        <f>VLOOKUP($A590,Skaters!$A1:$L640,11,FALSE)</f>
        <v>5.0500614551865697</v>
      </c>
      <c r="L590" s="33">
        <f>VLOOKUP($A590,Skaters!$A1:$L640,12,FALSE)</f>
        <v>8.8470002703120993</v>
      </c>
      <c r="M590" s="33"/>
      <c r="N590" s="17">
        <f t="shared" si="36"/>
        <v>70</v>
      </c>
      <c r="O590" s="33">
        <f t="shared" si="37"/>
        <v>4.7969388151255004</v>
      </c>
      <c r="P590" s="33">
        <f t="shared" si="38"/>
        <v>7.0500614551865697</v>
      </c>
      <c r="Q590" s="33">
        <f t="shared" si="39"/>
        <v>11.847000270312099</v>
      </c>
    </row>
    <row r="591" spans="1:17" ht="21.25" customHeight="1" x14ac:dyDescent="0.15">
      <c r="A591" s="37" t="s">
        <v>674</v>
      </c>
      <c r="B591" s="38" t="s">
        <v>99</v>
      </c>
      <c r="C591" s="38" t="s">
        <v>81</v>
      </c>
      <c r="D591" s="17">
        <v>17</v>
      </c>
      <c r="E591" s="17">
        <v>1</v>
      </c>
      <c r="F591" s="17">
        <v>2</v>
      </c>
      <c r="G591" s="17">
        <v>3</v>
      </c>
      <c r="H591" s="33"/>
      <c r="I591" s="42">
        <f>VLOOKUP($A591,Skaters!$A1:$L640,7,FALSE)</f>
        <v>53</v>
      </c>
      <c r="J591" s="33">
        <f>VLOOKUP($A591,Skaters!$A1:$L640,10,FALSE)</f>
        <v>3.7969388151254999</v>
      </c>
      <c r="K591" s="33">
        <f>VLOOKUP($A591,Skaters!$A1:$L640,11,FALSE)</f>
        <v>5.0500614551865697</v>
      </c>
      <c r="L591" s="33">
        <f>VLOOKUP($A591,Skaters!$A1:$L640,12,FALSE)</f>
        <v>8.8470002703120993</v>
      </c>
      <c r="M591" s="33"/>
      <c r="N591" s="17">
        <f t="shared" si="36"/>
        <v>70</v>
      </c>
      <c r="O591" s="33">
        <f t="shared" si="37"/>
        <v>4.7969388151255004</v>
      </c>
      <c r="P591" s="33">
        <f t="shared" si="38"/>
        <v>7.0500614551865697</v>
      </c>
      <c r="Q591" s="33">
        <f t="shared" si="39"/>
        <v>11.847000270312099</v>
      </c>
    </row>
    <row r="592" spans="1:17" ht="21.25" customHeight="1" x14ac:dyDescent="0.15">
      <c r="A592" s="44" t="s">
        <v>685</v>
      </c>
      <c r="B592" s="48" t="s">
        <v>58</v>
      </c>
      <c r="C592" s="48" t="s">
        <v>61</v>
      </c>
      <c r="D592" s="17">
        <v>17</v>
      </c>
      <c r="E592" s="17">
        <v>2</v>
      </c>
      <c r="F592" s="17">
        <v>1</v>
      </c>
      <c r="G592" s="17">
        <v>3</v>
      </c>
      <c r="H592" s="33"/>
      <c r="I592" s="42">
        <f>VLOOKUP($A592,Skaters!$A1:$L640,7,FALSE)</f>
        <v>48</v>
      </c>
      <c r="J592" s="33">
        <f>VLOOKUP($A592,Skaters!$A1:$L640,10,FALSE)</f>
        <v>4.6105829571967396</v>
      </c>
      <c r="K592" s="33">
        <f>VLOOKUP($A592,Skaters!$A1:$L640,11,FALSE)</f>
        <v>4.10693635042814</v>
      </c>
      <c r="L592" s="33">
        <f>VLOOKUP($A592,Skaters!$A1:$L640,12,FALSE)</f>
        <v>8.71751930762486</v>
      </c>
      <c r="M592" s="33"/>
      <c r="N592" s="17">
        <f t="shared" si="36"/>
        <v>65</v>
      </c>
      <c r="O592" s="33">
        <f t="shared" si="37"/>
        <v>6.6105829571967396</v>
      </c>
      <c r="P592" s="33">
        <f t="shared" si="38"/>
        <v>5.10693635042814</v>
      </c>
      <c r="Q592" s="33">
        <f t="shared" si="39"/>
        <v>11.71751930762486</v>
      </c>
    </row>
    <row r="593" spans="1:17" ht="21.25" customHeight="1" x14ac:dyDescent="0.15">
      <c r="A593" s="37" t="s">
        <v>622</v>
      </c>
      <c r="B593" s="38" t="s">
        <v>130</v>
      </c>
      <c r="C593" s="38" t="s">
        <v>74</v>
      </c>
      <c r="D593" s="17">
        <v>20</v>
      </c>
      <c r="E593" s="17">
        <v>1</v>
      </c>
      <c r="F593" s="17">
        <v>2</v>
      </c>
      <c r="G593" s="17">
        <v>3</v>
      </c>
      <c r="H593" s="33"/>
      <c r="I593" s="42">
        <f>VLOOKUP($A593,Skaters!$A1:$L640,7,FALSE)</f>
        <v>47</v>
      </c>
      <c r="J593" s="33">
        <f>VLOOKUP($A593,Skaters!$A1:$L640,10,FALSE)</f>
        <v>1.83984681456862</v>
      </c>
      <c r="K593" s="33">
        <f>VLOOKUP($A593,Skaters!$A1:$L640,11,FALSE)</f>
        <v>6.86759386744093</v>
      </c>
      <c r="L593" s="33">
        <f>VLOOKUP($A593,Skaters!$A1:$L640,12,FALSE)</f>
        <v>8.7074406820095795</v>
      </c>
      <c r="M593" s="33"/>
      <c r="N593" s="17">
        <f t="shared" si="36"/>
        <v>67</v>
      </c>
      <c r="O593" s="33">
        <f t="shared" si="37"/>
        <v>2.8398468145686202</v>
      </c>
      <c r="P593" s="33">
        <f t="shared" si="38"/>
        <v>8.8675938674409309</v>
      </c>
      <c r="Q593" s="33">
        <f t="shared" si="39"/>
        <v>11.70744068200958</v>
      </c>
    </row>
    <row r="594" spans="1:17" ht="21.25" customHeight="1" x14ac:dyDescent="0.15">
      <c r="A594" s="37" t="s">
        <v>673</v>
      </c>
      <c r="B594" s="38" t="s">
        <v>115</v>
      </c>
      <c r="C594" s="38" t="s">
        <v>74</v>
      </c>
      <c r="D594" s="17">
        <v>30</v>
      </c>
      <c r="E594" s="17">
        <v>0</v>
      </c>
      <c r="F594" s="17">
        <v>5</v>
      </c>
      <c r="G594" s="17">
        <v>5</v>
      </c>
      <c r="H594" s="33"/>
      <c r="I594" s="42">
        <f>VLOOKUP($A594,Skaters!$A1:$L640,7,FALSE)</f>
        <v>50</v>
      </c>
      <c r="J594" s="33">
        <f>VLOOKUP($A594,Skaters!$A1:$L640,10,FALSE)</f>
        <v>1.4188772807199701</v>
      </c>
      <c r="K594" s="33">
        <f>VLOOKUP($A594,Skaters!$A1:$L640,11,FALSE)</f>
        <v>5.2642057621093503</v>
      </c>
      <c r="L594" s="33">
        <f>VLOOKUP($A594,Skaters!$A1:$L640,12,FALSE)</f>
        <v>6.6830830428293497</v>
      </c>
      <c r="M594" s="33"/>
      <c r="N594" s="17">
        <f t="shared" si="36"/>
        <v>80</v>
      </c>
      <c r="O594" s="33">
        <f t="shared" si="37"/>
        <v>1.4188772807199701</v>
      </c>
      <c r="P594" s="33">
        <f t="shared" si="38"/>
        <v>10.26420576210935</v>
      </c>
      <c r="Q594" s="33">
        <f t="shared" si="39"/>
        <v>11.683083042829349</v>
      </c>
    </row>
    <row r="595" spans="1:17" ht="21.25" customHeight="1" x14ac:dyDescent="0.15">
      <c r="A595" s="44" t="s">
        <v>660</v>
      </c>
      <c r="B595" s="48" t="s">
        <v>72</v>
      </c>
      <c r="C595" s="48" t="s">
        <v>74</v>
      </c>
      <c r="D595" s="17">
        <v>32</v>
      </c>
      <c r="E595" s="17">
        <v>1</v>
      </c>
      <c r="F595" s="17">
        <v>3</v>
      </c>
      <c r="G595" s="17">
        <v>4</v>
      </c>
      <c r="H595" s="33"/>
      <c r="I595" s="42">
        <f>VLOOKUP($A595,Skaters!$A1:$L640,7,FALSE)</f>
        <v>49</v>
      </c>
      <c r="J595" s="33">
        <f>VLOOKUP($A595,Skaters!$A1:$L640,10,FALSE)</f>
        <v>0.82921602933982896</v>
      </c>
      <c r="K595" s="33">
        <f>VLOOKUP($A595,Skaters!$A1:$L640,11,FALSE)</f>
        <v>6.8261365353557402</v>
      </c>
      <c r="L595" s="33">
        <f>VLOOKUP($A595,Skaters!$A1:$L640,12,FALSE)</f>
        <v>7.65535256469561</v>
      </c>
      <c r="M595" s="33"/>
      <c r="N595" s="17">
        <f t="shared" si="36"/>
        <v>81</v>
      </c>
      <c r="O595" s="33">
        <f t="shared" si="37"/>
        <v>1.829216029339829</v>
      </c>
      <c r="P595" s="33">
        <f t="shared" si="38"/>
        <v>9.8261365353557402</v>
      </c>
      <c r="Q595" s="33">
        <f t="shared" si="39"/>
        <v>11.65535256469561</v>
      </c>
    </row>
    <row r="596" spans="1:17" ht="21.25" customHeight="1" x14ac:dyDescent="0.15">
      <c r="A596" s="44" t="s">
        <v>684</v>
      </c>
      <c r="B596" s="45" t="s">
        <v>157</v>
      </c>
      <c r="C596" s="45" t="s">
        <v>81</v>
      </c>
      <c r="D596" s="17">
        <v>26</v>
      </c>
      <c r="E596" s="17">
        <v>2</v>
      </c>
      <c r="F596" s="17">
        <v>2</v>
      </c>
      <c r="G596" s="17">
        <v>4</v>
      </c>
      <c r="H596" s="33"/>
      <c r="I596" s="42">
        <f>VLOOKUP($A596,Skaters!$A1:$L640,7,FALSE)</f>
        <v>46</v>
      </c>
      <c r="J596" s="33">
        <f>VLOOKUP($A596,Skaters!$A1:$L640,10,FALSE)</f>
        <v>3.1983515672568199</v>
      </c>
      <c r="K596" s="33">
        <f>VLOOKUP($A596,Skaters!$A1:$L640,11,FALSE)</f>
        <v>4.3070496563268499</v>
      </c>
      <c r="L596" s="33">
        <f>VLOOKUP($A596,Skaters!$A1:$L640,12,FALSE)</f>
        <v>7.5054012235837</v>
      </c>
      <c r="M596" s="33"/>
      <c r="N596" s="17">
        <f t="shared" si="36"/>
        <v>72</v>
      </c>
      <c r="O596" s="33">
        <f t="shared" si="37"/>
        <v>5.1983515672568199</v>
      </c>
      <c r="P596" s="33">
        <f t="shared" si="38"/>
        <v>6.3070496563268499</v>
      </c>
      <c r="Q596" s="33">
        <f t="shared" si="39"/>
        <v>11.5054012235837</v>
      </c>
    </row>
    <row r="597" spans="1:17" ht="21.25" customHeight="1" x14ac:dyDescent="0.15">
      <c r="A597" s="44" t="s">
        <v>670</v>
      </c>
      <c r="B597" s="45" t="s">
        <v>60</v>
      </c>
      <c r="C597" s="45" t="s">
        <v>59</v>
      </c>
      <c r="D597" s="17">
        <v>20</v>
      </c>
      <c r="E597" s="17">
        <v>0</v>
      </c>
      <c r="F597" s="17">
        <v>3</v>
      </c>
      <c r="G597" s="17">
        <v>3</v>
      </c>
      <c r="H597" s="33"/>
      <c r="I597" s="42">
        <f>VLOOKUP($A597,Skaters!$A1:$L640,7,FALSE)</f>
        <v>51</v>
      </c>
      <c r="J597" s="33">
        <f>VLOOKUP($A597,Skaters!$A1:$L640,10,FALSE)</f>
        <v>1.5990573860344499</v>
      </c>
      <c r="K597" s="33">
        <f>VLOOKUP($A597,Skaters!$A1:$L640,11,FALSE)</f>
        <v>6.8803884458718896</v>
      </c>
      <c r="L597" s="33">
        <f>VLOOKUP($A597,Skaters!$A1:$L640,12,FALSE)</f>
        <v>8.4794458319063697</v>
      </c>
      <c r="M597" s="33"/>
      <c r="N597" s="17">
        <f t="shared" si="36"/>
        <v>71</v>
      </c>
      <c r="O597" s="33">
        <f t="shared" si="37"/>
        <v>1.5990573860344499</v>
      </c>
      <c r="P597" s="33">
        <f t="shared" si="38"/>
        <v>9.8803884458718905</v>
      </c>
      <c r="Q597" s="33">
        <f t="shared" si="39"/>
        <v>11.47944583190637</v>
      </c>
    </row>
    <row r="598" spans="1:17" ht="21.25" customHeight="1" x14ac:dyDescent="0.2">
      <c r="A598" s="47" t="s">
        <v>681</v>
      </c>
      <c r="B598" s="38" t="s">
        <v>117</v>
      </c>
      <c r="C598" s="38" t="s">
        <v>59</v>
      </c>
      <c r="D598" s="17">
        <v>18</v>
      </c>
      <c r="E598" s="17">
        <v>2</v>
      </c>
      <c r="F598" s="17">
        <v>1</v>
      </c>
      <c r="G598" s="17">
        <v>3</v>
      </c>
      <c r="H598" s="33"/>
      <c r="I598" s="42">
        <f>VLOOKUP($A598,Skaters!$A1:$L640,7,FALSE)</f>
        <v>48</v>
      </c>
      <c r="J598" s="33">
        <f>VLOOKUP($A598,Skaters!$A1:$L640,10,FALSE)</f>
        <v>3.7432859689433098</v>
      </c>
      <c r="K598" s="33">
        <f>VLOOKUP($A598,Skaters!$A1:$L640,11,FALSE)</f>
        <v>4.6327656654530296</v>
      </c>
      <c r="L598" s="33">
        <f>VLOOKUP($A598,Skaters!$A1:$L640,12,FALSE)</f>
        <v>8.3760516343963207</v>
      </c>
      <c r="M598" s="33"/>
      <c r="N598" s="17">
        <f t="shared" si="36"/>
        <v>66</v>
      </c>
      <c r="O598" s="33">
        <f t="shared" si="37"/>
        <v>5.7432859689433098</v>
      </c>
      <c r="P598" s="33">
        <f t="shared" si="38"/>
        <v>5.6327656654530296</v>
      </c>
      <c r="Q598" s="33">
        <f t="shared" si="39"/>
        <v>11.376051634396321</v>
      </c>
    </row>
    <row r="599" spans="1:17" ht="21.25" customHeight="1" x14ac:dyDescent="0.2">
      <c r="A599" s="47" t="s">
        <v>586</v>
      </c>
      <c r="B599" s="38" t="s">
        <v>102</v>
      </c>
      <c r="C599" s="38" t="s">
        <v>74</v>
      </c>
      <c r="D599" s="17">
        <v>25</v>
      </c>
      <c r="E599" s="17">
        <v>0</v>
      </c>
      <c r="F599" s="17">
        <v>2</v>
      </c>
      <c r="G599" s="17">
        <v>2</v>
      </c>
      <c r="H599" s="33"/>
      <c r="I599" s="42">
        <f>VLOOKUP($A599,Skaters!$A1:$L640,7,FALSE)</f>
        <v>54</v>
      </c>
      <c r="J599" s="33">
        <f>VLOOKUP($A599,Skaters!$A1:$L640,10,FALSE)</f>
        <v>2.155153040134</v>
      </c>
      <c r="K599" s="33">
        <f>VLOOKUP($A599,Skaters!$A1:$L640,11,FALSE)</f>
        <v>7.2076088877444402</v>
      </c>
      <c r="L599" s="33">
        <f>VLOOKUP($A599,Skaters!$A1:$L640,12,FALSE)</f>
        <v>9.3627619278783794</v>
      </c>
      <c r="M599" s="33"/>
      <c r="N599" s="17">
        <f t="shared" si="36"/>
        <v>79</v>
      </c>
      <c r="O599" s="33">
        <f t="shared" si="37"/>
        <v>2.155153040134</v>
      </c>
      <c r="P599" s="33">
        <f t="shared" si="38"/>
        <v>9.2076088877444402</v>
      </c>
      <c r="Q599" s="33">
        <f t="shared" si="39"/>
        <v>11.362761927878379</v>
      </c>
    </row>
    <row r="600" spans="1:17" ht="21.25" customHeight="1" x14ac:dyDescent="0.15">
      <c r="A600" s="44" t="s">
        <v>638</v>
      </c>
      <c r="B600" s="45" t="s">
        <v>80</v>
      </c>
      <c r="C600" s="45" t="s">
        <v>74</v>
      </c>
      <c r="D600" s="17">
        <v>16</v>
      </c>
      <c r="E600" s="17">
        <v>0</v>
      </c>
      <c r="F600" s="17">
        <v>2</v>
      </c>
      <c r="G600" s="17">
        <v>2</v>
      </c>
      <c r="H600" s="33"/>
      <c r="I600" s="42">
        <f>VLOOKUP($A600,Skaters!$A1:$L640,7,FALSE)</f>
        <v>49</v>
      </c>
      <c r="J600" s="33">
        <f>VLOOKUP($A600,Skaters!$A1:$L640,10,FALSE)</f>
        <v>1.2009325252543901</v>
      </c>
      <c r="K600" s="33">
        <f>VLOOKUP($A600,Skaters!$A1:$L640,11,FALSE)</f>
        <v>7.8456718130564802</v>
      </c>
      <c r="L600" s="33">
        <f>VLOOKUP($A600,Skaters!$A1:$L640,12,FALSE)</f>
        <v>9.0466043383109191</v>
      </c>
      <c r="M600" s="33"/>
      <c r="N600" s="17">
        <f t="shared" si="36"/>
        <v>65</v>
      </c>
      <c r="O600" s="33">
        <f t="shared" si="37"/>
        <v>1.2009325252543901</v>
      </c>
      <c r="P600" s="33">
        <f t="shared" si="38"/>
        <v>9.8456718130564802</v>
      </c>
      <c r="Q600" s="33">
        <f t="shared" si="39"/>
        <v>11.046604338310919</v>
      </c>
    </row>
    <row r="601" spans="1:17" ht="21.25" customHeight="1" x14ac:dyDescent="0.15">
      <c r="A601" s="44" t="s">
        <v>617</v>
      </c>
      <c r="B601" s="48" t="s">
        <v>157</v>
      </c>
      <c r="C601" s="48" t="s">
        <v>74</v>
      </c>
      <c r="D601" s="17">
        <v>18</v>
      </c>
      <c r="E601" s="17">
        <v>0</v>
      </c>
      <c r="F601" s="17">
        <v>2</v>
      </c>
      <c r="G601" s="17">
        <v>2</v>
      </c>
      <c r="H601" s="33"/>
      <c r="I601" s="42">
        <f>VLOOKUP($A601,Skaters!$A1:$L640,7,FALSE)</f>
        <v>46</v>
      </c>
      <c r="J601" s="33">
        <f>VLOOKUP($A601,Skaters!$A1:$L640,10,FALSE)</f>
        <v>1.60419757910725</v>
      </c>
      <c r="K601" s="33">
        <f>VLOOKUP($A601,Skaters!$A1:$L640,11,FALSE)</f>
        <v>7.3805600219713003</v>
      </c>
      <c r="L601" s="33">
        <f>VLOOKUP($A601,Skaters!$A1:$L640,12,FALSE)</f>
        <v>8.9847576010785506</v>
      </c>
      <c r="M601" s="33"/>
      <c r="N601" s="17">
        <f t="shared" si="36"/>
        <v>64</v>
      </c>
      <c r="O601" s="33">
        <f t="shared" si="37"/>
        <v>1.60419757910725</v>
      </c>
      <c r="P601" s="33">
        <f t="shared" si="38"/>
        <v>9.3805600219713003</v>
      </c>
      <c r="Q601" s="33">
        <f t="shared" si="39"/>
        <v>10.984757601078551</v>
      </c>
    </row>
    <row r="602" spans="1:17" ht="21.25" customHeight="1" x14ac:dyDescent="0.2">
      <c r="A602" s="47" t="s">
        <v>677</v>
      </c>
      <c r="B602" s="38" t="s">
        <v>63</v>
      </c>
      <c r="C602" s="38" t="s">
        <v>74</v>
      </c>
      <c r="D602" s="17">
        <v>22</v>
      </c>
      <c r="E602" s="17">
        <v>1</v>
      </c>
      <c r="F602" s="17">
        <v>2</v>
      </c>
      <c r="G602" s="17">
        <v>3</v>
      </c>
      <c r="H602" s="33"/>
      <c r="I602" s="42">
        <f>VLOOKUP($A602,Skaters!$A1:$L640,7,FALSE)</f>
        <v>49</v>
      </c>
      <c r="J602" s="33">
        <f>VLOOKUP($A602,Skaters!$A1:$L640,10,FALSE)</f>
        <v>2.3928208691516999</v>
      </c>
      <c r="K602" s="33">
        <f>VLOOKUP($A602,Skaters!$A1:$L640,11,FALSE)</f>
        <v>5.3643801781180001</v>
      </c>
      <c r="L602" s="33">
        <f>VLOOKUP($A602,Skaters!$A1:$L640,12,FALSE)</f>
        <v>7.7572010472696702</v>
      </c>
      <c r="M602" s="33"/>
      <c r="N602" s="17">
        <f t="shared" si="36"/>
        <v>71</v>
      </c>
      <c r="O602" s="33">
        <f t="shared" si="37"/>
        <v>3.3928208691516999</v>
      </c>
      <c r="P602" s="33">
        <f t="shared" si="38"/>
        <v>7.3643801781180001</v>
      </c>
      <c r="Q602" s="33">
        <f t="shared" si="39"/>
        <v>10.757201047269671</v>
      </c>
    </row>
    <row r="603" spans="1:17" ht="21.25" customHeight="1" x14ac:dyDescent="0.2">
      <c r="A603" s="47" t="s">
        <v>571</v>
      </c>
      <c r="B603" s="38" t="s">
        <v>68</v>
      </c>
      <c r="C603" s="38" t="s">
        <v>74</v>
      </c>
      <c r="D603" s="17">
        <v>31</v>
      </c>
      <c r="E603" s="17">
        <v>0</v>
      </c>
      <c r="F603" s="17">
        <v>2</v>
      </c>
      <c r="G603" s="17">
        <v>2</v>
      </c>
      <c r="H603" s="33"/>
      <c r="I603" s="42">
        <f>VLOOKUP($A603,Skaters!$A1:$L640,7,FALSE)</f>
        <v>47</v>
      </c>
      <c r="J603" s="33">
        <f>VLOOKUP($A603,Skaters!$A1:$L640,10,FALSE)</f>
        <v>1.27625528671677</v>
      </c>
      <c r="K603" s="33">
        <f>VLOOKUP($A603,Skaters!$A1:$L640,11,FALSE)</f>
        <v>7.2445714182445702</v>
      </c>
      <c r="L603" s="33">
        <f>VLOOKUP($A603,Skaters!$A1:$L640,12,FALSE)</f>
        <v>8.5208267049613209</v>
      </c>
      <c r="M603" s="33"/>
      <c r="N603" s="17">
        <f t="shared" si="36"/>
        <v>78</v>
      </c>
      <c r="O603" s="33">
        <f t="shared" si="37"/>
        <v>1.27625528671677</v>
      </c>
      <c r="P603" s="33">
        <f t="shared" si="38"/>
        <v>9.2445714182445702</v>
      </c>
      <c r="Q603" s="33">
        <f t="shared" si="39"/>
        <v>10.520826704961321</v>
      </c>
    </row>
    <row r="604" spans="1:17" ht="21.25" customHeight="1" x14ac:dyDescent="0.15">
      <c r="A604" s="37" t="s">
        <v>686</v>
      </c>
      <c r="B604" s="38" t="s">
        <v>115</v>
      </c>
      <c r="C604" s="38" t="s">
        <v>62</v>
      </c>
      <c r="D604" s="17">
        <v>24</v>
      </c>
      <c r="E604" s="17">
        <v>0</v>
      </c>
      <c r="F604" s="17">
        <v>2</v>
      </c>
      <c r="G604" s="17">
        <v>2</v>
      </c>
      <c r="H604" s="33"/>
      <c r="I604" s="42">
        <f>VLOOKUP($A604,Skaters!$A1:$L640,7,FALSE)</f>
        <v>50</v>
      </c>
      <c r="J604" s="33">
        <f>VLOOKUP($A604,Skaters!$A1:$L640,10,FALSE)</f>
        <v>3.3723696824845799</v>
      </c>
      <c r="K604" s="33">
        <f>VLOOKUP($A604,Skaters!$A1:$L640,11,FALSE)</f>
        <v>5.0288678612598998</v>
      </c>
      <c r="L604" s="33">
        <f>VLOOKUP($A604,Skaters!$A1:$L640,12,FALSE)</f>
        <v>8.4012375437445002</v>
      </c>
      <c r="M604" s="33"/>
      <c r="N604" s="17">
        <f t="shared" si="36"/>
        <v>74</v>
      </c>
      <c r="O604" s="33">
        <f t="shared" si="37"/>
        <v>3.3723696824845799</v>
      </c>
      <c r="P604" s="33">
        <f t="shared" si="38"/>
        <v>7.0288678612598998</v>
      </c>
      <c r="Q604" s="33">
        <f t="shared" si="39"/>
        <v>10.4012375437445</v>
      </c>
    </row>
    <row r="605" spans="1:17" ht="21.25" customHeight="1" x14ac:dyDescent="0.15">
      <c r="A605" s="37" t="s">
        <v>683</v>
      </c>
      <c r="B605" s="38" t="s">
        <v>58</v>
      </c>
      <c r="C605" s="38" t="s">
        <v>81</v>
      </c>
      <c r="D605" s="17">
        <v>17</v>
      </c>
      <c r="E605" s="17">
        <v>2</v>
      </c>
      <c r="F605" s="17">
        <v>1</v>
      </c>
      <c r="G605" s="17">
        <v>3</v>
      </c>
      <c r="H605" s="33"/>
      <c r="I605" s="42">
        <f>VLOOKUP($A605,Skaters!$A1:$L640,7,FALSE)</f>
        <v>48</v>
      </c>
      <c r="J605" s="33">
        <f>VLOOKUP($A605,Skaters!$A1:$L640,10,FALSE)</f>
        <v>3.5424669550107399</v>
      </c>
      <c r="K605" s="33">
        <f>VLOOKUP($A605,Skaters!$A1:$L640,11,FALSE)</f>
        <v>3.8562161585516401</v>
      </c>
      <c r="L605" s="33">
        <f>VLOOKUP($A605,Skaters!$A1:$L640,12,FALSE)</f>
        <v>7.3986831135623996</v>
      </c>
      <c r="M605" s="33"/>
      <c r="N605" s="17">
        <f t="shared" si="36"/>
        <v>65</v>
      </c>
      <c r="O605" s="33">
        <f t="shared" si="37"/>
        <v>5.5424669550107399</v>
      </c>
      <c r="P605" s="33">
        <f t="shared" si="38"/>
        <v>4.8562161585516401</v>
      </c>
      <c r="Q605" s="33">
        <f t="shared" si="39"/>
        <v>10.398683113562399</v>
      </c>
    </row>
    <row r="606" spans="1:17" ht="21.25" customHeight="1" x14ac:dyDescent="0.15">
      <c r="A606" s="44" t="s">
        <v>632</v>
      </c>
      <c r="B606" s="48" t="s">
        <v>117</v>
      </c>
      <c r="C606" s="48" t="s">
        <v>74</v>
      </c>
      <c r="D606" s="17">
        <v>30</v>
      </c>
      <c r="E606" s="17">
        <v>1</v>
      </c>
      <c r="F606" s="17">
        <v>2</v>
      </c>
      <c r="G606" s="17">
        <v>3</v>
      </c>
      <c r="H606" s="33"/>
      <c r="I606" s="42">
        <f>VLOOKUP($A606,Skaters!$A1:$L640,7,FALSE)</f>
        <v>48</v>
      </c>
      <c r="J606" s="33">
        <f>VLOOKUP($A606,Skaters!$A1:$L640,10,FALSE)</f>
        <v>1.74520525066024</v>
      </c>
      <c r="K606" s="33">
        <f>VLOOKUP($A606,Skaters!$A1:$L640,11,FALSE)</f>
        <v>5.41965335585021</v>
      </c>
      <c r="L606" s="33">
        <f>VLOOKUP($A606,Skaters!$A1:$L640,12,FALSE)</f>
        <v>7.1648586065104798</v>
      </c>
      <c r="M606" s="33"/>
      <c r="N606" s="17">
        <f t="shared" si="36"/>
        <v>78</v>
      </c>
      <c r="O606" s="33">
        <f t="shared" si="37"/>
        <v>2.74520525066024</v>
      </c>
      <c r="P606" s="33">
        <f t="shared" si="38"/>
        <v>7.41965335585021</v>
      </c>
      <c r="Q606" s="33">
        <f t="shared" si="39"/>
        <v>10.16485860651048</v>
      </c>
    </row>
    <row r="607" spans="1:17" ht="21.25" customHeight="1" x14ac:dyDescent="0.15">
      <c r="A607" s="37" t="s">
        <v>664</v>
      </c>
      <c r="B607" s="38" t="s">
        <v>83</v>
      </c>
      <c r="C607" s="38" t="s">
        <v>74</v>
      </c>
      <c r="D607" s="17">
        <v>30</v>
      </c>
      <c r="E607" s="17">
        <v>0</v>
      </c>
      <c r="F607" s="17">
        <v>3</v>
      </c>
      <c r="G607" s="17">
        <v>3</v>
      </c>
      <c r="H607" s="33"/>
      <c r="I607" s="42">
        <f>VLOOKUP($A607,Skaters!$A1:$L640,7,FALSE)</f>
        <v>48</v>
      </c>
      <c r="J607" s="33">
        <f>VLOOKUP($A607,Skaters!$A1:$L640,10,FALSE)</f>
        <v>1.1435599060512001</v>
      </c>
      <c r="K607" s="33">
        <f>VLOOKUP($A607,Skaters!$A1:$L640,11,FALSE)</f>
        <v>5.8812514305222203</v>
      </c>
      <c r="L607" s="33">
        <f>VLOOKUP($A607,Skaters!$A1:$L640,12,FALSE)</f>
        <v>7.0248113365734204</v>
      </c>
      <c r="M607" s="33"/>
      <c r="N607" s="17">
        <f t="shared" si="36"/>
        <v>78</v>
      </c>
      <c r="O607" s="33">
        <f t="shared" si="37"/>
        <v>1.1435599060512001</v>
      </c>
      <c r="P607" s="33">
        <f t="shared" si="38"/>
        <v>8.8812514305222194</v>
      </c>
      <c r="Q607" s="33">
        <f t="shared" si="39"/>
        <v>10.024811336573421</v>
      </c>
    </row>
    <row r="608" spans="1:17" ht="21.25" customHeight="1" x14ac:dyDescent="0.2">
      <c r="A608" s="47" t="s">
        <v>693</v>
      </c>
      <c r="B608" s="38" t="s">
        <v>58</v>
      </c>
      <c r="C608" s="38" t="s">
        <v>74</v>
      </c>
      <c r="D608" s="17">
        <v>17</v>
      </c>
      <c r="E608" s="17">
        <v>0</v>
      </c>
      <c r="F608" s="17">
        <v>3</v>
      </c>
      <c r="G608" s="17">
        <v>3</v>
      </c>
      <c r="H608" s="33"/>
      <c r="I608" s="42">
        <f>VLOOKUP($A608,Skaters!$A1:$L640,7,FALSE)</f>
        <v>48</v>
      </c>
      <c r="J608" s="33">
        <f>VLOOKUP($A608,Skaters!$A1:$L640,10,FALSE)</f>
        <v>1.1260407020474801</v>
      </c>
      <c r="K608" s="33">
        <f>VLOOKUP($A608,Skaters!$A1:$L640,11,FALSE)</f>
        <v>5.7379777541269901</v>
      </c>
      <c r="L608" s="33">
        <f>VLOOKUP($A608,Skaters!$A1:$L640,12,FALSE)</f>
        <v>6.8640184561744304</v>
      </c>
      <c r="M608" s="33"/>
      <c r="N608" s="17">
        <f t="shared" si="36"/>
        <v>65</v>
      </c>
      <c r="O608" s="33">
        <f t="shared" si="37"/>
        <v>1.1260407020474801</v>
      </c>
      <c r="P608" s="33">
        <f t="shared" si="38"/>
        <v>8.737977754126991</v>
      </c>
      <c r="Q608" s="33">
        <f t="shared" si="39"/>
        <v>9.8640184561744313</v>
      </c>
    </row>
    <row r="609" spans="1:17" ht="21.25" customHeight="1" x14ac:dyDescent="0.2">
      <c r="A609" s="47" t="s">
        <v>640</v>
      </c>
      <c r="B609" s="38" t="s">
        <v>96</v>
      </c>
      <c r="C609" s="38" t="s">
        <v>74</v>
      </c>
      <c r="D609" s="17">
        <v>15</v>
      </c>
      <c r="E609" s="17">
        <v>0</v>
      </c>
      <c r="F609" s="17">
        <v>1</v>
      </c>
      <c r="G609" s="17">
        <v>1</v>
      </c>
      <c r="H609" s="33"/>
      <c r="I609" s="42">
        <f>VLOOKUP($A609,Skaters!$A1:$L640,7,FALSE)</f>
        <v>46</v>
      </c>
      <c r="J609" s="33">
        <f>VLOOKUP($A609,Skaters!$A1:$L640,10,FALSE)</f>
        <v>1.52193132781605</v>
      </c>
      <c r="K609" s="33">
        <f>VLOOKUP($A609,Skaters!$A1:$L640,11,FALSE)</f>
        <v>7.2785165712744497</v>
      </c>
      <c r="L609" s="33">
        <f>VLOOKUP($A609,Skaters!$A1:$L640,12,FALSE)</f>
        <v>8.8004478990905</v>
      </c>
      <c r="M609" s="33"/>
      <c r="N609" s="17">
        <f t="shared" si="36"/>
        <v>61</v>
      </c>
      <c r="O609" s="33">
        <f t="shared" si="37"/>
        <v>1.52193132781605</v>
      </c>
      <c r="P609" s="33">
        <f t="shared" si="38"/>
        <v>8.2785165712744497</v>
      </c>
      <c r="Q609" s="33">
        <f t="shared" si="39"/>
        <v>9.8004478990905</v>
      </c>
    </row>
    <row r="610" spans="1:17" ht="21.25" customHeight="1" x14ac:dyDescent="0.2">
      <c r="A610" s="47" t="s">
        <v>665</v>
      </c>
      <c r="B610" s="38" t="s">
        <v>117</v>
      </c>
      <c r="C610" s="38" t="s">
        <v>74</v>
      </c>
      <c r="D610" s="17">
        <v>28</v>
      </c>
      <c r="E610" s="17">
        <v>1</v>
      </c>
      <c r="F610" s="17">
        <v>2</v>
      </c>
      <c r="G610" s="17">
        <v>3</v>
      </c>
      <c r="H610" s="33"/>
      <c r="I610" s="42">
        <f>VLOOKUP($A610,Skaters!$A1:$L640,7,FALSE)</f>
        <v>48</v>
      </c>
      <c r="J610" s="33">
        <f>VLOOKUP($A610,Skaters!$A1:$L640,10,FALSE)</f>
        <v>1.6499004289919501</v>
      </c>
      <c r="K610" s="33">
        <f>VLOOKUP($A610,Skaters!$A1:$L640,11,FALSE)</f>
        <v>5.1065868432693096</v>
      </c>
      <c r="L610" s="33">
        <f>VLOOKUP($A610,Skaters!$A1:$L640,12,FALSE)</f>
        <v>6.7564872722613103</v>
      </c>
      <c r="M610" s="33"/>
      <c r="N610" s="17">
        <f t="shared" si="36"/>
        <v>76</v>
      </c>
      <c r="O610" s="33">
        <f t="shared" si="37"/>
        <v>2.6499004289919501</v>
      </c>
      <c r="P610" s="33">
        <f t="shared" si="38"/>
        <v>7.1065868432693096</v>
      </c>
      <c r="Q610" s="33">
        <f t="shared" si="39"/>
        <v>9.7564872722613103</v>
      </c>
    </row>
    <row r="611" spans="1:17" ht="21.25" customHeight="1" x14ac:dyDescent="0.15">
      <c r="A611" s="37" t="s">
        <v>708</v>
      </c>
      <c r="B611" s="38" t="s">
        <v>144</v>
      </c>
      <c r="C611" s="38" t="s">
        <v>66</v>
      </c>
      <c r="D611" s="17">
        <v>21</v>
      </c>
      <c r="E611" s="17">
        <v>1</v>
      </c>
      <c r="F611" s="17">
        <v>2</v>
      </c>
      <c r="G611" s="17">
        <v>3</v>
      </c>
      <c r="H611" s="33"/>
      <c r="I611" s="42">
        <f>VLOOKUP($A611,Skaters!$A1:$L640,7,FALSE)</f>
        <v>48</v>
      </c>
      <c r="J611" s="33">
        <f>VLOOKUP($A611,Skaters!$A1:$L640,10,FALSE)</f>
        <v>2.4967248485484999</v>
      </c>
      <c r="K611" s="33">
        <f>VLOOKUP($A611,Skaters!$A1:$L640,11,FALSE)</f>
        <v>4.2195812038460598</v>
      </c>
      <c r="L611" s="33">
        <f>VLOOKUP($A611,Skaters!$A1:$L640,12,FALSE)</f>
        <v>6.7163060523946099</v>
      </c>
      <c r="M611" s="33"/>
      <c r="N611" s="17">
        <f t="shared" si="36"/>
        <v>69</v>
      </c>
      <c r="O611" s="33">
        <f t="shared" si="37"/>
        <v>3.4967248485484999</v>
      </c>
      <c r="P611" s="33">
        <f t="shared" si="38"/>
        <v>6.2195812038460598</v>
      </c>
      <c r="Q611" s="33">
        <f t="shared" si="39"/>
        <v>9.7163060523946108</v>
      </c>
    </row>
    <row r="612" spans="1:17" ht="21.25" customHeight="1" x14ac:dyDescent="0.15">
      <c r="A612" s="44" t="s">
        <v>648</v>
      </c>
      <c r="B612" s="45" t="s">
        <v>204</v>
      </c>
      <c r="C612" s="45" t="s">
        <v>104</v>
      </c>
      <c r="D612" s="17">
        <v>27</v>
      </c>
      <c r="E612" s="17">
        <v>0</v>
      </c>
      <c r="F612" s="17">
        <v>2</v>
      </c>
      <c r="G612" s="17">
        <v>2</v>
      </c>
      <c r="H612" s="33"/>
      <c r="I612" s="42">
        <f>VLOOKUP($A612,Skaters!$A1:$L640,7,FALSE)</f>
        <v>48</v>
      </c>
      <c r="J612" s="33">
        <f>VLOOKUP($A612,Skaters!$A1:$L640,10,FALSE)</f>
        <v>2.8945209715104498</v>
      </c>
      <c r="K612" s="33">
        <f>VLOOKUP($A612,Skaters!$A1:$L640,11,FALSE)</f>
        <v>4.7665995160272798</v>
      </c>
      <c r="L612" s="33">
        <f>VLOOKUP($A612,Skaters!$A1:$L640,12,FALSE)</f>
        <v>7.6611204875377004</v>
      </c>
      <c r="M612" s="33"/>
      <c r="N612" s="17">
        <f t="shared" si="36"/>
        <v>75</v>
      </c>
      <c r="O612" s="33">
        <f t="shared" si="37"/>
        <v>2.8945209715104498</v>
      </c>
      <c r="P612" s="33">
        <f t="shared" si="38"/>
        <v>6.7665995160272798</v>
      </c>
      <c r="Q612" s="33">
        <f t="shared" si="39"/>
        <v>9.6611204875377013</v>
      </c>
    </row>
    <row r="613" spans="1:17" ht="21.25" customHeight="1" x14ac:dyDescent="0.15">
      <c r="A613" s="44" t="s">
        <v>695</v>
      </c>
      <c r="B613" s="48" t="s">
        <v>125</v>
      </c>
      <c r="C613" s="48" t="s">
        <v>74</v>
      </c>
      <c r="D613" s="17">
        <v>28</v>
      </c>
      <c r="E613" s="17">
        <v>1</v>
      </c>
      <c r="F613" s="17">
        <v>2</v>
      </c>
      <c r="G613" s="17">
        <v>3</v>
      </c>
      <c r="H613" s="33"/>
      <c r="I613" s="42">
        <f>VLOOKUP($A613,Skaters!$A1:$L640,7,FALSE)</f>
        <v>46</v>
      </c>
      <c r="J613" s="33">
        <f>VLOOKUP($A613,Skaters!$A1:$L640,10,FALSE)</f>
        <v>1.73472610050932</v>
      </c>
      <c r="K613" s="33">
        <f>VLOOKUP($A613,Skaters!$A1:$L640,11,FALSE)</f>
        <v>4.8546906383498802</v>
      </c>
      <c r="L613" s="33">
        <f>VLOOKUP($A613,Skaters!$A1:$L640,12,FALSE)</f>
        <v>6.5894167388592004</v>
      </c>
      <c r="M613" s="33"/>
      <c r="N613" s="17">
        <f t="shared" si="36"/>
        <v>74</v>
      </c>
      <c r="O613" s="33">
        <f t="shared" si="37"/>
        <v>2.7347261005093202</v>
      </c>
      <c r="P613" s="33">
        <f t="shared" si="38"/>
        <v>6.8546906383498802</v>
      </c>
      <c r="Q613" s="33">
        <f t="shared" si="39"/>
        <v>9.5894167388591995</v>
      </c>
    </row>
    <row r="614" spans="1:17" ht="21.25" customHeight="1" x14ac:dyDescent="0.15">
      <c r="A614" s="44" t="s">
        <v>703</v>
      </c>
      <c r="B614" s="48" t="s">
        <v>239</v>
      </c>
      <c r="C614" s="48" t="s">
        <v>74</v>
      </c>
      <c r="D614" s="17">
        <v>23</v>
      </c>
      <c r="E614" s="17">
        <v>1</v>
      </c>
      <c r="F614" s="17">
        <v>1</v>
      </c>
      <c r="G614" s="17">
        <v>2</v>
      </c>
      <c r="H614" s="33"/>
      <c r="I614" s="42">
        <f>VLOOKUP($A614,Skaters!$A1:$L640,7,FALSE)</f>
        <v>44</v>
      </c>
      <c r="J614" s="33">
        <f>VLOOKUP($A614,Skaters!$A1:$L640,10,FALSE)</f>
        <v>3.3688246390802399</v>
      </c>
      <c r="K614" s="33">
        <f>VLOOKUP($A614,Skaters!$A1:$L640,11,FALSE)</f>
        <v>4.0916964715631696</v>
      </c>
      <c r="L614" s="33">
        <f>VLOOKUP($A614,Skaters!$A1:$L640,12,FALSE)</f>
        <v>7.4605211106433904</v>
      </c>
      <c r="M614" s="33"/>
      <c r="N614" s="17">
        <f t="shared" si="36"/>
        <v>67</v>
      </c>
      <c r="O614" s="33">
        <f t="shared" si="37"/>
        <v>4.3688246390802394</v>
      </c>
      <c r="P614" s="33">
        <f t="shared" si="38"/>
        <v>5.0916964715631696</v>
      </c>
      <c r="Q614" s="33">
        <f t="shared" si="39"/>
        <v>9.4605211106433913</v>
      </c>
    </row>
    <row r="615" spans="1:17" ht="21.25" customHeight="1" x14ac:dyDescent="0.2">
      <c r="A615" s="47" t="s">
        <v>630</v>
      </c>
      <c r="B615" s="38" t="s">
        <v>67</v>
      </c>
      <c r="C615" s="38" t="s">
        <v>74</v>
      </c>
      <c r="D615" s="17">
        <v>22</v>
      </c>
      <c r="E615" s="17">
        <v>1</v>
      </c>
      <c r="F615" s="17">
        <v>1</v>
      </c>
      <c r="G615" s="17">
        <v>2</v>
      </c>
      <c r="H615" s="33"/>
      <c r="I615" s="42">
        <f>VLOOKUP($A615,Skaters!$A1:$L640,7,FALSE)</f>
        <v>51</v>
      </c>
      <c r="J615" s="33">
        <f>VLOOKUP($A615,Skaters!$A1:$L640,10,FALSE)</f>
        <v>2.1423258891538302</v>
      </c>
      <c r="K615" s="33">
        <f>VLOOKUP($A615,Skaters!$A1:$L640,11,FALSE)</f>
        <v>5.2997120540452398</v>
      </c>
      <c r="L615" s="33">
        <f>VLOOKUP($A615,Skaters!$A1:$L640,12,FALSE)</f>
        <v>7.4420379431989998</v>
      </c>
      <c r="M615" s="33"/>
      <c r="N615" s="17">
        <f t="shared" si="36"/>
        <v>73</v>
      </c>
      <c r="O615" s="33">
        <f t="shared" si="37"/>
        <v>3.1423258891538302</v>
      </c>
      <c r="P615" s="33">
        <f t="shared" si="38"/>
        <v>6.2997120540452398</v>
      </c>
      <c r="Q615" s="33">
        <f t="shared" si="39"/>
        <v>9.4420379431990007</v>
      </c>
    </row>
    <row r="616" spans="1:17" ht="21.25" customHeight="1" x14ac:dyDescent="0.15">
      <c r="A616" s="44" t="s">
        <v>656</v>
      </c>
      <c r="B616" s="45" t="s">
        <v>102</v>
      </c>
      <c r="C616" s="45" t="s">
        <v>66</v>
      </c>
      <c r="D616" s="17">
        <v>21</v>
      </c>
      <c r="E616" s="17">
        <v>0</v>
      </c>
      <c r="F616" s="17">
        <v>1</v>
      </c>
      <c r="G616" s="17">
        <v>1</v>
      </c>
      <c r="H616" s="33"/>
      <c r="I616" s="42">
        <f>VLOOKUP($A616,Skaters!$A1:$L640,7,FALSE)</f>
        <v>54</v>
      </c>
      <c r="J616" s="33">
        <f>VLOOKUP($A616,Skaters!$A1:$L640,10,FALSE)</f>
        <v>4.1124421592168003</v>
      </c>
      <c r="K616" s="33">
        <f>VLOOKUP($A616,Skaters!$A1:$L640,11,FALSE)</f>
        <v>4.3164783429339204</v>
      </c>
      <c r="L616" s="33">
        <f>VLOOKUP($A616,Skaters!$A1:$L640,12,FALSE)</f>
        <v>8.4289205021507492</v>
      </c>
      <c r="M616" s="33"/>
      <c r="N616" s="17">
        <f t="shared" si="36"/>
        <v>75</v>
      </c>
      <c r="O616" s="33">
        <f t="shared" si="37"/>
        <v>4.1124421592168003</v>
      </c>
      <c r="P616" s="33">
        <f t="shared" si="38"/>
        <v>5.3164783429339204</v>
      </c>
      <c r="Q616" s="33">
        <f t="shared" si="39"/>
        <v>9.4289205021507492</v>
      </c>
    </row>
    <row r="617" spans="1:17" ht="21.25" customHeight="1" x14ac:dyDescent="0.15">
      <c r="A617" s="44" t="s">
        <v>709</v>
      </c>
      <c r="B617" s="45" t="s">
        <v>68</v>
      </c>
      <c r="C617" s="45" t="s">
        <v>81</v>
      </c>
      <c r="D617" s="17">
        <v>19</v>
      </c>
      <c r="E617" s="17">
        <v>0</v>
      </c>
      <c r="F617" s="17">
        <v>2</v>
      </c>
      <c r="G617" s="17">
        <v>2</v>
      </c>
      <c r="H617" s="33"/>
      <c r="I617" s="42">
        <f>VLOOKUP($A617,Skaters!$A1:$L640,7,FALSE)</f>
        <v>47</v>
      </c>
      <c r="J617" s="33">
        <f>VLOOKUP($A617,Skaters!$A1:$L640,10,FALSE)</f>
        <v>2.0846539379821101</v>
      </c>
      <c r="K617" s="33">
        <f>VLOOKUP($A617,Skaters!$A1:$L640,11,FALSE)</f>
        <v>5.3125641119866298</v>
      </c>
      <c r="L617" s="33">
        <f>VLOOKUP($A617,Skaters!$A1:$L640,12,FALSE)</f>
        <v>7.3972180499686804</v>
      </c>
      <c r="M617" s="33"/>
      <c r="N617" s="17">
        <f t="shared" si="36"/>
        <v>66</v>
      </c>
      <c r="O617" s="33">
        <f t="shared" si="37"/>
        <v>2.0846539379821101</v>
      </c>
      <c r="P617" s="33">
        <f t="shared" si="38"/>
        <v>7.3125641119866298</v>
      </c>
      <c r="Q617" s="33">
        <f t="shared" si="39"/>
        <v>9.3972180499686804</v>
      </c>
    </row>
    <row r="618" spans="1:17" ht="21.25" customHeight="1" x14ac:dyDescent="0.15">
      <c r="A618" s="37" t="s">
        <v>682</v>
      </c>
      <c r="B618" s="38" t="s">
        <v>135</v>
      </c>
      <c r="C618" s="38" t="s">
        <v>59</v>
      </c>
      <c r="D618" s="17">
        <v>21</v>
      </c>
      <c r="E618" s="17">
        <v>1</v>
      </c>
      <c r="F618" s="17">
        <v>0</v>
      </c>
      <c r="G618" s="17">
        <v>1</v>
      </c>
      <c r="H618" s="33"/>
      <c r="I618" s="42">
        <f>VLOOKUP($A618,Skaters!$A1:$L640,7,FALSE)</f>
        <v>49</v>
      </c>
      <c r="J618" s="33">
        <f>VLOOKUP($A618,Skaters!$A1:$L640,10,FALSE)</f>
        <v>3.2016112880322898</v>
      </c>
      <c r="K618" s="33">
        <f>VLOOKUP($A618,Skaters!$A1:$L640,11,FALSE)</f>
        <v>5.1766440667160296</v>
      </c>
      <c r="L618" s="33">
        <f>VLOOKUP($A618,Skaters!$A1:$L640,12,FALSE)</f>
        <v>8.3782553547482692</v>
      </c>
      <c r="M618" s="33"/>
      <c r="N618" s="17">
        <f t="shared" si="36"/>
        <v>70</v>
      </c>
      <c r="O618" s="33">
        <f t="shared" si="37"/>
        <v>4.2016112880322893</v>
      </c>
      <c r="P618" s="33">
        <f t="shared" si="38"/>
        <v>5.1766440667160296</v>
      </c>
      <c r="Q618" s="33">
        <f t="shared" si="39"/>
        <v>9.3782553547482692</v>
      </c>
    </row>
    <row r="619" spans="1:17" ht="21.25" customHeight="1" x14ac:dyDescent="0.15">
      <c r="A619" s="44" t="s">
        <v>707</v>
      </c>
      <c r="B619" s="45" t="s">
        <v>135</v>
      </c>
      <c r="C619" s="45" t="s">
        <v>59</v>
      </c>
      <c r="D619" s="17">
        <v>24</v>
      </c>
      <c r="E619" s="17">
        <v>1</v>
      </c>
      <c r="F619" s="17">
        <v>1</v>
      </c>
      <c r="G619" s="17">
        <v>2</v>
      </c>
      <c r="H619" s="33"/>
      <c r="I619" s="42">
        <f>VLOOKUP($A619,Skaters!$A1:$L640,7,FALSE)</f>
        <v>49</v>
      </c>
      <c r="J619" s="33">
        <f>VLOOKUP($A619,Skaters!$A1:$L640,10,FALSE)</f>
        <v>2.4192928306610901</v>
      </c>
      <c r="K619" s="33">
        <f>VLOOKUP($A619,Skaters!$A1:$L640,11,FALSE)</f>
        <v>4.8957094549412101</v>
      </c>
      <c r="L619" s="33">
        <f>VLOOKUP($A619,Skaters!$A1:$L640,12,FALSE)</f>
        <v>7.31500228560229</v>
      </c>
      <c r="M619" s="33"/>
      <c r="N619" s="17">
        <f t="shared" si="36"/>
        <v>73</v>
      </c>
      <c r="O619" s="33">
        <f t="shared" si="37"/>
        <v>3.4192928306610901</v>
      </c>
      <c r="P619" s="33">
        <f t="shared" si="38"/>
        <v>5.8957094549412101</v>
      </c>
      <c r="Q619" s="33">
        <f t="shared" si="39"/>
        <v>9.31500228560229</v>
      </c>
    </row>
    <row r="620" spans="1:17" ht="21.25" customHeight="1" x14ac:dyDescent="0.15">
      <c r="A620" s="37" t="s">
        <v>706</v>
      </c>
      <c r="B620" s="38" t="s">
        <v>72</v>
      </c>
      <c r="C620" s="38" t="s">
        <v>81</v>
      </c>
      <c r="D620" s="17">
        <v>29</v>
      </c>
      <c r="E620" s="17">
        <v>2</v>
      </c>
      <c r="F620" s="17">
        <v>1</v>
      </c>
      <c r="G620" s="17">
        <v>3</v>
      </c>
      <c r="H620" s="33"/>
      <c r="I620" s="42">
        <f>VLOOKUP($A620,Skaters!$A1:$L640,7,FALSE)</f>
        <v>49</v>
      </c>
      <c r="J620" s="33">
        <f>VLOOKUP($A620,Skaters!$A1:$L640,10,FALSE)</f>
        <v>3.0070110837652702</v>
      </c>
      <c r="K620" s="33">
        <f>VLOOKUP($A620,Skaters!$A1:$L640,11,FALSE)</f>
        <v>3.3020134222556998</v>
      </c>
      <c r="L620" s="33">
        <f>VLOOKUP($A620,Skaters!$A1:$L640,12,FALSE)</f>
        <v>6.3090245060209602</v>
      </c>
      <c r="M620" s="33"/>
      <c r="N620" s="17">
        <f t="shared" si="36"/>
        <v>78</v>
      </c>
      <c r="O620" s="33">
        <f t="shared" si="37"/>
        <v>5.0070110837652706</v>
      </c>
      <c r="P620" s="33">
        <f t="shared" si="38"/>
        <v>4.3020134222556994</v>
      </c>
      <c r="Q620" s="33">
        <f t="shared" si="39"/>
        <v>9.3090245060209611</v>
      </c>
    </row>
    <row r="621" spans="1:17" ht="21.25" customHeight="1" x14ac:dyDescent="0.15">
      <c r="A621" s="44" t="s">
        <v>689</v>
      </c>
      <c r="B621" s="45" t="s">
        <v>92</v>
      </c>
      <c r="C621" s="45" t="s">
        <v>59</v>
      </c>
      <c r="D621" s="17">
        <v>16</v>
      </c>
      <c r="E621" s="17">
        <v>0</v>
      </c>
      <c r="F621" s="17">
        <v>1</v>
      </c>
      <c r="G621" s="17">
        <v>1</v>
      </c>
      <c r="H621" s="33"/>
      <c r="I621" s="42">
        <f>VLOOKUP($A621,Skaters!$A1:$L640,7,FALSE)</f>
        <v>46</v>
      </c>
      <c r="J621" s="33">
        <f>VLOOKUP($A621,Skaters!$A1:$L640,10,FALSE)</f>
        <v>3.8657237599417602</v>
      </c>
      <c r="K621" s="33">
        <f>VLOOKUP($A621,Skaters!$A1:$L640,11,FALSE)</f>
        <v>4.4363659376694899</v>
      </c>
      <c r="L621" s="33">
        <f>VLOOKUP($A621,Skaters!$A1:$L640,12,FALSE)</f>
        <v>8.3020896976113008</v>
      </c>
      <c r="M621" s="33"/>
      <c r="N621" s="17">
        <f t="shared" si="36"/>
        <v>62</v>
      </c>
      <c r="O621" s="33">
        <f t="shared" si="37"/>
        <v>3.8657237599417602</v>
      </c>
      <c r="P621" s="33">
        <f t="shared" si="38"/>
        <v>5.4363659376694899</v>
      </c>
      <c r="Q621" s="33">
        <f t="shared" si="39"/>
        <v>9.3020896976113008</v>
      </c>
    </row>
    <row r="622" spans="1:17" ht="21.25" customHeight="1" x14ac:dyDescent="0.15">
      <c r="A622" s="37" t="s">
        <v>690</v>
      </c>
      <c r="B622" s="38" t="s">
        <v>151</v>
      </c>
      <c r="C622" s="38" t="s">
        <v>104</v>
      </c>
      <c r="D622" s="17">
        <v>33</v>
      </c>
      <c r="E622" s="17">
        <v>1</v>
      </c>
      <c r="F622" s="17">
        <v>2</v>
      </c>
      <c r="G622" s="17">
        <v>3</v>
      </c>
      <c r="H622" s="33"/>
      <c r="I622" s="42">
        <f>VLOOKUP($A622,Skaters!$A1:$L640,7,FALSE)</f>
        <v>47</v>
      </c>
      <c r="J622" s="33">
        <f>VLOOKUP($A622,Skaters!$A1:$L640,10,FALSE)</f>
        <v>2.9077343777460101</v>
      </c>
      <c r="K622" s="33">
        <f>VLOOKUP($A622,Skaters!$A1:$L640,11,FALSE)</f>
        <v>3.23761082788439</v>
      </c>
      <c r="L622" s="33">
        <f>VLOOKUP($A622,Skaters!$A1:$L640,12,FALSE)</f>
        <v>6.1453452056303703</v>
      </c>
      <c r="M622" s="33"/>
      <c r="N622" s="17">
        <f t="shared" si="36"/>
        <v>80</v>
      </c>
      <c r="O622" s="33">
        <f t="shared" si="37"/>
        <v>3.9077343777460101</v>
      </c>
      <c r="P622" s="33">
        <f t="shared" si="38"/>
        <v>5.2376108278843905</v>
      </c>
      <c r="Q622" s="33">
        <f t="shared" si="39"/>
        <v>9.1453452056303703</v>
      </c>
    </row>
    <row r="623" spans="1:17" ht="21.25" customHeight="1" x14ac:dyDescent="0.15">
      <c r="A623" s="37" t="s">
        <v>700</v>
      </c>
      <c r="B623" s="38" t="s">
        <v>115</v>
      </c>
      <c r="C623" s="38" t="s">
        <v>74</v>
      </c>
      <c r="D623" s="17">
        <v>20</v>
      </c>
      <c r="E623" s="17">
        <v>0</v>
      </c>
      <c r="F623" s="17">
        <v>3</v>
      </c>
      <c r="G623" s="17">
        <v>3</v>
      </c>
      <c r="H623" s="33"/>
      <c r="I623" s="42">
        <f>VLOOKUP($A623,Skaters!$A1:$L640,7,FALSE)</f>
        <v>50</v>
      </c>
      <c r="J623" s="33">
        <f>VLOOKUP($A623,Skaters!$A1:$L640,10,FALSE)</f>
        <v>1.6130695294286099</v>
      </c>
      <c r="K623" s="33">
        <f>VLOOKUP($A623,Skaters!$A1:$L640,11,FALSE)</f>
        <v>4.5283521868552299</v>
      </c>
      <c r="L623" s="33">
        <f>VLOOKUP($A623,Skaters!$A1:$L640,12,FALSE)</f>
        <v>6.1414217162838503</v>
      </c>
      <c r="M623" s="33"/>
      <c r="N623" s="17">
        <f t="shared" si="36"/>
        <v>70</v>
      </c>
      <c r="O623" s="33">
        <f t="shared" si="37"/>
        <v>1.6130695294286099</v>
      </c>
      <c r="P623" s="33">
        <f t="shared" si="38"/>
        <v>7.5283521868552299</v>
      </c>
      <c r="Q623" s="33">
        <f t="shared" si="39"/>
        <v>9.1414217162838511</v>
      </c>
    </row>
    <row r="624" spans="1:17" ht="21.25" customHeight="1" x14ac:dyDescent="0.15">
      <c r="A624" s="44" t="s">
        <v>661</v>
      </c>
      <c r="B624" s="45" t="s">
        <v>67</v>
      </c>
      <c r="C624" s="45" t="s">
        <v>104</v>
      </c>
      <c r="D624" s="17">
        <v>18</v>
      </c>
      <c r="E624" s="17">
        <v>1</v>
      </c>
      <c r="F624" s="17">
        <v>1</v>
      </c>
      <c r="G624" s="17">
        <v>2</v>
      </c>
      <c r="H624" s="33"/>
      <c r="I624" s="42">
        <f>VLOOKUP($A624,Skaters!$A1:$L640,7,FALSE)</f>
        <v>51</v>
      </c>
      <c r="J624" s="33">
        <f>VLOOKUP($A624,Skaters!$A1:$L640,10,FALSE)</f>
        <v>3.1289300144668601</v>
      </c>
      <c r="K624" s="33">
        <f>VLOOKUP($A624,Skaters!$A1:$L640,11,FALSE)</f>
        <v>3.9679877472765099</v>
      </c>
      <c r="L624" s="33">
        <f>VLOOKUP($A624,Skaters!$A1:$L640,12,FALSE)</f>
        <v>7.0969177617433603</v>
      </c>
      <c r="M624" s="33"/>
      <c r="N624" s="17">
        <f t="shared" si="36"/>
        <v>69</v>
      </c>
      <c r="O624" s="33">
        <f t="shared" si="37"/>
        <v>4.1289300144668601</v>
      </c>
      <c r="P624" s="33">
        <f t="shared" si="38"/>
        <v>4.9679877472765099</v>
      </c>
      <c r="Q624" s="33">
        <f t="shared" si="39"/>
        <v>9.0969177617433594</v>
      </c>
    </row>
    <row r="625" spans="1:17" ht="21.25" customHeight="1" x14ac:dyDescent="0.15">
      <c r="A625" s="37" t="s">
        <v>710</v>
      </c>
      <c r="B625" s="38" t="s">
        <v>117</v>
      </c>
      <c r="C625" s="38" t="s">
        <v>62</v>
      </c>
      <c r="D625" s="17">
        <v>27</v>
      </c>
      <c r="E625" s="17">
        <v>1</v>
      </c>
      <c r="F625" s="17">
        <v>2</v>
      </c>
      <c r="G625" s="17">
        <v>3</v>
      </c>
      <c r="H625" s="33"/>
      <c r="I625" s="42">
        <f>VLOOKUP($A625,Skaters!$A1:$L640,7,FALSE)</f>
        <v>48</v>
      </c>
      <c r="J625" s="33">
        <f>VLOOKUP($A625,Skaters!$A1:$L640,10,FALSE)</f>
        <v>3.0565124084836999</v>
      </c>
      <c r="K625" s="33">
        <f>VLOOKUP($A625,Skaters!$A1:$L640,11,FALSE)</f>
        <v>2.9745565562449499</v>
      </c>
      <c r="L625" s="33">
        <f>VLOOKUP($A625,Skaters!$A1:$L640,12,FALSE)</f>
        <v>6.03106896472862</v>
      </c>
      <c r="M625" s="33"/>
      <c r="N625" s="17">
        <f t="shared" si="36"/>
        <v>75</v>
      </c>
      <c r="O625" s="33">
        <f t="shared" si="37"/>
        <v>4.0565124084836999</v>
      </c>
      <c r="P625" s="33">
        <f t="shared" si="38"/>
        <v>4.9745565562449503</v>
      </c>
      <c r="Q625" s="33">
        <f t="shared" si="39"/>
        <v>9.03106896472862</v>
      </c>
    </row>
    <row r="626" spans="1:17" ht="21.25" customHeight="1" x14ac:dyDescent="0.15">
      <c r="A626" s="37" t="s">
        <v>679</v>
      </c>
      <c r="B626" s="38" t="s">
        <v>125</v>
      </c>
      <c r="C626" s="38" t="s">
        <v>74</v>
      </c>
      <c r="D626" s="17">
        <v>18</v>
      </c>
      <c r="E626" s="17">
        <v>1</v>
      </c>
      <c r="F626" s="17">
        <v>2</v>
      </c>
      <c r="G626" s="17">
        <v>3</v>
      </c>
      <c r="H626" s="33"/>
      <c r="I626" s="42">
        <f>VLOOKUP($A626,Skaters!$A1:$L640,7,FALSE)</f>
        <v>46</v>
      </c>
      <c r="J626" s="33">
        <f>VLOOKUP($A626,Skaters!$A1:$L640,10,FALSE)</f>
        <v>1.74143048839391</v>
      </c>
      <c r="K626" s="33">
        <f>VLOOKUP($A626,Skaters!$A1:$L640,11,FALSE)</f>
        <v>4.1291565765471603</v>
      </c>
      <c r="L626" s="33">
        <f>VLOOKUP($A626,Skaters!$A1:$L640,12,FALSE)</f>
        <v>5.8705870649410503</v>
      </c>
      <c r="M626" s="33"/>
      <c r="N626" s="17">
        <f t="shared" si="36"/>
        <v>64</v>
      </c>
      <c r="O626" s="33">
        <f t="shared" si="37"/>
        <v>2.74143048839391</v>
      </c>
      <c r="P626" s="33">
        <f t="shared" si="38"/>
        <v>6.1291565765471603</v>
      </c>
      <c r="Q626" s="33">
        <f t="shared" si="39"/>
        <v>8.8705870649410503</v>
      </c>
    </row>
    <row r="627" spans="1:17" ht="21.25" customHeight="1" x14ac:dyDescent="0.15">
      <c r="A627" s="37" t="s">
        <v>704</v>
      </c>
      <c r="B627" s="38" t="s">
        <v>119</v>
      </c>
      <c r="C627" s="38" t="s">
        <v>59</v>
      </c>
      <c r="D627" s="17">
        <v>20</v>
      </c>
      <c r="E627" s="17">
        <v>0</v>
      </c>
      <c r="F627" s="17">
        <v>2</v>
      </c>
      <c r="G627" s="17">
        <v>2</v>
      </c>
      <c r="H627" s="33"/>
      <c r="I627" s="42">
        <f>VLOOKUP($A627,Skaters!$A1:$L640,7,FALSE)</f>
        <v>46</v>
      </c>
      <c r="J627" s="33">
        <f>VLOOKUP($A627,Skaters!$A1:$L640,10,FALSE)</f>
        <v>2.0578142154230199</v>
      </c>
      <c r="K627" s="33">
        <f>VLOOKUP($A627,Skaters!$A1:$L640,11,FALSE)</f>
        <v>4.80636014785809</v>
      </c>
      <c r="L627" s="33">
        <f>VLOOKUP($A627,Skaters!$A1:$L640,12,FALSE)</f>
        <v>6.8641743632811103</v>
      </c>
      <c r="M627" s="33"/>
      <c r="N627" s="17">
        <f t="shared" si="36"/>
        <v>66</v>
      </c>
      <c r="O627" s="33">
        <f t="shared" si="37"/>
        <v>2.0578142154230199</v>
      </c>
      <c r="P627" s="33">
        <f t="shared" si="38"/>
        <v>6.80636014785809</v>
      </c>
      <c r="Q627" s="33">
        <f t="shared" si="39"/>
        <v>8.8641743632811103</v>
      </c>
    </row>
    <row r="628" spans="1:17" ht="21.25" customHeight="1" x14ac:dyDescent="0.2">
      <c r="A628" s="47" t="s">
        <v>702</v>
      </c>
      <c r="B628" s="38" t="s">
        <v>151</v>
      </c>
      <c r="C628" s="38" t="s">
        <v>59</v>
      </c>
      <c r="D628" s="17">
        <v>19</v>
      </c>
      <c r="E628" s="17">
        <v>1</v>
      </c>
      <c r="F628" s="17">
        <v>0</v>
      </c>
      <c r="G628" s="17">
        <v>1</v>
      </c>
      <c r="H628" s="33"/>
      <c r="I628" s="42">
        <f>VLOOKUP($A628,Skaters!$A1:$L640,7,FALSE)</f>
        <v>47</v>
      </c>
      <c r="J628" s="33">
        <f>VLOOKUP($A628,Skaters!$A1:$L640,10,FALSE)</f>
        <v>3.1568713101841102</v>
      </c>
      <c r="K628" s="33">
        <f>VLOOKUP($A628,Skaters!$A1:$L640,11,FALSE)</f>
        <v>4.5844857101502603</v>
      </c>
      <c r="L628" s="33">
        <f>VLOOKUP($A628,Skaters!$A1:$L640,12,FALSE)</f>
        <v>7.74135702033435</v>
      </c>
      <c r="M628" s="33"/>
      <c r="N628" s="17">
        <f t="shared" si="36"/>
        <v>66</v>
      </c>
      <c r="O628" s="33">
        <f t="shared" si="37"/>
        <v>4.1568713101841102</v>
      </c>
      <c r="P628" s="33">
        <f t="shared" si="38"/>
        <v>4.5844857101502603</v>
      </c>
      <c r="Q628" s="33">
        <f t="shared" si="39"/>
        <v>8.74135702033435</v>
      </c>
    </row>
    <row r="629" spans="1:17" ht="21.25" customHeight="1" x14ac:dyDescent="0.15">
      <c r="A629" s="37" t="s">
        <v>698</v>
      </c>
      <c r="B629" s="38" t="s">
        <v>144</v>
      </c>
      <c r="C629" s="38" t="s">
        <v>61</v>
      </c>
      <c r="D629" s="17">
        <v>19</v>
      </c>
      <c r="E629" s="17">
        <v>0</v>
      </c>
      <c r="F629" s="17">
        <v>1</v>
      </c>
      <c r="G629" s="17">
        <v>1</v>
      </c>
      <c r="H629" s="33"/>
      <c r="I629" s="42">
        <f>VLOOKUP($A629,Skaters!$A1:$L640,7,FALSE)</f>
        <v>48</v>
      </c>
      <c r="J629" s="33">
        <f>VLOOKUP($A629,Skaters!$A1:$L640,10,FALSE)</f>
        <v>3.0333124813150998</v>
      </c>
      <c r="K629" s="33">
        <f>VLOOKUP($A629,Skaters!$A1:$L640,11,FALSE)</f>
        <v>4.5056755022789101</v>
      </c>
      <c r="L629" s="33">
        <f>VLOOKUP($A629,Skaters!$A1:$L640,12,FALSE)</f>
        <v>7.5389879835939402</v>
      </c>
      <c r="M629" s="33"/>
      <c r="N629" s="17">
        <f t="shared" si="36"/>
        <v>67</v>
      </c>
      <c r="O629" s="33">
        <f t="shared" si="37"/>
        <v>3.0333124813150998</v>
      </c>
      <c r="P629" s="33">
        <f t="shared" si="38"/>
        <v>5.5056755022789101</v>
      </c>
      <c r="Q629" s="33">
        <f t="shared" si="39"/>
        <v>8.5389879835939411</v>
      </c>
    </row>
    <row r="630" spans="1:17" ht="21.25" customHeight="1" x14ac:dyDescent="0.15">
      <c r="A630" s="44" t="s">
        <v>649</v>
      </c>
      <c r="B630" s="48" t="s">
        <v>130</v>
      </c>
      <c r="C630" s="48" t="s">
        <v>74</v>
      </c>
      <c r="D630" s="17">
        <v>34</v>
      </c>
      <c r="E630" s="17">
        <v>0</v>
      </c>
      <c r="F630" s="17">
        <v>1</v>
      </c>
      <c r="G630" s="17">
        <v>1</v>
      </c>
      <c r="H630" s="33"/>
      <c r="I630" s="42">
        <f>VLOOKUP($A630,Skaters!$A1:$L640,7,FALSE)</f>
        <v>47</v>
      </c>
      <c r="J630" s="33">
        <f>VLOOKUP($A630,Skaters!$A1:$L640,10,FALSE)</f>
        <v>1.25757812755059</v>
      </c>
      <c r="K630" s="33">
        <f>VLOOKUP($A630,Skaters!$A1:$L640,11,FALSE)</f>
        <v>6.1489060748062601</v>
      </c>
      <c r="L630" s="33">
        <f>VLOOKUP($A630,Skaters!$A1:$L640,12,FALSE)</f>
        <v>7.40648420235682</v>
      </c>
      <c r="M630" s="33"/>
      <c r="N630" s="17">
        <f t="shared" si="36"/>
        <v>81</v>
      </c>
      <c r="O630" s="33">
        <f t="shared" si="37"/>
        <v>1.25757812755059</v>
      </c>
      <c r="P630" s="33">
        <f t="shared" si="38"/>
        <v>7.1489060748062601</v>
      </c>
      <c r="Q630" s="33">
        <f t="shared" si="39"/>
        <v>8.40648420235682</v>
      </c>
    </row>
    <row r="631" spans="1:17" ht="21.25" customHeight="1" x14ac:dyDescent="0.15">
      <c r="A631" s="44" t="s">
        <v>699</v>
      </c>
      <c r="B631" s="48" t="s">
        <v>119</v>
      </c>
      <c r="C631" s="48" t="s">
        <v>74</v>
      </c>
      <c r="D631" s="17">
        <v>24</v>
      </c>
      <c r="E631" s="17">
        <v>1</v>
      </c>
      <c r="F631" s="17">
        <v>1</v>
      </c>
      <c r="G631" s="17">
        <v>2</v>
      </c>
      <c r="H631" s="33"/>
      <c r="I631" s="42">
        <f>VLOOKUP($A631,Skaters!$A1:$L640,7,FALSE)</f>
        <v>46</v>
      </c>
      <c r="J631" s="33">
        <f>VLOOKUP($A631,Skaters!$A1:$L640,10,FALSE)</f>
        <v>1.8438145412356</v>
      </c>
      <c r="K631" s="33">
        <f>VLOOKUP($A631,Skaters!$A1:$L640,11,FALSE)</f>
        <v>4.5180236422658204</v>
      </c>
      <c r="L631" s="33">
        <f>VLOOKUP($A631,Skaters!$A1:$L640,12,FALSE)</f>
        <v>6.3618381835014297</v>
      </c>
      <c r="M631" s="33"/>
      <c r="N631" s="17">
        <f t="shared" si="36"/>
        <v>70</v>
      </c>
      <c r="O631" s="33">
        <f t="shared" si="37"/>
        <v>2.8438145412356</v>
      </c>
      <c r="P631" s="33">
        <f t="shared" si="38"/>
        <v>5.5180236422658204</v>
      </c>
      <c r="Q631" s="33">
        <f t="shared" si="39"/>
        <v>8.3618381835014297</v>
      </c>
    </row>
    <row r="632" spans="1:17" ht="21.25" customHeight="1" x14ac:dyDescent="0.15">
      <c r="A632" s="37" t="s">
        <v>672</v>
      </c>
      <c r="B632" s="38" t="s">
        <v>92</v>
      </c>
      <c r="C632" s="38" t="s">
        <v>74</v>
      </c>
      <c r="D632" s="17">
        <v>32</v>
      </c>
      <c r="E632" s="17">
        <v>0</v>
      </c>
      <c r="F632" s="17">
        <v>2</v>
      </c>
      <c r="G632" s="17">
        <v>2</v>
      </c>
      <c r="H632" s="33"/>
      <c r="I632" s="42">
        <f>VLOOKUP($A632,Skaters!$A1:$L640,7,FALSE)</f>
        <v>46</v>
      </c>
      <c r="J632" s="33">
        <f>VLOOKUP($A632,Skaters!$A1:$L640,10,FALSE)</f>
        <v>1.20138650068694</v>
      </c>
      <c r="K632" s="33">
        <f>VLOOKUP($A632,Skaters!$A1:$L640,11,FALSE)</f>
        <v>4.9302129026476296</v>
      </c>
      <c r="L632" s="33">
        <f>VLOOKUP($A632,Skaters!$A1:$L640,12,FALSE)</f>
        <v>6.1315994033346</v>
      </c>
      <c r="M632" s="33"/>
      <c r="N632" s="17">
        <f t="shared" si="36"/>
        <v>78</v>
      </c>
      <c r="O632" s="33">
        <f t="shared" si="37"/>
        <v>1.20138650068694</v>
      </c>
      <c r="P632" s="33">
        <f t="shared" si="38"/>
        <v>6.9302129026476296</v>
      </c>
      <c r="Q632" s="33">
        <f t="shared" si="39"/>
        <v>8.1315994033346009</v>
      </c>
    </row>
    <row r="633" spans="1:17" ht="21.25" customHeight="1" x14ac:dyDescent="0.15">
      <c r="A633" s="37" t="s">
        <v>714</v>
      </c>
      <c r="B633" s="38" t="s">
        <v>119</v>
      </c>
      <c r="C633" s="38" t="s">
        <v>66</v>
      </c>
      <c r="D633" s="17">
        <v>22</v>
      </c>
      <c r="E633" s="17">
        <v>0</v>
      </c>
      <c r="F633" s="17">
        <v>2</v>
      </c>
      <c r="G633" s="17">
        <v>2</v>
      </c>
      <c r="H633" s="33"/>
      <c r="I633" s="42">
        <f>VLOOKUP($A633,Skaters!$A1:$L640,7,FALSE)</f>
        <v>46</v>
      </c>
      <c r="J633" s="33">
        <f>VLOOKUP($A633,Skaters!$A1:$L640,10,FALSE)</f>
        <v>1.45248188445872</v>
      </c>
      <c r="K633" s="33">
        <f>VLOOKUP($A633,Skaters!$A1:$L640,11,FALSE)</f>
        <v>4.1310439209409697</v>
      </c>
      <c r="L633" s="33">
        <f>VLOOKUP($A633,Skaters!$A1:$L640,12,FALSE)</f>
        <v>5.5835258053996704</v>
      </c>
      <c r="M633" s="33"/>
      <c r="N633" s="17">
        <f t="shared" si="36"/>
        <v>68</v>
      </c>
      <c r="O633" s="33">
        <f t="shared" si="37"/>
        <v>1.45248188445872</v>
      </c>
      <c r="P633" s="33">
        <f t="shared" si="38"/>
        <v>6.1310439209409697</v>
      </c>
      <c r="Q633" s="33">
        <f t="shared" si="39"/>
        <v>7.5835258053996704</v>
      </c>
    </row>
    <row r="634" spans="1:17" ht="21.25" customHeight="1" x14ac:dyDescent="0.15">
      <c r="A634" s="37" t="s">
        <v>691</v>
      </c>
      <c r="B634" s="38" t="s">
        <v>78</v>
      </c>
      <c r="C634" s="38" t="s">
        <v>74</v>
      </c>
      <c r="D634" s="17">
        <v>23</v>
      </c>
      <c r="E634" s="17">
        <v>0</v>
      </c>
      <c r="F634" s="17">
        <v>2</v>
      </c>
      <c r="G634" s="17">
        <v>2</v>
      </c>
      <c r="H634" s="33"/>
      <c r="I634" s="42">
        <f>VLOOKUP($A634,Skaters!$A1:$L640,7,FALSE)</f>
        <v>45</v>
      </c>
      <c r="J634" s="33">
        <f>VLOOKUP($A634,Skaters!$A1:$L640,10,FALSE)</f>
        <v>1.08364387465012</v>
      </c>
      <c r="K634" s="33">
        <f>VLOOKUP($A634,Skaters!$A1:$L640,11,FALSE)</f>
        <v>4.4827454615435602</v>
      </c>
      <c r="L634" s="33">
        <f>VLOOKUP($A634,Skaters!$A1:$L640,12,FALSE)</f>
        <v>5.56638933619368</v>
      </c>
      <c r="M634" s="33"/>
      <c r="N634" s="17">
        <f t="shared" si="36"/>
        <v>68</v>
      </c>
      <c r="O634" s="33">
        <f t="shared" si="37"/>
        <v>1.08364387465012</v>
      </c>
      <c r="P634" s="33">
        <f t="shared" si="38"/>
        <v>6.4827454615435602</v>
      </c>
      <c r="Q634" s="33">
        <f t="shared" si="39"/>
        <v>7.56638933619368</v>
      </c>
    </row>
    <row r="635" spans="1:17" ht="21.25" customHeight="1" x14ac:dyDescent="0.15">
      <c r="A635" s="37" t="s">
        <v>691</v>
      </c>
      <c r="B635" s="38" t="s">
        <v>78</v>
      </c>
      <c r="C635" s="38" t="s">
        <v>74</v>
      </c>
      <c r="D635" s="17">
        <v>23</v>
      </c>
      <c r="E635" s="17">
        <v>0</v>
      </c>
      <c r="F635" s="17">
        <v>2</v>
      </c>
      <c r="G635" s="17">
        <v>2</v>
      </c>
      <c r="H635" s="33"/>
      <c r="I635" s="42">
        <f>VLOOKUP($A635,Skaters!$A1:$L640,7,FALSE)</f>
        <v>45</v>
      </c>
      <c r="J635" s="33">
        <f>VLOOKUP($A635,Skaters!$A1:$L640,10,FALSE)</f>
        <v>1.08364387465012</v>
      </c>
      <c r="K635" s="33">
        <f>VLOOKUP($A635,Skaters!$A1:$L640,11,FALSE)</f>
        <v>4.4827454615435602</v>
      </c>
      <c r="L635" s="33">
        <f>VLOOKUP($A635,Skaters!$A1:$L640,12,FALSE)</f>
        <v>5.56638933619368</v>
      </c>
      <c r="M635" s="33"/>
      <c r="N635" s="17">
        <f t="shared" si="36"/>
        <v>68</v>
      </c>
      <c r="O635" s="33">
        <f t="shared" si="37"/>
        <v>1.08364387465012</v>
      </c>
      <c r="P635" s="33">
        <f t="shared" si="38"/>
        <v>6.4827454615435602</v>
      </c>
      <c r="Q635" s="33">
        <f t="shared" si="39"/>
        <v>7.56638933619368</v>
      </c>
    </row>
    <row r="636" spans="1:17" ht="21.25" customHeight="1" x14ac:dyDescent="0.15">
      <c r="A636" s="37" t="s">
        <v>680</v>
      </c>
      <c r="B636" s="38" t="s">
        <v>96</v>
      </c>
      <c r="C636" s="38" t="s">
        <v>74</v>
      </c>
      <c r="D636" s="17">
        <v>29</v>
      </c>
      <c r="E636" s="17">
        <v>0</v>
      </c>
      <c r="F636" s="17">
        <v>1</v>
      </c>
      <c r="G636" s="17">
        <v>1</v>
      </c>
      <c r="H636" s="33"/>
      <c r="I636" s="42">
        <f>VLOOKUP($A636,Skaters!$A1:$L640,7,FALSE)</f>
        <v>46</v>
      </c>
      <c r="J636" s="33">
        <f>VLOOKUP($A636,Skaters!$A1:$L640,10,FALSE)</f>
        <v>1.7308304302231601</v>
      </c>
      <c r="K636" s="33">
        <f>VLOOKUP($A636,Skaters!$A1:$L640,11,FALSE)</f>
        <v>4.8129415642272102</v>
      </c>
      <c r="L636" s="33">
        <f>VLOOKUP($A636,Skaters!$A1:$L640,12,FALSE)</f>
        <v>6.5437719944503598</v>
      </c>
      <c r="M636" s="33"/>
      <c r="N636" s="17">
        <f t="shared" si="36"/>
        <v>75</v>
      </c>
      <c r="O636" s="33">
        <f t="shared" si="37"/>
        <v>1.7308304302231601</v>
      </c>
      <c r="P636" s="33">
        <f t="shared" si="38"/>
        <v>5.8129415642272102</v>
      </c>
      <c r="Q636" s="33">
        <f t="shared" si="39"/>
        <v>7.5437719944503598</v>
      </c>
    </row>
    <row r="637" spans="1:17" ht="21.25" customHeight="1" x14ac:dyDescent="0.15">
      <c r="A637" s="37" t="s">
        <v>712</v>
      </c>
      <c r="B637" s="38" t="s">
        <v>58</v>
      </c>
      <c r="C637" s="38" t="s">
        <v>66</v>
      </c>
      <c r="D637" s="17">
        <v>17</v>
      </c>
      <c r="E637" s="17">
        <v>0</v>
      </c>
      <c r="F637" s="17">
        <v>1</v>
      </c>
      <c r="G637" s="17">
        <v>1</v>
      </c>
      <c r="H637" s="33"/>
      <c r="I637" s="42">
        <f>VLOOKUP($A637,Skaters!$A1:$L640,7,FALSE)</f>
        <v>48</v>
      </c>
      <c r="J637" s="33">
        <f>VLOOKUP($A637,Skaters!$A1:$L640,10,FALSE)</f>
        <v>1.6401856911622199</v>
      </c>
      <c r="K637" s="33">
        <f>VLOOKUP($A637,Skaters!$A1:$L640,11,FALSE)</f>
        <v>3.8776275856394902</v>
      </c>
      <c r="L637" s="33">
        <f>VLOOKUP($A637,Skaters!$A1:$L640,12,FALSE)</f>
        <v>5.5178132768017001</v>
      </c>
      <c r="M637" s="33"/>
      <c r="N637" s="17">
        <f t="shared" si="36"/>
        <v>65</v>
      </c>
      <c r="O637" s="33">
        <f t="shared" si="37"/>
        <v>1.6401856911622199</v>
      </c>
      <c r="P637" s="33">
        <f t="shared" si="38"/>
        <v>4.8776275856394902</v>
      </c>
      <c r="Q637" s="33">
        <f t="shared" si="39"/>
        <v>6.5178132768017001</v>
      </c>
    </row>
    <row r="638" spans="1:17" ht="21.25" customHeight="1" x14ac:dyDescent="0.15">
      <c r="A638" s="37" t="s">
        <v>712</v>
      </c>
      <c r="B638" s="38" t="s">
        <v>58</v>
      </c>
      <c r="C638" s="38" t="s">
        <v>66</v>
      </c>
      <c r="D638" s="17">
        <v>17</v>
      </c>
      <c r="E638" s="17">
        <v>0</v>
      </c>
      <c r="F638" s="17">
        <v>1</v>
      </c>
      <c r="G638" s="17">
        <v>1</v>
      </c>
      <c r="H638" s="33"/>
      <c r="I638" s="42">
        <f>VLOOKUP($A638,Skaters!$A1:$L640,7,FALSE)</f>
        <v>48</v>
      </c>
      <c r="J638" s="33">
        <f>VLOOKUP($A638,Skaters!$A1:$L640,10,FALSE)</f>
        <v>1.6401856911622199</v>
      </c>
      <c r="K638" s="33">
        <f>VLOOKUP($A638,Skaters!$A1:$L640,11,FALSE)</f>
        <v>3.8776275856394902</v>
      </c>
      <c r="L638" s="33">
        <f>VLOOKUP($A638,Skaters!$A1:$L640,12,FALSE)</f>
        <v>5.5178132768017001</v>
      </c>
      <c r="M638" s="33"/>
      <c r="N638" s="17">
        <f t="shared" si="36"/>
        <v>65</v>
      </c>
      <c r="O638" s="33">
        <f t="shared" si="37"/>
        <v>1.6401856911622199</v>
      </c>
      <c r="P638" s="33">
        <f t="shared" si="38"/>
        <v>4.8776275856394902</v>
      </c>
      <c r="Q638" s="33">
        <f t="shared" si="39"/>
        <v>6.5178132768017001</v>
      </c>
    </row>
    <row r="639" spans="1:17" ht="21.25" customHeight="1" x14ac:dyDescent="0.15">
      <c r="A639" s="37" t="s">
        <v>712</v>
      </c>
      <c r="B639" s="38" t="s">
        <v>58</v>
      </c>
      <c r="C639" s="38" t="s">
        <v>66</v>
      </c>
      <c r="D639" s="17">
        <v>17</v>
      </c>
      <c r="E639" s="17">
        <v>0</v>
      </c>
      <c r="F639" s="17">
        <v>1</v>
      </c>
      <c r="G639" s="17">
        <v>1</v>
      </c>
      <c r="H639" s="33"/>
      <c r="I639" s="42">
        <f>VLOOKUP($A639,Skaters!$A1:$L640,7,FALSE)</f>
        <v>48</v>
      </c>
      <c r="J639" s="33">
        <f>VLOOKUP($A639,Skaters!$A1:$L640,10,FALSE)</f>
        <v>1.6401856911622199</v>
      </c>
      <c r="K639" s="33">
        <f>VLOOKUP($A639,Skaters!$A1:$L640,11,FALSE)</f>
        <v>3.8776275856394902</v>
      </c>
      <c r="L639" s="33">
        <f>VLOOKUP($A639,Skaters!$A1:$L640,12,FALSE)</f>
        <v>5.5178132768017001</v>
      </c>
      <c r="M639" s="33"/>
      <c r="N639" s="17">
        <f t="shared" si="36"/>
        <v>65</v>
      </c>
      <c r="O639" s="33">
        <f t="shared" si="37"/>
        <v>1.6401856911622199</v>
      </c>
      <c r="P639" s="33">
        <f t="shared" si="38"/>
        <v>4.8776275856394902</v>
      </c>
      <c r="Q639" s="33">
        <f t="shared" si="39"/>
        <v>6.5178132768017001</v>
      </c>
    </row>
    <row r="640" spans="1:17" ht="21.25" customHeight="1" x14ac:dyDescent="0.15">
      <c r="A640" s="37" t="s">
        <v>713</v>
      </c>
      <c r="B640" s="38" t="s">
        <v>60</v>
      </c>
      <c r="C640" s="38" t="s">
        <v>74</v>
      </c>
      <c r="D640" s="17">
        <v>19</v>
      </c>
      <c r="E640" s="17">
        <v>0</v>
      </c>
      <c r="F640" s="17">
        <v>1</v>
      </c>
      <c r="G640" s="17">
        <v>1</v>
      </c>
      <c r="H640" s="33"/>
      <c r="I640" s="42">
        <f>VLOOKUP($A640,Skaters!$A1:$L640,7,FALSE)</f>
        <v>51</v>
      </c>
      <c r="J640" s="33">
        <f>VLOOKUP($A640,Skaters!$A1:$L640,10,FALSE)</f>
        <v>1.3632699524010601</v>
      </c>
      <c r="K640" s="33">
        <f>VLOOKUP($A640,Skaters!$A1:$L640,11,FALSE)</f>
        <v>3.08462941172662</v>
      </c>
      <c r="L640" s="33">
        <f>VLOOKUP($A640,Skaters!$A1:$L640,12,FALSE)</f>
        <v>4.4478993641276903</v>
      </c>
      <c r="M640" s="33"/>
      <c r="N640" s="17">
        <f t="shared" si="36"/>
        <v>70</v>
      </c>
      <c r="O640" s="33">
        <f t="shared" si="37"/>
        <v>1.3632699524010601</v>
      </c>
      <c r="P640" s="33">
        <f t="shared" si="38"/>
        <v>4.0846294117266204</v>
      </c>
      <c r="Q640" s="33">
        <f t="shared" si="39"/>
        <v>5.4478993641276903</v>
      </c>
    </row>
    <row r="641" spans="1:17" ht="21.25" customHeight="1" x14ac:dyDescent="0.15">
      <c r="A641" s="37" t="s">
        <v>713</v>
      </c>
      <c r="B641" s="38" t="s">
        <v>60</v>
      </c>
      <c r="C641" s="38" t="s">
        <v>74</v>
      </c>
      <c r="D641" s="17">
        <v>19</v>
      </c>
      <c r="E641" s="17">
        <v>0</v>
      </c>
      <c r="F641" s="17">
        <v>1</v>
      </c>
      <c r="G641" s="17">
        <v>1</v>
      </c>
      <c r="H641" s="33"/>
      <c r="I641" s="42">
        <f>VLOOKUP($A641,Skaters!$A1:$L640,7,FALSE)</f>
        <v>51</v>
      </c>
      <c r="J641" s="33">
        <f>VLOOKUP($A641,Skaters!$A1:$L640,10,FALSE)</f>
        <v>1.3632699524010601</v>
      </c>
      <c r="K641" s="33">
        <f>VLOOKUP($A641,Skaters!$A1:$L640,11,FALSE)</f>
        <v>3.08462941172662</v>
      </c>
      <c r="L641" s="33">
        <f>VLOOKUP($A641,Skaters!$A1:$L640,12,FALSE)</f>
        <v>4.4478993641276903</v>
      </c>
      <c r="M641" s="33"/>
      <c r="N641" s="17">
        <f t="shared" si="36"/>
        <v>70</v>
      </c>
      <c r="O641" s="33">
        <f t="shared" si="37"/>
        <v>1.3632699524010601</v>
      </c>
      <c r="P641" s="33">
        <f t="shared" si="38"/>
        <v>4.0846294117266204</v>
      </c>
      <c r="Q641" s="33">
        <f t="shared" si="39"/>
        <v>5.4478993641276903</v>
      </c>
    </row>
    <row r="642" spans="1:17" ht="21.25" customHeight="1" x14ac:dyDescent="0.15">
      <c r="A642" s="37" t="s">
        <v>713</v>
      </c>
      <c r="B642" s="38" t="s">
        <v>60</v>
      </c>
      <c r="C642" s="38" t="s">
        <v>74</v>
      </c>
      <c r="D642" s="17">
        <v>19</v>
      </c>
      <c r="E642" s="17">
        <v>0</v>
      </c>
      <c r="F642" s="17">
        <v>1</v>
      </c>
      <c r="G642" s="17">
        <v>1</v>
      </c>
      <c r="H642" s="33"/>
      <c r="I642" s="42">
        <f>VLOOKUP($A642,Skaters!$A1:$L640,7,FALSE)</f>
        <v>51</v>
      </c>
      <c r="J642" s="33">
        <f>VLOOKUP($A642,Skaters!$A1:$L640,10,FALSE)</f>
        <v>1.3632699524010601</v>
      </c>
      <c r="K642" s="33">
        <f>VLOOKUP($A642,Skaters!$A1:$L640,11,FALSE)</f>
        <v>3.08462941172662</v>
      </c>
      <c r="L642" s="33">
        <f>VLOOKUP($A642,Skaters!$A1:$L640,12,FALSE)</f>
        <v>4.4478993641276903</v>
      </c>
      <c r="M642" s="33"/>
      <c r="N642" s="17">
        <f t="shared" ref="N642:N654" si="40">I642+D642</f>
        <v>70</v>
      </c>
      <c r="O642" s="33">
        <f t="shared" ref="O642:O654" si="41">J642+E642</f>
        <v>1.3632699524010601</v>
      </c>
      <c r="P642" s="33">
        <f t="shared" ref="P642:P654" si="42">K642+F642</f>
        <v>4.0846294117266204</v>
      </c>
      <c r="Q642" s="33">
        <f t="shared" ref="Q642:Q654" si="43">L642+G642</f>
        <v>5.4478993641276903</v>
      </c>
    </row>
    <row r="643" spans="1:17" ht="21.25" customHeight="1" x14ac:dyDescent="0.15">
      <c r="A643" s="37" t="s">
        <v>711</v>
      </c>
      <c r="B643" s="38" t="s">
        <v>72</v>
      </c>
      <c r="C643" s="38" t="s">
        <v>74</v>
      </c>
      <c r="D643" s="17">
        <v>16</v>
      </c>
      <c r="E643" s="17">
        <v>0</v>
      </c>
      <c r="F643" s="17">
        <v>1</v>
      </c>
      <c r="G643" s="17">
        <v>1</v>
      </c>
      <c r="H643" s="33"/>
      <c r="I643" s="42">
        <f>VLOOKUP($A643,Skaters!$A1:$L640,7,FALSE)</f>
        <v>49</v>
      </c>
      <c r="J643" s="33">
        <f>VLOOKUP($A643,Skaters!$A1:$L640,10,FALSE)</f>
        <v>0.63626388684232904</v>
      </c>
      <c r="K643" s="33">
        <f>VLOOKUP($A643,Skaters!$A1:$L640,11,FALSE)</f>
        <v>3.6638973829764301</v>
      </c>
      <c r="L643" s="33">
        <f>VLOOKUP($A643,Skaters!$A1:$L640,12,FALSE)</f>
        <v>4.3001612698187497</v>
      </c>
      <c r="M643" s="33"/>
      <c r="N643" s="17">
        <f t="shared" si="40"/>
        <v>65</v>
      </c>
      <c r="O643" s="33">
        <f t="shared" si="41"/>
        <v>0.63626388684232904</v>
      </c>
      <c r="P643" s="33">
        <f t="shared" si="42"/>
        <v>4.6638973829764296</v>
      </c>
      <c r="Q643" s="33">
        <f t="shared" si="43"/>
        <v>5.3001612698187497</v>
      </c>
    </row>
    <row r="644" spans="1:17" ht="21.25" customHeight="1" x14ac:dyDescent="0.15">
      <c r="A644" s="37" t="s">
        <v>711</v>
      </c>
      <c r="B644" s="38" t="s">
        <v>72</v>
      </c>
      <c r="C644" s="38" t="s">
        <v>74</v>
      </c>
      <c r="D644" s="17">
        <v>16</v>
      </c>
      <c r="E644" s="17">
        <v>0</v>
      </c>
      <c r="F644" s="17">
        <v>1</v>
      </c>
      <c r="G644" s="17">
        <v>1</v>
      </c>
      <c r="H644" s="33"/>
      <c r="I644" s="42">
        <f>VLOOKUP($A644,Skaters!$A1:$L640,7,FALSE)</f>
        <v>49</v>
      </c>
      <c r="J644" s="33">
        <f>VLOOKUP($A644,Skaters!$A1:$L640,10,FALSE)</f>
        <v>0.63626388684232904</v>
      </c>
      <c r="K644" s="33">
        <f>VLOOKUP($A644,Skaters!$A1:$L640,11,FALSE)</f>
        <v>3.6638973829764301</v>
      </c>
      <c r="L644" s="33">
        <f>VLOOKUP($A644,Skaters!$A1:$L640,12,FALSE)</f>
        <v>4.3001612698187497</v>
      </c>
      <c r="M644" s="33"/>
      <c r="N644" s="17">
        <f t="shared" si="40"/>
        <v>65</v>
      </c>
      <c r="O644" s="33">
        <f t="shared" si="41"/>
        <v>0.63626388684232904</v>
      </c>
      <c r="P644" s="33">
        <f t="shared" si="42"/>
        <v>4.6638973829764296</v>
      </c>
      <c r="Q644" s="33">
        <f t="shared" si="43"/>
        <v>5.3001612698187497</v>
      </c>
    </row>
    <row r="645" spans="1:17" ht="21.25" customHeight="1" x14ac:dyDescent="0.15">
      <c r="A645" s="37" t="s">
        <v>711</v>
      </c>
      <c r="B645" s="38" t="s">
        <v>72</v>
      </c>
      <c r="C645" s="38" t="s">
        <v>74</v>
      </c>
      <c r="D645" s="17">
        <v>16</v>
      </c>
      <c r="E645" s="17">
        <v>0</v>
      </c>
      <c r="F645" s="17">
        <v>1</v>
      </c>
      <c r="G645" s="17">
        <v>1</v>
      </c>
      <c r="H645" s="33"/>
      <c r="I645" s="42">
        <f>VLOOKUP($A645,Skaters!$A1:$L640,7,FALSE)</f>
        <v>49</v>
      </c>
      <c r="J645" s="33">
        <f>VLOOKUP($A645,Skaters!$A1:$L640,10,FALSE)</f>
        <v>0.63626388684232904</v>
      </c>
      <c r="K645" s="33">
        <f>VLOOKUP($A645,Skaters!$A1:$L640,11,FALSE)</f>
        <v>3.6638973829764301</v>
      </c>
      <c r="L645" s="33">
        <f>VLOOKUP($A645,Skaters!$A1:$L640,12,FALSE)</f>
        <v>4.3001612698187497</v>
      </c>
      <c r="M645" s="33"/>
      <c r="N645" s="17">
        <f t="shared" si="40"/>
        <v>65</v>
      </c>
      <c r="O645" s="33">
        <f t="shared" si="41"/>
        <v>0.63626388684232904</v>
      </c>
      <c r="P645" s="33">
        <f t="shared" si="42"/>
        <v>4.6638973829764296</v>
      </c>
      <c r="Q645" s="33">
        <f t="shared" si="43"/>
        <v>5.3001612698187497</v>
      </c>
    </row>
    <row r="646" spans="1:17" ht="21.25" customHeight="1" x14ac:dyDescent="0.15">
      <c r="A646" s="37" t="s">
        <v>705</v>
      </c>
      <c r="B646" s="38" t="s">
        <v>151</v>
      </c>
      <c r="C646" s="38" t="s">
        <v>74</v>
      </c>
      <c r="D646" s="17">
        <v>24</v>
      </c>
      <c r="E646" s="17">
        <v>0</v>
      </c>
      <c r="F646" s="17">
        <v>0</v>
      </c>
      <c r="G646" s="17">
        <v>0</v>
      </c>
      <c r="H646" s="33"/>
      <c r="I646" s="42">
        <f>VLOOKUP($A646,Skaters!$A1:$L640,7,FALSE)</f>
        <v>47</v>
      </c>
      <c r="J646" s="33">
        <f>VLOOKUP($A646,Skaters!$A1:$L640,10,FALSE)</f>
        <v>0.84426643304129001</v>
      </c>
      <c r="K646" s="33">
        <f>VLOOKUP($A646,Skaters!$A1:$L640,11,FALSE)</f>
        <v>3.38823536833636</v>
      </c>
      <c r="L646" s="33">
        <f>VLOOKUP($A646,Skaters!$A1:$L640,12,FALSE)</f>
        <v>4.2325018013776496</v>
      </c>
      <c r="M646" s="33"/>
      <c r="N646" s="17">
        <f t="shared" si="40"/>
        <v>71</v>
      </c>
      <c r="O646" s="33">
        <f t="shared" si="41"/>
        <v>0.84426643304129001</v>
      </c>
      <c r="P646" s="33">
        <f t="shared" si="42"/>
        <v>3.38823536833636</v>
      </c>
      <c r="Q646" s="33">
        <f t="shared" si="43"/>
        <v>4.2325018013776496</v>
      </c>
    </row>
    <row r="647" spans="1:17" ht="21.25" customHeight="1" x14ac:dyDescent="0.15">
      <c r="A647" s="37" t="s">
        <v>705</v>
      </c>
      <c r="B647" s="38" t="s">
        <v>151</v>
      </c>
      <c r="C647" s="38" t="s">
        <v>74</v>
      </c>
      <c r="D647" s="17">
        <v>24</v>
      </c>
      <c r="E647" s="17">
        <v>0</v>
      </c>
      <c r="F647" s="17">
        <v>0</v>
      </c>
      <c r="G647" s="17">
        <v>0</v>
      </c>
      <c r="H647" s="33"/>
      <c r="I647" s="42">
        <f>VLOOKUP($A647,Skaters!$A1:$L640,7,FALSE)</f>
        <v>47</v>
      </c>
      <c r="J647" s="33">
        <f>VLOOKUP($A647,Skaters!$A1:$L640,10,FALSE)</f>
        <v>0.84426643304129001</v>
      </c>
      <c r="K647" s="33">
        <f>VLOOKUP($A647,Skaters!$A1:$L640,11,FALSE)</f>
        <v>3.38823536833636</v>
      </c>
      <c r="L647" s="33">
        <f>VLOOKUP($A647,Skaters!$A1:$L640,12,FALSE)</f>
        <v>4.2325018013776496</v>
      </c>
      <c r="M647" s="33"/>
      <c r="N647" s="17">
        <f t="shared" si="40"/>
        <v>71</v>
      </c>
      <c r="O647" s="33">
        <f t="shared" si="41"/>
        <v>0.84426643304129001</v>
      </c>
      <c r="P647" s="33">
        <f t="shared" si="42"/>
        <v>3.38823536833636</v>
      </c>
      <c r="Q647" s="33">
        <f t="shared" si="43"/>
        <v>4.2325018013776496</v>
      </c>
    </row>
    <row r="648" spans="1:17" ht="21.25" customHeight="1" x14ac:dyDescent="0.15">
      <c r="A648" s="37" t="s">
        <v>705</v>
      </c>
      <c r="B648" s="38" t="s">
        <v>151</v>
      </c>
      <c r="C648" s="38" t="s">
        <v>74</v>
      </c>
      <c r="D648" s="17">
        <v>24</v>
      </c>
      <c r="E648" s="17">
        <v>0</v>
      </c>
      <c r="F648" s="17">
        <v>0</v>
      </c>
      <c r="G648" s="17">
        <v>0</v>
      </c>
      <c r="H648" s="33"/>
      <c r="I648" s="42">
        <f>VLOOKUP($A648,Skaters!$A1:$L640,7,FALSE)</f>
        <v>47</v>
      </c>
      <c r="J648" s="33">
        <f>VLOOKUP($A648,Skaters!$A1:$L640,10,FALSE)</f>
        <v>0.84426643304129001</v>
      </c>
      <c r="K648" s="33">
        <f>VLOOKUP($A648,Skaters!$A1:$L640,11,FALSE)</f>
        <v>3.38823536833636</v>
      </c>
      <c r="L648" s="33">
        <f>VLOOKUP($A648,Skaters!$A1:$L640,12,FALSE)</f>
        <v>4.2325018013776496</v>
      </c>
      <c r="M648" s="33"/>
      <c r="N648" s="17">
        <f t="shared" si="40"/>
        <v>71</v>
      </c>
      <c r="O648" s="33">
        <f t="shared" si="41"/>
        <v>0.84426643304129001</v>
      </c>
      <c r="P648" s="33">
        <f t="shared" si="42"/>
        <v>3.38823536833636</v>
      </c>
      <c r="Q648" s="33">
        <f t="shared" si="43"/>
        <v>4.2325018013776496</v>
      </c>
    </row>
    <row r="649" spans="1:17" ht="21.25" hidden="1" customHeight="1" x14ac:dyDescent="0.15">
      <c r="A649" s="37" t="s">
        <v>491</v>
      </c>
      <c r="B649" s="38" t="s">
        <v>65</v>
      </c>
      <c r="C649" s="50"/>
      <c r="D649" s="17" t="e">
        <f>INDEX(#REF!,MATCH($A649,#REF!,0))</f>
        <v>#REF!</v>
      </c>
      <c r="E649" s="17" t="e">
        <f>INDEX(#REF!,MATCH($A649,#REF!,0))</f>
        <v>#REF!</v>
      </c>
      <c r="F649" s="17" t="e">
        <f>G649-E649</f>
        <v>#REF!</v>
      </c>
      <c r="G649" s="17" t="e">
        <f>INDEX(#REF!,MATCH($A649,#REF!,0))</f>
        <v>#REF!</v>
      </c>
      <c r="H649" s="33"/>
      <c r="I649" s="42">
        <f>VLOOKUP($A649,Skaters!$A1:$L640,7,FALSE)</f>
        <v>46</v>
      </c>
      <c r="J649" s="33">
        <f>VLOOKUP($A649,Skaters!$A1:$L640,10,FALSE)</f>
        <v>5.68913652414059</v>
      </c>
      <c r="K649" s="33">
        <f>VLOOKUP($A649,Skaters!$A1:$L640,11,FALSE)</f>
        <v>10.420418916858001</v>
      </c>
      <c r="L649" s="33">
        <f>VLOOKUP($A649,Skaters!$A1:$L640,12,FALSE)</f>
        <v>16.109555440998701</v>
      </c>
      <c r="M649" s="33"/>
      <c r="N649" s="17" t="e">
        <f t="shared" si="40"/>
        <v>#REF!</v>
      </c>
      <c r="O649" s="33" t="e">
        <f t="shared" si="41"/>
        <v>#REF!</v>
      </c>
      <c r="P649" s="33" t="e">
        <f t="shared" si="42"/>
        <v>#REF!</v>
      </c>
      <c r="Q649" s="33" t="e">
        <f t="shared" si="43"/>
        <v>#REF!</v>
      </c>
    </row>
    <row r="650" spans="1:17" ht="21.25" hidden="1" customHeight="1" x14ac:dyDescent="0.15">
      <c r="A650" s="44" t="s">
        <v>495</v>
      </c>
      <c r="B650" s="45" t="s">
        <v>119</v>
      </c>
      <c r="C650" s="51"/>
      <c r="D650" s="17" t="e">
        <f>INDEX(#REF!,MATCH($A650,#REF!,0))</f>
        <v>#REF!</v>
      </c>
      <c r="E650" s="17" t="e">
        <f>INDEX(#REF!,MATCH($A650,#REF!,0))</f>
        <v>#REF!</v>
      </c>
      <c r="F650" s="17" t="e">
        <f>G650-E650</f>
        <v>#REF!</v>
      </c>
      <c r="G650" s="17" t="e">
        <f>INDEX(#REF!,MATCH($A650,#REF!,0))</f>
        <v>#REF!</v>
      </c>
      <c r="H650" s="33"/>
      <c r="I650" s="42">
        <f>VLOOKUP($A650,Skaters!$A1:$L640,7,FALSE)</f>
        <v>46</v>
      </c>
      <c r="J650" s="33">
        <f>VLOOKUP($A650,Skaters!$A1:$L640,10,FALSE)</f>
        <v>4.2168573201494901</v>
      </c>
      <c r="K650" s="33">
        <f>VLOOKUP($A650,Skaters!$A1:$L640,11,FALSE)</f>
        <v>9.8814657257315499</v>
      </c>
      <c r="L650" s="33">
        <f>VLOOKUP($A650,Skaters!$A1:$L640,12,FALSE)</f>
        <v>14.0983230458811</v>
      </c>
      <c r="M650" s="33"/>
      <c r="N650" s="17" t="e">
        <f t="shared" si="40"/>
        <v>#REF!</v>
      </c>
      <c r="O650" s="33" t="e">
        <f t="shared" si="41"/>
        <v>#REF!</v>
      </c>
      <c r="P650" s="33" t="e">
        <f t="shared" si="42"/>
        <v>#REF!</v>
      </c>
      <c r="Q650" s="33" t="e">
        <f t="shared" si="43"/>
        <v>#REF!</v>
      </c>
    </row>
    <row r="651" spans="1:17" ht="21.25" hidden="1" customHeight="1" x14ac:dyDescent="0.15">
      <c r="A651" s="44" t="s">
        <v>512</v>
      </c>
      <c r="B651" s="45" t="s">
        <v>96</v>
      </c>
      <c r="C651" s="51"/>
      <c r="D651" s="17" t="e">
        <f>INDEX(#REF!,MATCH($A651,#REF!,0))</f>
        <v>#REF!</v>
      </c>
      <c r="E651" s="17" t="e">
        <f>INDEX(#REF!,MATCH($A651,#REF!,0))</f>
        <v>#REF!</v>
      </c>
      <c r="F651" s="17" t="e">
        <f>G651-E651</f>
        <v>#REF!</v>
      </c>
      <c r="G651" s="17" t="e">
        <f>INDEX(#REF!,MATCH($A651,#REF!,0))</f>
        <v>#REF!</v>
      </c>
      <c r="H651" s="33"/>
      <c r="I651" s="42">
        <f>VLOOKUP($A651,Skaters!$A1:$L640,7,FALSE)</f>
        <v>46</v>
      </c>
      <c r="J651" s="33">
        <f>VLOOKUP($A651,Skaters!$A1:$L640,10,FALSE)</f>
        <v>4.2150581092322197</v>
      </c>
      <c r="K651" s="33">
        <f>VLOOKUP($A651,Skaters!$A1:$L640,11,FALSE)</f>
        <v>10.394073410006699</v>
      </c>
      <c r="L651" s="33">
        <f>VLOOKUP($A651,Skaters!$A1:$L640,12,FALSE)</f>
        <v>14.6091315192389</v>
      </c>
      <c r="M651" s="33"/>
      <c r="N651" s="17" t="e">
        <f t="shared" si="40"/>
        <v>#REF!</v>
      </c>
      <c r="O651" s="33" t="e">
        <f t="shared" si="41"/>
        <v>#REF!</v>
      </c>
      <c r="P651" s="33" t="e">
        <f t="shared" si="42"/>
        <v>#REF!</v>
      </c>
      <c r="Q651" s="33" t="e">
        <f t="shared" si="43"/>
        <v>#REF!</v>
      </c>
    </row>
    <row r="652" spans="1:17" ht="21.25" customHeight="1" x14ac:dyDescent="0.15">
      <c r="A652" s="44" t="s">
        <v>783</v>
      </c>
      <c r="B652" s="45" t="s">
        <v>60</v>
      </c>
      <c r="C652" s="45" t="s">
        <v>66</v>
      </c>
      <c r="D652" s="17">
        <v>10</v>
      </c>
      <c r="E652" s="17">
        <v>0</v>
      </c>
      <c r="F652" s="17">
        <v>0</v>
      </c>
      <c r="G652" s="17">
        <v>0</v>
      </c>
      <c r="H652" s="33"/>
      <c r="I652" s="42" t="e">
        <f>VLOOKUP($A652,Skaters!$A1:$L640,7,FALSE)</f>
        <v>#N/A</v>
      </c>
      <c r="J652" s="33" t="e">
        <f>VLOOKUP($A652,Skaters!$A1:$L640,10,FALSE)</f>
        <v>#N/A</v>
      </c>
      <c r="K652" s="33" t="e">
        <f>VLOOKUP($A652,Skaters!$A1:$L640,11,FALSE)</f>
        <v>#N/A</v>
      </c>
      <c r="L652" s="33" t="e">
        <f>VLOOKUP($A652,Skaters!$A1:$L640,12,FALSE)</f>
        <v>#N/A</v>
      </c>
      <c r="M652" s="33"/>
      <c r="N652" s="17" t="e">
        <f t="shared" si="40"/>
        <v>#N/A</v>
      </c>
      <c r="O652" s="33" t="e">
        <f t="shared" si="41"/>
        <v>#N/A</v>
      </c>
      <c r="P652" s="33" t="e">
        <f t="shared" si="42"/>
        <v>#N/A</v>
      </c>
      <c r="Q652" s="33" t="e">
        <f t="shared" si="43"/>
        <v>#N/A</v>
      </c>
    </row>
    <row r="653" spans="1:17" ht="21.25" customHeight="1" x14ac:dyDescent="0.15">
      <c r="A653" s="37" t="s">
        <v>784</v>
      </c>
      <c r="B653" s="38" t="s">
        <v>99</v>
      </c>
      <c r="C653" s="38" t="s">
        <v>74</v>
      </c>
      <c r="D653" s="17">
        <v>13</v>
      </c>
      <c r="E653" s="17">
        <v>0</v>
      </c>
      <c r="F653" s="17">
        <v>0</v>
      </c>
      <c r="G653" s="17">
        <v>0</v>
      </c>
      <c r="H653" s="33"/>
      <c r="I653" s="42" t="e">
        <f>VLOOKUP($A653,Skaters!$A1:$L640,7,FALSE)</f>
        <v>#N/A</v>
      </c>
      <c r="J653" s="33" t="e">
        <f>VLOOKUP($A653,Skaters!$A1:$L640,10,FALSE)</f>
        <v>#N/A</v>
      </c>
      <c r="K653" s="33" t="e">
        <f>VLOOKUP($A653,Skaters!$A1:$L640,11,FALSE)</f>
        <v>#N/A</v>
      </c>
      <c r="L653" s="33" t="e">
        <f>VLOOKUP($A653,Skaters!$A1:$L640,12,FALSE)</f>
        <v>#N/A</v>
      </c>
      <c r="M653" s="33"/>
      <c r="N653" s="17" t="e">
        <f t="shared" si="40"/>
        <v>#N/A</v>
      </c>
      <c r="O653" s="33" t="e">
        <f t="shared" si="41"/>
        <v>#N/A</v>
      </c>
      <c r="P653" s="33" t="e">
        <f t="shared" si="42"/>
        <v>#N/A</v>
      </c>
      <c r="Q653" s="33" t="e">
        <f t="shared" si="43"/>
        <v>#N/A</v>
      </c>
    </row>
    <row r="654" spans="1:17" ht="21.25" customHeight="1" x14ac:dyDescent="0.15">
      <c r="A654" s="37" t="s">
        <v>785</v>
      </c>
      <c r="B654" s="38" t="s">
        <v>117</v>
      </c>
      <c r="C654" s="38" t="s">
        <v>62</v>
      </c>
      <c r="D654" s="17">
        <v>10</v>
      </c>
      <c r="E654" s="17">
        <v>0</v>
      </c>
      <c r="F654" s="17">
        <v>0</v>
      </c>
      <c r="G654" s="17">
        <v>0</v>
      </c>
      <c r="H654" s="33"/>
      <c r="I654" s="42" t="e">
        <f>VLOOKUP($A654,Skaters!$A1:$L640,7,FALSE)</f>
        <v>#N/A</v>
      </c>
      <c r="J654" s="33" t="e">
        <f>VLOOKUP($A654,Skaters!$A1:$L640,10,FALSE)</f>
        <v>#N/A</v>
      </c>
      <c r="K654" s="33" t="e">
        <f>VLOOKUP($A654,Skaters!$A1:$L640,11,FALSE)</f>
        <v>#N/A</v>
      </c>
      <c r="L654" s="33" t="e">
        <f>VLOOKUP($A654,Skaters!$A1:$L640,12,FALSE)</f>
        <v>#N/A</v>
      </c>
      <c r="M654" s="33"/>
      <c r="N654" s="17" t="e">
        <f t="shared" si="40"/>
        <v>#N/A</v>
      </c>
      <c r="O654" s="33" t="e">
        <f t="shared" si="41"/>
        <v>#N/A</v>
      </c>
      <c r="P654" s="33" t="e">
        <f t="shared" si="42"/>
        <v>#N/A</v>
      </c>
      <c r="Q654" s="33" t="e">
        <f t="shared" si="43"/>
        <v>#N/A</v>
      </c>
    </row>
  </sheetData>
  <autoFilter ref="A1:Q654" xr:uid="{00000000-0001-0000-05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Skaters</vt:lpstr>
      <vt:lpstr>Skaters (Categories)</vt:lpstr>
      <vt:lpstr>Goalies</vt:lpstr>
      <vt:lpstr>Goalies (Categories)</vt:lpstr>
      <vt:lpstr>Skater Scoring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Luszczyszyn</cp:lastModifiedBy>
  <dcterms:modified xsi:type="dcterms:W3CDTF">2022-01-10T18:56:54Z</dcterms:modified>
</cp:coreProperties>
</file>