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dominikluszczyszyn/Documents/"/>
    </mc:Choice>
  </mc:AlternateContent>
  <xr:revisionPtr revIDLastSave="0" documentId="13_ncr:1_{9717A589-943D-234E-9087-7743135C33C9}" xr6:coauthVersionLast="47" xr6:coauthVersionMax="47" xr10:uidLastSave="{00000000-0000-0000-0000-000000000000}"/>
  <bookViews>
    <workbookView xWindow="0" yWindow="760" windowWidth="27720" windowHeight="18080" activeTab="1" xr2:uid="{00000000-000D-0000-FFFF-FFFF00000000}"/>
  </bookViews>
  <sheets>
    <sheet name="Roster" sheetId="1" r:id="rId1"/>
    <sheet name="Skaters" sheetId="2" r:id="rId2"/>
    <sheet name="Skaters (Categories)" sheetId="3" r:id="rId3"/>
    <sheet name="Goalies" sheetId="4" r:id="rId4"/>
    <sheet name="Goalies (Categories)" sheetId="5" r:id="rId5"/>
    <sheet name="Skater Scoring Race" sheetId="6" r:id="rId6"/>
  </sheets>
  <definedNames>
    <definedName name="_xlnm._FilterDatabase" localSheetId="3" hidden="1">Goalies!$A$2:$P$68</definedName>
    <definedName name="_xlnm._FilterDatabase" localSheetId="4" hidden="1">'Goalies (Categories)'!$A$2:$P$68</definedName>
    <definedName name="_xlnm._FilterDatabase" localSheetId="5" hidden="1">'Skater Scoring Race'!$A$1:$Q$625</definedName>
    <definedName name="_xlnm._FilterDatabase" localSheetId="1" hidden="1">Skaters!$A$2:$X$623</definedName>
    <definedName name="_xlnm._FilterDatabase" localSheetId="2" hidden="1">'Skaters (Categories)'!$A$2:$W$623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25" i="6" l="1"/>
  <c r="Q625" i="6" s="1"/>
  <c r="K625" i="6"/>
  <c r="P625" i="6" s="1"/>
  <c r="J625" i="6"/>
  <c r="O625" i="6" s="1"/>
  <c r="I625" i="6"/>
  <c r="N625" i="6" s="1"/>
  <c r="L624" i="6"/>
  <c r="Q624" i="6" s="1"/>
  <c r="K624" i="6"/>
  <c r="P624" i="6" s="1"/>
  <c r="J624" i="6"/>
  <c r="O624" i="6" s="1"/>
  <c r="I624" i="6"/>
  <c r="N624" i="6" s="1"/>
  <c r="Q623" i="6"/>
  <c r="P623" i="6"/>
  <c r="L623" i="6"/>
  <c r="K623" i="6"/>
  <c r="J623" i="6"/>
  <c r="O623" i="6" s="1"/>
  <c r="I623" i="6"/>
  <c r="N623" i="6" s="1"/>
  <c r="Q622" i="6"/>
  <c r="P622" i="6"/>
  <c r="O622" i="6"/>
  <c r="N622" i="6"/>
  <c r="L622" i="6"/>
  <c r="K622" i="6"/>
  <c r="J622" i="6"/>
  <c r="I622" i="6"/>
  <c r="P621" i="6"/>
  <c r="O621" i="6"/>
  <c r="N621" i="6"/>
  <c r="L621" i="6"/>
  <c r="Q621" i="6" s="1"/>
  <c r="K621" i="6"/>
  <c r="J621" i="6"/>
  <c r="I621" i="6"/>
  <c r="N620" i="6"/>
  <c r="L620" i="6"/>
  <c r="Q620" i="6" s="1"/>
  <c r="K620" i="6"/>
  <c r="P620" i="6" s="1"/>
  <c r="J620" i="6"/>
  <c r="O620" i="6" s="1"/>
  <c r="I620" i="6"/>
  <c r="Q619" i="6"/>
  <c r="L619" i="6"/>
  <c r="K619" i="6"/>
  <c r="P619" i="6" s="1"/>
  <c r="J619" i="6"/>
  <c r="O619" i="6" s="1"/>
  <c r="I619" i="6"/>
  <c r="N619" i="6" s="1"/>
  <c r="Q618" i="6"/>
  <c r="P618" i="6"/>
  <c r="L618" i="6"/>
  <c r="K618" i="6"/>
  <c r="J618" i="6"/>
  <c r="O618" i="6" s="1"/>
  <c r="I618" i="6"/>
  <c r="N618" i="6" s="1"/>
  <c r="Q617" i="6"/>
  <c r="P617" i="6"/>
  <c r="O617" i="6"/>
  <c r="N617" i="6"/>
  <c r="L617" i="6"/>
  <c r="K617" i="6"/>
  <c r="J617" i="6"/>
  <c r="I617" i="6"/>
  <c r="P616" i="6"/>
  <c r="O616" i="6"/>
  <c r="N616" i="6"/>
  <c r="L616" i="6"/>
  <c r="Q616" i="6" s="1"/>
  <c r="K616" i="6"/>
  <c r="J616" i="6"/>
  <c r="I616" i="6"/>
  <c r="N615" i="6"/>
  <c r="L615" i="6"/>
  <c r="Q615" i="6" s="1"/>
  <c r="K615" i="6"/>
  <c r="P615" i="6" s="1"/>
  <c r="J615" i="6"/>
  <c r="O615" i="6" s="1"/>
  <c r="I615" i="6"/>
  <c r="L614" i="6"/>
  <c r="Q614" i="6" s="1"/>
  <c r="K614" i="6"/>
  <c r="P614" i="6" s="1"/>
  <c r="J614" i="6"/>
  <c r="O614" i="6" s="1"/>
  <c r="I614" i="6"/>
  <c r="N614" i="6" s="1"/>
  <c r="Q613" i="6"/>
  <c r="P613" i="6"/>
  <c r="L613" i="6"/>
  <c r="K613" i="6"/>
  <c r="J613" i="6"/>
  <c r="O613" i="6" s="1"/>
  <c r="I613" i="6"/>
  <c r="N613" i="6" s="1"/>
  <c r="Q612" i="6"/>
  <c r="P612" i="6"/>
  <c r="O612" i="6"/>
  <c r="N612" i="6"/>
  <c r="L612" i="6"/>
  <c r="K612" i="6"/>
  <c r="J612" i="6"/>
  <c r="I612" i="6"/>
  <c r="P611" i="6"/>
  <c r="O611" i="6"/>
  <c r="N611" i="6"/>
  <c r="L611" i="6"/>
  <c r="Q611" i="6" s="1"/>
  <c r="K611" i="6"/>
  <c r="J611" i="6"/>
  <c r="I611" i="6"/>
  <c r="N610" i="6"/>
  <c r="L610" i="6"/>
  <c r="Q610" i="6" s="1"/>
  <c r="K610" i="6"/>
  <c r="P610" i="6" s="1"/>
  <c r="J610" i="6"/>
  <c r="O610" i="6" s="1"/>
  <c r="I610" i="6"/>
  <c r="L609" i="6"/>
  <c r="Q609" i="6" s="1"/>
  <c r="K609" i="6"/>
  <c r="P609" i="6" s="1"/>
  <c r="J609" i="6"/>
  <c r="O609" i="6" s="1"/>
  <c r="I609" i="6"/>
  <c r="N609" i="6" s="1"/>
  <c r="Q608" i="6"/>
  <c r="P608" i="6"/>
  <c r="L608" i="6"/>
  <c r="K608" i="6"/>
  <c r="J608" i="6"/>
  <c r="O608" i="6" s="1"/>
  <c r="I608" i="6"/>
  <c r="N608" i="6" s="1"/>
  <c r="Q607" i="6"/>
  <c r="P607" i="6"/>
  <c r="O607" i="6"/>
  <c r="N607" i="6"/>
  <c r="L607" i="6"/>
  <c r="K607" i="6"/>
  <c r="J607" i="6"/>
  <c r="I607" i="6"/>
  <c r="P606" i="6"/>
  <c r="O606" i="6"/>
  <c r="N606" i="6"/>
  <c r="L606" i="6"/>
  <c r="Q606" i="6" s="1"/>
  <c r="K606" i="6"/>
  <c r="J606" i="6"/>
  <c r="I606" i="6"/>
  <c r="N605" i="6"/>
  <c r="L605" i="6"/>
  <c r="Q605" i="6" s="1"/>
  <c r="K605" i="6"/>
  <c r="P605" i="6" s="1"/>
  <c r="J605" i="6"/>
  <c r="O605" i="6" s="1"/>
  <c r="I605" i="6"/>
  <c r="L604" i="6"/>
  <c r="Q604" i="6" s="1"/>
  <c r="K604" i="6"/>
  <c r="P604" i="6" s="1"/>
  <c r="J604" i="6"/>
  <c r="O604" i="6" s="1"/>
  <c r="I604" i="6"/>
  <c r="N604" i="6" s="1"/>
  <c r="Q603" i="6"/>
  <c r="P603" i="6"/>
  <c r="L603" i="6"/>
  <c r="K603" i="6"/>
  <c r="J603" i="6"/>
  <c r="O603" i="6" s="1"/>
  <c r="I603" i="6"/>
  <c r="N603" i="6" s="1"/>
  <c r="Q602" i="6"/>
  <c r="P602" i="6"/>
  <c r="O602" i="6"/>
  <c r="N602" i="6"/>
  <c r="L602" i="6"/>
  <c r="K602" i="6"/>
  <c r="J602" i="6"/>
  <c r="I602" i="6"/>
  <c r="P601" i="6"/>
  <c r="O601" i="6"/>
  <c r="N601" i="6"/>
  <c r="L601" i="6"/>
  <c r="Q601" i="6" s="1"/>
  <c r="K601" i="6"/>
  <c r="J601" i="6"/>
  <c r="I601" i="6"/>
  <c r="N600" i="6"/>
  <c r="L600" i="6"/>
  <c r="Q600" i="6" s="1"/>
  <c r="K600" i="6"/>
  <c r="P600" i="6" s="1"/>
  <c r="J600" i="6"/>
  <c r="O600" i="6" s="1"/>
  <c r="I600" i="6"/>
  <c r="L599" i="6"/>
  <c r="Q599" i="6" s="1"/>
  <c r="K599" i="6"/>
  <c r="P599" i="6" s="1"/>
  <c r="J599" i="6"/>
  <c r="O599" i="6" s="1"/>
  <c r="I599" i="6"/>
  <c r="N599" i="6" s="1"/>
  <c r="Q598" i="6"/>
  <c r="P598" i="6"/>
  <c r="L598" i="6"/>
  <c r="K598" i="6"/>
  <c r="J598" i="6"/>
  <c r="O598" i="6" s="1"/>
  <c r="I598" i="6"/>
  <c r="N598" i="6" s="1"/>
  <c r="Q597" i="6"/>
  <c r="P597" i="6"/>
  <c r="O597" i="6"/>
  <c r="N597" i="6"/>
  <c r="L597" i="6"/>
  <c r="K597" i="6"/>
  <c r="J597" i="6"/>
  <c r="I597" i="6"/>
  <c r="P596" i="6"/>
  <c r="O596" i="6"/>
  <c r="N596" i="6"/>
  <c r="L596" i="6"/>
  <c r="Q596" i="6" s="1"/>
  <c r="K596" i="6"/>
  <c r="J596" i="6"/>
  <c r="I596" i="6"/>
  <c r="N595" i="6"/>
  <c r="L595" i="6"/>
  <c r="Q595" i="6" s="1"/>
  <c r="K595" i="6"/>
  <c r="P595" i="6" s="1"/>
  <c r="J595" i="6"/>
  <c r="O595" i="6" s="1"/>
  <c r="I595" i="6"/>
  <c r="L594" i="6"/>
  <c r="Q594" i="6" s="1"/>
  <c r="K594" i="6"/>
  <c r="P594" i="6" s="1"/>
  <c r="J594" i="6"/>
  <c r="O594" i="6" s="1"/>
  <c r="I594" i="6"/>
  <c r="N594" i="6" s="1"/>
  <c r="Q593" i="6"/>
  <c r="P593" i="6"/>
  <c r="L593" i="6"/>
  <c r="K593" i="6"/>
  <c r="J593" i="6"/>
  <c r="O593" i="6" s="1"/>
  <c r="I593" i="6"/>
  <c r="N593" i="6" s="1"/>
  <c r="Q592" i="6"/>
  <c r="P592" i="6"/>
  <c r="O592" i="6"/>
  <c r="N592" i="6"/>
  <c r="L592" i="6"/>
  <c r="K592" i="6"/>
  <c r="J592" i="6"/>
  <c r="I592" i="6"/>
  <c r="P591" i="6"/>
  <c r="O591" i="6"/>
  <c r="N591" i="6"/>
  <c r="L591" i="6"/>
  <c r="Q591" i="6" s="1"/>
  <c r="K591" i="6"/>
  <c r="J591" i="6"/>
  <c r="I591" i="6"/>
  <c r="N590" i="6"/>
  <c r="L590" i="6"/>
  <c r="Q590" i="6" s="1"/>
  <c r="K590" i="6"/>
  <c r="P590" i="6" s="1"/>
  <c r="J590" i="6"/>
  <c r="O590" i="6" s="1"/>
  <c r="I590" i="6"/>
  <c r="L589" i="6"/>
  <c r="Q589" i="6" s="1"/>
  <c r="K589" i="6"/>
  <c r="P589" i="6" s="1"/>
  <c r="J589" i="6"/>
  <c r="O589" i="6" s="1"/>
  <c r="I589" i="6"/>
  <c r="N589" i="6" s="1"/>
  <c r="Q588" i="6"/>
  <c r="P588" i="6"/>
  <c r="L588" i="6"/>
  <c r="K588" i="6"/>
  <c r="J588" i="6"/>
  <c r="O588" i="6" s="1"/>
  <c r="I588" i="6"/>
  <c r="N588" i="6" s="1"/>
  <c r="Q587" i="6"/>
  <c r="P587" i="6"/>
  <c r="L587" i="6"/>
  <c r="K587" i="6"/>
  <c r="J587" i="6"/>
  <c r="O587" i="6" s="1"/>
  <c r="I587" i="6"/>
  <c r="N587" i="6" s="1"/>
  <c r="Q586" i="6"/>
  <c r="P586" i="6"/>
  <c r="O586" i="6"/>
  <c r="N586" i="6"/>
  <c r="L586" i="6"/>
  <c r="K586" i="6"/>
  <c r="J586" i="6"/>
  <c r="I586" i="6"/>
  <c r="O585" i="6"/>
  <c r="L585" i="6"/>
  <c r="Q585" i="6" s="1"/>
  <c r="K585" i="6"/>
  <c r="P585" i="6" s="1"/>
  <c r="J585" i="6"/>
  <c r="I585" i="6"/>
  <c r="N585" i="6" s="1"/>
  <c r="L584" i="6"/>
  <c r="Q584" i="6" s="1"/>
  <c r="K584" i="6"/>
  <c r="P584" i="6" s="1"/>
  <c r="J584" i="6"/>
  <c r="O584" i="6" s="1"/>
  <c r="I584" i="6"/>
  <c r="N584" i="6" s="1"/>
  <c r="Q583" i="6"/>
  <c r="P583" i="6"/>
  <c r="L583" i="6"/>
  <c r="K583" i="6"/>
  <c r="J583" i="6"/>
  <c r="O583" i="6" s="1"/>
  <c r="I583" i="6"/>
  <c r="N583" i="6" s="1"/>
  <c r="Q582" i="6"/>
  <c r="O582" i="6"/>
  <c r="N582" i="6"/>
  <c r="L582" i="6"/>
  <c r="K582" i="6"/>
  <c r="P582" i="6" s="1"/>
  <c r="J582" i="6"/>
  <c r="I582" i="6"/>
  <c r="Q581" i="6"/>
  <c r="P581" i="6"/>
  <c r="O581" i="6"/>
  <c r="L581" i="6"/>
  <c r="K581" i="6"/>
  <c r="J581" i="6"/>
  <c r="I581" i="6"/>
  <c r="N581" i="6" s="1"/>
  <c r="O580" i="6"/>
  <c r="N580" i="6"/>
  <c r="L580" i="6"/>
  <c r="Q580" i="6" s="1"/>
  <c r="K580" i="6"/>
  <c r="P580" i="6" s="1"/>
  <c r="J580" i="6"/>
  <c r="I580" i="6"/>
  <c r="Q579" i="6"/>
  <c r="P579" i="6"/>
  <c r="L579" i="6"/>
  <c r="K579" i="6"/>
  <c r="J579" i="6"/>
  <c r="O579" i="6" s="1"/>
  <c r="I579" i="6"/>
  <c r="N579" i="6" s="1"/>
  <c r="Q578" i="6"/>
  <c r="P578" i="6"/>
  <c r="O578" i="6"/>
  <c r="L578" i="6"/>
  <c r="K578" i="6"/>
  <c r="J578" i="6"/>
  <c r="I578" i="6"/>
  <c r="N578" i="6" s="1"/>
  <c r="Q577" i="6"/>
  <c r="P577" i="6"/>
  <c r="O577" i="6"/>
  <c r="N577" i="6"/>
  <c r="L577" i="6"/>
  <c r="K577" i="6"/>
  <c r="J577" i="6"/>
  <c r="I577" i="6"/>
  <c r="O576" i="6"/>
  <c r="N576" i="6"/>
  <c r="L576" i="6"/>
  <c r="Q576" i="6" s="1"/>
  <c r="K576" i="6"/>
  <c r="P576" i="6" s="1"/>
  <c r="J576" i="6"/>
  <c r="I576" i="6"/>
  <c r="L575" i="6"/>
  <c r="Q575" i="6" s="1"/>
  <c r="K575" i="6"/>
  <c r="P575" i="6" s="1"/>
  <c r="J575" i="6"/>
  <c r="O575" i="6" s="1"/>
  <c r="I575" i="6"/>
  <c r="N575" i="6" s="1"/>
  <c r="Q574" i="6"/>
  <c r="P574" i="6"/>
  <c r="L574" i="6"/>
  <c r="K574" i="6"/>
  <c r="J574" i="6"/>
  <c r="O574" i="6" s="1"/>
  <c r="I574" i="6"/>
  <c r="N574" i="6" s="1"/>
  <c r="Q573" i="6"/>
  <c r="P573" i="6"/>
  <c r="O573" i="6"/>
  <c r="N573" i="6"/>
  <c r="L573" i="6"/>
  <c r="K573" i="6"/>
  <c r="J573" i="6"/>
  <c r="I573" i="6"/>
  <c r="O572" i="6"/>
  <c r="N572" i="6"/>
  <c r="L572" i="6"/>
  <c r="Q572" i="6" s="1"/>
  <c r="K572" i="6"/>
  <c r="P572" i="6" s="1"/>
  <c r="J572" i="6"/>
  <c r="I572" i="6"/>
  <c r="Q571" i="6"/>
  <c r="L571" i="6"/>
  <c r="K571" i="6"/>
  <c r="P571" i="6" s="1"/>
  <c r="J571" i="6"/>
  <c r="O571" i="6" s="1"/>
  <c r="I571" i="6"/>
  <c r="N571" i="6" s="1"/>
  <c r="O570" i="6"/>
  <c r="N570" i="6"/>
  <c r="L570" i="6"/>
  <c r="Q570" i="6" s="1"/>
  <c r="K570" i="6"/>
  <c r="P570" i="6" s="1"/>
  <c r="J570" i="6"/>
  <c r="I570" i="6"/>
  <c r="L569" i="6"/>
  <c r="Q569" i="6" s="1"/>
  <c r="K569" i="6"/>
  <c r="P569" i="6" s="1"/>
  <c r="J569" i="6"/>
  <c r="O569" i="6" s="1"/>
  <c r="I569" i="6"/>
  <c r="N569" i="6" s="1"/>
  <c r="Q568" i="6"/>
  <c r="P568" i="6"/>
  <c r="L568" i="6"/>
  <c r="K568" i="6"/>
  <c r="J568" i="6"/>
  <c r="O568" i="6" s="1"/>
  <c r="I568" i="6"/>
  <c r="N568" i="6" s="1"/>
  <c r="Q567" i="6"/>
  <c r="P567" i="6"/>
  <c r="O567" i="6"/>
  <c r="N567" i="6"/>
  <c r="L567" i="6"/>
  <c r="K567" i="6"/>
  <c r="J567" i="6"/>
  <c r="I567" i="6"/>
  <c r="Q566" i="6"/>
  <c r="P566" i="6"/>
  <c r="O566" i="6"/>
  <c r="N566" i="6"/>
  <c r="L566" i="6"/>
  <c r="K566" i="6"/>
  <c r="J566" i="6"/>
  <c r="I566" i="6"/>
  <c r="L565" i="6"/>
  <c r="Q565" i="6" s="1"/>
  <c r="K565" i="6"/>
  <c r="P565" i="6" s="1"/>
  <c r="J565" i="6"/>
  <c r="O565" i="6" s="1"/>
  <c r="I565" i="6"/>
  <c r="N565" i="6" s="1"/>
  <c r="Q564" i="6"/>
  <c r="L564" i="6"/>
  <c r="K564" i="6"/>
  <c r="P564" i="6" s="1"/>
  <c r="J564" i="6"/>
  <c r="O564" i="6" s="1"/>
  <c r="I564" i="6"/>
  <c r="N564" i="6" s="1"/>
  <c r="Q563" i="6"/>
  <c r="P563" i="6"/>
  <c r="O563" i="6"/>
  <c r="N563" i="6"/>
  <c r="L563" i="6"/>
  <c r="K563" i="6"/>
  <c r="J563" i="6"/>
  <c r="I563" i="6"/>
  <c r="O562" i="6"/>
  <c r="N562" i="6"/>
  <c r="L562" i="6"/>
  <c r="Q562" i="6" s="1"/>
  <c r="K562" i="6"/>
  <c r="P562" i="6" s="1"/>
  <c r="J562" i="6"/>
  <c r="I562" i="6"/>
  <c r="L561" i="6"/>
  <c r="Q561" i="6" s="1"/>
  <c r="K561" i="6"/>
  <c r="P561" i="6" s="1"/>
  <c r="J561" i="6"/>
  <c r="O561" i="6" s="1"/>
  <c r="I561" i="6"/>
  <c r="N561" i="6" s="1"/>
  <c r="O560" i="6"/>
  <c r="L560" i="6"/>
  <c r="Q560" i="6" s="1"/>
  <c r="K560" i="6"/>
  <c r="P560" i="6" s="1"/>
  <c r="J560" i="6"/>
  <c r="I560" i="6"/>
  <c r="N560" i="6" s="1"/>
  <c r="L559" i="6"/>
  <c r="Q559" i="6" s="1"/>
  <c r="K559" i="6"/>
  <c r="P559" i="6" s="1"/>
  <c r="J559" i="6"/>
  <c r="O559" i="6" s="1"/>
  <c r="I559" i="6"/>
  <c r="N559" i="6" s="1"/>
  <c r="Q558" i="6"/>
  <c r="P558" i="6"/>
  <c r="L558" i="6"/>
  <c r="K558" i="6"/>
  <c r="J558" i="6"/>
  <c r="O558" i="6" s="1"/>
  <c r="I558" i="6"/>
  <c r="N558" i="6" s="1"/>
  <c r="Q557" i="6"/>
  <c r="O557" i="6"/>
  <c r="N557" i="6"/>
  <c r="L557" i="6"/>
  <c r="K557" i="6"/>
  <c r="P557" i="6" s="1"/>
  <c r="J557" i="6"/>
  <c r="I557" i="6"/>
  <c r="Q556" i="6"/>
  <c r="P556" i="6"/>
  <c r="O556" i="6"/>
  <c r="L556" i="6"/>
  <c r="K556" i="6"/>
  <c r="J556" i="6"/>
  <c r="I556" i="6"/>
  <c r="N556" i="6" s="1"/>
  <c r="O555" i="6"/>
  <c r="N555" i="6"/>
  <c r="L555" i="6"/>
  <c r="Q555" i="6" s="1"/>
  <c r="K555" i="6"/>
  <c r="P555" i="6" s="1"/>
  <c r="J555" i="6"/>
  <c r="I555" i="6"/>
  <c r="P554" i="6"/>
  <c r="L554" i="6"/>
  <c r="Q554" i="6" s="1"/>
  <c r="K554" i="6"/>
  <c r="J554" i="6"/>
  <c r="O554" i="6" s="1"/>
  <c r="I554" i="6"/>
  <c r="N554" i="6" s="1"/>
  <c r="Q553" i="6"/>
  <c r="P553" i="6"/>
  <c r="O553" i="6"/>
  <c r="L553" i="6"/>
  <c r="K553" i="6"/>
  <c r="J553" i="6"/>
  <c r="I553" i="6"/>
  <c r="N553" i="6" s="1"/>
  <c r="Q552" i="6"/>
  <c r="P552" i="6"/>
  <c r="O552" i="6"/>
  <c r="N552" i="6"/>
  <c r="L552" i="6"/>
  <c r="K552" i="6"/>
  <c r="J552" i="6"/>
  <c r="I552" i="6"/>
  <c r="O551" i="6"/>
  <c r="N551" i="6"/>
  <c r="L551" i="6"/>
  <c r="Q551" i="6" s="1"/>
  <c r="K551" i="6"/>
  <c r="P551" i="6" s="1"/>
  <c r="J551" i="6"/>
  <c r="I551" i="6"/>
  <c r="L550" i="6"/>
  <c r="Q550" i="6" s="1"/>
  <c r="K550" i="6"/>
  <c r="P550" i="6" s="1"/>
  <c r="J550" i="6"/>
  <c r="O550" i="6" s="1"/>
  <c r="I550" i="6"/>
  <c r="N550" i="6" s="1"/>
  <c r="Q549" i="6"/>
  <c r="P549" i="6"/>
  <c r="L549" i="6"/>
  <c r="K549" i="6"/>
  <c r="J549" i="6"/>
  <c r="O549" i="6" s="1"/>
  <c r="I549" i="6"/>
  <c r="N549" i="6" s="1"/>
  <c r="Q548" i="6"/>
  <c r="P548" i="6"/>
  <c r="O548" i="6"/>
  <c r="N548" i="6"/>
  <c r="L548" i="6"/>
  <c r="K548" i="6"/>
  <c r="J548" i="6"/>
  <c r="I548" i="6"/>
  <c r="O547" i="6"/>
  <c r="N547" i="6"/>
  <c r="L547" i="6"/>
  <c r="Q547" i="6" s="1"/>
  <c r="K547" i="6"/>
  <c r="P547" i="6" s="1"/>
  <c r="J547" i="6"/>
  <c r="I547" i="6"/>
  <c r="Q546" i="6"/>
  <c r="L546" i="6"/>
  <c r="K546" i="6"/>
  <c r="P546" i="6" s="1"/>
  <c r="J546" i="6"/>
  <c r="O546" i="6" s="1"/>
  <c r="I546" i="6"/>
  <c r="N546" i="6" s="1"/>
  <c r="O545" i="6"/>
  <c r="N545" i="6"/>
  <c r="L545" i="6"/>
  <c r="Q545" i="6" s="1"/>
  <c r="K545" i="6"/>
  <c r="P545" i="6" s="1"/>
  <c r="J545" i="6"/>
  <c r="I545" i="6"/>
  <c r="L544" i="6"/>
  <c r="Q544" i="6" s="1"/>
  <c r="K544" i="6"/>
  <c r="P544" i="6" s="1"/>
  <c r="J544" i="6"/>
  <c r="O544" i="6" s="1"/>
  <c r="I544" i="6"/>
  <c r="N544" i="6" s="1"/>
  <c r="Q543" i="6"/>
  <c r="P543" i="6"/>
  <c r="L543" i="6"/>
  <c r="K543" i="6"/>
  <c r="J543" i="6"/>
  <c r="O543" i="6" s="1"/>
  <c r="I543" i="6"/>
  <c r="N543" i="6" s="1"/>
  <c r="Q542" i="6"/>
  <c r="P542" i="6"/>
  <c r="O542" i="6"/>
  <c r="L542" i="6"/>
  <c r="K542" i="6"/>
  <c r="J542" i="6"/>
  <c r="I542" i="6"/>
  <c r="N542" i="6" s="1"/>
  <c r="Q541" i="6"/>
  <c r="P541" i="6"/>
  <c r="O541" i="6"/>
  <c r="N541" i="6"/>
  <c r="L541" i="6"/>
  <c r="K541" i="6"/>
  <c r="J541" i="6"/>
  <c r="I541" i="6"/>
  <c r="N540" i="6"/>
  <c r="L540" i="6"/>
  <c r="Q540" i="6" s="1"/>
  <c r="K540" i="6"/>
  <c r="P540" i="6" s="1"/>
  <c r="J540" i="6"/>
  <c r="O540" i="6" s="1"/>
  <c r="I540" i="6"/>
  <c r="L539" i="6"/>
  <c r="Q539" i="6" s="1"/>
  <c r="K539" i="6"/>
  <c r="P539" i="6" s="1"/>
  <c r="J539" i="6"/>
  <c r="O539" i="6" s="1"/>
  <c r="I539" i="6"/>
  <c r="N539" i="6" s="1"/>
  <c r="Q538" i="6"/>
  <c r="P538" i="6"/>
  <c r="O538" i="6"/>
  <c r="L538" i="6"/>
  <c r="K538" i="6"/>
  <c r="J538" i="6"/>
  <c r="I538" i="6"/>
  <c r="N538" i="6" s="1"/>
  <c r="Q537" i="6"/>
  <c r="P537" i="6"/>
  <c r="O537" i="6"/>
  <c r="N537" i="6"/>
  <c r="L537" i="6"/>
  <c r="K537" i="6"/>
  <c r="J537" i="6"/>
  <c r="I537" i="6"/>
  <c r="O536" i="6"/>
  <c r="N536" i="6"/>
  <c r="L536" i="6"/>
  <c r="Q536" i="6" s="1"/>
  <c r="K536" i="6"/>
  <c r="P536" i="6" s="1"/>
  <c r="J536" i="6"/>
  <c r="I536" i="6"/>
  <c r="L535" i="6"/>
  <c r="Q535" i="6" s="1"/>
  <c r="K535" i="6"/>
  <c r="P535" i="6" s="1"/>
  <c r="J535" i="6"/>
  <c r="O535" i="6" s="1"/>
  <c r="I535" i="6"/>
  <c r="N535" i="6" s="1"/>
  <c r="Q534" i="6"/>
  <c r="L534" i="6"/>
  <c r="K534" i="6"/>
  <c r="P534" i="6" s="1"/>
  <c r="J534" i="6"/>
  <c r="O534" i="6" s="1"/>
  <c r="I534" i="6"/>
  <c r="N534" i="6" s="1"/>
  <c r="Q533" i="6"/>
  <c r="P533" i="6"/>
  <c r="O533" i="6"/>
  <c r="N533" i="6"/>
  <c r="L533" i="6"/>
  <c r="K533" i="6"/>
  <c r="J533" i="6"/>
  <c r="I533" i="6"/>
  <c r="O532" i="6"/>
  <c r="N532" i="6"/>
  <c r="L532" i="6"/>
  <c r="Q532" i="6" s="1"/>
  <c r="K532" i="6"/>
  <c r="P532" i="6" s="1"/>
  <c r="J532" i="6"/>
  <c r="I532" i="6"/>
  <c r="L531" i="6"/>
  <c r="Q531" i="6" s="1"/>
  <c r="K531" i="6"/>
  <c r="P531" i="6" s="1"/>
  <c r="J531" i="6"/>
  <c r="O531" i="6" s="1"/>
  <c r="I531" i="6"/>
  <c r="N531" i="6" s="1"/>
  <c r="P530" i="6"/>
  <c r="L530" i="6"/>
  <c r="Q530" i="6" s="1"/>
  <c r="K530" i="6"/>
  <c r="J530" i="6"/>
  <c r="O530" i="6" s="1"/>
  <c r="I530" i="6"/>
  <c r="N530" i="6" s="1"/>
  <c r="Q529" i="6"/>
  <c r="P529" i="6"/>
  <c r="N529" i="6"/>
  <c r="L529" i="6"/>
  <c r="K529" i="6"/>
  <c r="J529" i="6"/>
  <c r="O529" i="6" s="1"/>
  <c r="I529" i="6"/>
  <c r="Q528" i="6"/>
  <c r="O528" i="6"/>
  <c r="N528" i="6"/>
  <c r="L528" i="6"/>
  <c r="K528" i="6"/>
  <c r="P528" i="6" s="1"/>
  <c r="J528" i="6"/>
  <c r="I528" i="6"/>
  <c r="O527" i="6"/>
  <c r="L527" i="6"/>
  <c r="Q527" i="6" s="1"/>
  <c r="K527" i="6"/>
  <c r="P527" i="6" s="1"/>
  <c r="J527" i="6"/>
  <c r="I527" i="6"/>
  <c r="N527" i="6" s="1"/>
  <c r="Q526" i="6"/>
  <c r="L526" i="6"/>
  <c r="K526" i="6"/>
  <c r="P526" i="6" s="1"/>
  <c r="J526" i="6"/>
  <c r="O526" i="6" s="1"/>
  <c r="I526" i="6"/>
  <c r="N526" i="6" s="1"/>
  <c r="P525" i="6"/>
  <c r="O525" i="6"/>
  <c r="N525" i="6"/>
  <c r="L525" i="6"/>
  <c r="Q525" i="6" s="1"/>
  <c r="K525" i="6"/>
  <c r="J525" i="6"/>
  <c r="I525" i="6"/>
  <c r="N524" i="6"/>
  <c r="L524" i="6"/>
  <c r="Q524" i="6" s="1"/>
  <c r="K524" i="6"/>
  <c r="P524" i="6" s="1"/>
  <c r="J524" i="6"/>
  <c r="O524" i="6" s="1"/>
  <c r="I524" i="6"/>
  <c r="Q523" i="6"/>
  <c r="L523" i="6"/>
  <c r="K523" i="6"/>
  <c r="P523" i="6" s="1"/>
  <c r="J523" i="6"/>
  <c r="O523" i="6" s="1"/>
  <c r="I523" i="6"/>
  <c r="N523" i="6" s="1"/>
  <c r="Q522" i="6"/>
  <c r="O522" i="6"/>
  <c r="L522" i="6"/>
  <c r="K522" i="6"/>
  <c r="P522" i="6" s="1"/>
  <c r="J522" i="6"/>
  <c r="I522" i="6"/>
  <c r="N522" i="6" s="1"/>
  <c r="Q521" i="6"/>
  <c r="P521" i="6"/>
  <c r="O521" i="6"/>
  <c r="L521" i="6"/>
  <c r="K521" i="6"/>
  <c r="J521" i="6"/>
  <c r="I521" i="6"/>
  <c r="N521" i="6" s="1"/>
  <c r="P520" i="6"/>
  <c r="O520" i="6"/>
  <c r="N520" i="6"/>
  <c r="L520" i="6"/>
  <c r="Q520" i="6" s="1"/>
  <c r="K520" i="6"/>
  <c r="J520" i="6"/>
  <c r="I520" i="6"/>
  <c r="L519" i="6"/>
  <c r="Q519" i="6" s="1"/>
  <c r="K519" i="6"/>
  <c r="P519" i="6" s="1"/>
  <c r="J519" i="6"/>
  <c r="O519" i="6" s="1"/>
  <c r="I519" i="6"/>
  <c r="N519" i="6" s="1"/>
  <c r="Q518" i="6"/>
  <c r="L518" i="6"/>
  <c r="K518" i="6"/>
  <c r="P518" i="6" s="1"/>
  <c r="J518" i="6"/>
  <c r="O518" i="6" s="1"/>
  <c r="I518" i="6"/>
  <c r="N518" i="6" s="1"/>
  <c r="Q517" i="6"/>
  <c r="P517" i="6"/>
  <c r="O517" i="6"/>
  <c r="L517" i="6"/>
  <c r="K517" i="6"/>
  <c r="J517" i="6"/>
  <c r="I517" i="6"/>
  <c r="N517" i="6" s="1"/>
  <c r="Q516" i="6"/>
  <c r="P516" i="6"/>
  <c r="O516" i="6"/>
  <c r="N516" i="6"/>
  <c r="L516" i="6"/>
  <c r="K516" i="6"/>
  <c r="J516" i="6"/>
  <c r="I516" i="6"/>
  <c r="N515" i="6"/>
  <c r="L515" i="6"/>
  <c r="Q515" i="6" s="1"/>
  <c r="K515" i="6"/>
  <c r="P515" i="6" s="1"/>
  <c r="J515" i="6"/>
  <c r="O515" i="6" s="1"/>
  <c r="I515" i="6"/>
  <c r="L514" i="6"/>
  <c r="Q514" i="6" s="1"/>
  <c r="K514" i="6"/>
  <c r="P514" i="6" s="1"/>
  <c r="J514" i="6"/>
  <c r="O514" i="6" s="1"/>
  <c r="I514" i="6"/>
  <c r="N514" i="6" s="1"/>
  <c r="Q513" i="6"/>
  <c r="P513" i="6"/>
  <c r="O513" i="6"/>
  <c r="L513" i="6"/>
  <c r="K513" i="6"/>
  <c r="J513" i="6"/>
  <c r="I513" i="6"/>
  <c r="N513" i="6" s="1"/>
  <c r="Q512" i="6"/>
  <c r="P512" i="6"/>
  <c r="O512" i="6"/>
  <c r="N512" i="6"/>
  <c r="L512" i="6"/>
  <c r="K512" i="6"/>
  <c r="J512" i="6"/>
  <c r="I512" i="6"/>
  <c r="O511" i="6"/>
  <c r="N511" i="6"/>
  <c r="L511" i="6"/>
  <c r="Q511" i="6" s="1"/>
  <c r="K511" i="6"/>
  <c r="P511" i="6" s="1"/>
  <c r="J511" i="6"/>
  <c r="I511" i="6"/>
  <c r="L510" i="6"/>
  <c r="Q510" i="6" s="1"/>
  <c r="K510" i="6"/>
  <c r="P510" i="6" s="1"/>
  <c r="J510" i="6"/>
  <c r="O510" i="6" s="1"/>
  <c r="I510" i="6"/>
  <c r="N510" i="6" s="1"/>
  <c r="Q509" i="6"/>
  <c r="L509" i="6"/>
  <c r="K509" i="6"/>
  <c r="P509" i="6" s="1"/>
  <c r="J509" i="6"/>
  <c r="O509" i="6" s="1"/>
  <c r="I509" i="6"/>
  <c r="N509" i="6" s="1"/>
  <c r="Q508" i="6"/>
  <c r="P508" i="6"/>
  <c r="O508" i="6"/>
  <c r="N508" i="6"/>
  <c r="L508" i="6"/>
  <c r="K508" i="6"/>
  <c r="J508" i="6"/>
  <c r="I508" i="6"/>
  <c r="O507" i="6"/>
  <c r="N507" i="6"/>
  <c r="L507" i="6"/>
  <c r="Q507" i="6" s="1"/>
  <c r="K507" i="6"/>
  <c r="P507" i="6" s="1"/>
  <c r="J507" i="6"/>
  <c r="I507" i="6"/>
  <c r="L506" i="6"/>
  <c r="Q506" i="6" s="1"/>
  <c r="K506" i="6"/>
  <c r="P506" i="6" s="1"/>
  <c r="J506" i="6"/>
  <c r="O506" i="6" s="1"/>
  <c r="I506" i="6"/>
  <c r="N506" i="6" s="1"/>
  <c r="P505" i="6"/>
  <c r="L505" i="6"/>
  <c r="Q505" i="6" s="1"/>
  <c r="K505" i="6"/>
  <c r="J505" i="6"/>
  <c r="O505" i="6" s="1"/>
  <c r="I505" i="6"/>
  <c r="N505" i="6" s="1"/>
  <c r="Q504" i="6"/>
  <c r="P504" i="6"/>
  <c r="N504" i="6"/>
  <c r="L504" i="6"/>
  <c r="K504" i="6"/>
  <c r="J504" i="6"/>
  <c r="O504" i="6" s="1"/>
  <c r="I504" i="6"/>
  <c r="Q503" i="6"/>
  <c r="O503" i="6"/>
  <c r="N503" i="6"/>
  <c r="L503" i="6"/>
  <c r="K503" i="6"/>
  <c r="P503" i="6" s="1"/>
  <c r="J503" i="6"/>
  <c r="I503" i="6"/>
  <c r="O502" i="6"/>
  <c r="L502" i="6"/>
  <c r="Q502" i="6" s="1"/>
  <c r="K502" i="6"/>
  <c r="P502" i="6" s="1"/>
  <c r="J502" i="6"/>
  <c r="I502" i="6"/>
  <c r="N502" i="6" s="1"/>
  <c r="Q501" i="6"/>
  <c r="L501" i="6"/>
  <c r="K501" i="6"/>
  <c r="P501" i="6" s="1"/>
  <c r="J501" i="6"/>
  <c r="O501" i="6" s="1"/>
  <c r="I501" i="6"/>
  <c r="N501" i="6" s="1"/>
  <c r="P500" i="6"/>
  <c r="O500" i="6"/>
  <c r="N500" i="6"/>
  <c r="L500" i="6"/>
  <c r="Q500" i="6" s="1"/>
  <c r="K500" i="6"/>
  <c r="J500" i="6"/>
  <c r="I500" i="6"/>
  <c r="N499" i="6"/>
  <c r="L499" i="6"/>
  <c r="Q499" i="6" s="1"/>
  <c r="K499" i="6"/>
  <c r="P499" i="6" s="1"/>
  <c r="J499" i="6"/>
  <c r="O499" i="6" s="1"/>
  <c r="I499" i="6"/>
  <c r="Q498" i="6"/>
  <c r="L498" i="6"/>
  <c r="K498" i="6"/>
  <c r="P498" i="6" s="1"/>
  <c r="J498" i="6"/>
  <c r="O498" i="6" s="1"/>
  <c r="I498" i="6"/>
  <c r="N498" i="6" s="1"/>
  <c r="Q497" i="6"/>
  <c r="O497" i="6"/>
  <c r="L497" i="6"/>
  <c r="K497" i="6"/>
  <c r="P497" i="6" s="1"/>
  <c r="J497" i="6"/>
  <c r="I497" i="6"/>
  <c r="N497" i="6" s="1"/>
  <c r="Q496" i="6"/>
  <c r="P496" i="6"/>
  <c r="O496" i="6"/>
  <c r="L496" i="6"/>
  <c r="K496" i="6"/>
  <c r="J496" i="6"/>
  <c r="I496" i="6"/>
  <c r="N496" i="6" s="1"/>
  <c r="P495" i="6"/>
  <c r="O495" i="6"/>
  <c r="N495" i="6"/>
  <c r="L495" i="6"/>
  <c r="Q495" i="6" s="1"/>
  <c r="K495" i="6"/>
  <c r="J495" i="6"/>
  <c r="I495" i="6"/>
  <c r="Q494" i="6"/>
  <c r="L494" i="6"/>
  <c r="K494" i="6"/>
  <c r="P494" i="6" s="1"/>
  <c r="J494" i="6"/>
  <c r="O494" i="6" s="1"/>
  <c r="I494" i="6"/>
  <c r="N494" i="6" s="1"/>
  <c r="Q493" i="6"/>
  <c r="L493" i="6"/>
  <c r="K493" i="6"/>
  <c r="P493" i="6" s="1"/>
  <c r="J493" i="6"/>
  <c r="O493" i="6" s="1"/>
  <c r="I493" i="6"/>
  <c r="N493" i="6" s="1"/>
  <c r="Q492" i="6"/>
  <c r="P492" i="6"/>
  <c r="O492" i="6"/>
  <c r="L492" i="6"/>
  <c r="K492" i="6"/>
  <c r="J492" i="6"/>
  <c r="I492" i="6"/>
  <c r="N492" i="6" s="1"/>
  <c r="Q491" i="6"/>
  <c r="P491" i="6"/>
  <c r="O491" i="6"/>
  <c r="N491" i="6"/>
  <c r="L491" i="6"/>
  <c r="K491" i="6"/>
  <c r="J491" i="6"/>
  <c r="I491" i="6"/>
  <c r="N490" i="6"/>
  <c r="L490" i="6"/>
  <c r="Q490" i="6" s="1"/>
  <c r="K490" i="6"/>
  <c r="P490" i="6" s="1"/>
  <c r="J490" i="6"/>
  <c r="O490" i="6" s="1"/>
  <c r="I490" i="6"/>
  <c r="L489" i="6"/>
  <c r="Q489" i="6" s="1"/>
  <c r="K489" i="6"/>
  <c r="P489" i="6" s="1"/>
  <c r="J489" i="6"/>
  <c r="O489" i="6" s="1"/>
  <c r="I489" i="6"/>
  <c r="N489" i="6" s="1"/>
  <c r="Q488" i="6"/>
  <c r="P488" i="6"/>
  <c r="O488" i="6"/>
  <c r="L488" i="6"/>
  <c r="K488" i="6"/>
  <c r="J488" i="6"/>
  <c r="I488" i="6"/>
  <c r="N488" i="6" s="1"/>
  <c r="Q487" i="6"/>
  <c r="P487" i="6"/>
  <c r="O487" i="6"/>
  <c r="N487" i="6"/>
  <c r="L487" i="6"/>
  <c r="K487" i="6"/>
  <c r="J487" i="6"/>
  <c r="I487" i="6"/>
  <c r="O486" i="6"/>
  <c r="N486" i="6"/>
  <c r="L486" i="6"/>
  <c r="Q486" i="6" s="1"/>
  <c r="K486" i="6"/>
  <c r="P486" i="6" s="1"/>
  <c r="J486" i="6"/>
  <c r="I486" i="6"/>
  <c r="L485" i="6"/>
  <c r="Q485" i="6" s="1"/>
  <c r="K485" i="6"/>
  <c r="P485" i="6" s="1"/>
  <c r="J485" i="6"/>
  <c r="O485" i="6" s="1"/>
  <c r="I485" i="6"/>
  <c r="N485" i="6" s="1"/>
  <c r="Q484" i="6"/>
  <c r="L484" i="6"/>
  <c r="K484" i="6"/>
  <c r="P484" i="6" s="1"/>
  <c r="J484" i="6"/>
  <c r="O484" i="6" s="1"/>
  <c r="I484" i="6"/>
  <c r="N484" i="6" s="1"/>
  <c r="Q483" i="6"/>
  <c r="P483" i="6"/>
  <c r="O483" i="6"/>
  <c r="N483" i="6"/>
  <c r="L483" i="6"/>
  <c r="K483" i="6"/>
  <c r="J483" i="6"/>
  <c r="I483" i="6"/>
  <c r="O482" i="6"/>
  <c r="N482" i="6"/>
  <c r="L482" i="6"/>
  <c r="Q482" i="6" s="1"/>
  <c r="K482" i="6"/>
  <c r="P482" i="6" s="1"/>
  <c r="J482" i="6"/>
  <c r="I482" i="6"/>
  <c r="P481" i="6"/>
  <c r="L481" i="6"/>
  <c r="Q481" i="6" s="1"/>
  <c r="K481" i="6"/>
  <c r="J481" i="6"/>
  <c r="O481" i="6" s="1"/>
  <c r="I481" i="6"/>
  <c r="N481" i="6" s="1"/>
  <c r="P480" i="6"/>
  <c r="L480" i="6"/>
  <c r="Q480" i="6" s="1"/>
  <c r="K480" i="6"/>
  <c r="J480" i="6"/>
  <c r="O480" i="6" s="1"/>
  <c r="I480" i="6"/>
  <c r="N480" i="6" s="1"/>
  <c r="Q479" i="6"/>
  <c r="P479" i="6"/>
  <c r="N479" i="6"/>
  <c r="L479" i="6"/>
  <c r="K479" i="6"/>
  <c r="J479" i="6"/>
  <c r="O479" i="6" s="1"/>
  <c r="I479" i="6"/>
  <c r="Q478" i="6"/>
  <c r="O478" i="6"/>
  <c r="N478" i="6"/>
  <c r="L478" i="6"/>
  <c r="K478" i="6"/>
  <c r="P478" i="6" s="1"/>
  <c r="J478" i="6"/>
  <c r="I478" i="6"/>
  <c r="P477" i="6"/>
  <c r="O477" i="6"/>
  <c r="L477" i="6"/>
  <c r="Q477" i="6" s="1"/>
  <c r="K477" i="6"/>
  <c r="J477" i="6"/>
  <c r="I477" i="6"/>
  <c r="N477" i="6" s="1"/>
  <c r="Q476" i="6"/>
  <c r="N476" i="6"/>
  <c r="L476" i="6"/>
  <c r="K476" i="6"/>
  <c r="P476" i="6" s="1"/>
  <c r="J476" i="6"/>
  <c r="O476" i="6" s="1"/>
  <c r="I476" i="6"/>
  <c r="P475" i="6"/>
  <c r="O475" i="6"/>
  <c r="N475" i="6"/>
  <c r="L475" i="6"/>
  <c r="Q475" i="6" s="1"/>
  <c r="K475" i="6"/>
  <c r="J475" i="6"/>
  <c r="I475" i="6"/>
  <c r="N474" i="6"/>
  <c r="L474" i="6"/>
  <c r="Q474" i="6" s="1"/>
  <c r="K474" i="6"/>
  <c r="P474" i="6" s="1"/>
  <c r="J474" i="6"/>
  <c r="O474" i="6" s="1"/>
  <c r="I474" i="6"/>
  <c r="Q473" i="6"/>
  <c r="P473" i="6"/>
  <c r="L473" i="6"/>
  <c r="K473" i="6"/>
  <c r="J473" i="6"/>
  <c r="O473" i="6" s="1"/>
  <c r="I473" i="6"/>
  <c r="N473" i="6" s="1"/>
  <c r="Q472" i="6"/>
  <c r="O472" i="6"/>
  <c r="N472" i="6"/>
  <c r="L472" i="6"/>
  <c r="K472" i="6"/>
  <c r="P472" i="6" s="1"/>
  <c r="J472" i="6"/>
  <c r="I472" i="6"/>
  <c r="Q471" i="6"/>
  <c r="P471" i="6"/>
  <c r="O471" i="6"/>
  <c r="L471" i="6"/>
  <c r="K471" i="6"/>
  <c r="J471" i="6"/>
  <c r="I471" i="6"/>
  <c r="N471" i="6" s="1"/>
  <c r="P470" i="6"/>
  <c r="O470" i="6"/>
  <c r="N470" i="6"/>
  <c r="L470" i="6"/>
  <c r="Q470" i="6" s="1"/>
  <c r="K470" i="6"/>
  <c r="J470" i="6"/>
  <c r="I470" i="6"/>
  <c r="Q469" i="6"/>
  <c r="L469" i="6"/>
  <c r="K469" i="6"/>
  <c r="P469" i="6" s="1"/>
  <c r="J469" i="6"/>
  <c r="O469" i="6" s="1"/>
  <c r="I469" i="6"/>
  <c r="N469" i="6" s="1"/>
  <c r="Q468" i="6"/>
  <c r="N468" i="6"/>
  <c r="L468" i="6"/>
  <c r="K468" i="6"/>
  <c r="P468" i="6" s="1"/>
  <c r="J468" i="6"/>
  <c r="O468" i="6" s="1"/>
  <c r="I468" i="6"/>
  <c r="Q467" i="6"/>
  <c r="P467" i="6"/>
  <c r="O467" i="6"/>
  <c r="L467" i="6"/>
  <c r="K467" i="6"/>
  <c r="J467" i="6"/>
  <c r="I467" i="6"/>
  <c r="N467" i="6" s="1"/>
  <c r="Q466" i="6"/>
  <c r="P466" i="6"/>
  <c r="O466" i="6"/>
  <c r="N466" i="6"/>
  <c r="L466" i="6"/>
  <c r="K466" i="6"/>
  <c r="J466" i="6"/>
  <c r="I466" i="6"/>
  <c r="N465" i="6"/>
  <c r="L465" i="6"/>
  <c r="Q465" i="6" s="1"/>
  <c r="K465" i="6"/>
  <c r="P465" i="6" s="1"/>
  <c r="J465" i="6"/>
  <c r="O465" i="6" s="1"/>
  <c r="I465" i="6"/>
  <c r="N464" i="6"/>
  <c r="L464" i="6"/>
  <c r="Q464" i="6" s="1"/>
  <c r="K464" i="6"/>
  <c r="P464" i="6" s="1"/>
  <c r="J464" i="6"/>
  <c r="O464" i="6" s="1"/>
  <c r="I464" i="6"/>
  <c r="Q463" i="6"/>
  <c r="P463" i="6"/>
  <c r="O463" i="6"/>
  <c r="L463" i="6"/>
  <c r="K463" i="6"/>
  <c r="J463" i="6"/>
  <c r="I463" i="6"/>
  <c r="N463" i="6" s="1"/>
  <c r="Q462" i="6"/>
  <c r="P462" i="6"/>
  <c r="O462" i="6"/>
  <c r="N462" i="6"/>
  <c r="L462" i="6"/>
  <c r="K462" i="6"/>
  <c r="J462" i="6"/>
  <c r="I462" i="6"/>
  <c r="O461" i="6"/>
  <c r="N461" i="6"/>
  <c r="L461" i="6"/>
  <c r="Q461" i="6" s="1"/>
  <c r="K461" i="6"/>
  <c r="P461" i="6" s="1"/>
  <c r="J461" i="6"/>
  <c r="I461" i="6"/>
  <c r="O460" i="6"/>
  <c r="L460" i="6"/>
  <c r="Q460" i="6" s="1"/>
  <c r="K460" i="6"/>
  <c r="P460" i="6" s="1"/>
  <c r="J460" i="6"/>
  <c r="I460" i="6"/>
  <c r="N460" i="6" s="1"/>
  <c r="Q459" i="6"/>
  <c r="L459" i="6"/>
  <c r="K459" i="6"/>
  <c r="P459" i="6" s="1"/>
  <c r="J459" i="6"/>
  <c r="O459" i="6" s="1"/>
  <c r="I459" i="6"/>
  <c r="N459" i="6" s="1"/>
  <c r="Q458" i="6"/>
  <c r="P458" i="6"/>
  <c r="O458" i="6"/>
  <c r="L458" i="6"/>
  <c r="K458" i="6"/>
  <c r="J458" i="6"/>
  <c r="I458" i="6"/>
  <c r="N458" i="6" s="1"/>
  <c r="O457" i="6"/>
  <c r="N457" i="6"/>
  <c r="L457" i="6"/>
  <c r="Q457" i="6" s="1"/>
  <c r="K457" i="6"/>
  <c r="P457" i="6" s="1"/>
  <c r="J457" i="6"/>
  <c r="I457" i="6"/>
  <c r="P456" i="6"/>
  <c r="L456" i="6"/>
  <c r="Q456" i="6" s="1"/>
  <c r="K456" i="6"/>
  <c r="J456" i="6"/>
  <c r="O456" i="6" s="1"/>
  <c r="I456" i="6"/>
  <c r="N456" i="6" s="1"/>
  <c r="P455" i="6"/>
  <c r="L455" i="6"/>
  <c r="Q455" i="6" s="1"/>
  <c r="K455" i="6"/>
  <c r="J455" i="6"/>
  <c r="O455" i="6" s="1"/>
  <c r="I455" i="6"/>
  <c r="N455" i="6" s="1"/>
  <c r="Q454" i="6"/>
  <c r="P454" i="6"/>
  <c r="N454" i="6"/>
  <c r="L454" i="6"/>
  <c r="K454" i="6"/>
  <c r="J454" i="6"/>
  <c r="O454" i="6" s="1"/>
  <c r="I454" i="6"/>
  <c r="Q453" i="6"/>
  <c r="O453" i="6"/>
  <c r="N453" i="6"/>
  <c r="L453" i="6"/>
  <c r="K453" i="6"/>
  <c r="P453" i="6" s="1"/>
  <c r="J453" i="6"/>
  <c r="I453" i="6"/>
  <c r="P452" i="6"/>
  <c r="O452" i="6"/>
  <c r="L452" i="6"/>
  <c r="Q452" i="6" s="1"/>
  <c r="K452" i="6"/>
  <c r="J452" i="6"/>
  <c r="I452" i="6"/>
  <c r="N452" i="6" s="1"/>
  <c r="Q451" i="6"/>
  <c r="N451" i="6"/>
  <c r="L451" i="6"/>
  <c r="K451" i="6"/>
  <c r="P451" i="6" s="1"/>
  <c r="J451" i="6"/>
  <c r="O451" i="6" s="1"/>
  <c r="I451" i="6"/>
  <c r="P450" i="6"/>
  <c r="N450" i="6"/>
  <c r="L450" i="6"/>
  <c r="Q450" i="6" s="1"/>
  <c r="K450" i="6"/>
  <c r="J450" i="6"/>
  <c r="O450" i="6" s="1"/>
  <c r="I450" i="6"/>
  <c r="N449" i="6"/>
  <c r="L449" i="6"/>
  <c r="Q449" i="6" s="1"/>
  <c r="K449" i="6"/>
  <c r="P449" i="6" s="1"/>
  <c r="J449" i="6"/>
  <c r="O449" i="6" s="1"/>
  <c r="I449" i="6"/>
  <c r="Q448" i="6"/>
  <c r="L448" i="6"/>
  <c r="K448" i="6"/>
  <c r="P448" i="6" s="1"/>
  <c r="J448" i="6"/>
  <c r="O448" i="6" s="1"/>
  <c r="I448" i="6"/>
  <c r="N448" i="6" s="1"/>
  <c r="Q447" i="6"/>
  <c r="O447" i="6"/>
  <c r="L447" i="6"/>
  <c r="K447" i="6"/>
  <c r="P447" i="6" s="1"/>
  <c r="J447" i="6"/>
  <c r="I447" i="6"/>
  <c r="N447" i="6" s="1"/>
  <c r="Q446" i="6"/>
  <c r="P446" i="6"/>
  <c r="O446" i="6"/>
  <c r="L446" i="6"/>
  <c r="K446" i="6"/>
  <c r="J446" i="6"/>
  <c r="I446" i="6"/>
  <c r="N446" i="6" s="1"/>
  <c r="P445" i="6"/>
  <c r="O445" i="6"/>
  <c r="N445" i="6"/>
  <c r="L445" i="6"/>
  <c r="Q445" i="6" s="1"/>
  <c r="K445" i="6"/>
  <c r="J445" i="6"/>
  <c r="I445" i="6"/>
  <c r="Q444" i="6"/>
  <c r="L444" i="6"/>
  <c r="K444" i="6"/>
  <c r="P444" i="6" s="1"/>
  <c r="J444" i="6"/>
  <c r="O444" i="6" s="1"/>
  <c r="I444" i="6"/>
  <c r="N444" i="6" s="1"/>
  <c r="Q443" i="6"/>
  <c r="N443" i="6"/>
  <c r="L443" i="6"/>
  <c r="K443" i="6"/>
  <c r="P443" i="6" s="1"/>
  <c r="J443" i="6"/>
  <c r="O443" i="6" s="1"/>
  <c r="I443" i="6"/>
  <c r="Q442" i="6"/>
  <c r="P442" i="6"/>
  <c r="O442" i="6"/>
  <c r="L442" i="6"/>
  <c r="K442" i="6"/>
  <c r="J442" i="6"/>
  <c r="I442" i="6"/>
  <c r="N442" i="6" s="1"/>
  <c r="Q441" i="6"/>
  <c r="P441" i="6"/>
  <c r="O441" i="6"/>
  <c r="L441" i="6"/>
  <c r="K441" i="6"/>
  <c r="J441" i="6"/>
  <c r="I441" i="6"/>
  <c r="N441" i="6" s="1"/>
  <c r="N440" i="6"/>
  <c r="L440" i="6"/>
  <c r="Q440" i="6" s="1"/>
  <c r="K440" i="6"/>
  <c r="P440" i="6" s="1"/>
  <c r="J440" i="6"/>
  <c r="O440" i="6" s="1"/>
  <c r="I440" i="6"/>
  <c r="L439" i="6"/>
  <c r="Q439" i="6" s="1"/>
  <c r="K439" i="6"/>
  <c r="P439" i="6" s="1"/>
  <c r="J439" i="6"/>
  <c r="O439" i="6" s="1"/>
  <c r="I439" i="6"/>
  <c r="N439" i="6" s="1"/>
  <c r="Q438" i="6"/>
  <c r="P438" i="6"/>
  <c r="O438" i="6"/>
  <c r="L438" i="6"/>
  <c r="K438" i="6"/>
  <c r="J438" i="6"/>
  <c r="I438" i="6"/>
  <c r="N438" i="6" s="1"/>
  <c r="Q437" i="6"/>
  <c r="P437" i="6"/>
  <c r="O437" i="6"/>
  <c r="N437" i="6"/>
  <c r="L437" i="6"/>
  <c r="K437" i="6"/>
  <c r="J437" i="6"/>
  <c r="I437" i="6"/>
  <c r="O436" i="6"/>
  <c r="N436" i="6"/>
  <c r="L436" i="6"/>
  <c r="Q436" i="6" s="1"/>
  <c r="K436" i="6"/>
  <c r="P436" i="6" s="1"/>
  <c r="J436" i="6"/>
  <c r="I436" i="6"/>
  <c r="O435" i="6"/>
  <c r="L435" i="6"/>
  <c r="Q435" i="6" s="1"/>
  <c r="K435" i="6"/>
  <c r="P435" i="6" s="1"/>
  <c r="J435" i="6"/>
  <c r="I435" i="6"/>
  <c r="N435" i="6" s="1"/>
  <c r="Q434" i="6"/>
  <c r="L434" i="6"/>
  <c r="K434" i="6"/>
  <c r="P434" i="6" s="1"/>
  <c r="J434" i="6"/>
  <c r="O434" i="6" s="1"/>
  <c r="I434" i="6"/>
  <c r="N434" i="6" s="1"/>
  <c r="Q433" i="6"/>
  <c r="P433" i="6"/>
  <c r="O433" i="6"/>
  <c r="N433" i="6"/>
  <c r="L433" i="6"/>
  <c r="K433" i="6"/>
  <c r="J433" i="6"/>
  <c r="I433" i="6"/>
  <c r="O432" i="6"/>
  <c r="N432" i="6"/>
  <c r="L432" i="6"/>
  <c r="Q432" i="6" s="1"/>
  <c r="K432" i="6"/>
  <c r="P432" i="6" s="1"/>
  <c r="J432" i="6"/>
  <c r="I432" i="6"/>
  <c r="L431" i="6"/>
  <c r="Q431" i="6" s="1"/>
  <c r="K431" i="6"/>
  <c r="P431" i="6" s="1"/>
  <c r="J431" i="6"/>
  <c r="O431" i="6" s="1"/>
  <c r="I431" i="6"/>
  <c r="N431" i="6" s="1"/>
  <c r="P430" i="6"/>
  <c r="L430" i="6"/>
  <c r="Q430" i="6" s="1"/>
  <c r="K430" i="6"/>
  <c r="J430" i="6"/>
  <c r="O430" i="6" s="1"/>
  <c r="I430" i="6"/>
  <c r="N430" i="6" s="1"/>
  <c r="Q429" i="6"/>
  <c r="P429" i="6"/>
  <c r="L429" i="6"/>
  <c r="K429" i="6"/>
  <c r="J429" i="6"/>
  <c r="O429" i="6" s="1"/>
  <c r="I429" i="6"/>
  <c r="N429" i="6" s="1"/>
  <c r="Q428" i="6"/>
  <c r="O428" i="6"/>
  <c r="N428" i="6"/>
  <c r="L428" i="6"/>
  <c r="K428" i="6"/>
  <c r="P428" i="6" s="1"/>
  <c r="J428" i="6"/>
  <c r="I428" i="6"/>
  <c r="O427" i="6"/>
  <c r="L427" i="6"/>
  <c r="Q427" i="6" s="1"/>
  <c r="K427" i="6"/>
  <c r="P427" i="6" s="1"/>
  <c r="J427" i="6"/>
  <c r="I427" i="6"/>
  <c r="N427" i="6" s="1"/>
  <c r="Q426" i="6"/>
  <c r="L426" i="6"/>
  <c r="K426" i="6"/>
  <c r="P426" i="6" s="1"/>
  <c r="J426" i="6"/>
  <c r="O426" i="6" s="1"/>
  <c r="I426" i="6"/>
  <c r="N426" i="6" s="1"/>
  <c r="P425" i="6"/>
  <c r="O425" i="6"/>
  <c r="N425" i="6"/>
  <c r="L425" i="6"/>
  <c r="Q425" i="6" s="1"/>
  <c r="K425" i="6"/>
  <c r="J425" i="6"/>
  <c r="I425" i="6"/>
  <c r="N424" i="6"/>
  <c r="L424" i="6"/>
  <c r="Q424" i="6" s="1"/>
  <c r="K424" i="6"/>
  <c r="P424" i="6" s="1"/>
  <c r="J424" i="6"/>
  <c r="O424" i="6" s="1"/>
  <c r="I424" i="6"/>
  <c r="Q423" i="6"/>
  <c r="L423" i="6"/>
  <c r="K423" i="6"/>
  <c r="P423" i="6" s="1"/>
  <c r="J423" i="6"/>
  <c r="O423" i="6" s="1"/>
  <c r="I423" i="6"/>
  <c r="N423" i="6" s="1"/>
  <c r="Q422" i="6"/>
  <c r="O422" i="6"/>
  <c r="N422" i="6"/>
  <c r="L422" i="6"/>
  <c r="K422" i="6"/>
  <c r="P422" i="6" s="1"/>
  <c r="J422" i="6"/>
  <c r="I422" i="6"/>
  <c r="Q421" i="6"/>
  <c r="O421" i="6"/>
  <c r="L421" i="6"/>
  <c r="K421" i="6"/>
  <c r="P421" i="6" s="1"/>
  <c r="J421" i="6"/>
  <c r="I421" i="6"/>
  <c r="N421" i="6" s="1"/>
  <c r="P420" i="6"/>
  <c r="O420" i="6"/>
  <c r="N420" i="6"/>
  <c r="L420" i="6"/>
  <c r="Q420" i="6" s="1"/>
  <c r="K420" i="6"/>
  <c r="J420" i="6"/>
  <c r="I420" i="6"/>
  <c r="L419" i="6"/>
  <c r="Q419" i="6" s="1"/>
  <c r="K419" i="6"/>
  <c r="P419" i="6" s="1"/>
  <c r="J419" i="6"/>
  <c r="O419" i="6" s="1"/>
  <c r="I419" i="6"/>
  <c r="N419" i="6" s="1"/>
  <c r="Q418" i="6"/>
  <c r="L418" i="6"/>
  <c r="K418" i="6"/>
  <c r="P418" i="6" s="1"/>
  <c r="J418" i="6"/>
  <c r="O418" i="6" s="1"/>
  <c r="I418" i="6"/>
  <c r="N418" i="6" s="1"/>
  <c r="Q417" i="6"/>
  <c r="P417" i="6"/>
  <c r="O417" i="6"/>
  <c r="L417" i="6"/>
  <c r="K417" i="6"/>
  <c r="J417" i="6"/>
  <c r="I417" i="6"/>
  <c r="N417" i="6" s="1"/>
  <c r="Q416" i="6"/>
  <c r="P416" i="6"/>
  <c r="O416" i="6"/>
  <c r="N416" i="6"/>
  <c r="L416" i="6"/>
  <c r="K416" i="6"/>
  <c r="J416" i="6"/>
  <c r="I416" i="6"/>
  <c r="N415" i="6"/>
  <c r="L415" i="6"/>
  <c r="Q415" i="6" s="1"/>
  <c r="K415" i="6"/>
  <c r="P415" i="6" s="1"/>
  <c r="J415" i="6"/>
  <c r="O415" i="6" s="1"/>
  <c r="I415" i="6"/>
  <c r="O414" i="6"/>
  <c r="L414" i="6"/>
  <c r="Q414" i="6" s="1"/>
  <c r="K414" i="6"/>
  <c r="P414" i="6" s="1"/>
  <c r="J414" i="6"/>
  <c r="I414" i="6"/>
  <c r="N414" i="6" s="1"/>
  <c r="Q413" i="6"/>
  <c r="P413" i="6"/>
  <c r="L413" i="6"/>
  <c r="K413" i="6"/>
  <c r="J413" i="6"/>
  <c r="O413" i="6" s="1"/>
  <c r="I413" i="6"/>
  <c r="N413" i="6" s="1"/>
  <c r="Q412" i="6"/>
  <c r="P412" i="6"/>
  <c r="N412" i="6"/>
  <c r="L412" i="6"/>
  <c r="K412" i="6"/>
  <c r="J412" i="6"/>
  <c r="O412" i="6" s="1"/>
  <c r="I412" i="6"/>
  <c r="P411" i="6"/>
  <c r="O411" i="6"/>
  <c r="N411" i="6"/>
  <c r="L411" i="6"/>
  <c r="Q411" i="6" s="1"/>
  <c r="K411" i="6"/>
  <c r="J411" i="6"/>
  <c r="I411" i="6"/>
  <c r="N410" i="6"/>
  <c r="L410" i="6"/>
  <c r="Q410" i="6" s="1"/>
  <c r="K410" i="6"/>
  <c r="P410" i="6" s="1"/>
  <c r="J410" i="6"/>
  <c r="O410" i="6" s="1"/>
  <c r="I410" i="6"/>
  <c r="O409" i="6"/>
  <c r="L409" i="6"/>
  <c r="Q409" i="6" s="1"/>
  <c r="K409" i="6"/>
  <c r="P409" i="6" s="1"/>
  <c r="J409" i="6"/>
  <c r="I409" i="6"/>
  <c r="N409" i="6" s="1"/>
  <c r="P408" i="6"/>
  <c r="L408" i="6"/>
  <c r="Q408" i="6" s="1"/>
  <c r="K408" i="6"/>
  <c r="J408" i="6"/>
  <c r="O408" i="6" s="1"/>
  <c r="I408" i="6"/>
  <c r="N408" i="6" s="1"/>
  <c r="Q407" i="6"/>
  <c r="P407" i="6"/>
  <c r="N407" i="6"/>
  <c r="L407" i="6"/>
  <c r="K407" i="6"/>
  <c r="J407" i="6"/>
  <c r="O407" i="6" s="1"/>
  <c r="I407" i="6"/>
  <c r="P406" i="6"/>
  <c r="O406" i="6"/>
  <c r="N406" i="6"/>
  <c r="L406" i="6"/>
  <c r="Q406" i="6" s="1"/>
  <c r="K406" i="6"/>
  <c r="J406" i="6"/>
  <c r="I406" i="6"/>
  <c r="N405" i="6"/>
  <c r="L405" i="6"/>
  <c r="Q405" i="6" s="1"/>
  <c r="K405" i="6"/>
  <c r="P405" i="6" s="1"/>
  <c r="J405" i="6"/>
  <c r="O405" i="6" s="1"/>
  <c r="I405" i="6"/>
  <c r="O404" i="6"/>
  <c r="L404" i="6"/>
  <c r="Q404" i="6" s="1"/>
  <c r="K404" i="6"/>
  <c r="P404" i="6" s="1"/>
  <c r="J404" i="6"/>
  <c r="I404" i="6"/>
  <c r="N404" i="6" s="1"/>
  <c r="P403" i="6"/>
  <c r="L403" i="6"/>
  <c r="Q403" i="6" s="1"/>
  <c r="K403" i="6"/>
  <c r="J403" i="6"/>
  <c r="O403" i="6" s="1"/>
  <c r="I403" i="6"/>
  <c r="N403" i="6" s="1"/>
  <c r="Q402" i="6"/>
  <c r="P402" i="6"/>
  <c r="N402" i="6"/>
  <c r="L402" i="6"/>
  <c r="K402" i="6"/>
  <c r="J402" i="6"/>
  <c r="O402" i="6" s="1"/>
  <c r="I402" i="6"/>
  <c r="P401" i="6"/>
  <c r="O401" i="6"/>
  <c r="N401" i="6"/>
  <c r="L401" i="6"/>
  <c r="Q401" i="6" s="1"/>
  <c r="K401" i="6"/>
  <c r="J401" i="6"/>
  <c r="I401" i="6"/>
  <c r="Q400" i="6"/>
  <c r="N400" i="6"/>
  <c r="L400" i="6"/>
  <c r="K400" i="6"/>
  <c r="P400" i="6" s="1"/>
  <c r="J400" i="6"/>
  <c r="O400" i="6" s="1"/>
  <c r="I400" i="6"/>
  <c r="L399" i="6"/>
  <c r="Q399" i="6" s="1"/>
  <c r="K399" i="6"/>
  <c r="P399" i="6" s="1"/>
  <c r="J399" i="6"/>
  <c r="O399" i="6" s="1"/>
  <c r="I399" i="6"/>
  <c r="N399" i="6" s="1"/>
  <c r="Q398" i="6"/>
  <c r="P398" i="6"/>
  <c r="L398" i="6"/>
  <c r="K398" i="6"/>
  <c r="J398" i="6"/>
  <c r="O398" i="6" s="1"/>
  <c r="I398" i="6"/>
  <c r="N398" i="6" s="1"/>
  <c r="Q397" i="6"/>
  <c r="P397" i="6"/>
  <c r="O397" i="6"/>
  <c r="N397" i="6"/>
  <c r="L397" i="6"/>
  <c r="K397" i="6"/>
  <c r="J397" i="6"/>
  <c r="I397" i="6"/>
  <c r="O396" i="6"/>
  <c r="N396" i="6"/>
  <c r="L396" i="6"/>
  <c r="Q396" i="6" s="1"/>
  <c r="K396" i="6"/>
  <c r="P396" i="6" s="1"/>
  <c r="J396" i="6"/>
  <c r="I396" i="6"/>
  <c r="Q395" i="6"/>
  <c r="L395" i="6"/>
  <c r="K395" i="6"/>
  <c r="P395" i="6" s="1"/>
  <c r="J395" i="6"/>
  <c r="O395" i="6" s="1"/>
  <c r="I395" i="6"/>
  <c r="N395" i="6" s="1"/>
  <c r="L394" i="6"/>
  <c r="Q394" i="6" s="1"/>
  <c r="K394" i="6"/>
  <c r="P394" i="6" s="1"/>
  <c r="J394" i="6"/>
  <c r="O394" i="6" s="1"/>
  <c r="I394" i="6"/>
  <c r="N394" i="6" s="1"/>
  <c r="P393" i="6"/>
  <c r="L393" i="6"/>
  <c r="Q393" i="6" s="1"/>
  <c r="K393" i="6"/>
  <c r="J393" i="6"/>
  <c r="O393" i="6" s="1"/>
  <c r="I393" i="6"/>
  <c r="N393" i="6" s="1"/>
  <c r="Q392" i="6"/>
  <c r="P392" i="6"/>
  <c r="O392" i="6"/>
  <c r="N392" i="6"/>
  <c r="L392" i="6"/>
  <c r="K392" i="6"/>
  <c r="J392" i="6"/>
  <c r="I392" i="6"/>
  <c r="O391" i="6"/>
  <c r="N391" i="6"/>
  <c r="L391" i="6"/>
  <c r="Q391" i="6" s="1"/>
  <c r="K391" i="6"/>
  <c r="P391" i="6" s="1"/>
  <c r="J391" i="6"/>
  <c r="I391" i="6"/>
  <c r="Q390" i="6"/>
  <c r="L390" i="6"/>
  <c r="K390" i="6"/>
  <c r="P390" i="6" s="1"/>
  <c r="J390" i="6"/>
  <c r="O390" i="6" s="1"/>
  <c r="I390" i="6"/>
  <c r="N390" i="6" s="1"/>
  <c r="O389" i="6"/>
  <c r="L389" i="6"/>
  <c r="Q389" i="6" s="1"/>
  <c r="K389" i="6"/>
  <c r="P389" i="6" s="1"/>
  <c r="J389" i="6"/>
  <c r="I389" i="6"/>
  <c r="N389" i="6" s="1"/>
  <c r="Q388" i="6"/>
  <c r="P388" i="6"/>
  <c r="L388" i="6"/>
  <c r="K388" i="6"/>
  <c r="J388" i="6"/>
  <c r="O388" i="6" s="1"/>
  <c r="I388" i="6"/>
  <c r="N388" i="6" s="1"/>
  <c r="Q387" i="6"/>
  <c r="P387" i="6"/>
  <c r="N387" i="6"/>
  <c r="L387" i="6"/>
  <c r="K387" i="6"/>
  <c r="J387" i="6"/>
  <c r="O387" i="6" s="1"/>
  <c r="I387" i="6"/>
  <c r="P386" i="6"/>
  <c r="O386" i="6"/>
  <c r="N386" i="6"/>
  <c r="L386" i="6"/>
  <c r="Q386" i="6" s="1"/>
  <c r="K386" i="6"/>
  <c r="J386" i="6"/>
  <c r="I386" i="6"/>
  <c r="L385" i="6"/>
  <c r="Q385" i="6" s="1"/>
  <c r="K385" i="6"/>
  <c r="P385" i="6" s="1"/>
  <c r="J385" i="6"/>
  <c r="O385" i="6" s="1"/>
  <c r="I385" i="6"/>
  <c r="N385" i="6" s="1"/>
  <c r="O384" i="6"/>
  <c r="L384" i="6"/>
  <c r="Q384" i="6" s="1"/>
  <c r="K384" i="6"/>
  <c r="P384" i="6" s="1"/>
  <c r="J384" i="6"/>
  <c r="I384" i="6"/>
  <c r="N384" i="6" s="1"/>
  <c r="P383" i="6"/>
  <c r="L383" i="6"/>
  <c r="Q383" i="6" s="1"/>
  <c r="K383" i="6"/>
  <c r="J383" i="6"/>
  <c r="O383" i="6" s="1"/>
  <c r="I383" i="6"/>
  <c r="N383" i="6" s="1"/>
  <c r="Q382" i="6"/>
  <c r="P382" i="6"/>
  <c r="N382" i="6"/>
  <c r="L382" i="6"/>
  <c r="K382" i="6"/>
  <c r="J382" i="6"/>
  <c r="O382" i="6" s="1"/>
  <c r="I382" i="6"/>
  <c r="P381" i="6"/>
  <c r="O381" i="6"/>
  <c r="N381" i="6"/>
  <c r="L381" i="6"/>
  <c r="Q381" i="6" s="1"/>
  <c r="K381" i="6"/>
  <c r="J381" i="6"/>
  <c r="I381" i="6"/>
  <c r="N380" i="6"/>
  <c r="L380" i="6"/>
  <c r="Q380" i="6" s="1"/>
  <c r="K380" i="6"/>
  <c r="P380" i="6" s="1"/>
  <c r="J380" i="6"/>
  <c r="O380" i="6" s="1"/>
  <c r="I380" i="6"/>
  <c r="O379" i="6"/>
  <c r="L379" i="6"/>
  <c r="Q379" i="6" s="1"/>
  <c r="K379" i="6"/>
  <c r="P379" i="6" s="1"/>
  <c r="J379" i="6"/>
  <c r="I379" i="6"/>
  <c r="N379" i="6" s="1"/>
  <c r="P378" i="6"/>
  <c r="L378" i="6"/>
  <c r="Q378" i="6" s="1"/>
  <c r="K378" i="6"/>
  <c r="J378" i="6"/>
  <c r="O378" i="6" s="1"/>
  <c r="I378" i="6"/>
  <c r="N378" i="6" s="1"/>
  <c r="Q377" i="6"/>
  <c r="P377" i="6"/>
  <c r="N377" i="6"/>
  <c r="L377" i="6"/>
  <c r="K377" i="6"/>
  <c r="J377" i="6"/>
  <c r="O377" i="6" s="1"/>
  <c r="I377" i="6"/>
  <c r="O376" i="6"/>
  <c r="N376" i="6"/>
  <c r="L376" i="6"/>
  <c r="Q376" i="6" s="1"/>
  <c r="K376" i="6"/>
  <c r="P376" i="6" s="1"/>
  <c r="J376" i="6"/>
  <c r="I376" i="6"/>
  <c r="Q375" i="6"/>
  <c r="O375" i="6"/>
  <c r="L375" i="6"/>
  <c r="K375" i="6"/>
  <c r="P375" i="6" s="1"/>
  <c r="J375" i="6"/>
  <c r="I375" i="6"/>
  <c r="N375" i="6" s="1"/>
  <c r="L374" i="6"/>
  <c r="Q374" i="6" s="1"/>
  <c r="K374" i="6"/>
  <c r="P374" i="6" s="1"/>
  <c r="J374" i="6"/>
  <c r="O374" i="6" s="1"/>
  <c r="I374" i="6"/>
  <c r="N374" i="6" s="1"/>
  <c r="P373" i="6"/>
  <c r="L373" i="6"/>
  <c r="Q373" i="6" s="1"/>
  <c r="K373" i="6"/>
  <c r="J373" i="6"/>
  <c r="O373" i="6" s="1"/>
  <c r="I373" i="6"/>
  <c r="N373" i="6" s="1"/>
  <c r="Q372" i="6"/>
  <c r="P372" i="6"/>
  <c r="O372" i="6"/>
  <c r="N372" i="6"/>
  <c r="L372" i="6"/>
  <c r="K372" i="6"/>
  <c r="J372" i="6"/>
  <c r="I372" i="6"/>
  <c r="P371" i="6"/>
  <c r="O371" i="6"/>
  <c r="N371" i="6"/>
  <c r="L371" i="6"/>
  <c r="Q371" i="6" s="1"/>
  <c r="K371" i="6"/>
  <c r="J371" i="6"/>
  <c r="I371" i="6"/>
  <c r="L370" i="6"/>
  <c r="Q370" i="6" s="1"/>
  <c r="K370" i="6"/>
  <c r="P370" i="6" s="1"/>
  <c r="J370" i="6"/>
  <c r="O370" i="6" s="1"/>
  <c r="I370" i="6"/>
  <c r="N370" i="6" s="1"/>
  <c r="O369" i="6"/>
  <c r="L369" i="6"/>
  <c r="Q369" i="6" s="1"/>
  <c r="K369" i="6"/>
  <c r="P369" i="6" s="1"/>
  <c r="J369" i="6"/>
  <c r="I369" i="6"/>
  <c r="N369" i="6" s="1"/>
  <c r="P368" i="6"/>
  <c r="L368" i="6"/>
  <c r="Q368" i="6" s="1"/>
  <c r="K368" i="6"/>
  <c r="J368" i="6"/>
  <c r="O368" i="6" s="1"/>
  <c r="I368" i="6"/>
  <c r="N368" i="6" s="1"/>
  <c r="Q367" i="6"/>
  <c r="P367" i="6"/>
  <c r="L367" i="6"/>
  <c r="K367" i="6"/>
  <c r="J367" i="6"/>
  <c r="O367" i="6" s="1"/>
  <c r="I367" i="6"/>
  <c r="N367" i="6" s="1"/>
  <c r="Q366" i="6"/>
  <c r="P366" i="6"/>
  <c r="O366" i="6"/>
  <c r="N366" i="6"/>
  <c r="L366" i="6"/>
  <c r="K366" i="6"/>
  <c r="J366" i="6"/>
  <c r="I366" i="6"/>
  <c r="Q365" i="6"/>
  <c r="P365" i="6"/>
  <c r="O365" i="6"/>
  <c r="N365" i="6"/>
  <c r="L365" i="6"/>
  <c r="K365" i="6"/>
  <c r="J365" i="6"/>
  <c r="I365" i="6"/>
  <c r="N364" i="6"/>
  <c r="L364" i="6"/>
  <c r="Q364" i="6" s="1"/>
  <c r="K364" i="6"/>
  <c r="P364" i="6" s="1"/>
  <c r="J364" i="6"/>
  <c r="O364" i="6" s="1"/>
  <c r="I364" i="6"/>
  <c r="P363" i="6"/>
  <c r="L363" i="6"/>
  <c r="Q363" i="6" s="1"/>
  <c r="K363" i="6"/>
  <c r="J363" i="6"/>
  <c r="O363" i="6" s="1"/>
  <c r="I363" i="6"/>
  <c r="N363" i="6" s="1"/>
  <c r="Q362" i="6"/>
  <c r="P362" i="6"/>
  <c r="O362" i="6"/>
  <c r="N362" i="6"/>
  <c r="L362" i="6"/>
  <c r="K362" i="6"/>
  <c r="J362" i="6"/>
  <c r="I362" i="6"/>
  <c r="P361" i="6"/>
  <c r="O361" i="6"/>
  <c r="N361" i="6"/>
  <c r="L361" i="6"/>
  <c r="Q361" i="6" s="1"/>
  <c r="K361" i="6"/>
  <c r="J361" i="6"/>
  <c r="I361" i="6"/>
  <c r="N360" i="6"/>
  <c r="L360" i="6"/>
  <c r="Q360" i="6" s="1"/>
  <c r="K360" i="6"/>
  <c r="P360" i="6" s="1"/>
  <c r="J360" i="6"/>
  <c r="O360" i="6" s="1"/>
  <c r="I360" i="6"/>
  <c r="L359" i="6"/>
  <c r="Q359" i="6" s="1"/>
  <c r="K359" i="6"/>
  <c r="P359" i="6" s="1"/>
  <c r="J359" i="6"/>
  <c r="O359" i="6" s="1"/>
  <c r="I359" i="6"/>
  <c r="N359" i="6" s="1"/>
  <c r="P358" i="6"/>
  <c r="L358" i="6"/>
  <c r="Q358" i="6" s="1"/>
  <c r="K358" i="6"/>
  <c r="J358" i="6"/>
  <c r="O358" i="6" s="1"/>
  <c r="I358" i="6"/>
  <c r="N358" i="6" s="1"/>
  <c r="Q357" i="6"/>
  <c r="P357" i="6"/>
  <c r="N357" i="6"/>
  <c r="L357" i="6"/>
  <c r="K357" i="6"/>
  <c r="J357" i="6"/>
  <c r="O357" i="6" s="1"/>
  <c r="I357" i="6"/>
  <c r="N356" i="6"/>
  <c r="L356" i="6"/>
  <c r="Q356" i="6" s="1"/>
  <c r="K356" i="6"/>
  <c r="P356" i="6" s="1"/>
  <c r="J356" i="6"/>
  <c r="O356" i="6" s="1"/>
  <c r="I356" i="6"/>
  <c r="Q355" i="6"/>
  <c r="P355" i="6"/>
  <c r="L355" i="6"/>
  <c r="K355" i="6"/>
  <c r="J355" i="6"/>
  <c r="O355" i="6" s="1"/>
  <c r="I355" i="6"/>
  <c r="N355" i="6" s="1"/>
  <c r="Q354" i="6"/>
  <c r="O354" i="6"/>
  <c r="N354" i="6"/>
  <c r="L354" i="6"/>
  <c r="K354" i="6"/>
  <c r="P354" i="6" s="1"/>
  <c r="J354" i="6"/>
  <c r="I354" i="6"/>
  <c r="L353" i="6"/>
  <c r="Q353" i="6" s="1"/>
  <c r="K353" i="6"/>
  <c r="P353" i="6" s="1"/>
  <c r="J353" i="6"/>
  <c r="O353" i="6" s="1"/>
  <c r="I353" i="6"/>
  <c r="N353" i="6" s="1"/>
  <c r="P352" i="6"/>
  <c r="L352" i="6"/>
  <c r="Q352" i="6" s="1"/>
  <c r="K352" i="6"/>
  <c r="J352" i="6"/>
  <c r="O352" i="6" s="1"/>
  <c r="I352" i="6"/>
  <c r="N352" i="6" s="1"/>
  <c r="Q351" i="6"/>
  <c r="P351" i="6"/>
  <c r="N351" i="6"/>
  <c r="L351" i="6"/>
  <c r="K351" i="6"/>
  <c r="J351" i="6"/>
  <c r="O351" i="6" s="1"/>
  <c r="I351" i="6"/>
  <c r="Q350" i="6"/>
  <c r="P350" i="6"/>
  <c r="O350" i="6"/>
  <c r="N350" i="6"/>
  <c r="L350" i="6"/>
  <c r="K350" i="6"/>
  <c r="J350" i="6"/>
  <c r="I350" i="6"/>
  <c r="O349" i="6"/>
  <c r="N349" i="6"/>
  <c r="L349" i="6"/>
  <c r="Q349" i="6" s="1"/>
  <c r="K349" i="6"/>
  <c r="P349" i="6" s="1"/>
  <c r="J349" i="6"/>
  <c r="I349" i="6"/>
  <c r="Q348" i="6"/>
  <c r="L348" i="6"/>
  <c r="K348" i="6"/>
  <c r="P348" i="6" s="1"/>
  <c r="J348" i="6"/>
  <c r="O348" i="6" s="1"/>
  <c r="I348" i="6"/>
  <c r="N348" i="6" s="1"/>
  <c r="Q347" i="6"/>
  <c r="P347" i="6"/>
  <c r="L347" i="6"/>
  <c r="K347" i="6"/>
  <c r="J347" i="6"/>
  <c r="O347" i="6" s="1"/>
  <c r="I347" i="6"/>
  <c r="N347" i="6" s="1"/>
  <c r="Q346" i="6"/>
  <c r="P346" i="6"/>
  <c r="O346" i="6"/>
  <c r="N346" i="6"/>
  <c r="L346" i="6"/>
  <c r="K346" i="6"/>
  <c r="J346" i="6"/>
  <c r="I346" i="6"/>
  <c r="P345" i="6"/>
  <c r="O345" i="6"/>
  <c r="N345" i="6"/>
  <c r="L345" i="6"/>
  <c r="Q345" i="6" s="1"/>
  <c r="K345" i="6"/>
  <c r="J345" i="6"/>
  <c r="I345" i="6"/>
  <c r="L344" i="6"/>
  <c r="Q344" i="6" s="1"/>
  <c r="K344" i="6"/>
  <c r="P344" i="6" s="1"/>
  <c r="J344" i="6"/>
  <c r="O344" i="6" s="1"/>
  <c r="I344" i="6"/>
  <c r="N344" i="6" s="1"/>
  <c r="Q343" i="6"/>
  <c r="O343" i="6"/>
  <c r="L343" i="6"/>
  <c r="K343" i="6"/>
  <c r="P343" i="6" s="1"/>
  <c r="J343" i="6"/>
  <c r="I343" i="6"/>
  <c r="N343" i="6" s="1"/>
  <c r="Q342" i="6"/>
  <c r="P342" i="6"/>
  <c r="O342" i="6"/>
  <c r="N342" i="6"/>
  <c r="L342" i="6"/>
  <c r="K342" i="6"/>
  <c r="J342" i="6"/>
  <c r="I342" i="6"/>
  <c r="P341" i="6"/>
  <c r="O341" i="6"/>
  <c r="N341" i="6"/>
  <c r="L341" i="6"/>
  <c r="Q341" i="6" s="1"/>
  <c r="K341" i="6"/>
  <c r="J341" i="6"/>
  <c r="I341" i="6"/>
  <c r="N340" i="6"/>
  <c r="L340" i="6"/>
  <c r="Q340" i="6" s="1"/>
  <c r="K340" i="6"/>
  <c r="P340" i="6" s="1"/>
  <c r="J340" i="6"/>
  <c r="O340" i="6" s="1"/>
  <c r="I340" i="6"/>
  <c r="L339" i="6"/>
  <c r="Q339" i="6" s="1"/>
  <c r="K339" i="6"/>
  <c r="P339" i="6" s="1"/>
  <c r="J339" i="6"/>
  <c r="O339" i="6" s="1"/>
  <c r="I339" i="6"/>
  <c r="N339" i="6" s="1"/>
  <c r="Q338" i="6"/>
  <c r="P338" i="6"/>
  <c r="O338" i="6"/>
  <c r="L338" i="6"/>
  <c r="K338" i="6"/>
  <c r="J338" i="6"/>
  <c r="I338" i="6"/>
  <c r="N338" i="6" s="1"/>
  <c r="P337" i="6"/>
  <c r="O337" i="6"/>
  <c r="N337" i="6"/>
  <c r="L337" i="6"/>
  <c r="Q337" i="6" s="1"/>
  <c r="K337" i="6"/>
  <c r="J337" i="6"/>
  <c r="I337" i="6"/>
  <c r="N336" i="6"/>
  <c r="L336" i="6"/>
  <c r="Q336" i="6" s="1"/>
  <c r="K336" i="6"/>
  <c r="P336" i="6" s="1"/>
  <c r="J336" i="6"/>
  <c r="O336" i="6" s="1"/>
  <c r="I336" i="6"/>
  <c r="L335" i="6"/>
  <c r="Q335" i="6" s="1"/>
  <c r="K335" i="6"/>
  <c r="P335" i="6" s="1"/>
  <c r="J335" i="6"/>
  <c r="O335" i="6" s="1"/>
  <c r="I335" i="6"/>
  <c r="N335" i="6" s="1"/>
  <c r="Q334" i="6"/>
  <c r="O334" i="6"/>
  <c r="L334" i="6"/>
  <c r="K334" i="6"/>
  <c r="P334" i="6" s="1"/>
  <c r="J334" i="6"/>
  <c r="I334" i="6"/>
  <c r="N334" i="6" s="1"/>
  <c r="P333" i="6"/>
  <c r="O333" i="6"/>
  <c r="L333" i="6"/>
  <c r="Q333" i="6" s="1"/>
  <c r="K333" i="6"/>
  <c r="J333" i="6"/>
  <c r="I333" i="6"/>
  <c r="N333" i="6" s="1"/>
  <c r="P332" i="6"/>
  <c r="N332" i="6"/>
  <c r="L332" i="6"/>
  <c r="Q332" i="6" s="1"/>
  <c r="K332" i="6"/>
  <c r="J332" i="6"/>
  <c r="O332" i="6" s="1"/>
  <c r="I332" i="6"/>
  <c r="N331" i="6"/>
  <c r="L331" i="6"/>
  <c r="Q331" i="6" s="1"/>
  <c r="K331" i="6"/>
  <c r="P331" i="6" s="1"/>
  <c r="J331" i="6"/>
  <c r="O331" i="6" s="1"/>
  <c r="I331" i="6"/>
  <c r="Q330" i="6"/>
  <c r="P330" i="6"/>
  <c r="L330" i="6"/>
  <c r="K330" i="6"/>
  <c r="J330" i="6"/>
  <c r="O330" i="6" s="1"/>
  <c r="I330" i="6"/>
  <c r="N330" i="6" s="1"/>
  <c r="Q329" i="6"/>
  <c r="O329" i="6"/>
  <c r="N329" i="6"/>
  <c r="L329" i="6"/>
  <c r="K329" i="6"/>
  <c r="P329" i="6" s="1"/>
  <c r="J329" i="6"/>
  <c r="I329" i="6"/>
  <c r="L328" i="6"/>
  <c r="Q328" i="6" s="1"/>
  <c r="K328" i="6"/>
  <c r="P328" i="6" s="1"/>
  <c r="J328" i="6"/>
  <c r="O328" i="6" s="1"/>
  <c r="I328" i="6"/>
  <c r="N328" i="6" s="1"/>
  <c r="P327" i="6"/>
  <c r="L327" i="6"/>
  <c r="Q327" i="6" s="1"/>
  <c r="K327" i="6"/>
  <c r="J327" i="6"/>
  <c r="O327" i="6" s="1"/>
  <c r="I327" i="6"/>
  <c r="N327" i="6" s="1"/>
  <c r="Q326" i="6"/>
  <c r="P326" i="6"/>
  <c r="N326" i="6"/>
  <c r="L326" i="6"/>
  <c r="K326" i="6"/>
  <c r="J326" i="6"/>
  <c r="O326" i="6" s="1"/>
  <c r="I326" i="6"/>
  <c r="Q325" i="6"/>
  <c r="P325" i="6"/>
  <c r="O325" i="6"/>
  <c r="N325" i="6"/>
  <c r="L325" i="6"/>
  <c r="K325" i="6"/>
  <c r="J325" i="6"/>
  <c r="I325" i="6"/>
  <c r="O324" i="6"/>
  <c r="N324" i="6"/>
  <c r="L324" i="6"/>
  <c r="Q324" i="6" s="1"/>
  <c r="K324" i="6"/>
  <c r="P324" i="6" s="1"/>
  <c r="J324" i="6"/>
  <c r="I324" i="6"/>
  <c r="Q323" i="6"/>
  <c r="L323" i="6"/>
  <c r="K323" i="6"/>
  <c r="P323" i="6" s="1"/>
  <c r="J323" i="6"/>
  <c r="O323" i="6" s="1"/>
  <c r="I323" i="6"/>
  <c r="N323" i="6" s="1"/>
  <c r="Q322" i="6"/>
  <c r="P322" i="6"/>
  <c r="L322" i="6"/>
  <c r="K322" i="6"/>
  <c r="J322" i="6"/>
  <c r="O322" i="6" s="1"/>
  <c r="I322" i="6"/>
  <c r="N322" i="6" s="1"/>
  <c r="Q321" i="6"/>
  <c r="P321" i="6"/>
  <c r="O321" i="6"/>
  <c r="N321" i="6"/>
  <c r="L321" i="6"/>
  <c r="K321" i="6"/>
  <c r="J321" i="6"/>
  <c r="I321" i="6"/>
  <c r="P320" i="6"/>
  <c r="O320" i="6"/>
  <c r="N320" i="6"/>
  <c r="L320" i="6"/>
  <c r="Q320" i="6" s="1"/>
  <c r="K320" i="6"/>
  <c r="J320" i="6"/>
  <c r="I320" i="6"/>
  <c r="L319" i="6"/>
  <c r="Q319" i="6" s="1"/>
  <c r="K319" i="6"/>
  <c r="P319" i="6" s="1"/>
  <c r="J319" i="6"/>
  <c r="O319" i="6" s="1"/>
  <c r="I319" i="6"/>
  <c r="N319" i="6" s="1"/>
  <c r="O318" i="6"/>
  <c r="L318" i="6"/>
  <c r="Q318" i="6" s="1"/>
  <c r="K318" i="6"/>
  <c r="P318" i="6" s="1"/>
  <c r="J318" i="6"/>
  <c r="I318" i="6"/>
  <c r="N318" i="6" s="1"/>
  <c r="Q317" i="6"/>
  <c r="P317" i="6"/>
  <c r="O317" i="6"/>
  <c r="N317" i="6"/>
  <c r="L317" i="6"/>
  <c r="K317" i="6"/>
  <c r="J317" i="6"/>
  <c r="I317" i="6"/>
  <c r="P316" i="6"/>
  <c r="O316" i="6"/>
  <c r="N316" i="6"/>
  <c r="L316" i="6"/>
  <c r="Q316" i="6" s="1"/>
  <c r="K316" i="6"/>
  <c r="J316" i="6"/>
  <c r="I316" i="6"/>
  <c r="N315" i="6"/>
  <c r="L315" i="6"/>
  <c r="Q315" i="6" s="1"/>
  <c r="K315" i="6"/>
  <c r="P315" i="6" s="1"/>
  <c r="J315" i="6"/>
  <c r="O315" i="6" s="1"/>
  <c r="I315" i="6"/>
  <c r="L314" i="6"/>
  <c r="Q314" i="6" s="1"/>
  <c r="K314" i="6"/>
  <c r="P314" i="6" s="1"/>
  <c r="J314" i="6"/>
  <c r="O314" i="6" s="1"/>
  <c r="I314" i="6"/>
  <c r="N314" i="6" s="1"/>
  <c r="Q313" i="6"/>
  <c r="P313" i="6"/>
  <c r="L313" i="6"/>
  <c r="K313" i="6"/>
  <c r="J313" i="6"/>
  <c r="O313" i="6" s="1"/>
  <c r="I313" i="6"/>
  <c r="N313" i="6" s="1"/>
  <c r="Q312" i="6"/>
  <c r="P312" i="6"/>
  <c r="O312" i="6"/>
  <c r="N312" i="6"/>
  <c r="L312" i="6"/>
  <c r="K312" i="6"/>
  <c r="J312" i="6"/>
  <c r="I312" i="6"/>
  <c r="P311" i="6"/>
  <c r="O311" i="6"/>
  <c r="N311" i="6"/>
  <c r="L311" i="6"/>
  <c r="Q311" i="6" s="1"/>
  <c r="K311" i="6"/>
  <c r="J311" i="6"/>
  <c r="I311" i="6"/>
  <c r="N310" i="6"/>
  <c r="L310" i="6"/>
  <c r="Q310" i="6" s="1"/>
  <c r="K310" i="6"/>
  <c r="P310" i="6" s="1"/>
  <c r="J310" i="6"/>
  <c r="O310" i="6" s="1"/>
  <c r="I310" i="6"/>
  <c r="L309" i="6"/>
  <c r="Q309" i="6" s="1"/>
  <c r="K309" i="6"/>
  <c r="P309" i="6" s="1"/>
  <c r="J309" i="6"/>
  <c r="O309" i="6" s="1"/>
  <c r="I309" i="6"/>
  <c r="N309" i="6" s="1"/>
  <c r="Q308" i="6"/>
  <c r="P308" i="6"/>
  <c r="L308" i="6"/>
  <c r="K308" i="6"/>
  <c r="J308" i="6"/>
  <c r="O308" i="6" s="1"/>
  <c r="I308" i="6"/>
  <c r="N308" i="6" s="1"/>
  <c r="Q307" i="6"/>
  <c r="P307" i="6"/>
  <c r="O307" i="6"/>
  <c r="N307" i="6"/>
  <c r="L307" i="6"/>
  <c r="K307" i="6"/>
  <c r="J307" i="6"/>
  <c r="I307" i="6"/>
  <c r="P306" i="6"/>
  <c r="O306" i="6"/>
  <c r="N306" i="6"/>
  <c r="L306" i="6"/>
  <c r="Q306" i="6" s="1"/>
  <c r="K306" i="6"/>
  <c r="J306" i="6"/>
  <c r="I306" i="6"/>
  <c r="Q305" i="6"/>
  <c r="N305" i="6"/>
  <c r="L305" i="6"/>
  <c r="K305" i="6"/>
  <c r="P305" i="6" s="1"/>
  <c r="J305" i="6"/>
  <c r="O305" i="6" s="1"/>
  <c r="I305" i="6"/>
  <c r="L304" i="6"/>
  <c r="Q304" i="6" s="1"/>
  <c r="K304" i="6"/>
  <c r="P304" i="6" s="1"/>
  <c r="J304" i="6"/>
  <c r="O304" i="6" s="1"/>
  <c r="I304" i="6"/>
  <c r="N304" i="6" s="1"/>
  <c r="Q303" i="6"/>
  <c r="P303" i="6"/>
  <c r="L303" i="6"/>
  <c r="K303" i="6"/>
  <c r="J303" i="6"/>
  <c r="O303" i="6" s="1"/>
  <c r="I303" i="6"/>
  <c r="N303" i="6" s="1"/>
  <c r="Q302" i="6"/>
  <c r="P302" i="6"/>
  <c r="O302" i="6"/>
  <c r="N302" i="6"/>
  <c r="L302" i="6"/>
  <c r="K302" i="6"/>
  <c r="J302" i="6"/>
  <c r="I302" i="6"/>
  <c r="P301" i="6"/>
  <c r="O301" i="6"/>
  <c r="N301" i="6"/>
  <c r="L301" i="6"/>
  <c r="Q301" i="6" s="1"/>
  <c r="K301" i="6"/>
  <c r="J301" i="6"/>
  <c r="I301" i="6"/>
  <c r="Q300" i="6"/>
  <c r="N300" i="6"/>
  <c r="L300" i="6"/>
  <c r="K300" i="6"/>
  <c r="P300" i="6" s="1"/>
  <c r="J300" i="6"/>
  <c r="O300" i="6" s="1"/>
  <c r="I300" i="6"/>
  <c r="O299" i="6"/>
  <c r="L299" i="6"/>
  <c r="Q299" i="6" s="1"/>
  <c r="K299" i="6"/>
  <c r="P299" i="6" s="1"/>
  <c r="J299" i="6"/>
  <c r="I299" i="6"/>
  <c r="N299" i="6" s="1"/>
  <c r="Q298" i="6"/>
  <c r="P298" i="6"/>
  <c r="L298" i="6"/>
  <c r="K298" i="6"/>
  <c r="J298" i="6"/>
  <c r="O298" i="6" s="1"/>
  <c r="I298" i="6"/>
  <c r="N298" i="6" s="1"/>
  <c r="Q297" i="6"/>
  <c r="P297" i="6"/>
  <c r="O297" i="6"/>
  <c r="N297" i="6"/>
  <c r="L297" i="6"/>
  <c r="K297" i="6"/>
  <c r="J297" i="6"/>
  <c r="I297" i="6"/>
  <c r="P296" i="6"/>
  <c r="O296" i="6"/>
  <c r="N296" i="6"/>
  <c r="L296" i="6"/>
  <c r="Q296" i="6" s="1"/>
  <c r="K296" i="6"/>
  <c r="J296" i="6"/>
  <c r="I296" i="6"/>
  <c r="Q295" i="6"/>
  <c r="N295" i="6"/>
  <c r="L295" i="6"/>
  <c r="K295" i="6"/>
  <c r="P295" i="6" s="1"/>
  <c r="J295" i="6"/>
  <c r="O295" i="6" s="1"/>
  <c r="I295" i="6"/>
  <c r="L294" i="6"/>
  <c r="Q294" i="6" s="1"/>
  <c r="K294" i="6"/>
  <c r="P294" i="6" s="1"/>
  <c r="J294" i="6"/>
  <c r="O294" i="6" s="1"/>
  <c r="I294" i="6"/>
  <c r="N294" i="6" s="1"/>
  <c r="Q293" i="6"/>
  <c r="P293" i="6"/>
  <c r="L293" i="6"/>
  <c r="K293" i="6"/>
  <c r="J293" i="6"/>
  <c r="O293" i="6" s="1"/>
  <c r="I293" i="6"/>
  <c r="N293" i="6" s="1"/>
  <c r="Q292" i="6"/>
  <c r="P292" i="6"/>
  <c r="O292" i="6"/>
  <c r="N292" i="6"/>
  <c r="L292" i="6"/>
  <c r="K292" i="6"/>
  <c r="J292" i="6"/>
  <c r="I292" i="6"/>
  <c r="P291" i="6"/>
  <c r="O291" i="6"/>
  <c r="N291" i="6"/>
  <c r="L291" i="6"/>
  <c r="Q291" i="6" s="1"/>
  <c r="K291" i="6"/>
  <c r="J291" i="6"/>
  <c r="I291" i="6"/>
  <c r="Q290" i="6"/>
  <c r="N290" i="6"/>
  <c r="L290" i="6"/>
  <c r="K290" i="6"/>
  <c r="P290" i="6" s="1"/>
  <c r="J290" i="6"/>
  <c r="O290" i="6" s="1"/>
  <c r="I290" i="6"/>
  <c r="L289" i="6"/>
  <c r="Q289" i="6" s="1"/>
  <c r="K289" i="6"/>
  <c r="P289" i="6" s="1"/>
  <c r="J289" i="6"/>
  <c r="O289" i="6" s="1"/>
  <c r="I289" i="6"/>
  <c r="N289" i="6" s="1"/>
  <c r="Q288" i="6"/>
  <c r="P288" i="6"/>
  <c r="L288" i="6"/>
  <c r="K288" i="6"/>
  <c r="J288" i="6"/>
  <c r="O288" i="6" s="1"/>
  <c r="I288" i="6"/>
  <c r="N288" i="6" s="1"/>
  <c r="Q287" i="6"/>
  <c r="P287" i="6"/>
  <c r="O287" i="6"/>
  <c r="N287" i="6"/>
  <c r="L287" i="6"/>
  <c r="K287" i="6"/>
  <c r="J287" i="6"/>
  <c r="I287" i="6"/>
  <c r="P286" i="6"/>
  <c r="O286" i="6"/>
  <c r="N286" i="6"/>
  <c r="L286" i="6"/>
  <c r="Q286" i="6" s="1"/>
  <c r="K286" i="6"/>
  <c r="J286" i="6"/>
  <c r="I286" i="6"/>
  <c r="Q285" i="6"/>
  <c r="N285" i="6"/>
  <c r="L285" i="6"/>
  <c r="K285" i="6"/>
  <c r="P285" i="6" s="1"/>
  <c r="J285" i="6"/>
  <c r="O285" i="6" s="1"/>
  <c r="I285" i="6"/>
  <c r="L284" i="6"/>
  <c r="Q284" i="6" s="1"/>
  <c r="K284" i="6"/>
  <c r="P284" i="6" s="1"/>
  <c r="J284" i="6"/>
  <c r="O284" i="6" s="1"/>
  <c r="I284" i="6"/>
  <c r="N284" i="6" s="1"/>
  <c r="Q283" i="6"/>
  <c r="P283" i="6"/>
  <c r="L283" i="6"/>
  <c r="K283" i="6"/>
  <c r="J283" i="6"/>
  <c r="O283" i="6" s="1"/>
  <c r="I283" i="6"/>
  <c r="N283" i="6" s="1"/>
  <c r="Q282" i="6"/>
  <c r="P282" i="6"/>
  <c r="O282" i="6"/>
  <c r="N282" i="6"/>
  <c r="L282" i="6"/>
  <c r="K282" i="6"/>
  <c r="J282" i="6"/>
  <c r="I282" i="6"/>
  <c r="P281" i="6"/>
  <c r="O281" i="6"/>
  <c r="N281" i="6"/>
  <c r="L281" i="6"/>
  <c r="Q281" i="6" s="1"/>
  <c r="K281" i="6"/>
  <c r="J281" i="6"/>
  <c r="I281" i="6"/>
  <c r="N280" i="6"/>
  <c r="L280" i="6"/>
  <c r="Q280" i="6" s="1"/>
  <c r="K280" i="6"/>
  <c r="P280" i="6" s="1"/>
  <c r="J280" i="6"/>
  <c r="O280" i="6" s="1"/>
  <c r="I280" i="6"/>
  <c r="L279" i="6"/>
  <c r="Q279" i="6" s="1"/>
  <c r="K279" i="6"/>
  <c r="P279" i="6" s="1"/>
  <c r="J279" i="6"/>
  <c r="O279" i="6" s="1"/>
  <c r="I279" i="6"/>
  <c r="N279" i="6" s="1"/>
  <c r="Q278" i="6"/>
  <c r="P278" i="6"/>
  <c r="L278" i="6"/>
  <c r="K278" i="6"/>
  <c r="J278" i="6"/>
  <c r="O278" i="6" s="1"/>
  <c r="I278" i="6"/>
  <c r="N278" i="6" s="1"/>
  <c r="Q277" i="6"/>
  <c r="P277" i="6"/>
  <c r="O277" i="6"/>
  <c r="N277" i="6"/>
  <c r="L277" i="6"/>
  <c r="K277" i="6"/>
  <c r="J277" i="6"/>
  <c r="I277" i="6"/>
  <c r="P276" i="6"/>
  <c r="O276" i="6"/>
  <c r="N276" i="6"/>
  <c r="L276" i="6"/>
  <c r="Q276" i="6" s="1"/>
  <c r="K276" i="6"/>
  <c r="J276" i="6"/>
  <c r="I276" i="6"/>
  <c r="L275" i="6"/>
  <c r="Q275" i="6" s="1"/>
  <c r="K275" i="6"/>
  <c r="P275" i="6" s="1"/>
  <c r="J275" i="6"/>
  <c r="O275" i="6" s="1"/>
  <c r="I275" i="6"/>
  <c r="N275" i="6" s="1"/>
  <c r="L274" i="6"/>
  <c r="Q274" i="6" s="1"/>
  <c r="K274" i="6"/>
  <c r="P274" i="6" s="1"/>
  <c r="J274" i="6"/>
  <c r="O274" i="6" s="1"/>
  <c r="I274" i="6"/>
  <c r="N274" i="6" s="1"/>
  <c r="Q273" i="6"/>
  <c r="P273" i="6"/>
  <c r="L273" i="6"/>
  <c r="K273" i="6"/>
  <c r="J273" i="6"/>
  <c r="O273" i="6" s="1"/>
  <c r="I273" i="6"/>
  <c r="N273" i="6" s="1"/>
  <c r="Q272" i="6"/>
  <c r="P272" i="6"/>
  <c r="O272" i="6"/>
  <c r="N272" i="6"/>
  <c r="L272" i="6"/>
  <c r="K272" i="6"/>
  <c r="J272" i="6"/>
  <c r="I272" i="6"/>
  <c r="O271" i="6"/>
  <c r="N271" i="6"/>
  <c r="L271" i="6"/>
  <c r="Q271" i="6" s="1"/>
  <c r="K271" i="6"/>
  <c r="P271" i="6" s="1"/>
  <c r="J271" i="6"/>
  <c r="I271" i="6"/>
  <c r="L270" i="6"/>
  <c r="Q270" i="6" s="1"/>
  <c r="K270" i="6"/>
  <c r="P270" i="6" s="1"/>
  <c r="J270" i="6"/>
  <c r="O270" i="6" s="1"/>
  <c r="I270" i="6"/>
  <c r="N270" i="6" s="1"/>
  <c r="L269" i="6"/>
  <c r="Q269" i="6" s="1"/>
  <c r="K269" i="6"/>
  <c r="P269" i="6" s="1"/>
  <c r="J269" i="6"/>
  <c r="O269" i="6" s="1"/>
  <c r="I269" i="6"/>
  <c r="N269" i="6" s="1"/>
  <c r="Q268" i="6"/>
  <c r="P268" i="6"/>
  <c r="L268" i="6"/>
  <c r="K268" i="6"/>
  <c r="J268" i="6"/>
  <c r="O268" i="6" s="1"/>
  <c r="I268" i="6"/>
  <c r="N268" i="6" s="1"/>
  <c r="Q267" i="6"/>
  <c r="P267" i="6"/>
  <c r="O267" i="6"/>
  <c r="N267" i="6"/>
  <c r="L267" i="6"/>
  <c r="K267" i="6"/>
  <c r="J267" i="6"/>
  <c r="I267" i="6"/>
  <c r="O266" i="6"/>
  <c r="N266" i="6"/>
  <c r="L266" i="6"/>
  <c r="Q266" i="6" s="1"/>
  <c r="K266" i="6"/>
  <c r="P266" i="6" s="1"/>
  <c r="J266" i="6"/>
  <c r="I266" i="6"/>
  <c r="Q265" i="6"/>
  <c r="L265" i="6"/>
  <c r="K265" i="6"/>
  <c r="P265" i="6" s="1"/>
  <c r="J265" i="6"/>
  <c r="O265" i="6" s="1"/>
  <c r="I265" i="6"/>
  <c r="N265" i="6" s="1"/>
  <c r="O264" i="6"/>
  <c r="L264" i="6"/>
  <c r="Q264" i="6" s="1"/>
  <c r="K264" i="6"/>
  <c r="P264" i="6" s="1"/>
  <c r="J264" i="6"/>
  <c r="I264" i="6"/>
  <c r="N264" i="6" s="1"/>
  <c r="Q263" i="6"/>
  <c r="P263" i="6"/>
  <c r="L263" i="6"/>
  <c r="K263" i="6"/>
  <c r="J263" i="6"/>
  <c r="O263" i="6" s="1"/>
  <c r="I263" i="6"/>
  <c r="N263" i="6" s="1"/>
  <c r="Q262" i="6"/>
  <c r="P262" i="6"/>
  <c r="O262" i="6"/>
  <c r="N262" i="6"/>
  <c r="L262" i="6"/>
  <c r="K262" i="6"/>
  <c r="J262" i="6"/>
  <c r="I262" i="6"/>
  <c r="P261" i="6"/>
  <c r="O261" i="6"/>
  <c r="N261" i="6"/>
  <c r="L261" i="6"/>
  <c r="Q261" i="6" s="1"/>
  <c r="K261" i="6"/>
  <c r="J261" i="6"/>
  <c r="I261" i="6"/>
  <c r="Q260" i="6"/>
  <c r="L260" i="6"/>
  <c r="K260" i="6"/>
  <c r="P260" i="6" s="1"/>
  <c r="J260" i="6"/>
  <c r="O260" i="6" s="1"/>
  <c r="I260" i="6"/>
  <c r="N260" i="6" s="1"/>
  <c r="O259" i="6"/>
  <c r="L259" i="6"/>
  <c r="Q259" i="6" s="1"/>
  <c r="K259" i="6"/>
  <c r="P259" i="6" s="1"/>
  <c r="J259" i="6"/>
  <c r="I259" i="6"/>
  <c r="N259" i="6" s="1"/>
  <c r="Q258" i="6"/>
  <c r="P258" i="6"/>
  <c r="L258" i="6"/>
  <c r="K258" i="6"/>
  <c r="J258" i="6"/>
  <c r="O258" i="6" s="1"/>
  <c r="I258" i="6"/>
  <c r="N258" i="6" s="1"/>
  <c r="Q257" i="6"/>
  <c r="P257" i="6"/>
  <c r="O257" i="6"/>
  <c r="N257" i="6"/>
  <c r="L257" i="6"/>
  <c r="K257" i="6"/>
  <c r="J257" i="6"/>
  <c r="I257" i="6"/>
  <c r="P256" i="6"/>
  <c r="O256" i="6"/>
  <c r="N256" i="6"/>
  <c r="L256" i="6"/>
  <c r="Q256" i="6" s="1"/>
  <c r="K256" i="6"/>
  <c r="J256" i="6"/>
  <c r="I256" i="6"/>
  <c r="Q255" i="6"/>
  <c r="N255" i="6"/>
  <c r="L255" i="6"/>
  <c r="K255" i="6"/>
  <c r="P255" i="6" s="1"/>
  <c r="J255" i="6"/>
  <c r="O255" i="6" s="1"/>
  <c r="I255" i="6"/>
  <c r="O254" i="6"/>
  <c r="L254" i="6"/>
  <c r="Q254" i="6" s="1"/>
  <c r="K254" i="6"/>
  <c r="P254" i="6" s="1"/>
  <c r="J254" i="6"/>
  <c r="I254" i="6"/>
  <c r="N254" i="6" s="1"/>
  <c r="P253" i="6"/>
  <c r="L253" i="6"/>
  <c r="Q253" i="6" s="1"/>
  <c r="K253" i="6"/>
  <c r="J253" i="6"/>
  <c r="O253" i="6" s="1"/>
  <c r="I253" i="6"/>
  <c r="N253" i="6" s="1"/>
  <c r="Q252" i="6"/>
  <c r="P252" i="6"/>
  <c r="N252" i="6"/>
  <c r="L252" i="6"/>
  <c r="K252" i="6"/>
  <c r="J252" i="6"/>
  <c r="O252" i="6" s="1"/>
  <c r="I252" i="6"/>
  <c r="P251" i="6"/>
  <c r="O251" i="6"/>
  <c r="N251" i="6"/>
  <c r="L251" i="6"/>
  <c r="Q251" i="6" s="1"/>
  <c r="K251" i="6"/>
  <c r="J251" i="6"/>
  <c r="I251" i="6"/>
  <c r="N250" i="6"/>
  <c r="L250" i="6"/>
  <c r="Q250" i="6" s="1"/>
  <c r="K250" i="6"/>
  <c r="P250" i="6" s="1"/>
  <c r="J250" i="6"/>
  <c r="O250" i="6" s="1"/>
  <c r="I250" i="6"/>
  <c r="O249" i="6"/>
  <c r="L249" i="6"/>
  <c r="Q249" i="6" s="1"/>
  <c r="K249" i="6"/>
  <c r="P249" i="6" s="1"/>
  <c r="J249" i="6"/>
  <c r="I249" i="6"/>
  <c r="N249" i="6" s="1"/>
  <c r="P248" i="6"/>
  <c r="L248" i="6"/>
  <c r="Q248" i="6" s="1"/>
  <c r="K248" i="6"/>
  <c r="J248" i="6"/>
  <c r="O248" i="6" s="1"/>
  <c r="I248" i="6"/>
  <c r="N248" i="6" s="1"/>
  <c r="Q247" i="6"/>
  <c r="P247" i="6"/>
  <c r="N247" i="6"/>
  <c r="L247" i="6"/>
  <c r="K247" i="6"/>
  <c r="J247" i="6"/>
  <c r="O247" i="6" s="1"/>
  <c r="I247" i="6"/>
  <c r="P246" i="6"/>
  <c r="O246" i="6"/>
  <c r="N246" i="6"/>
  <c r="L246" i="6"/>
  <c r="Q246" i="6" s="1"/>
  <c r="K246" i="6"/>
  <c r="J246" i="6"/>
  <c r="I246" i="6"/>
  <c r="N245" i="6"/>
  <c r="L245" i="6"/>
  <c r="Q245" i="6" s="1"/>
  <c r="K245" i="6"/>
  <c r="P245" i="6" s="1"/>
  <c r="J245" i="6"/>
  <c r="O245" i="6" s="1"/>
  <c r="I245" i="6"/>
  <c r="L244" i="6"/>
  <c r="Q244" i="6" s="1"/>
  <c r="K244" i="6"/>
  <c r="P244" i="6" s="1"/>
  <c r="J244" i="6"/>
  <c r="O244" i="6" s="1"/>
  <c r="I244" i="6"/>
  <c r="N244" i="6" s="1"/>
  <c r="Q243" i="6"/>
  <c r="P243" i="6"/>
  <c r="L243" i="6"/>
  <c r="K243" i="6"/>
  <c r="J243" i="6"/>
  <c r="O243" i="6" s="1"/>
  <c r="I243" i="6"/>
  <c r="N243" i="6" s="1"/>
  <c r="Q242" i="6"/>
  <c r="P242" i="6"/>
  <c r="O242" i="6"/>
  <c r="N242" i="6"/>
  <c r="L242" i="6"/>
  <c r="K242" i="6"/>
  <c r="J242" i="6"/>
  <c r="I242" i="6"/>
  <c r="P241" i="6"/>
  <c r="O241" i="6"/>
  <c r="N241" i="6"/>
  <c r="L241" i="6"/>
  <c r="Q241" i="6" s="1"/>
  <c r="K241" i="6"/>
  <c r="J241" i="6"/>
  <c r="I241" i="6"/>
  <c r="Q240" i="6"/>
  <c r="N240" i="6"/>
  <c r="L240" i="6"/>
  <c r="K240" i="6"/>
  <c r="P240" i="6" s="1"/>
  <c r="J240" i="6"/>
  <c r="O240" i="6" s="1"/>
  <c r="I240" i="6"/>
  <c r="L239" i="6"/>
  <c r="Q239" i="6" s="1"/>
  <c r="K239" i="6"/>
  <c r="P239" i="6" s="1"/>
  <c r="J239" i="6"/>
  <c r="O239" i="6" s="1"/>
  <c r="I239" i="6"/>
  <c r="N239" i="6" s="1"/>
  <c r="Q238" i="6"/>
  <c r="P238" i="6"/>
  <c r="L238" i="6"/>
  <c r="K238" i="6"/>
  <c r="J238" i="6"/>
  <c r="O238" i="6" s="1"/>
  <c r="I238" i="6"/>
  <c r="N238" i="6" s="1"/>
  <c r="Q237" i="6"/>
  <c r="P237" i="6"/>
  <c r="O237" i="6"/>
  <c r="N237" i="6"/>
  <c r="L237" i="6"/>
  <c r="K237" i="6"/>
  <c r="J237" i="6"/>
  <c r="I237" i="6"/>
  <c r="O236" i="6"/>
  <c r="N236" i="6"/>
  <c r="L236" i="6"/>
  <c r="Q236" i="6" s="1"/>
  <c r="K236" i="6"/>
  <c r="P236" i="6" s="1"/>
  <c r="J236" i="6"/>
  <c r="I236" i="6"/>
  <c r="L235" i="6"/>
  <c r="Q235" i="6" s="1"/>
  <c r="K235" i="6"/>
  <c r="P235" i="6" s="1"/>
  <c r="J235" i="6"/>
  <c r="O235" i="6" s="1"/>
  <c r="I235" i="6"/>
  <c r="N235" i="6" s="1"/>
  <c r="O234" i="6"/>
  <c r="L234" i="6"/>
  <c r="Q234" i="6" s="1"/>
  <c r="K234" i="6"/>
  <c r="P234" i="6" s="1"/>
  <c r="J234" i="6"/>
  <c r="I234" i="6"/>
  <c r="N234" i="6" s="1"/>
  <c r="Q233" i="6"/>
  <c r="P233" i="6"/>
  <c r="L233" i="6"/>
  <c r="K233" i="6"/>
  <c r="J233" i="6"/>
  <c r="O233" i="6" s="1"/>
  <c r="I233" i="6"/>
  <c r="N233" i="6" s="1"/>
  <c r="Q232" i="6"/>
  <c r="P232" i="6"/>
  <c r="O232" i="6"/>
  <c r="N232" i="6"/>
  <c r="L232" i="6"/>
  <c r="K232" i="6"/>
  <c r="J232" i="6"/>
  <c r="I232" i="6"/>
  <c r="P231" i="6"/>
  <c r="O231" i="6"/>
  <c r="N231" i="6"/>
  <c r="L231" i="6"/>
  <c r="Q231" i="6" s="1"/>
  <c r="K231" i="6"/>
  <c r="J231" i="6"/>
  <c r="I231" i="6"/>
  <c r="Q230" i="6"/>
  <c r="L230" i="6"/>
  <c r="K230" i="6"/>
  <c r="P230" i="6" s="1"/>
  <c r="J230" i="6"/>
  <c r="O230" i="6" s="1"/>
  <c r="I230" i="6"/>
  <c r="N230" i="6" s="1"/>
  <c r="O229" i="6"/>
  <c r="L229" i="6"/>
  <c r="Q229" i="6" s="1"/>
  <c r="K229" i="6"/>
  <c r="P229" i="6" s="1"/>
  <c r="J229" i="6"/>
  <c r="I229" i="6"/>
  <c r="N229" i="6" s="1"/>
  <c r="P228" i="6"/>
  <c r="L228" i="6"/>
  <c r="Q228" i="6" s="1"/>
  <c r="K228" i="6"/>
  <c r="J228" i="6"/>
  <c r="O228" i="6" s="1"/>
  <c r="I228" i="6"/>
  <c r="N228" i="6" s="1"/>
  <c r="Q227" i="6"/>
  <c r="P227" i="6"/>
  <c r="N227" i="6"/>
  <c r="L227" i="6"/>
  <c r="K227" i="6"/>
  <c r="J227" i="6"/>
  <c r="O227" i="6" s="1"/>
  <c r="I227" i="6"/>
  <c r="P226" i="6"/>
  <c r="O226" i="6"/>
  <c r="N226" i="6"/>
  <c r="L226" i="6"/>
  <c r="Q226" i="6" s="1"/>
  <c r="K226" i="6"/>
  <c r="J226" i="6"/>
  <c r="I226" i="6"/>
  <c r="N225" i="6"/>
  <c r="L225" i="6"/>
  <c r="Q225" i="6" s="1"/>
  <c r="K225" i="6"/>
  <c r="P225" i="6" s="1"/>
  <c r="J225" i="6"/>
  <c r="O225" i="6" s="1"/>
  <c r="I225" i="6"/>
  <c r="O224" i="6"/>
  <c r="L224" i="6"/>
  <c r="Q224" i="6" s="1"/>
  <c r="K224" i="6"/>
  <c r="P224" i="6" s="1"/>
  <c r="J224" i="6"/>
  <c r="I224" i="6"/>
  <c r="N224" i="6" s="1"/>
  <c r="P223" i="6"/>
  <c r="L223" i="6"/>
  <c r="Q223" i="6" s="1"/>
  <c r="K223" i="6"/>
  <c r="J223" i="6"/>
  <c r="O223" i="6" s="1"/>
  <c r="I223" i="6"/>
  <c r="N223" i="6" s="1"/>
  <c r="Q222" i="6"/>
  <c r="P222" i="6"/>
  <c r="N222" i="6"/>
  <c r="L222" i="6"/>
  <c r="K222" i="6"/>
  <c r="J222" i="6"/>
  <c r="O222" i="6" s="1"/>
  <c r="I222" i="6"/>
  <c r="P221" i="6"/>
  <c r="O221" i="6"/>
  <c r="N221" i="6"/>
  <c r="L221" i="6"/>
  <c r="Q221" i="6" s="1"/>
  <c r="K221" i="6"/>
  <c r="J221" i="6"/>
  <c r="I221" i="6"/>
  <c r="N220" i="6"/>
  <c r="L220" i="6"/>
  <c r="Q220" i="6" s="1"/>
  <c r="K220" i="6"/>
  <c r="P220" i="6" s="1"/>
  <c r="J220" i="6"/>
  <c r="O220" i="6" s="1"/>
  <c r="I220" i="6"/>
  <c r="L219" i="6"/>
  <c r="Q219" i="6" s="1"/>
  <c r="K219" i="6"/>
  <c r="P219" i="6" s="1"/>
  <c r="J219" i="6"/>
  <c r="O219" i="6" s="1"/>
  <c r="I219" i="6"/>
  <c r="N219" i="6" s="1"/>
  <c r="Q218" i="6"/>
  <c r="P218" i="6"/>
  <c r="L218" i="6"/>
  <c r="K218" i="6"/>
  <c r="J218" i="6"/>
  <c r="O218" i="6" s="1"/>
  <c r="I218" i="6"/>
  <c r="N218" i="6" s="1"/>
  <c r="Q217" i="6"/>
  <c r="P217" i="6"/>
  <c r="O217" i="6"/>
  <c r="N217" i="6"/>
  <c r="L217" i="6"/>
  <c r="K217" i="6"/>
  <c r="J217" i="6"/>
  <c r="I217" i="6"/>
  <c r="O216" i="6"/>
  <c r="N216" i="6"/>
  <c r="L216" i="6"/>
  <c r="Q216" i="6" s="1"/>
  <c r="K216" i="6"/>
  <c r="P216" i="6" s="1"/>
  <c r="J216" i="6"/>
  <c r="I216" i="6"/>
  <c r="Q215" i="6"/>
  <c r="N215" i="6"/>
  <c r="L215" i="6"/>
  <c r="K215" i="6"/>
  <c r="P215" i="6" s="1"/>
  <c r="J215" i="6"/>
  <c r="O215" i="6" s="1"/>
  <c r="I215" i="6"/>
  <c r="L214" i="6"/>
  <c r="Q214" i="6" s="1"/>
  <c r="K214" i="6"/>
  <c r="P214" i="6" s="1"/>
  <c r="J214" i="6"/>
  <c r="O214" i="6" s="1"/>
  <c r="I214" i="6"/>
  <c r="N214" i="6" s="1"/>
  <c r="Q213" i="6"/>
  <c r="P213" i="6"/>
  <c r="L213" i="6"/>
  <c r="K213" i="6"/>
  <c r="J213" i="6"/>
  <c r="O213" i="6" s="1"/>
  <c r="I213" i="6"/>
  <c r="N213" i="6" s="1"/>
  <c r="Q212" i="6"/>
  <c r="P212" i="6"/>
  <c r="O212" i="6"/>
  <c r="N212" i="6"/>
  <c r="L212" i="6"/>
  <c r="K212" i="6"/>
  <c r="J212" i="6"/>
  <c r="I212" i="6"/>
  <c r="O211" i="6"/>
  <c r="N211" i="6"/>
  <c r="L211" i="6"/>
  <c r="Q211" i="6" s="1"/>
  <c r="K211" i="6"/>
  <c r="P211" i="6" s="1"/>
  <c r="J211" i="6"/>
  <c r="I211" i="6"/>
  <c r="L210" i="6"/>
  <c r="Q210" i="6" s="1"/>
  <c r="K210" i="6"/>
  <c r="P210" i="6" s="1"/>
  <c r="J210" i="6"/>
  <c r="O210" i="6" s="1"/>
  <c r="I210" i="6"/>
  <c r="N210" i="6" s="1"/>
  <c r="O209" i="6"/>
  <c r="L209" i="6"/>
  <c r="Q209" i="6" s="1"/>
  <c r="K209" i="6"/>
  <c r="P209" i="6" s="1"/>
  <c r="J209" i="6"/>
  <c r="I209" i="6"/>
  <c r="N209" i="6" s="1"/>
  <c r="P208" i="6"/>
  <c r="L208" i="6"/>
  <c r="Q208" i="6" s="1"/>
  <c r="K208" i="6"/>
  <c r="J208" i="6"/>
  <c r="O208" i="6" s="1"/>
  <c r="I208" i="6"/>
  <c r="N208" i="6" s="1"/>
  <c r="Q207" i="6"/>
  <c r="P207" i="6"/>
  <c r="O207" i="6"/>
  <c r="N207" i="6"/>
  <c r="L207" i="6"/>
  <c r="K207" i="6"/>
  <c r="J207" i="6"/>
  <c r="I207" i="6"/>
  <c r="P206" i="6"/>
  <c r="O206" i="6"/>
  <c r="N206" i="6"/>
  <c r="L206" i="6"/>
  <c r="Q206" i="6" s="1"/>
  <c r="K206" i="6"/>
  <c r="J206" i="6"/>
  <c r="I206" i="6"/>
  <c r="Q205" i="6"/>
  <c r="L205" i="6"/>
  <c r="K205" i="6"/>
  <c r="P205" i="6" s="1"/>
  <c r="J205" i="6"/>
  <c r="O205" i="6" s="1"/>
  <c r="I205" i="6"/>
  <c r="N205" i="6" s="1"/>
  <c r="O204" i="6"/>
  <c r="L204" i="6"/>
  <c r="Q204" i="6" s="1"/>
  <c r="K204" i="6"/>
  <c r="P204" i="6" s="1"/>
  <c r="J204" i="6"/>
  <c r="I204" i="6"/>
  <c r="N204" i="6" s="1"/>
  <c r="P203" i="6"/>
  <c r="L203" i="6"/>
  <c r="Q203" i="6" s="1"/>
  <c r="K203" i="6"/>
  <c r="J203" i="6"/>
  <c r="O203" i="6" s="1"/>
  <c r="I203" i="6"/>
  <c r="N203" i="6" s="1"/>
  <c r="Q202" i="6"/>
  <c r="P202" i="6"/>
  <c r="N202" i="6"/>
  <c r="L202" i="6"/>
  <c r="K202" i="6"/>
  <c r="J202" i="6"/>
  <c r="O202" i="6" s="1"/>
  <c r="I202" i="6"/>
  <c r="P201" i="6"/>
  <c r="O201" i="6"/>
  <c r="N201" i="6"/>
  <c r="L201" i="6"/>
  <c r="Q201" i="6" s="1"/>
  <c r="K201" i="6"/>
  <c r="J201" i="6"/>
  <c r="I201" i="6"/>
  <c r="N200" i="6"/>
  <c r="L200" i="6"/>
  <c r="Q200" i="6" s="1"/>
  <c r="K200" i="6"/>
  <c r="P200" i="6" s="1"/>
  <c r="J200" i="6"/>
  <c r="O200" i="6" s="1"/>
  <c r="I200" i="6"/>
  <c r="O199" i="6"/>
  <c r="L199" i="6"/>
  <c r="Q199" i="6" s="1"/>
  <c r="K199" i="6"/>
  <c r="P199" i="6" s="1"/>
  <c r="J199" i="6"/>
  <c r="I199" i="6"/>
  <c r="N199" i="6" s="1"/>
  <c r="P198" i="6"/>
  <c r="L198" i="6"/>
  <c r="Q198" i="6" s="1"/>
  <c r="K198" i="6"/>
  <c r="J198" i="6"/>
  <c r="O198" i="6" s="1"/>
  <c r="I198" i="6"/>
  <c r="N198" i="6" s="1"/>
  <c r="Q197" i="6"/>
  <c r="P197" i="6"/>
  <c r="N197" i="6"/>
  <c r="L197" i="6"/>
  <c r="K197" i="6"/>
  <c r="J197" i="6"/>
  <c r="O197" i="6" s="1"/>
  <c r="I197" i="6"/>
  <c r="P196" i="6"/>
  <c r="O196" i="6"/>
  <c r="N196" i="6"/>
  <c r="L196" i="6"/>
  <c r="Q196" i="6" s="1"/>
  <c r="K196" i="6"/>
  <c r="J196" i="6"/>
  <c r="I196" i="6"/>
  <c r="N195" i="6"/>
  <c r="L195" i="6"/>
  <c r="Q195" i="6" s="1"/>
  <c r="K195" i="6"/>
  <c r="P195" i="6" s="1"/>
  <c r="J195" i="6"/>
  <c r="O195" i="6" s="1"/>
  <c r="I195" i="6"/>
  <c r="L194" i="6"/>
  <c r="Q194" i="6" s="1"/>
  <c r="K194" i="6"/>
  <c r="P194" i="6" s="1"/>
  <c r="J194" i="6"/>
  <c r="O194" i="6" s="1"/>
  <c r="I194" i="6"/>
  <c r="N194" i="6" s="1"/>
  <c r="Q193" i="6"/>
  <c r="P193" i="6"/>
  <c r="L193" i="6"/>
  <c r="K193" i="6"/>
  <c r="J193" i="6"/>
  <c r="O193" i="6" s="1"/>
  <c r="I193" i="6"/>
  <c r="N193" i="6" s="1"/>
  <c r="Q192" i="6"/>
  <c r="P192" i="6"/>
  <c r="O192" i="6"/>
  <c r="N192" i="6"/>
  <c r="L192" i="6"/>
  <c r="K192" i="6"/>
  <c r="J192" i="6"/>
  <c r="I192" i="6"/>
  <c r="O191" i="6"/>
  <c r="N191" i="6"/>
  <c r="L191" i="6"/>
  <c r="Q191" i="6" s="1"/>
  <c r="K191" i="6"/>
  <c r="P191" i="6" s="1"/>
  <c r="J191" i="6"/>
  <c r="I191" i="6"/>
  <c r="Q190" i="6"/>
  <c r="N190" i="6"/>
  <c r="L190" i="6"/>
  <c r="K190" i="6"/>
  <c r="P190" i="6" s="1"/>
  <c r="J190" i="6"/>
  <c r="O190" i="6" s="1"/>
  <c r="I190" i="6"/>
  <c r="L189" i="6"/>
  <c r="Q189" i="6" s="1"/>
  <c r="K189" i="6"/>
  <c r="P189" i="6" s="1"/>
  <c r="J189" i="6"/>
  <c r="O189" i="6" s="1"/>
  <c r="I189" i="6"/>
  <c r="N189" i="6" s="1"/>
  <c r="Q188" i="6"/>
  <c r="P188" i="6"/>
  <c r="L188" i="6"/>
  <c r="K188" i="6"/>
  <c r="J188" i="6"/>
  <c r="O188" i="6" s="1"/>
  <c r="I188" i="6"/>
  <c r="N188" i="6" s="1"/>
  <c r="Q187" i="6"/>
  <c r="P187" i="6"/>
  <c r="O187" i="6"/>
  <c r="N187" i="6"/>
  <c r="L187" i="6"/>
  <c r="K187" i="6"/>
  <c r="J187" i="6"/>
  <c r="I187" i="6"/>
  <c r="O186" i="6"/>
  <c r="N186" i="6"/>
  <c r="L186" i="6"/>
  <c r="Q186" i="6" s="1"/>
  <c r="K186" i="6"/>
  <c r="P186" i="6" s="1"/>
  <c r="J186" i="6"/>
  <c r="I186" i="6"/>
  <c r="L185" i="6"/>
  <c r="Q185" i="6" s="1"/>
  <c r="K185" i="6"/>
  <c r="P185" i="6" s="1"/>
  <c r="J185" i="6"/>
  <c r="O185" i="6" s="1"/>
  <c r="I185" i="6"/>
  <c r="N185" i="6" s="1"/>
  <c r="O184" i="6"/>
  <c r="L184" i="6"/>
  <c r="Q184" i="6" s="1"/>
  <c r="K184" i="6"/>
  <c r="P184" i="6" s="1"/>
  <c r="J184" i="6"/>
  <c r="I184" i="6"/>
  <c r="N184" i="6" s="1"/>
  <c r="P183" i="6"/>
  <c r="L183" i="6"/>
  <c r="Q183" i="6" s="1"/>
  <c r="K183" i="6"/>
  <c r="J183" i="6"/>
  <c r="O183" i="6" s="1"/>
  <c r="I183" i="6"/>
  <c r="N183" i="6" s="1"/>
  <c r="Q182" i="6"/>
  <c r="P182" i="6"/>
  <c r="O182" i="6"/>
  <c r="N182" i="6"/>
  <c r="L182" i="6"/>
  <c r="K182" i="6"/>
  <c r="J182" i="6"/>
  <c r="I182" i="6"/>
  <c r="P181" i="6"/>
  <c r="O181" i="6"/>
  <c r="N181" i="6"/>
  <c r="L181" i="6"/>
  <c r="Q181" i="6" s="1"/>
  <c r="K181" i="6"/>
  <c r="J181" i="6"/>
  <c r="I181" i="6"/>
  <c r="L180" i="6"/>
  <c r="Q180" i="6" s="1"/>
  <c r="K180" i="6"/>
  <c r="P180" i="6" s="1"/>
  <c r="J180" i="6"/>
  <c r="O180" i="6" s="1"/>
  <c r="I180" i="6"/>
  <c r="N180" i="6" s="1"/>
  <c r="O179" i="6"/>
  <c r="L179" i="6"/>
  <c r="Q179" i="6" s="1"/>
  <c r="K179" i="6"/>
  <c r="P179" i="6" s="1"/>
  <c r="J179" i="6"/>
  <c r="I179" i="6"/>
  <c r="N179" i="6" s="1"/>
  <c r="L178" i="6"/>
  <c r="Q178" i="6" s="1"/>
  <c r="K178" i="6"/>
  <c r="P178" i="6" s="1"/>
  <c r="J178" i="6"/>
  <c r="O178" i="6" s="1"/>
  <c r="I178" i="6"/>
  <c r="N178" i="6" s="1"/>
  <c r="Q177" i="6"/>
  <c r="P177" i="6"/>
  <c r="L177" i="6"/>
  <c r="K177" i="6"/>
  <c r="J177" i="6"/>
  <c r="O177" i="6" s="1"/>
  <c r="I177" i="6"/>
  <c r="N177" i="6" s="1"/>
  <c r="P176" i="6"/>
  <c r="O176" i="6"/>
  <c r="L176" i="6"/>
  <c r="Q176" i="6" s="1"/>
  <c r="K176" i="6"/>
  <c r="J176" i="6"/>
  <c r="I176" i="6"/>
  <c r="N176" i="6" s="1"/>
  <c r="Q175" i="6"/>
  <c r="P175" i="6"/>
  <c r="N175" i="6"/>
  <c r="L175" i="6"/>
  <c r="K175" i="6"/>
  <c r="J175" i="6"/>
  <c r="O175" i="6" s="1"/>
  <c r="I175" i="6"/>
  <c r="N174" i="6"/>
  <c r="L174" i="6"/>
  <c r="Q174" i="6" s="1"/>
  <c r="K174" i="6"/>
  <c r="P174" i="6" s="1"/>
  <c r="J174" i="6"/>
  <c r="O174" i="6" s="1"/>
  <c r="I174" i="6"/>
  <c r="Q173" i="6"/>
  <c r="L173" i="6"/>
  <c r="K173" i="6"/>
  <c r="P173" i="6" s="1"/>
  <c r="J173" i="6"/>
  <c r="O173" i="6" s="1"/>
  <c r="I173" i="6"/>
  <c r="N173" i="6" s="1"/>
  <c r="Q172" i="6"/>
  <c r="P172" i="6"/>
  <c r="O172" i="6"/>
  <c r="L172" i="6"/>
  <c r="K172" i="6"/>
  <c r="J172" i="6"/>
  <c r="I172" i="6"/>
  <c r="N172" i="6" s="1"/>
  <c r="Q171" i="6"/>
  <c r="P171" i="6"/>
  <c r="O171" i="6"/>
  <c r="N171" i="6"/>
  <c r="L171" i="6"/>
  <c r="K171" i="6"/>
  <c r="J171" i="6"/>
  <c r="I171" i="6"/>
  <c r="O170" i="6"/>
  <c r="N170" i="6"/>
  <c r="L170" i="6"/>
  <c r="Q170" i="6" s="1"/>
  <c r="K170" i="6"/>
  <c r="P170" i="6" s="1"/>
  <c r="J170" i="6"/>
  <c r="I170" i="6"/>
  <c r="L169" i="6"/>
  <c r="Q169" i="6" s="1"/>
  <c r="K169" i="6"/>
  <c r="P169" i="6" s="1"/>
  <c r="J169" i="6"/>
  <c r="O169" i="6" s="1"/>
  <c r="I169" i="6"/>
  <c r="N169" i="6" s="1"/>
  <c r="Q168" i="6"/>
  <c r="N168" i="6"/>
  <c r="L168" i="6"/>
  <c r="K168" i="6"/>
  <c r="P168" i="6" s="1"/>
  <c r="J168" i="6"/>
  <c r="O168" i="6" s="1"/>
  <c r="I168" i="6"/>
  <c r="Q167" i="6"/>
  <c r="P167" i="6"/>
  <c r="O167" i="6"/>
  <c r="N167" i="6"/>
  <c r="L167" i="6"/>
  <c r="K167" i="6"/>
  <c r="J167" i="6"/>
  <c r="I167" i="6"/>
  <c r="O166" i="6"/>
  <c r="N166" i="6"/>
  <c r="L166" i="6"/>
  <c r="Q166" i="6" s="1"/>
  <c r="K166" i="6"/>
  <c r="P166" i="6" s="1"/>
  <c r="J166" i="6"/>
  <c r="I166" i="6"/>
  <c r="L165" i="6"/>
  <c r="Q165" i="6" s="1"/>
  <c r="K165" i="6"/>
  <c r="P165" i="6" s="1"/>
  <c r="J165" i="6"/>
  <c r="O165" i="6" s="1"/>
  <c r="I165" i="6"/>
  <c r="N165" i="6" s="1"/>
  <c r="P164" i="6"/>
  <c r="O164" i="6"/>
  <c r="L164" i="6"/>
  <c r="Q164" i="6" s="1"/>
  <c r="K164" i="6"/>
  <c r="J164" i="6"/>
  <c r="I164" i="6"/>
  <c r="N164" i="6" s="1"/>
  <c r="Q163" i="6"/>
  <c r="P163" i="6"/>
  <c r="N163" i="6"/>
  <c r="L163" i="6"/>
  <c r="K163" i="6"/>
  <c r="J163" i="6"/>
  <c r="O163" i="6" s="1"/>
  <c r="I163" i="6"/>
  <c r="Q162" i="6"/>
  <c r="O162" i="6"/>
  <c r="N162" i="6"/>
  <c r="L162" i="6"/>
  <c r="K162" i="6"/>
  <c r="P162" i="6" s="1"/>
  <c r="J162" i="6"/>
  <c r="I162" i="6"/>
  <c r="O161" i="6"/>
  <c r="L161" i="6"/>
  <c r="Q161" i="6" s="1"/>
  <c r="K161" i="6"/>
  <c r="P161" i="6" s="1"/>
  <c r="J161" i="6"/>
  <c r="I161" i="6"/>
  <c r="N161" i="6" s="1"/>
  <c r="Q160" i="6"/>
  <c r="P160" i="6"/>
  <c r="L160" i="6"/>
  <c r="K160" i="6"/>
  <c r="J160" i="6"/>
  <c r="O160" i="6" s="1"/>
  <c r="I160" i="6"/>
  <c r="N160" i="6" s="1"/>
  <c r="P159" i="6"/>
  <c r="O159" i="6"/>
  <c r="N159" i="6"/>
  <c r="L159" i="6"/>
  <c r="Q159" i="6" s="1"/>
  <c r="K159" i="6"/>
  <c r="J159" i="6"/>
  <c r="I159" i="6"/>
  <c r="N158" i="6"/>
  <c r="L158" i="6"/>
  <c r="Q158" i="6" s="1"/>
  <c r="K158" i="6"/>
  <c r="P158" i="6" s="1"/>
  <c r="J158" i="6"/>
  <c r="O158" i="6" s="1"/>
  <c r="I158" i="6"/>
  <c r="Q157" i="6"/>
  <c r="L157" i="6"/>
  <c r="K157" i="6"/>
  <c r="P157" i="6" s="1"/>
  <c r="J157" i="6"/>
  <c r="O157" i="6" s="1"/>
  <c r="I157" i="6"/>
  <c r="N157" i="6" s="1"/>
  <c r="Q156" i="6"/>
  <c r="P156" i="6"/>
  <c r="O156" i="6"/>
  <c r="L156" i="6"/>
  <c r="K156" i="6"/>
  <c r="J156" i="6"/>
  <c r="I156" i="6"/>
  <c r="N156" i="6" s="1"/>
  <c r="Q155" i="6"/>
  <c r="P155" i="6"/>
  <c r="O155" i="6"/>
  <c r="N155" i="6"/>
  <c r="L155" i="6"/>
  <c r="K155" i="6"/>
  <c r="J155" i="6"/>
  <c r="I155" i="6"/>
  <c r="P154" i="6"/>
  <c r="O154" i="6"/>
  <c r="N154" i="6"/>
  <c r="L154" i="6"/>
  <c r="Q154" i="6" s="1"/>
  <c r="K154" i="6"/>
  <c r="J154" i="6"/>
  <c r="I154" i="6"/>
  <c r="L153" i="6"/>
  <c r="Q153" i="6" s="1"/>
  <c r="K153" i="6"/>
  <c r="P153" i="6" s="1"/>
  <c r="J153" i="6"/>
  <c r="O153" i="6" s="1"/>
  <c r="I153" i="6"/>
  <c r="N153" i="6" s="1"/>
  <c r="Q152" i="6"/>
  <c r="P152" i="6"/>
  <c r="L152" i="6"/>
  <c r="K152" i="6"/>
  <c r="J152" i="6"/>
  <c r="O152" i="6" s="1"/>
  <c r="I152" i="6"/>
  <c r="N152" i="6" s="1"/>
  <c r="Q151" i="6"/>
  <c r="P151" i="6"/>
  <c r="O151" i="6"/>
  <c r="N151" i="6"/>
  <c r="L151" i="6"/>
  <c r="K151" i="6"/>
  <c r="J151" i="6"/>
  <c r="I151" i="6"/>
  <c r="Q150" i="6"/>
  <c r="P150" i="6"/>
  <c r="O150" i="6"/>
  <c r="N150" i="6"/>
  <c r="L150" i="6"/>
  <c r="K150" i="6"/>
  <c r="J150" i="6"/>
  <c r="I150" i="6"/>
  <c r="N149" i="6"/>
  <c r="L149" i="6"/>
  <c r="Q149" i="6" s="1"/>
  <c r="K149" i="6"/>
  <c r="P149" i="6" s="1"/>
  <c r="J149" i="6"/>
  <c r="O149" i="6" s="1"/>
  <c r="I149" i="6"/>
  <c r="Q148" i="6"/>
  <c r="L148" i="6"/>
  <c r="K148" i="6"/>
  <c r="P148" i="6" s="1"/>
  <c r="J148" i="6"/>
  <c r="O148" i="6" s="1"/>
  <c r="I148" i="6"/>
  <c r="N148" i="6" s="1"/>
  <c r="Q147" i="6"/>
  <c r="P147" i="6"/>
  <c r="O147" i="6"/>
  <c r="N147" i="6"/>
  <c r="L147" i="6"/>
  <c r="K147" i="6"/>
  <c r="J147" i="6"/>
  <c r="I147" i="6"/>
  <c r="Q146" i="6"/>
  <c r="P146" i="6"/>
  <c r="O146" i="6"/>
  <c r="N146" i="6"/>
  <c r="L146" i="6"/>
  <c r="K146" i="6"/>
  <c r="J146" i="6"/>
  <c r="I146" i="6"/>
  <c r="O145" i="6"/>
  <c r="N145" i="6"/>
  <c r="L145" i="6"/>
  <c r="Q145" i="6" s="1"/>
  <c r="K145" i="6"/>
  <c r="P145" i="6" s="1"/>
  <c r="J145" i="6"/>
  <c r="I145" i="6"/>
  <c r="L144" i="6"/>
  <c r="Q144" i="6" s="1"/>
  <c r="K144" i="6"/>
  <c r="P144" i="6" s="1"/>
  <c r="J144" i="6"/>
  <c r="O144" i="6" s="1"/>
  <c r="I144" i="6"/>
  <c r="N144" i="6" s="1"/>
  <c r="Q143" i="6"/>
  <c r="N143" i="6"/>
  <c r="L143" i="6"/>
  <c r="K143" i="6"/>
  <c r="P143" i="6" s="1"/>
  <c r="J143" i="6"/>
  <c r="O143" i="6" s="1"/>
  <c r="I143" i="6"/>
  <c r="Q142" i="6"/>
  <c r="P142" i="6"/>
  <c r="O142" i="6"/>
  <c r="N142" i="6"/>
  <c r="L142" i="6"/>
  <c r="K142" i="6"/>
  <c r="J142" i="6"/>
  <c r="I142" i="6"/>
  <c r="O141" i="6"/>
  <c r="N141" i="6"/>
  <c r="L141" i="6"/>
  <c r="Q141" i="6" s="1"/>
  <c r="K141" i="6"/>
  <c r="P141" i="6" s="1"/>
  <c r="J141" i="6"/>
  <c r="I141" i="6"/>
  <c r="L140" i="6"/>
  <c r="Q140" i="6" s="1"/>
  <c r="K140" i="6"/>
  <c r="P140" i="6" s="1"/>
  <c r="J140" i="6"/>
  <c r="O140" i="6" s="1"/>
  <c r="I140" i="6"/>
  <c r="N140" i="6" s="1"/>
  <c r="P139" i="6"/>
  <c r="O139" i="6"/>
  <c r="L139" i="6"/>
  <c r="Q139" i="6" s="1"/>
  <c r="K139" i="6"/>
  <c r="J139" i="6"/>
  <c r="I139" i="6"/>
  <c r="N139" i="6" s="1"/>
  <c r="Q138" i="6"/>
  <c r="P138" i="6"/>
  <c r="N138" i="6"/>
  <c r="L138" i="6"/>
  <c r="K138" i="6"/>
  <c r="J138" i="6"/>
  <c r="O138" i="6" s="1"/>
  <c r="I138" i="6"/>
  <c r="Q137" i="6"/>
  <c r="O137" i="6"/>
  <c r="N137" i="6"/>
  <c r="L137" i="6"/>
  <c r="K137" i="6"/>
  <c r="P137" i="6" s="1"/>
  <c r="J137" i="6"/>
  <c r="I137" i="6"/>
  <c r="O136" i="6"/>
  <c r="L136" i="6"/>
  <c r="Q136" i="6" s="1"/>
  <c r="K136" i="6"/>
  <c r="P136" i="6" s="1"/>
  <c r="J136" i="6"/>
  <c r="I136" i="6"/>
  <c r="N136" i="6" s="1"/>
  <c r="Q135" i="6"/>
  <c r="P135" i="6"/>
  <c r="L135" i="6"/>
  <c r="K135" i="6"/>
  <c r="J135" i="6"/>
  <c r="O135" i="6" s="1"/>
  <c r="I135" i="6"/>
  <c r="N135" i="6" s="1"/>
  <c r="P134" i="6"/>
  <c r="O134" i="6"/>
  <c r="N134" i="6"/>
  <c r="L134" i="6"/>
  <c r="Q134" i="6" s="1"/>
  <c r="K134" i="6"/>
  <c r="J134" i="6"/>
  <c r="I134" i="6"/>
  <c r="N133" i="6"/>
  <c r="L133" i="6"/>
  <c r="Q133" i="6" s="1"/>
  <c r="K133" i="6"/>
  <c r="P133" i="6" s="1"/>
  <c r="J133" i="6"/>
  <c r="O133" i="6" s="1"/>
  <c r="I133" i="6"/>
  <c r="Q132" i="6"/>
  <c r="L132" i="6"/>
  <c r="K132" i="6"/>
  <c r="P132" i="6" s="1"/>
  <c r="J132" i="6"/>
  <c r="O132" i="6" s="1"/>
  <c r="I132" i="6"/>
  <c r="N132" i="6" s="1"/>
  <c r="Q131" i="6"/>
  <c r="P131" i="6"/>
  <c r="O131" i="6"/>
  <c r="L131" i="6"/>
  <c r="K131" i="6"/>
  <c r="J131" i="6"/>
  <c r="I131" i="6"/>
  <c r="N131" i="6" s="1"/>
  <c r="Q130" i="6"/>
  <c r="P130" i="6"/>
  <c r="O130" i="6"/>
  <c r="N130" i="6"/>
  <c r="L130" i="6"/>
  <c r="K130" i="6"/>
  <c r="J130" i="6"/>
  <c r="I130" i="6"/>
  <c r="P129" i="6"/>
  <c r="O129" i="6"/>
  <c r="N129" i="6"/>
  <c r="L129" i="6"/>
  <c r="Q129" i="6" s="1"/>
  <c r="K129" i="6"/>
  <c r="J129" i="6"/>
  <c r="I129" i="6"/>
  <c r="L128" i="6"/>
  <c r="Q128" i="6" s="1"/>
  <c r="K128" i="6"/>
  <c r="P128" i="6" s="1"/>
  <c r="J128" i="6"/>
  <c r="O128" i="6" s="1"/>
  <c r="I128" i="6"/>
  <c r="N128" i="6" s="1"/>
  <c r="Q127" i="6"/>
  <c r="P127" i="6"/>
  <c r="L127" i="6"/>
  <c r="K127" i="6"/>
  <c r="J127" i="6"/>
  <c r="O127" i="6" s="1"/>
  <c r="I127" i="6"/>
  <c r="N127" i="6" s="1"/>
  <c r="Q126" i="6"/>
  <c r="P126" i="6"/>
  <c r="O126" i="6"/>
  <c r="N126" i="6"/>
  <c r="L126" i="6"/>
  <c r="K126" i="6"/>
  <c r="J126" i="6"/>
  <c r="I126" i="6"/>
  <c r="Q125" i="6"/>
  <c r="P125" i="6"/>
  <c r="O125" i="6"/>
  <c r="N125" i="6"/>
  <c r="L125" i="6"/>
  <c r="K125" i="6"/>
  <c r="J125" i="6"/>
  <c r="I125" i="6"/>
  <c r="N124" i="6"/>
  <c r="L124" i="6"/>
  <c r="Q124" i="6" s="1"/>
  <c r="K124" i="6"/>
  <c r="P124" i="6" s="1"/>
  <c r="J124" i="6"/>
  <c r="O124" i="6" s="1"/>
  <c r="I124" i="6"/>
  <c r="Q123" i="6"/>
  <c r="L123" i="6"/>
  <c r="K123" i="6"/>
  <c r="P123" i="6" s="1"/>
  <c r="J123" i="6"/>
  <c r="O123" i="6" s="1"/>
  <c r="I123" i="6"/>
  <c r="N123" i="6" s="1"/>
  <c r="Q122" i="6"/>
  <c r="P122" i="6"/>
  <c r="O122" i="6"/>
  <c r="N122" i="6"/>
  <c r="L122" i="6"/>
  <c r="K122" i="6"/>
  <c r="J122" i="6"/>
  <c r="I122" i="6"/>
  <c r="Q121" i="6"/>
  <c r="P121" i="6"/>
  <c r="O121" i="6"/>
  <c r="N121" i="6"/>
  <c r="L121" i="6"/>
  <c r="K121" i="6"/>
  <c r="J121" i="6"/>
  <c r="I121" i="6"/>
  <c r="O120" i="6"/>
  <c r="N120" i="6"/>
  <c r="L120" i="6"/>
  <c r="Q120" i="6" s="1"/>
  <c r="K120" i="6"/>
  <c r="P120" i="6" s="1"/>
  <c r="J120" i="6"/>
  <c r="I120" i="6"/>
  <c r="L119" i="6"/>
  <c r="Q119" i="6" s="1"/>
  <c r="K119" i="6"/>
  <c r="P119" i="6" s="1"/>
  <c r="J119" i="6"/>
  <c r="O119" i="6" s="1"/>
  <c r="I119" i="6"/>
  <c r="N119" i="6" s="1"/>
  <c r="Q118" i="6"/>
  <c r="N118" i="6"/>
  <c r="L118" i="6"/>
  <c r="K118" i="6"/>
  <c r="P118" i="6" s="1"/>
  <c r="J118" i="6"/>
  <c r="O118" i="6" s="1"/>
  <c r="I118" i="6"/>
  <c r="Q117" i="6"/>
  <c r="P117" i="6"/>
  <c r="O117" i="6"/>
  <c r="N117" i="6"/>
  <c r="L117" i="6"/>
  <c r="K117" i="6"/>
  <c r="J117" i="6"/>
  <c r="I117" i="6"/>
  <c r="O116" i="6"/>
  <c r="N116" i="6"/>
  <c r="L116" i="6"/>
  <c r="Q116" i="6" s="1"/>
  <c r="K116" i="6"/>
  <c r="P116" i="6" s="1"/>
  <c r="J116" i="6"/>
  <c r="I116" i="6"/>
  <c r="L115" i="6"/>
  <c r="Q115" i="6" s="1"/>
  <c r="K115" i="6"/>
  <c r="P115" i="6" s="1"/>
  <c r="J115" i="6"/>
  <c r="O115" i="6" s="1"/>
  <c r="I115" i="6"/>
  <c r="N115" i="6" s="1"/>
  <c r="P114" i="6"/>
  <c r="O114" i="6"/>
  <c r="L114" i="6"/>
  <c r="Q114" i="6" s="1"/>
  <c r="K114" i="6"/>
  <c r="J114" i="6"/>
  <c r="I114" i="6"/>
  <c r="N114" i="6" s="1"/>
  <c r="Q113" i="6"/>
  <c r="P113" i="6"/>
  <c r="N113" i="6"/>
  <c r="L113" i="6"/>
  <c r="K113" i="6"/>
  <c r="J113" i="6"/>
  <c r="O113" i="6" s="1"/>
  <c r="I113" i="6"/>
  <c r="Q112" i="6"/>
  <c r="O112" i="6"/>
  <c r="N112" i="6"/>
  <c r="L112" i="6"/>
  <c r="K112" i="6"/>
  <c r="P112" i="6" s="1"/>
  <c r="J112" i="6"/>
  <c r="I112" i="6"/>
  <c r="O111" i="6"/>
  <c r="L111" i="6"/>
  <c r="Q111" i="6" s="1"/>
  <c r="K111" i="6"/>
  <c r="P111" i="6" s="1"/>
  <c r="J111" i="6"/>
  <c r="I111" i="6"/>
  <c r="N111" i="6" s="1"/>
  <c r="Q110" i="6"/>
  <c r="P110" i="6"/>
  <c r="L110" i="6"/>
  <c r="K110" i="6"/>
  <c r="J110" i="6"/>
  <c r="O110" i="6" s="1"/>
  <c r="I110" i="6"/>
  <c r="N110" i="6" s="1"/>
  <c r="P109" i="6"/>
  <c r="O109" i="6"/>
  <c r="N109" i="6"/>
  <c r="L109" i="6"/>
  <c r="Q109" i="6" s="1"/>
  <c r="K109" i="6"/>
  <c r="J109" i="6"/>
  <c r="I109" i="6"/>
  <c r="N108" i="6"/>
  <c r="L108" i="6"/>
  <c r="Q108" i="6" s="1"/>
  <c r="K108" i="6"/>
  <c r="P108" i="6" s="1"/>
  <c r="J108" i="6"/>
  <c r="O108" i="6" s="1"/>
  <c r="I108" i="6"/>
  <c r="Q107" i="6"/>
  <c r="L107" i="6"/>
  <c r="K107" i="6"/>
  <c r="P107" i="6" s="1"/>
  <c r="J107" i="6"/>
  <c r="O107" i="6" s="1"/>
  <c r="I107" i="6"/>
  <c r="N107" i="6" s="1"/>
  <c r="Q106" i="6"/>
  <c r="P106" i="6"/>
  <c r="O106" i="6"/>
  <c r="L106" i="6"/>
  <c r="K106" i="6"/>
  <c r="J106" i="6"/>
  <c r="I106" i="6"/>
  <c r="N106" i="6" s="1"/>
  <c r="Q105" i="6"/>
  <c r="P105" i="6"/>
  <c r="O105" i="6"/>
  <c r="N105" i="6"/>
  <c r="L105" i="6"/>
  <c r="K105" i="6"/>
  <c r="J105" i="6"/>
  <c r="I105" i="6"/>
  <c r="P104" i="6"/>
  <c r="O104" i="6"/>
  <c r="N104" i="6"/>
  <c r="L104" i="6"/>
  <c r="Q104" i="6" s="1"/>
  <c r="K104" i="6"/>
  <c r="J104" i="6"/>
  <c r="I104" i="6"/>
  <c r="L103" i="6"/>
  <c r="Q103" i="6" s="1"/>
  <c r="K103" i="6"/>
  <c r="P103" i="6" s="1"/>
  <c r="J103" i="6"/>
  <c r="O103" i="6" s="1"/>
  <c r="I103" i="6"/>
  <c r="N103" i="6" s="1"/>
  <c r="Q102" i="6"/>
  <c r="P102" i="6"/>
  <c r="L102" i="6"/>
  <c r="K102" i="6"/>
  <c r="J102" i="6"/>
  <c r="O102" i="6" s="1"/>
  <c r="I102" i="6"/>
  <c r="N102" i="6" s="1"/>
  <c r="Q101" i="6"/>
  <c r="P101" i="6"/>
  <c r="O101" i="6"/>
  <c r="N101" i="6"/>
  <c r="L101" i="6"/>
  <c r="K101" i="6"/>
  <c r="J101" i="6"/>
  <c r="I101" i="6"/>
  <c r="Q100" i="6"/>
  <c r="P100" i="6"/>
  <c r="O100" i="6"/>
  <c r="N100" i="6"/>
  <c r="L100" i="6"/>
  <c r="K100" i="6"/>
  <c r="J100" i="6"/>
  <c r="I100" i="6"/>
  <c r="O99" i="6"/>
  <c r="N99" i="6"/>
  <c r="L99" i="6"/>
  <c r="Q99" i="6" s="1"/>
  <c r="K99" i="6"/>
  <c r="P99" i="6" s="1"/>
  <c r="J99" i="6"/>
  <c r="I99" i="6"/>
  <c r="L98" i="6"/>
  <c r="Q98" i="6" s="1"/>
  <c r="K98" i="6"/>
  <c r="P98" i="6" s="1"/>
  <c r="J98" i="6"/>
  <c r="O98" i="6" s="1"/>
  <c r="I98" i="6"/>
  <c r="N98" i="6" s="1"/>
  <c r="Q97" i="6"/>
  <c r="P97" i="6"/>
  <c r="L97" i="6"/>
  <c r="K97" i="6"/>
  <c r="J97" i="6"/>
  <c r="O97" i="6" s="1"/>
  <c r="I97" i="6"/>
  <c r="N97" i="6" s="1"/>
  <c r="Q96" i="6"/>
  <c r="P96" i="6"/>
  <c r="O96" i="6"/>
  <c r="N96" i="6"/>
  <c r="L96" i="6"/>
  <c r="K96" i="6"/>
  <c r="J96" i="6"/>
  <c r="I96" i="6"/>
  <c r="Q95" i="6"/>
  <c r="P95" i="6"/>
  <c r="O95" i="6"/>
  <c r="N95" i="6"/>
  <c r="L95" i="6"/>
  <c r="K95" i="6"/>
  <c r="J95" i="6"/>
  <c r="I95" i="6"/>
  <c r="O94" i="6"/>
  <c r="N94" i="6"/>
  <c r="L94" i="6"/>
  <c r="Q94" i="6" s="1"/>
  <c r="K94" i="6"/>
  <c r="P94" i="6" s="1"/>
  <c r="J94" i="6"/>
  <c r="I94" i="6"/>
  <c r="L93" i="6"/>
  <c r="Q93" i="6" s="1"/>
  <c r="K93" i="6"/>
  <c r="P93" i="6" s="1"/>
  <c r="J93" i="6"/>
  <c r="O93" i="6" s="1"/>
  <c r="I93" i="6"/>
  <c r="N93" i="6" s="1"/>
  <c r="Q92" i="6"/>
  <c r="P92" i="6"/>
  <c r="L92" i="6"/>
  <c r="K92" i="6"/>
  <c r="J92" i="6"/>
  <c r="O92" i="6" s="1"/>
  <c r="I92" i="6"/>
  <c r="N92" i="6" s="1"/>
  <c r="Q91" i="6"/>
  <c r="P91" i="6"/>
  <c r="O91" i="6"/>
  <c r="N91" i="6"/>
  <c r="L91" i="6"/>
  <c r="K91" i="6"/>
  <c r="J91" i="6"/>
  <c r="I91" i="6"/>
  <c r="Q90" i="6"/>
  <c r="P90" i="6"/>
  <c r="O90" i="6"/>
  <c r="N90" i="6"/>
  <c r="L90" i="6"/>
  <c r="K90" i="6"/>
  <c r="J90" i="6"/>
  <c r="I90" i="6"/>
  <c r="O89" i="6"/>
  <c r="N89" i="6"/>
  <c r="L89" i="6"/>
  <c r="Q89" i="6" s="1"/>
  <c r="K89" i="6"/>
  <c r="P89" i="6" s="1"/>
  <c r="J89" i="6"/>
  <c r="I89" i="6"/>
  <c r="L88" i="6"/>
  <c r="Q88" i="6" s="1"/>
  <c r="K88" i="6"/>
  <c r="P88" i="6" s="1"/>
  <c r="J88" i="6"/>
  <c r="O88" i="6" s="1"/>
  <c r="I88" i="6"/>
  <c r="N88" i="6" s="1"/>
  <c r="Q87" i="6"/>
  <c r="P87" i="6"/>
  <c r="L87" i="6"/>
  <c r="K87" i="6"/>
  <c r="J87" i="6"/>
  <c r="O87" i="6" s="1"/>
  <c r="I87" i="6"/>
  <c r="N87" i="6" s="1"/>
  <c r="Q86" i="6"/>
  <c r="P86" i="6"/>
  <c r="O86" i="6"/>
  <c r="N86" i="6"/>
  <c r="L86" i="6"/>
  <c r="K86" i="6"/>
  <c r="J86" i="6"/>
  <c r="I86" i="6"/>
  <c r="Q85" i="6"/>
  <c r="P85" i="6"/>
  <c r="O85" i="6"/>
  <c r="N85" i="6"/>
  <c r="L85" i="6"/>
  <c r="K85" i="6"/>
  <c r="J85" i="6"/>
  <c r="I85" i="6"/>
  <c r="O84" i="6"/>
  <c r="N84" i="6"/>
  <c r="L84" i="6"/>
  <c r="Q84" i="6" s="1"/>
  <c r="K84" i="6"/>
  <c r="P84" i="6" s="1"/>
  <c r="J84" i="6"/>
  <c r="I84" i="6"/>
  <c r="L83" i="6"/>
  <c r="Q83" i="6" s="1"/>
  <c r="K83" i="6"/>
  <c r="P83" i="6" s="1"/>
  <c r="J83" i="6"/>
  <c r="O83" i="6" s="1"/>
  <c r="I83" i="6"/>
  <c r="N83" i="6" s="1"/>
  <c r="Q82" i="6"/>
  <c r="P82" i="6"/>
  <c r="L82" i="6"/>
  <c r="K82" i="6"/>
  <c r="J82" i="6"/>
  <c r="O82" i="6" s="1"/>
  <c r="I82" i="6"/>
  <c r="N82" i="6" s="1"/>
  <c r="Q81" i="6"/>
  <c r="P81" i="6"/>
  <c r="O81" i="6"/>
  <c r="N81" i="6"/>
  <c r="L81" i="6"/>
  <c r="K81" i="6"/>
  <c r="J81" i="6"/>
  <c r="I81" i="6"/>
  <c r="Q80" i="6"/>
  <c r="P80" i="6"/>
  <c r="O80" i="6"/>
  <c r="N80" i="6"/>
  <c r="L80" i="6"/>
  <c r="K80" i="6"/>
  <c r="J80" i="6"/>
  <c r="I80" i="6"/>
  <c r="O79" i="6"/>
  <c r="N79" i="6"/>
  <c r="L79" i="6"/>
  <c r="Q79" i="6" s="1"/>
  <c r="K79" i="6"/>
  <c r="P79" i="6" s="1"/>
  <c r="J79" i="6"/>
  <c r="I79" i="6"/>
  <c r="L78" i="6"/>
  <c r="Q78" i="6" s="1"/>
  <c r="K78" i="6"/>
  <c r="P78" i="6" s="1"/>
  <c r="J78" i="6"/>
  <c r="O78" i="6" s="1"/>
  <c r="I78" i="6"/>
  <c r="N78" i="6" s="1"/>
  <c r="Q77" i="6"/>
  <c r="P77" i="6"/>
  <c r="L77" i="6"/>
  <c r="K77" i="6"/>
  <c r="J77" i="6"/>
  <c r="O77" i="6" s="1"/>
  <c r="I77" i="6"/>
  <c r="N77" i="6" s="1"/>
  <c r="Q76" i="6"/>
  <c r="P76" i="6"/>
  <c r="O76" i="6"/>
  <c r="N76" i="6"/>
  <c r="L76" i="6"/>
  <c r="K76" i="6"/>
  <c r="J76" i="6"/>
  <c r="I76" i="6"/>
  <c r="Q75" i="6"/>
  <c r="P75" i="6"/>
  <c r="O75" i="6"/>
  <c r="N75" i="6"/>
  <c r="L75" i="6"/>
  <c r="K75" i="6"/>
  <c r="J75" i="6"/>
  <c r="I75" i="6"/>
  <c r="O74" i="6"/>
  <c r="N74" i="6"/>
  <c r="L74" i="6"/>
  <c r="Q74" i="6" s="1"/>
  <c r="K74" i="6"/>
  <c r="P74" i="6" s="1"/>
  <c r="J74" i="6"/>
  <c r="I74" i="6"/>
  <c r="L73" i="6"/>
  <c r="Q73" i="6" s="1"/>
  <c r="K73" i="6"/>
  <c r="P73" i="6" s="1"/>
  <c r="J73" i="6"/>
  <c r="O73" i="6" s="1"/>
  <c r="I73" i="6"/>
  <c r="N73" i="6" s="1"/>
  <c r="Q72" i="6"/>
  <c r="P72" i="6"/>
  <c r="L72" i="6"/>
  <c r="K72" i="6"/>
  <c r="J72" i="6"/>
  <c r="O72" i="6" s="1"/>
  <c r="I72" i="6"/>
  <c r="N72" i="6" s="1"/>
  <c r="Q71" i="6"/>
  <c r="P71" i="6"/>
  <c r="O71" i="6"/>
  <c r="N71" i="6"/>
  <c r="L71" i="6"/>
  <c r="K71" i="6"/>
  <c r="J71" i="6"/>
  <c r="I71" i="6"/>
  <c r="Q70" i="6"/>
  <c r="P70" i="6"/>
  <c r="O70" i="6"/>
  <c r="N70" i="6"/>
  <c r="L70" i="6"/>
  <c r="K70" i="6"/>
  <c r="J70" i="6"/>
  <c r="I70" i="6"/>
  <c r="O69" i="6"/>
  <c r="N69" i="6"/>
  <c r="L69" i="6"/>
  <c r="Q69" i="6" s="1"/>
  <c r="K69" i="6"/>
  <c r="P69" i="6" s="1"/>
  <c r="J69" i="6"/>
  <c r="I69" i="6"/>
  <c r="L68" i="6"/>
  <c r="Q68" i="6" s="1"/>
  <c r="K68" i="6"/>
  <c r="P68" i="6" s="1"/>
  <c r="J68" i="6"/>
  <c r="O68" i="6" s="1"/>
  <c r="I68" i="6"/>
  <c r="N68" i="6" s="1"/>
  <c r="Q67" i="6"/>
  <c r="P67" i="6"/>
  <c r="L67" i="6"/>
  <c r="K67" i="6"/>
  <c r="J67" i="6"/>
  <c r="O67" i="6" s="1"/>
  <c r="I67" i="6"/>
  <c r="N67" i="6" s="1"/>
  <c r="Q66" i="6"/>
  <c r="P66" i="6"/>
  <c r="O66" i="6"/>
  <c r="N66" i="6"/>
  <c r="L66" i="6"/>
  <c r="K66" i="6"/>
  <c r="J66" i="6"/>
  <c r="I66" i="6"/>
  <c r="Q65" i="6"/>
  <c r="P65" i="6"/>
  <c r="O65" i="6"/>
  <c r="N65" i="6"/>
  <c r="L65" i="6"/>
  <c r="K65" i="6"/>
  <c r="J65" i="6"/>
  <c r="I65" i="6"/>
  <c r="O64" i="6"/>
  <c r="N64" i="6"/>
  <c r="L64" i="6"/>
  <c r="Q64" i="6" s="1"/>
  <c r="K64" i="6"/>
  <c r="P64" i="6" s="1"/>
  <c r="J64" i="6"/>
  <c r="I64" i="6"/>
  <c r="L63" i="6"/>
  <c r="Q63" i="6" s="1"/>
  <c r="K63" i="6"/>
  <c r="P63" i="6" s="1"/>
  <c r="J63" i="6"/>
  <c r="O63" i="6" s="1"/>
  <c r="I63" i="6"/>
  <c r="N63" i="6" s="1"/>
  <c r="Q62" i="6"/>
  <c r="P62" i="6"/>
  <c r="L62" i="6"/>
  <c r="K62" i="6"/>
  <c r="J62" i="6"/>
  <c r="O62" i="6" s="1"/>
  <c r="I62" i="6"/>
  <c r="N62" i="6" s="1"/>
  <c r="Q61" i="6"/>
  <c r="P61" i="6"/>
  <c r="O61" i="6"/>
  <c r="N61" i="6"/>
  <c r="L61" i="6"/>
  <c r="K61" i="6"/>
  <c r="J61" i="6"/>
  <c r="I61" i="6"/>
  <c r="Q60" i="6"/>
  <c r="P60" i="6"/>
  <c r="O60" i="6"/>
  <c r="N60" i="6"/>
  <c r="L60" i="6"/>
  <c r="K60" i="6"/>
  <c r="J60" i="6"/>
  <c r="I60" i="6"/>
  <c r="O59" i="6"/>
  <c r="N59" i="6"/>
  <c r="L59" i="6"/>
  <c r="Q59" i="6" s="1"/>
  <c r="K59" i="6"/>
  <c r="P59" i="6" s="1"/>
  <c r="J59" i="6"/>
  <c r="I59" i="6"/>
  <c r="P58" i="6"/>
  <c r="L58" i="6"/>
  <c r="Q58" i="6" s="1"/>
  <c r="K58" i="6"/>
  <c r="J58" i="6"/>
  <c r="O58" i="6" s="1"/>
  <c r="I58" i="6"/>
  <c r="N58" i="6" s="1"/>
  <c r="Q57" i="6"/>
  <c r="P57" i="6"/>
  <c r="N57" i="6"/>
  <c r="L57" i="6"/>
  <c r="K57" i="6"/>
  <c r="J57" i="6"/>
  <c r="O57" i="6" s="1"/>
  <c r="I57" i="6"/>
  <c r="Q56" i="6"/>
  <c r="P56" i="6"/>
  <c r="O56" i="6"/>
  <c r="N56" i="6"/>
  <c r="L56" i="6"/>
  <c r="K56" i="6"/>
  <c r="J56" i="6"/>
  <c r="I56" i="6"/>
  <c r="Q55" i="6"/>
  <c r="P55" i="6"/>
  <c r="O55" i="6"/>
  <c r="N55" i="6"/>
  <c r="L55" i="6"/>
  <c r="K55" i="6"/>
  <c r="J55" i="6"/>
  <c r="I55" i="6"/>
  <c r="O54" i="6"/>
  <c r="N54" i="6"/>
  <c r="L54" i="6"/>
  <c r="Q54" i="6" s="1"/>
  <c r="K54" i="6"/>
  <c r="P54" i="6" s="1"/>
  <c r="J54" i="6"/>
  <c r="I54" i="6"/>
  <c r="P53" i="6"/>
  <c r="L53" i="6"/>
  <c r="Q53" i="6" s="1"/>
  <c r="K53" i="6"/>
  <c r="J53" i="6"/>
  <c r="O53" i="6" s="1"/>
  <c r="I53" i="6"/>
  <c r="N53" i="6" s="1"/>
  <c r="Q52" i="6"/>
  <c r="P52" i="6"/>
  <c r="N52" i="6"/>
  <c r="L52" i="6"/>
  <c r="K52" i="6"/>
  <c r="J52" i="6"/>
  <c r="O52" i="6" s="1"/>
  <c r="I52" i="6"/>
  <c r="Q51" i="6"/>
  <c r="P51" i="6"/>
  <c r="O51" i="6"/>
  <c r="N51" i="6"/>
  <c r="L51" i="6"/>
  <c r="K51" i="6"/>
  <c r="J51" i="6"/>
  <c r="I51" i="6"/>
  <c r="Q50" i="6"/>
  <c r="P50" i="6"/>
  <c r="O50" i="6"/>
  <c r="N50" i="6"/>
  <c r="L50" i="6"/>
  <c r="K50" i="6"/>
  <c r="J50" i="6"/>
  <c r="I50" i="6"/>
  <c r="O49" i="6"/>
  <c r="N49" i="6"/>
  <c r="L49" i="6"/>
  <c r="Q49" i="6" s="1"/>
  <c r="K49" i="6"/>
  <c r="P49" i="6" s="1"/>
  <c r="J49" i="6"/>
  <c r="I49" i="6"/>
  <c r="P48" i="6"/>
  <c r="L48" i="6"/>
  <c r="Q48" i="6" s="1"/>
  <c r="K48" i="6"/>
  <c r="J48" i="6"/>
  <c r="O48" i="6" s="1"/>
  <c r="I48" i="6"/>
  <c r="N48" i="6" s="1"/>
  <c r="Q47" i="6"/>
  <c r="P47" i="6"/>
  <c r="N47" i="6"/>
  <c r="L47" i="6"/>
  <c r="K47" i="6"/>
  <c r="J47" i="6"/>
  <c r="O47" i="6" s="1"/>
  <c r="I47" i="6"/>
  <c r="Q46" i="6"/>
  <c r="P46" i="6"/>
  <c r="O46" i="6"/>
  <c r="N46" i="6"/>
  <c r="L46" i="6"/>
  <c r="K46" i="6"/>
  <c r="J46" i="6"/>
  <c r="I46" i="6"/>
  <c r="Q45" i="6"/>
  <c r="P45" i="6"/>
  <c r="O45" i="6"/>
  <c r="N45" i="6"/>
  <c r="L45" i="6"/>
  <c r="K45" i="6"/>
  <c r="J45" i="6"/>
  <c r="I45" i="6"/>
  <c r="O44" i="6"/>
  <c r="N44" i="6"/>
  <c r="L44" i="6"/>
  <c r="Q44" i="6" s="1"/>
  <c r="K44" i="6"/>
  <c r="P44" i="6" s="1"/>
  <c r="J44" i="6"/>
  <c r="I44" i="6"/>
  <c r="P43" i="6"/>
  <c r="L43" i="6"/>
  <c r="Q43" i="6" s="1"/>
  <c r="K43" i="6"/>
  <c r="J43" i="6"/>
  <c r="O43" i="6" s="1"/>
  <c r="I43" i="6"/>
  <c r="N43" i="6" s="1"/>
  <c r="Q42" i="6"/>
  <c r="P42" i="6"/>
  <c r="N42" i="6"/>
  <c r="L42" i="6"/>
  <c r="K42" i="6"/>
  <c r="J42" i="6"/>
  <c r="O42" i="6" s="1"/>
  <c r="I42" i="6"/>
  <c r="Q41" i="6"/>
  <c r="P41" i="6"/>
  <c r="O41" i="6"/>
  <c r="N41" i="6"/>
  <c r="L41" i="6"/>
  <c r="K41" i="6"/>
  <c r="J41" i="6"/>
  <c r="I41" i="6"/>
  <c r="Q40" i="6"/>
  <c r="P40" i="6"/>
  <c r="O40" i="6"/>
  <c r="N40" i="6"/>
  <c r="L40" i="6"/>
  <c r="K40" i="6"/>
  <c r="J40" i="6"/>
  <c r="I40" i="6"/>
  <c r="O39" i="6"/>
  <c r="N39" i="6"/>
  <c r="L39" i="6"/>
  <c r="Q39" i="6" s="1"/>
  <c r="K39" i="6"/>
  <c r="P39" i="6" s="1"/>
  <c r="J39" i="6"/>
  <c r="I39" i="6"/>
  <c r="P38" i="6"/>
  <c r="L38" i="6"/>
  <c r="Q38" i="6" s="1"/>
  <c r="K38" i="6"/>
  <c r="J38" i="6"/>
  <c r="O38" i="6" s="1"/>
  <c r="I38" i="6"/>
  <c r="N38" i="6" s="1"/>
  <c r="Q37" i="6"/>
  <c r="P37" i="6"/>
  <c r="N37" i="6"/>
  <c r="L37" i="6"/>
  <c r="K37" i="6"/>
  <c r="J37" i="6"/>
  <c r="O37" i="6" s="1"/>
  <c r="I37" i="6"/>
  <c r="Q36" i="6"/>
  <c r="P36" i="6"/>
  <c r="O36" i="6"/>
  <c r="N36" i="6"/>
  <c r="L36" i="6"/>
  <c r="K36" i="6"/>
  <c r="J36" i="6"/>
  <c r="I36" i="6"/>
  <c r="Q35" i="6"/>
  <c r="P35" i="6"/>
  <c r="O35" i="6"/>
  <c r="N35" i="6"/>
  <c r="L35" i="6"/>
  <c r="K35" i="6"/>
  <c r="J35" i="6"/>
  <c r="I35" i="6"/>
  <c r="O34" i="6"/>
  <c r="N34" i="6"/>
  <c r="L34" i="6"/>
  <c r="Q34" i="6" s="1"/>
  <c r="K34" i="6"/>
  <c r="P34" i="6" s="1"/>
  <c r="J34" i="6"/>
  <c r="I34" i="6"/>
  <c r="P33" i="6"/>
  <c r="L33" i="6"/>
  <c r="Q33" i="6" s="1"/>
  <c r="K33" i="6"/>
  <c r="J33" i="6"/>
  <c r="O33" i="6" s="1"/>
  <c r="I33" i="6"/>
  <c r="N33" i="6" s="1"/>
  <c r="Q32" i="6"/>
  <c r="P32" i="6"/>
  <c r="N32" i="6"/>
  <c r="L32" i="6"/>
  <c r="K32" i="6"/>
  <c r="J32" i="6"/>
  <c r="O32" i="6" s="1"/>
  <c r="I32" i="6"/>
  <c r="Q31" i="6"/>
  <c r="P31" i="6"/>
  <c r="O31" i="6"/>
  <c r="N31" i="6"/>
  <c r="L31" i="6"/>
  <c r="K31" i="6"/>
  <c r="J31" i="6"/>
  <c r="I31" i="6"/>
  <c r="Q30" i="6"/>
  <c r="P30" i="6"/>
  <c r="O30" i="6"/>
  <c r="N30" i="6"/>
  <c r="L30" i="6"/>
  <c r="K30" i="6"/>
  <c r="J30" i="6"/>
  <c r="I30" i="6"/>
  <c r="O29" i="6"/>
  <c r="N29" i="6"/>
  <c r="L29" i="6"/>
  <c r="Q29" i="6" s="1"/>
  <c r="K29" i="6"/>
  <c r="P29" i="6" s="1"/>
  <c r="J29" i="6"/>
  <c r="I29" i="6"/>
  <c r="P28" i="6"/>
  <c r="L28" i="6"/>
  <c r="Q28" i="6" s="1"/>
  <c r="K28" i="6"/>
  <c r="J28" i="6"/>
  <c r="O28" i="6" s="1"/>
  <c r="I28" i="6"/>
  <c r="N28" i="6" s="1"/>
  <c r="Q27" i="6"/>
  <c r="P27" i="6"/>
  <c r="N27" i="6"/>
  <c r="L27" i="6"/>
  <c r="K27" i="6"/>
  <c r="J27" i="6"/>
  <c r="O27" i="6" s="1"/>
  <c r="I27" i="6"/>
  <c r="Q26" i="6"/>
  <c r="P26" i="6"/>
  <c r="O26" i="6"/>
  <c r="N26" i="6"/>
  <c r="L26" i="6"/>
  <c r="K26" i="6"/>
  <c r="J26" i="6"/>
  <c r="I26" i="6"/>
  <c r="Q25" i="6"/>
  <c r="P25" i="6"/>
  <c r="O25" i="6"/>
  <c r="N25" i="6"/>
  <c r="L25" i="6"/>
  <c r="K25" i="6"/>
  <c r="J25" i="6"/>
  <c r="I25" i="6"/>
  <c r="O24" i="6"/>
  <c r="N24" i="6"/>
  <c r="L24" i="6"/>
  <c r="Q24" i="6" s="1"/>
  <c r="K24" i="6"/>
  <c r="P24" i="6" s="1"/>
  <c r="J24" i="6"/>
  <c r="I24" i="6"/>
  <c r="P23" i="6"/>
  <c r="L23" i="6"/>
  <c r="Q23" i="6" s="1"/>
  <c r="K23" i="6"/>
  <c r="J23" i="6"/>
  <c r="O23" i="6" s="1"/>
  <c r="I23" i="6"/>
  <c r="N23" i="6" s="1"/>
  <c r="Q22" i="6"/>
  <c r="P22" i="6"/>
  <c r="N22" i="6"/>
  <c r="L22" i="6"/>
  <c r="K22" i="6"/>
  <c r="J22" i="6"/>
  <c r="O22" i="6" s="1"/>
  <c r="I22" i="6"/>
  <c r="Q21" i="6"/>
  <c r="P21" i="6"/>
  <c r="O21" i="6"/>
  <c r="N21" i="6"/>
  <c r="L21" i="6"/>
  <c r="K21" i="6"/>
  <c r="J21" i="6"/>
  <c r="I21" i="6"/>
  <c r="Q20" i="6"/>
  <c r="P20" i="6"/>
  <c r="O20" i="6"/>
  <c r="N20" i="6"/>
  <c r="L20" i="6"/>
  <c r="K20" i="6"/>
  <c r="J20" i="6"/>
  <c r="I20" i="6"/>
  <c r="O19" i="6"/>
  <c r="N19" i="6"/>
  <c r="L19" i="6"/>
  <c r="Q19" i="6" s="1"/>
  <c r="K19" i="6"/>
  <c r="P19" i="6" s="1"/>
  <c r="J19" i="6"/>
  <c r="I19" i="6"/>
  <c r="P18" i="6"/>
  <c r="L18" i="6"/>
  <c r="Q18" i="6" s="1"/>
  <c r="K18" i="6"/>
  <c r="J18" i="6"/>
  <c r="O18" i="6" s="1"/>
  <c r="I18" i="6"/>
  <c r="N18" i="6" s="1"/>
  <c r="Q17" i="6"/>
  <c r="P17" i="6"/>
  <c r="N17" i="6"/>
  <c r="L17" i="6"/>
  <c r="K17" i="6"/>
  <c r="J17" i="6"/>
  <c r="O17" i="6" s="1"/>
  <c r="I17" i="6"/>
  <c r="Q16" i="6"/>
  <c r="P16" i="6"/>
  <c r="O16" i="6"/>
  <c r="N16" i="6"/>
  <c r="L16" i="6"/>
  <c r="K16" i="6"/>
  <c r="J16" i="6"/>
  <c r="I16" i="6"/>
  <c r="Q15" i="6"/>
  <c r="P15" i="6"/>
  <c r="O15" i="6"/>
  <c r="N15" i="6"/>
  <c r="L15" i="6"/>
  <c r="K15" i="6"/>
  <c r="J15" i="6"/>
  <c r="I15" i="6"/>
  <c r="O14" i="6"/>
  <c r="N14" i="6"/>
  <c r="L14" i="6"/>
  <c r="Q14" i="6" s="1"/>
  <c r="K14" i="6"/>
  <c r="P14" i="6" s="1"/>
  <c r="J14" i="6"/>
  <c r="I14" i="6"/>
  <c r="P13" i="6"/>
  <c r="L13" i="6"/>
  <c r="Q13" i="6" s="1"/>
  <c r="K13" i="6"/>
  <c r="J13" i="6"/>
  <c r="O13" i="6" s="1"/>
  <c r="I13" i="6"/>
  <c r="N13" i="6" s="1"/>
  <c r="Q12" i="6"/>
  <c r="P12" i="6"/>
  <c r="N12" i="6"/>
  <c r="L12" i="6"/>
  <c r="K12" i="6"/>
  <c r="J12" i="6"/>
  <c r="O12" i="6" s="1"/>
  <c r="I12" i="6"/>
  <c r="Q11" i="6"/>
  <c r="P11" i="6"/>
  <c r="O11" i="6"/>
  <c r="N11" i="6"/>
  <c r="L11" i="6"/>
  <c r="K11" i="6"/>
  <c r="J11" i="6"/>
  <c r="I11" i="6"/>
  <c r="Q10" i="6"/>
  <c r="P10" i="6"/>
  <c r="O10" i="6"/>
  <c r="N10" i="6"/>
  <c r="L10" i="6"/>
  <c r="K10" i="6"/>
  <c r="J10" i="6"/>
  <c r="I10" i="6"/>
  <c r="O9" i="6"/>
  <c r="N9" i="6"/>
  <c r="L9" i="6"/>
  <c r="Q9" i="6" s="1"/>
  <c r="K9" i="6"/>
  <c r="P9" i="6" s="1"/>
  <c r="J9" i="6"/>
  <c r="I9" i="6"/>
  <c r="P8" i="6"/>
  <c r="L8" i="6"/>
  <c r="Q8" i="6" s="1"/>
  <c r="K8" i="6"/>
  <c r="J8" i="6"/>
  <c r="O8" i="6" s="1"/>
  <c r="I8" i="6"/>
  <c r="N8" i="6" s="1"/>
  <c r="Q7" i="6"/>
  <c r="P7" i="6"/>
  <c r="N7" i="6"/>
  <c r="L7" i="6"/>
  <c r="K7" i="6"/>
  <c r="J7" i="6"/>
  <c r="O7" i="6" s="1"/>
  <c r="I7" i="6"/>
  <c r="Q6" i="6"/>
  <c r="P6" i="6"/>
  <c r="O6" i="6"/>
  <c r="N6" i="6"/>
  <c r="L6" i="6"/>
  <c r="K6" i="6"/>
  <c r="J6" i="6"/>
  <c r="I6" i="6"/>
  <c r="Q5" i="6"/>
  <c r="P5" i="6"/>
  <c r="O5" i="6"/>
  <c r="N5" i="6"/>
  <c r="L5" i="6"/>
  <c r="K5" i="6"/>
  <c r="J5" i="6"/>
  <c r="I5" i="6"/>
  <c r="O4" i="6"/>
  <c r="N4" i="6"/>
  <c r="L4" i="6"/>
  <c r="Q4" i="6" s="1"/>
  <c r="K4" i="6"/>
  <c r="P4" i="6" s="1"/>
  <c r="J4" i="6"/>
  <c r="I4" i="6"/>
  <c r="P3" i="6"/>
  <c r="L3" i="6"/>
  <c r="Q3" i="6" s="1"/>
  <c r="K3" i="6"/>
  <c r="J3" i="6"/>
  <c r="O3" i="6" s="1"/>
  <c r="I3" i="6"/>
  <c r="N3" i="6" s="1"/>
  <c r="Q2" i="6"/>
  <c r="P2" i="6"/>
  <c r="N2" i="6"/>
  <c r="L2" i="6"/>
  <c r="K2" i="6"/>
  <c r="J2" i="6"/>
  <c r="O2" i="6" s="1"/>
  <c r="I2" i="6"/>
  <c r="P68" i="5"/>
  <c r="N68" i="5"/>
  <c r="M68" i="5"/>
  <c r="L68" i="5"/>
  <c r="K68" i="5"/>
  <c r="J68" i="5"/>
  <c r="I68" i="5"/>
  <c r="H68" i="5"/>
  <c r="G68" i="5"/>
  <c r="P67" i="5"/>
  <c r="N67" i="5"/>
  <c r="M67" i="5"/>
  <c r="L67" i="5"/>
  <c r="K67" i="5"/>
  <c r="J67" i="5"/>
  <c r="I67" i="5"/>
  <c r="H67" i="5"/>
  <c r="G67" i="5"/>
  <c r="P66" i="5"/>
  <c r="N66" i="5"/>
  <c r="M66" i="5"/>
  <c r="L66" i="5"/>
  <c r="K66" i="5"/>
  <c r="J66" i="5"/>
  <c r="I66" i="5"/>
  <c r="H66" i="5"/>
  <c r="G66" i="5"/>
  <c r="P65" i="5"/>
  <c r="N65" i="5"/>
  <c r="M65" i="5"/>
  <c r="L65" i="5"/>
  <c r="K65" i="5"/>
  <c r="J65" i="5"/>
  <c r="I65" i="5"/>
  <c r="H65" i="5"/>
  <c r="G65" i="5"/>
  <c r="P64" i="5"/>
  <c r="N64" i="5"/>
  <c r="M64" i="5"/>
  <c r="L64" i="5"/>
  <c r="K64" i="5"/>
  <c r="J64" i="5"/>
  <c r="I64" i="5"/>
  <c r="H64" i="5"/>
  <c r="G64" i="5"/>
  <c r="P63" i="5"/>
  <c r="N63" i="5"/>
  <c r="M63" i="5"/>
  <c r="L63" i="5"/>
  <c r="K63" i="5"/>
  <c r="J63" i="5"/>
  <c r="I63" i="5"/>
  <c r="H63" i="5"/>
  <c r="G63" i="5"/>
  <c r="P62" i="5"/>
  <c r="N62" i="5"/>
  <c r="M62" i="5"/>
  <c r="L62" i="5"/>
  <c r="K62" i="5"/>
  <c r="J62" i="5"/>
  <c r="I62" i="5"/>
  <c r="H62" i="5"/>
  <c r="G62" i="5"/>
  <c r="P61" i="5"/>
  <c r="N61" i="5"/>
  <c r="M61" i="5"/>
  <c r="L61" i="5"/>
  <c r="K61" i="5"/>
  <c r="J61" i="5"/>
  <c r="I61" i="5"/>
  <c r="H61" i="5"/>
  <c r="G61" i="5"/>
  <c r="P60" i="5"/>
  <c r="N60" i="5"/>
  <c r="M60" i="5"/>
  <c r="L60" i="5"/>
  <c r="K60" i="5"/>
  <c r="J60" i="5"/>
  <c r="I60" i="5"/>
  <c r="H60" i="5"/>
  <c r="G60" i="5"/>
  <c r="P59" i="5"/>
  <c r="N59" i="5"/>
  <c r="M59" i="5"/>
  <c r="L59" i="5"/>
  <c r="K59" i="5"/>
  <c r="J59" i="5"/>
  <c r="I59" i="5"/>
  <c r="H59" i="5"/>
  <c r="G59" i="5"/>
  <c r="P58" i="5"/>
  <c r="N58" i="5"/>
  <c r="M58" i="5"/>
  <c r="L58" i="5"/>
  <c r="K58" i="5"/>
  <c r="J58" i="5"/>
  <c r="I58" i="5"/>
  <c r="H58" i="5"/>
  <c r="G58" i="5"/>
  <c r="P57" i="5"/>
  <c r="N57" i="5"/>
  <c r="M57" i="5"/>
  <c r="L57" i="5"/>
  <c r="K57" i="5"/>
  <c r="J57" i="5"/>
  <c r="I57" i="5"/>
  <c r="H57" i="5"/>
  <c r="G57" i="5"/>
  <c r="P56" i="5"/>
  <c r="N56" i="5"/>
  <c r="M56" i="5"/>
  <c r="L56" i="5"/>
  <c r="K56" i="5"/>
  <c r="J56" i="5"/>
  <c r="I56" i="5"/>
  <c r="H56" i="5"/>
  <c r="G56" i="5"/>
  <c r="P55" i="5"/>
  <c r="N55" i="5"/>
  <c r="M55" i="5"/>
  <c r="L55" i="5"/>
  <c r="K55" i="5"/>
  <c r="J55" i="5"/>
  <c r="I55" i="5"/>
  <c r="H55" i="5"/>
  <c r="G55" i="5"/>
  <c r="P54" i="5"/>
  <c r="N54" i="5"/>
  <c r="M54" i="5"/>
  <c r="L54" i="5"/>
  <c r="K54" i="5"/>
  <c r="J54" i="5"/>
  <c r="I54" i="5"/>
  <c r="H54" i="5"/>
  <c r="G54" i="5"/>
  <c r="P53" i="5"/>
  <c r="N53" i="5"/>
  <c r="M53" i="5"/>
  <c r="L53" i="5"/>
  <c r="K53" i="5"/>
  <c r="J53" i="5"/>
  <c r="I53" i="5"/>
  <c r="H53" i="5"/>
  <c r="G53" i="5"/>
  <c r="P52" i="5"/>
  <c r="N52" i="5"/>
  <c r="M52" i="5"/>
  <c r="L52" i="5"/>
  <c r="K52" i="5"/>
  <c r="J52" i="5"/>
  <c r="I52" i="5"/>
  <c r="H52" i="5"/>
  <c r="G52" i="5"/>
  <c r="P51" i="5"/>
  <c r="N51" i="5"/>
  <c r="M51" i="5"/>
  <c r="L51" i="5"/>
  <c r="K51" i="5"/>
  <c r="J51" i="5"/>
  <c r="I51" i="5"/>
  <c r="H51" i="5"/>
  <c r="G51" i="5"/>
  <c r="P50" i="5"/>
  <c r="N50" i="5"/>
  <c r="M50" i="5"/>
  <c r="L50" i="5"/>
  <c r="K50" i="5"/>
  <c r="J50" i="5"/>
  <c r="I50" i="5"/>
  <c r="H50" i="5"/>
  <c r="G50" i="5"/>
  <c r="P49" i="5"/>
  <c r="N49" i="5"/>
  <c r="M49" i="5"/>
  <c r="L49" i="5"/>
  <c r="K49" i="5"/>
  <c r="J49" i="5"/>
  <c r="I49" i="5"/>
  <c r="H49" i="5"/>
  <c r="G49" i="5"/>
  <c r="P48" i="5"/>
  <c r="N48" i="5"/>
  <c r="M48" i="5"/>
  <c r="L48" i="5"/>
  <c r="K48" i="5"/>
  <c r="J48" i="5"/>
  <c r="I48" i="5"/>
  <c r="H48" i="5"/>
  <c r="G48" i="5"/>
  <c r="P47" i="5"/>
  <c r="N47" i="5"/>
  <c r="M47" i="5"/>
  <c r="L47" i="5"/>
  <c r="K47" i="5"/>
  <c r="J47" i="5"/>
  <c r="I47" i="5"/>
  <c r="H47" i="5"/>
  <c r="G47" i="5"/>
  <c r="P46" i="5"/>
  <c r="N46" i="5"/>
  <c r="M46" i="5"/>
  <c r="L46" i="5"/>
  <c r="K46" i="5"/>
  <c r="J46" i="5"/>
  <c r="I46" i="5"/>
  <c r="H46" i="5"/>
  <c r="G46" i="5"/>
  <c r="P45" i="5"/>
  <c r="N45" i="5"/>
  <c r="M45" i="5"/>
  <c r="L45" i="5"/>
  <c r="K45" i="5"/>
  <c r="J45" i="5"/>
  <c r="I45" i="5"/>
  <c r="H45" i="5"/>
  <c r="G45" i="5"/>
  <c r="P44" i="5"/>
  <c r="N44" i="5"/>
  <c r="M44" i="5"/>
  <c r="L44" i="5"/>
  <c r="K44" i="5"/>
  <c r="J44" i="5"/>
  <c r="I44" i="5"/>
  <c r="H44" i="5"/>
  <c r="G44" i="5"/>
  <c r="P43" i="5"/>
  <c r="N43" i="5"/>
  <c r="M43" i="5"/>
  <c r="L43" i="5"/>
  <c r="K43" i="5"/>
  <c r="J43" i="5"/>
  <c r="I43" i="5"/>
  <c r="H43" i="5"/>
  <c r="G43" i="5"/>
  <c r="P42" i="5"/>
  <c r="N42" i="5"/>
  <c r="M42" i="5"/>
  <c r="L42" i="5"/>
  <c r="K42" i="5"/>
  <c r="J42" i="5"/>
  <c r="I42" i="5"/>
  <c r="H42" i="5"/>
  <c r="G42" i="5"/>
  <c r="P41" i="5"/>
  <c r="N41" i="5"/>
  <c r="M41" i="5"/>
  <c r="L41" i="5"/>
  <c r="K41" i="5"/>
  <c r="J41" i="5"/>
  <c r="I41" i="5"/>
  <c r="H41" i="5"/>
  <c r="G41" i="5"/>
  <c r="P40" i="5"/>
  <c r="N40" i="5"/>
  <c r="M40" i="5"/>
  <c r="L40" i="5"/>
  <c r="K40" i="5"/>
  <c r="J40" i="5"/>
  <c r="I40" i="5"/>
  <c r="H40" i="5"/>
  <c r="G40" i="5"/>
  <c r="P39" i="5"/>
  <c r="N39" i="5"/>
  <c r="M39" i="5"/>
  <c r="L39" i="5"/>
  <c r="K39" i="5"/>
  <c r="J39" i="5"/>
  <c r="I39" i="5"/>
  <c r="H39" i="5"/>
  <c r="G39" i="5"/>
  <c r="P38" i="5"/>
  <c r="N38" i="5"/>
  <c r="M38" i="5"/>
  <c r="L38" i="5"/>
  <c r="K38" i="5"/>
  <c r="J38" i="5"/>
  <c r="I38" i="5"/>
  <c r="H38" i="5"/>
  <c r="G38" i="5"/>
  <c r="P37" i="5"/>
  <c r="N37" i="5"/>
  <c r="M37" i="5"/>
  <c r="L37" i="5"/>
  <c r="K37" i="5"/>
  <c r="J37" i="5"/>
  <c r="I37" i="5"/>
  <c r="H37" i="5"/>
  <c r="G37" i="5"/>
  <c r="P36" i="5"/>
  <c r="N36" i="5"/>
  <c r="M36" i="5"/>
  <c r="L36" i="5"/>
  <c r="K36" i="5"/>
  <c r="J36" i="5"/>
  <c r="I36" i="5"/>
  <c r="H36" i="5"/>
  <c r="G36" i="5"/>
  <c r="P35" i="5"/>
  <c r="N35" i="5"/>
  <c r="M35" i="5"/>
  <c r="L35" i="5"/>
  <c r="K35" i="5"/>
  <c r="J35" i="5"/>
  <c r="I35" i="5"/>
  <c r="H35" i="5"/>
  <c r="G35" i="5"/>
  <c r="P34" i="5"/>
  <c r="N34" i="5"/>
  <c r="M34" i="5"/>
  <c r="L34" i="5"/>
  <c r="K34" i="5"/>
  <c r="J34" i="5"/>
  <c r="I34" i="5"/>
  <c r="H34" i="5"/>
  <c r="G34" i="5"/>
  <c r="P33" i="5"/>
  <c r="N33" i="5"/>
  <c r="M33" i="5"/>
  <c r="L33" i="5"/>
  <c r="K33" i="5"/>
  <c r="J33" i="5"/>
  <c r="I33" i="5"/>
  <c r="H33" i="5"/>
  <c r="G33" i="5"/>
  <c r="P32" i="5"/>
  <c r="N32" i="5"/>
  <c r="M32" i="5"/>
  <c r="L32" i="5"/>
  <c r="K32" i="5"/>
  <c r="J32" i="5"/>
  <c r="I32" i="5"/>
  <c r="H32" i="5"/>
  <c r="G32" i="5"/>
  <c r="P31" i="5"/>
  <c r="N31" i="5"/>
  <c r="M31" i="5"/>
  <c r="L31" i="5"/>
  <c r="K31" i="5"/>
  <c r="J31" i="5"/>
  <c r="I31" i="5"/>
  <c r="H31" i="5"/>
  <c r="G31" i="5"/>
  <c r="P30" i="5"/>
  <c r="N30" i="5"/>
  <c r="M30" i="5"/>
  <c r="L30" i="5"/>
  <c r="K30" i="5"/>
  <c r="J30" i="5"/>
  <c r="I30" i="5"/>
  <c r="H30" i="5"/>
  <c r="G30" i="5"/>
  <c r="P29" i="5"/>
  <c r="N29" i="5"/>
  <c r="M29" i="5"/>
  <c r="L29" i="5"/>
  <c r="K29" i="5"/>
  <c r="J29" i="5"/>
  <c r="I29" i="5"/>
  <c r="H29" i="5"/>
  <c r="G29" i="5"/>
  <c r="P28" i="5"/>
  <c r="N28" i="5"/>
  <c r="M28" i="5"/>
  <c r="L28" i="5"/>
  <c r="K28" i="5"/>
  <c r="J28" i="5"/>
  <c r="I28" i="5"/>
  <c r="H28" i="5"/>
  <c r="G28" i="5"/>
  <c r="P27" i="5"/>
  <c r="N27" i="5"/>
  <c r="M27" i="5"/>
  <c r="L27" i="5"/>
  <c r="K27" i="5"/>
  <c r="J27" i="5"/>
  <c r="I27" i="5"/>
  <c r="H27" i="5"/>
  <c r="G27" i="5"/>
  <c r="P26" i="5"/>
  <c r="N26" i="5"/>
  <c r="M26" i="5"/>
  <c r="L26" i="5"/>
  <c r="K26" i="5"/>
  <c r="J26" i="5"/>
  <c r="I26" i="5"/>
  <c r="H26" i="5"/>
  <c r="G26" i="5"/>
  <c r="P25" i="5"/>
  <c r="N25" i="5"/>
  <c r="M25" i="5"/>
  <c r="L25" i="5"/>
  <c r="K25" i="5"/>
  <c r="J25" i="5"/>
  <c r="I25" i="5"/>
  <c r="H25" i="5"/>
  <c r="G25" i="5"/>
  <c r="P24" i="5"/>
  <c r="N24" i="5"/>
  <c r="M24" i="5"/>
  <c r="L24" i="5"/>
  <c r="K24" i="5"/>
  <c r="J24" i="5"/>
  <c r="I24" i="5"/>
  <c r="H24" i="5"/>
  <c r="G24" i="5"/>
  <c r="P23" i="5"/>
  <c r="N23" i="5"/>
  <c r="M23" i="5"/>
  <c r="L23" i="5"/>
  <c r="K23" i="5"/>
  <c r="J23" i="5"/>
  <c r="I23" i="5"/>
  <c r="H23" i="5"/>
  <c r="G23" i="5"/>
  <c r="P22" i="5"/>
  <c r="N22" i="5"/>
  <c r="M22" i="5"/>
  <c r="L22" i="5"/>
  <c r="K22" i="5"/>
  <c r="J22" i="5"/>
  <c r="I22" i="5"/>
  <c r="H22" i="5"/>
  <c r="G22" i="5"/>
  <c r="P21" i="5"/>
  <c r="N21" i="5"/>
  <c r="M21" i="5"/>
  <c r="L21" i="5"/>
  <c r="K21" i="5"/>
  <c r="J21" i="5"/>
  <c r="I21" i="5"/>
  <c r="H21" i="5"/>
  <c r="G21" i="5"/>
  <c r="P20" i="5"/>
  <c r="N20" i="5"/>
  <c r="M20" i="5"/>
  <c r="L20" i="5"/>
  <c r="K20" i="5"/>
  <c r="J20" i="5"/>
  <c r="I20" i="5"/>
  <c r="H20" i="5"/>
  <c r="G20" i="5"/>
  <c r="P19" i="5"/>
  <c r="N19" i="5"/>
  <c r="M19" i="5"/>
  <c r="L19" i="5"/>
  <c r="K19" i="5"/>
  <c r="J19" i="5"/>
  <c r="I19" i="5"/>
  <c r="H19" i="5"/>
  <c r="G19" i="5"/>
  <c r="P18" i="5"/>
  <c r="N18" i="5"/>
  <c r="M18" i="5"/>
  <c r="L18" i="5"/>
  <c r="K18" i="5"/>
  <c r="J18" i="5"/>
  <c r="I18" i="5"/>
  <c r="H18" i="5"/>
  <c r="G18" i="5"/>
  <c r="P17" i="5"/>
  <c r="N17" i="5"/>
  <c r="M17" i="5"/>
  <c r="L17" i="5"/>
  <c r="K17" i="5"/>
  <c r="J17" i="5"/>
  <c r="I17" i="5"/>
  <c r="H17" i="5"/>
  <c r="G17" i="5"/>
  <c r="P16" i="5"/>
  <c r="N16" i="5"/>
  <c r="M16" i="5"/>
  <c r="L16" i="5"/>
  <c r="K16" i="5"/>
  <c r="J16" i="5"/>
  <c r="I16" i="5"/>
  <c r="H16" i="5"/>
  <c r="G16" i="5"/>
  <c r="P15" i="5"/>
  <c r="N15" i="5"/>
  <c r="M15" i="5"/>
  <c r="L15" i="5"/>
  <c r="K15" i="5"/>
  <c r="J15" i="5"/>
  <c r="I15" i="5"/>
  <c r="H15" i="5"/>
  <c r="G15" i="5"/>
  <c r="P14" i="5"/>
  <c r="N14" i="5"/>
  <c r="M14" i="5"/>
  <c r="L14" i="5"/>
  <c r="K14" i="5"/>
  <c r="J14" i="5"/>
  <c r="I14" i="5"/>
  <c r="H14" i="5"/>
  <c r="G14" i="5"/>
  <c r="P13" i="5"/>
  <c r="N13" i="5"/>
  <c r="M13" i="5"/>
  <c r="L13" i="5"/>
  <c r="K13" i="5"/>
  <c r="J13" i="5"/>
  <c r="I13" i="5"/>
  <c r="H13" i="5"/>
  <c r="G13" i="5"/>
  <c r="P12" i="5"/>
  <c r="N12" i="5"/>
  <c r="M12" i="5"/>
  <c r="L12" i="5"/>
  <c r="K12" i="5"/>
  <c r="J12" i="5"/>
  <c r="I12" i="5"/>
  <c r="H12" i="5"/>
  <c r="G12" i="5"/>
  <c r="P11" i="5"/>
  <c r="N11" i="5"/>
  <c r="M11" i="5"/>
  <c r="L11" i="5"/>
  <c r="K11" i="5"/>
  <c r="J11" i="5"/>
  <c r="I11" i="5"/>
  <c r="H11" i="5"/>
  <c r="G11" i="5"/>
  <c r="P10" i="5"/>
  <c r="N10" i="5"/>
  <c r="M10" i="5"/>
  <c r="L10" i="5"/>
  <c r="K10" i="5"/>
  <c r="J10" i="5"/>
  <c r="I10" i="5"/>
  <c r="H10" i="5"/>
  <c r="G10" i="5"/>
  <c r="P9" i="5"/>
  <c r="N9" i="5"/>
  <c r="M9" i="5"/>
  <c r="L9" i="5"/>
  <c r="K9" i="5"/>
  <c r="J9" i="5"/>
  <c r="I9" i="5"/>
  <c r="H9" i="5"/>
  <c r="G9" i="5"/>
  <c r="P8" i="5"/>
  <c r="N8" i="5"/>
  <c r="M8" i="5"/>
  <c r="L8" i="5"/>
  <c r="K8" i="5"/>
  <c r="J8" i="5"/>
  <c r="E8" i="5" s="1"/>
  <c r="F8" i="5" s="1"/>
  <c r="I8" i="5"/>
  <c r="H8" i="5"/>
  <c r="G8" i="5"/>
  <c r="P7" i="5"/>
  <c r="N7" i="5"/>
  <c r="M7" i="5"/>
  <c r="L7" i="5"/>
  <c r="K7" i="5"/>
  <c r="J7" i="5"/>
  <c r="I7" i="5"/>
  <c r="H7" i="5"/>
  <c r="G7" i="5"/>
  <c r="P6" i="5"/>
  <c r="N6" i="5"/>
  <c r="M6" i="5"/>
  <c r="L6" i="5"/>
  <c r="K6" i="5"/>
  <c r="J6" i="5"/>
  <c r="I6" i="5"/>
  <c r="H6" i="5"/>
  <c r="G6" i="5"/>
  <c r="P5" i="5"/>
  <c r="N5" i="5"/>
  <c r="M5" i="5"/>
  <c r="L5" i="5"/>
  <c r="K5" i="5"/>
  <c r="J5" i="5"/>
  <c r="I5" i="5"/>
  <c r="H5" i="5"/>
  <c r="G5" i="5"/>
  <c r="P4" i="5"/>
  <c r="N4" i="5"/>
  <c r="M4" i="5"/>
  <c r="L4" i="5"/>
  <c r="K4" i="5"/>
  <c r="J4" i="5"/>
  <c r="I4" i="5"/>
  <c r="H4" i="5"/>
  <c r="E4" i="5" s="1"/>
  <c r="F4" i="5" s="1"/>
  <c r="G4" i="5"/>
  <c r="P3" i="5"/>
  <c r="N3" i="5"/>
  <c r="M3" i="5"/>
  <c r="L3" i="5"/>
  <c r="K3" i="5"/>
  <c r="J3" i="5"/>
  <c r="I3" i="5"/>
  <c r="H3" i="5"/>
  <c r="G3" i="5"/>
  <c r="O68" i="4"/>
  <c r="O67" i="4"/>
  <c r="O66" i="4"/>
  <c r="E66" i="4"/>
  <c r="F66" i="4" s="1"/>
  <c r="O65" i="4"/>
  <c r="O63" i="5" s="1"/>
  <c r="E63" i="5" s="1"/>
  <c r="F63" i="5" s="1"/>
  <c r="E65" i="4"/>
  <c r="F65" i="4" s="1"/>
  <c r="O64" i="4"/>
  <c r="F64" i="4"/>
  <c r="E64" i="4"/>
  <c r="O63" i="4"/>
  <c r="F63" i="4"/>
  <c r="E63" i="4"/>
  <c r="O62" i="4"/>
  <c r="E62" i="4" s="1"/>
  <c r="F62" i="4" s="1"/>
  <c r="O61" i="4"/>
  <c r="E61" i="4" s="1"/>
  <c r="F61" i="4" s="1"/>
  <c r="O60" i="4"/>
  <c r="O59" i="4"/>
  <c r="F59" i="4"/>
  <c r="E59" i="4"/>
  <c r="O58" i="4"/>
  <c r="O57" i="4"/>
  <c r="O56" i="4"/>
  <c r="O55" i="4"/>
  <c r="O43" i="5" s="1"/>
  <c r="E43" i="5" s="1"/>
  <c r="F43" i="5" s="1"/>
  <c r="F55" i="4"/>
  <c r="E55" i="4"/>
  <c r="O54" i="4"/>
  <c r="F54" i="4"/>
  <c r="E54" i="4"/>
  <c r="O53" i="4"/>
  <c r="E53" i="4" s="1"/>
  <c r="F53" i="4" s="1"/>
  <c r="O52" i="4"/>
  <c r="O38" i="5" s="1"/>
  <c r="E38" i="5" s="1"/>
  <c r="F38" i="5" s="1"/>
  <c r="E52" i="4"/>
  <c r="F52" i="4" s="1"/>
  <c r="O51" i="4"/>
  <c r="E51" i="4"/>
  <c r="F51" i="4" s="1"/>
  <c r="O50" i="4"/>
  <c r="E50" i="4"/>
  <c r="F50" i="4" s="1"/>
  <c r="O49" i="4"/>
  <c r="O48" i="4"/>
  <c r="O47" i="4"/>
  <c r="E47" i="4"/>
  <c r="F47" i="4" s="1"/>
  <c r="O46" i="4"/>
  <c r="F46" i="4"/>
  <c r="E46" i="4"/>
  <c r="O45" i="4"/>
  <c r="O44" i="4"/>
  <c r="E44" i="4"/>
  <c r="F44" i="4" s="1"/>
  <c r="O43" i="4"/>
  <c r="E43" i="4"/>
  <c r="F43" i="4" s="1"/>
  <c r="O42" i="4"/>
  <c r="O41" i="4"/>
  <c r="E41" i="4"/>
  <c r="F41" i="4" s="1"/>
  <c r="O40" i="4"/>
  <c r="E40" i="4"/>
  <c r="F40" i="4" s="1"/>
  <c r="O39" i="4"/>
  <c r="O21" i="5" s="1"/>
  <c r="F39" i="4"/>
  <c r="E39" i="4"/>
  <c r="O38" i="4"/>
  <c r="O37" i="4"/>
  <c r="O53" i="5" s="1"/>
  <c r="E53" i="5" s="1"/>
  <c r="F53" i="5" s="1"/>
  <c r="F37" i="4"/>
  <c r="E37" i="4"/>
  <c r="O36" i="4"/>
  <c r="O48" i="5" s="1"/>
  <c r="E48" i="5" s="1"/>
  <c r="F48" i="5" s="1"/>
  <c r="O35" i="4"/>
  <c r="O31" i="5" s="1"/>
  <c r="E31" i="5" s="1"/>
  <c r="F31" i="5" s="1"/>
  <c r="O34" i="4"/>
  <c r="E34" i="4"/>
  <c r="F34" i="4" s="1"/>
  <c r="O33" i="4"/>
  <c r="E33" i="4"/>
  <c r="F33" i="4" s="1"/>
  <c r="O32" i="4"/>
  <c r="F32" i="4"/>
  <c r="E32" i="4"/>
  <c r="O31" i="4"/>
  <c r="O30" i="4"/>
  <c r="F30" i="4"/>
  <c r="E30" i="4"/>
  <c r="O29" i="4"/>
  <c r="E29" i="4" s="1"/>
  <c r="F29" i="4" s="1"/>
  <c r="O28" i="4"/>
  <c r="O27" i="4"/>
  <c r="E27" i="4" s="1"/>
  <c r="F27" i="4" s="1"/>
  <c r="O26" i="4"/>
  <c r="E26" i="4"/>
  <c r="F26" i="4" s="1"/>
  <c r="O25" i="4"/>
  <c r="E25" i="4"/>
  <c r="F25" i="4" s="1"/>
  <c r="O24" i="4"/>
  <c r="F24" i="4"/>
  <c r="E24" i="4"/>
  <c r="O23" i="4"/>
  <c r="O26" i="5" s="1"/>
  <c r="F23" i="4"/>
  <c r="E23" i="4"/>
  <c r="O22" i="4"/>
  <c r="O19" i="5" s="1"/>
  <c r="O21" i="4"/>
  <c r="E21" i="4"/>
  <c r="F21" i="4" s="1"/>
  <c r="O20" i="4"/>
  <c r="O19" i="4"/>
  <c r="E19" i="4"/>
  <c r="F19" i="4" s="1"/>
  <c r="O18" i="4"/>
  <c r="E18" i="4" s="1"/>
  <c r="F18" i="4" s="1"/>
  <c r="O17" i="4"/>
  <c r="O16" i="5" s="1"/>
  <c r="E16" i="5" s="1"/>
  <c r="F16" i="5" s="1"/>
  <c r="O16" i="4"/>
  <c r="E16" i="4"/>
  <c r="F16" i="4" s="1"/>
  <c r="O15" i="4"/>
  <c r="O14" i="5" s="1"/>
  <c r="E15" i="4"/>
  <c r="F15" i="4" s="1"/>
  <c r="O14" i="4"/>
  <c r="E14" i="4"/>
  <c r="F14" i="4" s="1"/>
  <c r="O13" i="4"/>
  <c r="O12" i="4"/>
  <c r="E12" i="4" s="1"/>
  <c r="F12" i="4" s="1"/>
  <c r="O11" i="4"/>
  <c r="O8" i="5" s="1"/>
  <c r="O10" i="4"/>
  <c r="O6" i="5" s="1"/>
  <c r="O9" i="4"/>
  <c r="E9" i="4"/>
  <c r="F9" i="4" s="1"/>
  <c r="O8" i="4"/>
  <c r="E8" i="4" s="1"/>
  <c r="F8" i="4"/>
  <c r="O7" i="4"/>
  <c r="O4" i="5" s="1"/>
  <c r="E7" i="4"/>
  <c r="F7" i="4" s="1"/>
  <c r="O6" i="4"/>
  <c r="O10" i="5" s="1"/>
  <c r="O5" i="4"/>
  <c r="F5" i="4"/>
  <c r="E5" i="4"/>
  <c r="O4" i="4"/>
  <c r="F4" i="4"/>
  <c r="E4" i="4"/>
  <c r="O3" i="4"/>
  <c r="O5" i="5" s="1"/>
  <c r="W623" i="3"/>
  <c r="V623" i="3"/>
  <c r="U623" i="3"/>
  <c r="T623" i="3"/>
  <c r="S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E623" i="3"/>
  <c r="F623" i="3" s="1"/>
  <c r="W622" i="3"/>
  <c r="V622" i="3"/>
  <c r="U622" i="3"/>
  <c r="T622" i="3"/>
  <c r="S622" i="3"/>
  <c r="R622" i="3"/>
  <c r="Q622" i="3"/>
  <c r="P622" i="3"/>
  <c r="O622" i="3"/>
  <c r="N622" i="3"/>
  <c r="E622" i="3" s="1"/>
  <c r="F622" i="3" s="1"/>
  <c r="M622" i="3"/>
  <c r="L622" i="3"/>
  <c r="K622" i="3"/>
  <c r="J622" i="3"/>
  <c r="I622" i="3"/>
  <c r="H622" i="3"/>
  <c r="G622" i="3"/>
  <c r="W621" i="3"/>
  <c r="V621" i="3"/>
  <c r="U621" i="3"/>
  <c r="T621" i="3"/>
  <c r="S621" i="3"/>
  <c r="R621" i="3"/>
  <c r="Q621" i="3"/>
  <c r="P621" i="3"/>
  <c r="O621" i="3"/>
  <c r="N621" i="3"/>
  <c r="M621" i="3"/>
  <c r="L621" i="3"/>
  <c r="K621" i="3"/>
  <c r="J621" i="3"/>
  <c r="I621" i="3"/>
  <c r="H621" i="3"/>
  <c r="E621" i="3" s="1"/>
  <c r="F621" i="3" s="1"/>
  <c r="G621" i="3"/>
  <c r="W620" i="3"/>
  <c r="V620" i="3"/>
  <c r="U620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E620" i="3" s="1"/>
  <c r="F620" i="3" s="1"/>
  <c r="G620" i="3"/>
  <c r="W619" i="3"/>
  <c r="V619" i="3"/>
  <c r="U619" i="3"/>
  <c r="T619" i="3"/>
  <c r="S619" i="3"/>
  <c r="R619" i="3"/>
  <c r="Q619" i="3"/>
  <c r="P619" i="3"/>
  <c r="O619" i="3"/>
  <c r="N619" i="3"/>
  <c r="M619" i="3"/>
  <c r="L619" i="3"/>
  <c r="K619" i="3"/>
  <c r="J619" i="3"/>
  <c r="I619" i="3"/>
  <c r="H619" i="3"/>
  <c r="E619" i="3" s="1"/>
  <c r="F619" i="3" s="1"/>
  <c r="G619" i="3"/>
  <c r="W618" i="3"/>
  <c r="V618" i="3"/>
  <c r="U618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E618" i="3" s="1"/>
  <c r="F618" i="3" s="1"/>
  <c r="G618" i="3"/>
  <c r="W617" i="3"/>
  <c r="V617" i="3"/>
  <c r="U617" i="3"/>
  <c r="T617" i="3"/>
  <c r="S617" i="3"/>
  <c r="R617" i="3"/>
  <c r="Q617" i="3"/>
  <c r="P617" i="3"/>
  <c r="O617" i="3"/>
  <c r="N617" i="3"/>
  <c r="M617" i="3"/>
  <c r="L617" i="3"/>
  <c r="K617" i="3"/>
  <c r="J617" i="3"/>
  <c r="I617" i="3"/>
  <c r="H617" i="3"/>
  <c r="E617" i="3" s="1"/>
  <c r="F617" i="3" s="1"/>
  <c r="G617" i="3"/>
  <c r="W616" i="3"/>
  <c r="V616" i="3"/>
  <c r="U616" i="3"/>
  <c r="T616" i="3"/>
  <c r="S616" i="3"/>
  <c r="R616" i="3"/>
  <c r="Q616" i="3"/>
  <c r="P616" i="3"/>
  <c r="O616" i="3"/>
  <c r="N616" i="3"/>
  <c r="M616" i="3"/>
  <c r="L616" i="3"/>
  <c r="K616" i="3"/>
  <c r="J616" i="3"/>
  <c r="I616" i="3"/>
  <c r="H616" i="3"/>
  <c r="E616" i="3" s="1"/>
  <c r="F616" i="3" s="1"/>
  <c r="G616" i="3"/>
  <c r="W615" i="3"/>
  <c r="V615" i="3"/>
  <c r="U615" i="3"/>
  <c r="T615" i="3"/>
  <c r="S615" i="3"/>
  <c r="R615" i="3"/>
  <c r="Q615" i="3"/>
  <c r="P615" i="3"/>
  <c r="O615" i="3"/>
  <c r="N615" i="3"/>
  <c r="M615" i="3"/>
  <c r="L615" i="3"/>
  <c r="K615" i="3"/>
  <c r="J615" i="3"/>
  <c r="I615" i="3"/>
  <c r="H615" i="3"/>
  <c r="E615" i="3" s="1"/>
  <c r="F615" i="3" s="1"/>
  <c r="G615" i="3"/>
  <c r="W614" i="3"/>
  <c r="V614" i="3"/>
  <c r="U614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E614" i="3" s="1"/>
  <c r="F614" i="3" s="1"/>
  <c r="W613" i="3"/>
  <c r="V613" i="3"/>
  <c r="U613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E613" i="3"/>
  <c r="F613" i="3" s="1"/>
  <c r="W612" i="3"/>
  <c r="V612" i="3"/>
  <c r="U612" i="3"/>
  <c r="T612" i="3"/>
  <c r="S612" i="3"/>
  <c r="R612" i="3"/>
  <c r="Q612" i="3"/>
  <c r="P612" i="3"/>
  <c r="O612" i="3"/>
  <c r="N612" i="3"/>
  <c r="E612" i="3" s="1"/>
  <c r="F612" i="3" s="1"/>
  <c r="M612" i="3"/>
  <c r="L612" i="3"/>
  <c r="K612" i="3"/>
  <c r="J612" i="3"/>
  <c r="I612" i="3"/>
  <c r="H612" i="3"/>
  <c r="G612" i="3"/>
  <c r="W611" i="3"/>
  <c r="V611" i="3"/>
  <c r="U611" i="3"/>
  <c r="T611" i="3"/>
  <c r="S611" i="3"/>
  <c r="R611" i="3"/>
  <c r="Q611" i="3"/>
  <c r="P611" i="3"/>
  <c r="O611" i="3"/>
  <c r="N611" i="3"/>
  <c r="M611" i="3"/>
  <c r="L611" i="3"/>
  <c r="K611" i="3"/>
  <c r="J611" i="3"/>
  <c r="I611" i="3"/>
  <c r="H611" i="3"/>
  <c r="E611" i="3" s="1"/>
  <c r="F611" i="3" s="1"/>
  <c r="G611" i="3"/>
  <c r="W610" i="3"/>
  <c r="V610" i="3"/>
  <c r="U610" i="3"/>
  <c r="T610" i="3"/>
  <c r="S610" i="3"/>
  <c r="R610" i="3"/>
  <c r="Q610" i="3"/>
  <c r="P610" i="3"/>
  <c r="O610" i="3"/>
  <c r="N610" i="3"/>
  <c r="M610" i="3"/>
  <c r="L610" i="3"/>
  <c r="K610" i="3"/>
  <c r="J610" i="3"/>
  <c r="I610" i="3"/>
  <c r="H610" i="3"/>
  <c r="E610" i="3" s="1"/>
  <c r="F610" i="3" s="1"/>
  <c r="G610" i="3"/>
  <c r="W609" i="3"/>
  <c r="V609" i="3"/>
  <c r="U609" i="3"/>
  <c r="T609" i="3"/>
  <c r="S609" i="3"/>
  <c r="R609" i="3"/>
  <c r="Q609" i="3"/>
  <c r="P609" i="3"/>
  <c r="O609" i="3"/>
  <c r="N609" i="3"/>
  <c r="M609" i="3"/>
  <c r="L609" i="3"/>
  <c r="K609" i="3"/>
  <c r="J609" i="3"/>
  <c r="I609" i="3"/>
  <c r="H609" i="3"/>
  <c r="E609" i="3" s="1"/>
  <c r="F609" i="3" s="1"/>
  <c r="G609" i="3"/>
  <c r="W608" i="3"/>
  <c r="V608" i="3"/>
  <c r="U608" i="3"/>
  <c r="T608" i="3"/>
  <c r="S608" i="3"/>
  <c r="R608" i="3"/>
  <c r="Q608" i="3"/>
  <c r="P608" i="3"/>
  <c r="O608" i="3"/>
  <c r="N608" i="3"/>
  <c r="M608" i="3"/>
  <c r="L608" i="3"/>
  <c r="K608" i="3"/>
  <c r="J608" i="3"/>
  <c r="I608" i="3"/>
  <c r="E608" i="3" s="1"/>
  <c r="F608" i="3" s="1"/>
  <c r="H608" i="3"/>
  <c r="G608" i="3"/>
  <c r="W607" i="3"/>
  <c r="V607" i="3"/>
  <c r="U607" i="3"/>
  <c r="T607" i="3"/>
  <c r="S607" i="3"/>
  <c r="R607" i="3"/>
  <c r="Q607" i="3"/>
  <c r="P607" i="3"/>
  <c r="O607" i="3"/>
  <c r="N607" i="3"/>
  <c r="M607" i="3"/>
  <c r="L607" i="3"/>
  <c r="K607" i="3"/>
  <c r="J607" i="3"/>
  <c r="I607" i="3"/>
  <c r="H607" i="3"/>
  <c r="E607" i="3" s="1"/>
  <c r="F607" i="3" s="1"/>
  <c r="G607" i="3"/>
  <c r="W606" i="3"/>
  <c r="V606" i="3"/>
  <c r="U606" i="3"/>
  <c r="T606" i="3"/>
  <c r="S606" i="3"/>
  <c r="R606" i="3"/>
  <c r="Q606" i="3"/>
  <c r="P606" i="3"/>
  <c r="O606" i="3"/>
  <c r="N606" i="3"/>
  <c r="M606" i="3"/>
  <c r="L606" i="3"/>
  <c r="K606" i="3"/>
  <c r="J606" i="3"/>
  <c r="I606" i="3"/>
  <c r="H606" i="3"/>
  <c r="E606" i="3" s="1"/>
  <c r="F606" i="3" s="1"/>
  <c r="G606" i="3"/>
  <c r="W605" i="3"/>
  <c r="V605" i="3"/>
  <c r="U605" i="3"/>
  <c r="T605" i="3"/>
  <c r="S605" i="3"/>
  <c r="R605" i="3"/>
  <c r="Q605" i="3"/>
  <c r="P605" i="3"/>
  <c r="O605" i="3"/>
  <c r="N605" i="3"/>
  <c r="M605" i="3"/>
  <c r="L605" i="3"/>
  <c r="K605" i="3"/>
  <c r="J605" i="3"/>
  <c r="I605" i="3"/>
  <c r="H605" i="3"/>
  <c r="E605" i="3" s="1"/>
  <c r="F605" i="3" s="1"/>
  <c r="G605" i="3"/>
  <c r="W604" i="3"/>
  <c r="V604" i="3"/>
  <c r="U604" i="3"/>
  <c r="T604" i="3"/>
  <c r="S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E604" i="3" s="1"/>
  <c r="F604" i="3" s="1"/>
  <c r="W603" i="3"/>
  <c r="V603" i="3"/>
  <c r="U603" i="3"/>
  <c r="T603" i="3"/>
  <c r="S603" i="3"/>
  <c r="R603" i="3"/>
  <c r="Q603" i="3"/>
  <c r="P603" i="3"/>
  <c r="E603" i="3" s="1"/>
  <c r="F603" i="3" s="1"/>
  <c r="O603" i="3"/>
  <c r="N603" i="3"/>
  <c r="M603" i="3"/>
  <c r="L603" i="3"/>
  <c r="K603" i="3"/>
  <c r="J603" i="3"/>
  <c r="I603" i="3"/>
  <c r="H603" i="3"/>
  <c r="G603" i="3"/>
  <c r="W602" i="3"/>
  <c r="V602" i="3"/>
  <c r="U602" i="3"/>
  <c r="T602" i="3"/>
  <c r="S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E602" i="3"/>
  <c r="F602" i="3" s="1"/>
  <c r="W601" i="3"/>
  <c r="V601" i="3"/>
  <c r="U601" i="3"/>
  <c r="T601" i="3"/>
  <c r="S601" i="3"/>
  <c r="R601" i="3"/>
  <c r="Q601" i="3"/>
  <c r="P601" i="3"/>
  <c r="O601" i="3"/>
  <c r="N601" i="3"/>
  <c r="M601" i="3"/>
  <c r="L601" i="3"/>
  <c r="K601" i="3"/>
  <c r="J601" i="3"/>
  <c r="I601" i="3"/>
  <c r="H601" i="3"/>
  <c r="E601" i="3" s="1"/>
  <c r="F601" i="3" s="1"/>
  <c r="G601" i="3"/>
  <c r="W600" i="3"/>
  <c r="V600" i="3"/>
  <c r="U600" i="3"/>
  <c r="T600" i="3"/>
  <c r="S600" i="3"/>
  <c r="R600" i="3"/>
  <c r="Q600" i="3"/>
  <c r="P600" i="3"/>
  <c r="O600" i="3"/>
  <c r="N600" i="3"/>
  <c r="M600" i="3"/>
  <c r="L600" i="3"/>
  <c r="K600" i="3"/>
  <c r="J600" i="3"/>
  <c r="I600" i="3"/>
  <c r="H600" i="3"/>
  <c r="E600" i="3" s="1"/>
  <c r="F600" i="3" s="1"/>
  <c r="G600" i="3"/>
  <c r="W599" i="3"/>
  <c r="V599" i="3"/>
  <c r="U599" i="3"/>
  <c r="T599" i="3"/>
  <c r="S599" i="3"/>
  <c r="R599" i="3"/>
  <c r="Q599" i="3"/>
  <c r="P599" i="3"/>
  <c r="O599" i="3"/>
  <c r="N599" i="3"/>
  <c r="M599" i="3"/>
  <c r="L599" i="3"/>
  <c r="K599" i="3"/>
  <c r="J599" i="3"/>
  <c r="I599" i="3"/>
  <c r="H599" i="3"/>
  <c r="E599" i="3" s="1"/>
  <c r="F599" i="3" s="1"/>
  <c r="G599" i="3"/>
  <c r="W598" i="3"/>
  <c r="V598" i="3"/>
  <c r="U598" i="3"/>
  <c r="T598" i="3"/>
  <c r="S598" i="3"/>
  <c r="R598" i="3"/>
  <c r="Q598" i="3"/>
  <c r="P598" i="3"/>
  <c r="O598" i="3"/>
  <c r="N598" i="3"/>
  <c r="M598" i="3"/>
  <c r="L598" i="3"/>
  <c r="K598" i="3"/>
  <c r="J598" i="3"/>
  <c r="I598" i="3"/>
  <c r="E598" i="3" s="1"/>
  <c r="F598" i="3" s="1"/>
  <c r="H598" i="3"/>
  <c r="G598" i="3"/>
  <c r="W597" i="3"/>
  <c r="V597" i="3"/>
  <c r="U597" i="3"/>
  <c r="T597" i="3"/>
  <c r="S597" i="3"/>
  <c r="R597" i="3"/>
  <c r="Q597" i="3"/>
  <c r="P597" i="3"/>
  <c r="O597" i="3"/>
  <c r="N597" i="3"/>
  <c r="M597" i="3"/>
  <c r="L597" i="3"/>
  <c r="K597" i="3"/>
  <c r="J597" i="3"/>
  <c r="I597" i="3"/>
  <c r="H597" i="3"/>
  <c r="E597" i="3" s="1"/>
  <c r="F597" i="3" s="1"/>
  <c r="G597" i="3"/>
  <c r="W596" i="3"/>
  <c r="V596" i="3"/>
  <c r="U596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E596" i="3" s="1"/>
  <c r="F596" i="3" s="1"/>
  <c r="G596" i="3"/>
  <c r="W595" i="3"/>
  <c r="V595" i="3"/>
  <c r="U595" i="3"/>
  <c r="T595" i="3"/>
  <c r="S595" i="3"/>
  <c r="R595" i="3"/>
  <c r="Q595" i="3"/>
  <c r="P595" i="3"/>
  <c r="O595" i="3"/>
  <c r="N595" i="3"/>
  <c r="M595" i="3"/>
  <c r="L595" i="3"/>
  <c r="K595" i="3"/>
  <c r="J595" i="3"/>
  <c r="I595" i="3"/>
  <c r="H595" i="3"/>
  <c r="E595" i="3" s="1"/>
  <c r="F595" i="3" s="1"/>
  <c r="G595" i="3"/>
  <c r="W594" i="3"/>
  <c r="V594" i="3"/>
  <c r="U594" i="3"/>
  <c r="T594" i="3"/>
  <c r="S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E594" i="3" s="1"/>
  <c r="F594" i="3" s="1"/>
  <c r="W593" i="3"/>
  <c r="V593" i="3"/>
  <c r="U593" i="3"/>
  <c r="T593" i="3"/>
  <c r="S593" i="3"/>
  <c r="R593" i="3"/>
  <c r="Q593" i="3"/>
  <c r="P593" i="3"/>
  <c r="E593" i="3" s="1"/>
  <c r="F593" i="3" s="1"/>
  <c r="O593" i="3"/>
  <c r="N593" i="3"/>
  <c r="M593" i="3"/>
  <c r="L593" i="3"/>
  <c r="K593" i="3"/>
  <c r="J593" i="3"/>
  <c r="I593" i="3"/>
  <c r="H593" i="3"/>
  <c r="G593" i="3"/>
  <c r="W592" i="3"/>
  <c r="V592" i="3"/>
  <c r="U592" i="3"/>
  <c r="T592" i="3"/>
  <c r="S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E592" i="3"/>
  <c r="F592" i="3" s="1"/>
  <c r="W591" i="3"/>
  <c r="V591" i="3"/>
  <c r="U591" i="3"/>
  <c r="T591" i="3"/>
  <c r="S591" i="3"/>
  <c r="R591" i="3"/>
  <c r="Q591" i="3"/>
  <c r="P591" i="3"/>
  <c r="O591" i="3"/>
  <c r="N591" i="3"/>
  <c r="M591" i="3"/>
  <c r="L591" i="3"/>
  <c r="K591" i="3"/>
  <c r="J591" i="3"/>
  <c r="I591" i="3"/>
  <c r="H591" i="3"/>
  <c r="E591" i="3" s="1"/>
  <c r="F591" i="3" s="1"/>
  <c r="G591" i="3"/>
  <c r="W590" i="3"/>
  <c r="V590" i="3"/>
  <c r="U590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E590" i="3" s="1"/>
  <c r="F590" i="3" s="1"/>
  <c r="G590" i="3"/>
  <c r="W589" i="3"/>
  <c r="V589" i="3"/>
  <c r="U589" i="3"/>
  <c r="T589" i="3"/>
  <c r="S589" i="3"/>
  <c r="R589" i="3"/>
  <c r="Q589" i="3"/>
  <c r="P589" i="3"/>
  <c r="O589" i="3"/>
  <c r="N589" i="3"/>
  <c r="M589" i="3"/>
  <c r="L589" i="3"/>
  <c r="K589" i="3"/>
  <c r="J589" i="3"/>
  <c r="I589" i="3"/>
  <c r="H589" i="3"/>
  <c r="E589" i="3" s="1"/>
  <c r="F589" i="3" s="1"/>
  <c r="G589" i="3"/>
  <c r="W588" i="3"/>
  <c r="V588" i="3"/>
  <c r="U588" i="3"/>
  <c r="T588" i="3"/>
  <c r="S588" i="3"/>
  <c r="R588" i="3"/>
  <c r="Q588" i="3"/>
  <c r="P588" i="3"/>
  <c r="O588" i="3"/>
  <c r="N588" i="3"/>
  <c r="M588" i="3"/>
  <c r="L588" i="3"/>
  <c r="K588" i="3"/>
  <c r="J588" i="3"/>
  <c r="I588" i="3"/>
  <c r="E588" i="3" s="1"/>
  <c r="F588" i="3" s="1"/>
  <c r="H588" i="3"/>
  <c r="G588" i="3"/>
  <c r="W587" i="3"/>
  <c r="V587" i="3"/>
  <c r="U587" i="3"/>
  <c r="T587" i="3"/>
  <c r="S587" i="3"/>
  <c r="R587" i="3"/>
  <c r="Q587" i="3"/>
  <c r="P587" i="3"/>
  <c r="O587" i="3"/>
  <c r="N587" i="3"/>
  <c r="M587" i="3"/>
  <c r="L587" i="3"/>
  <c r="K587" i="3"/>
  <c r="J587" i="3"/>
  <c r="I587" i="3"/>
  <c r="H587" i="3"/>
  <c r="E587" i="3" s="1"/>
  <c r="F587" i="3" s="1"/>
  <c r="G587" i="3"/>
  <c r="W586" i="3"/>
  <c r="V586" i="3"/>
  <c r="U586" i="3"/>
  <c r="T586" i="3"/>
  <c r="S586" i="3"/>
  <c r="R586" i="3"/>
  <c r="Q586" i="3"/>
  <c r="P586" i="3"/>
  <c r="O586" i="3"/>
  <c r="N586" i="3"/>
  <c r="M586" i="3"/>
  <c r="L586" i="3"/>
  <c r="K586" i="3"/>
  <c r="J586" i="3"/>
  <c r="I586" i="3"/>
  <c r="H586" i="3"/>
  <c r="E586" i="3" s="1"/>
  <c r="F586" i="3" s="1"/>
  <c r="G586" i="3"/>
  <c r="W585" i="3"/>
  <c r="V585" i="3"/>
  <c r="U585" i="3"/>
  <c r="T585" i="3"/>
  <c r="S585" i="3"/>
  <c r="R585" i="3"/>
  <c r="Q585" i="3"/>
  <c r="P585" i="3"/>
  <c r="O585" i="3"/>
  <c r="N585" i="3"/>
  <c r="M585" i="3"/>
  <c r="L585" i="3"/>
  <c r="K585" i="3"/>
  <c r="J585" i="3"/>
  <c r="I585" i="3"/>
  <c r="H585" i="3"/>
  <c r="E585" i="3" s="1"/>
  <c r="F585" i="3" s="1"/>
  <c r="G585" i="3"/>
  <c r="W584" i="3"/>
  <c r="V584" i="3"/>
  <c r="U584" i="3"/>
  <c r="T584" i="3"/>
  <c r="S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E584" i="3" s="1"/>
  <c r="F584" i="3" s="1"/>
  <c r="W583" i="3"/>
  <c r="V583" i="3"/>
  <c r="U583" i="3"/>
  <c r="T583" i="3"/>
  <c r="S583" i="3"/>
  <c r="R583" i="3"/>
  <c r="Q583" i="3"/>
  <c r="P583" i="3"/>
  <c r="E583" i="3" s="1"/>
  <c r="F583" i="3" s="1"/>
  <c r="O583" i="3"/>
  <c r="N583" i="3"/>
  <c r="M583" i="3"/>
  <c r="L583" i="3"/>
  <c r="K583" i="3"/>
  <c r="J583" i="3"/>
  <c r="I583" i="3"/>
  <c r="H583" i="3"/>
  <c r="G583" i="3"/>
  <c r="W582" i="3"/>
  <c r="V582" i="3"/>
  <c r="U582" i="3"/>
  <c r="T582" i="3"/>
  <c r="S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E582" i="3"/>
  <c r="F582" i="3" s="1"/>
  <c r="W581" i="3"/>
  <c r="V581" i="3"/>
  <c r="U581" i="3"/>
  <c r="T581" i="3"/>
  <c r="S581" i="3"/>
  <c r="R581" i="3"/>
  <c r="Q581" i="3"/>
  <c r="P581" i="3"/>
  <c r="O581" i="3"/>
  <c r="N581" i="3"/>
  <c r="M581" i="3"/>
  <c r="L581" i="3"/>
  <c r="K581" i="3"/>
  <c r="J581" i="3"/>
  <c r="I581" i="3"/>
  <c r="H581" i="3"/>
  <c r="E581" i="3" s="1"/>
  <c r="F581" i="3" s="1"/>
  <c r="G581" i="3"/>
  <c r="W580" i="3"/>
  <c r="V580" i="3"/>
  <c r="U580" i="3"/>
  <c r="T580" i="3"/>
  <c r="S580" i="3"/>
  <c r="R580" i="3"/>
  <c r="Q580" i="3"/>
  <c r="P580" i="3"/>
  <c r="O580" i="3"/>
  <c r="N580" i="3"/>
  <c r="M580" i="3"/>
  <c r="L580" i="3"/>
  <c r="K580" i="3"/>
  <c r="J580" i="3"/>
  <c r="I580" i="3"/>
  <c r="H580" i="3"/>
  <c r="E580" i="3" s="1"/>
  <c r="F580" i="3" s="1"/>
  <c r="G580" i="3"/>
  <c r="W579" i="3"/>
  <c r="V579" i="3"/>
  <c r="U579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E579" i="3" s="1"/>
  <c r="F579" i="3" s="1"/>
  <c r="G579" i="3"/>
  <c r="W578" i="3"/>
  <c r="V578" i="3"/>
  <c r="U578" i="3"/>
  <c r="T578" i="3"/>
  <c r="S578" i="3"/>
  <c r="R578" i="3"/>
  <c r="Q578" i="3"/>
  <c r="P578" i="3"/>
  <c r="O578" i="3"/>
  <c r="N578" i="3"/>
  <c r="M578" i="3"/>
  <c r="L578" i="3"/>
  <c r="K578" i="3"/>
  <c r="J578" i="3"/>
  <c r="I578" i="3"/>
  <c r="E578" i="3" s="1"/>
  <c r="F578" i="3" s="1"/>
  <c r="H578" i="3"/>
  <c r="G578" i="3"/>
  <c r="W577" i="3"/>
  <c r="V577" i="3"/>
  <c r="U577" i="3"/>
  <c r="T577" i="3"/>
  <c r="S577" i="3"/>
  <c r="R577" i="3"/>
  <c r="Q577" i="3"/>
  <c r="P577" i="3"/>
  <c r="O577" i="3"/>
  <c r="N577" i="3"/>
  <c r="M577" i="3"/>
  <c r="L577" i="3"/>
  <c r="K577" i="3"/>
  <c r="J577" i="3"/>
  <c r="I577" i="3"/>
  <c r="E577" i="3" s="1"/>
  <c r="F577" i="3" s="1"/>
  <c r="H577" i="3"/>
  <c r="G577" i="3"/>
  <c r="W576" i="3"/>
  <c r="V576" i="3"/>
  <c r="U576" i="3"/>
  <c r="T576" i="3"/>
  <c r="S576" i="3"/>
  <c r="R576" i="3"/>
  <c r="Q576" i="3"/>
  <c r="P576" i="3"/>
  <c r="O576" i="3"/>
  <c r="N576" i="3"/>
  <c r="M576" i="3"/>
  <c r="L576" i="3"/>
  <c r="K576" i="3"/>
  <c r="J576" i="3"/>
  <c r="I576" i="3"/>
  <c r="H576" i="3"/>
  <c r="E576" i="3" s="1"/>
  <c r="F576" i="3" s="1"/>
  <c r="G576" i="3"/>
  <c r="W575" i="3"/>
  <c r="V575" i="3"/>
  <c r="U575" i="3"/>
  <c r="T575" i="3"/>
  <c r="S575" i="3"/>
  <c r="R575" i="3"/>
  <c r="Q575" i="3"/>
  <c r="P575" i="3"/>
  <c r="O575" i="3"/>
  <c r="N575" i="3"/>
  <c r="M575" i="3"/>
  <c r="L575" i="3"/>
  <c r="K575" i="3"/>
  <c r="J575" i="3"/>
  <c r="I575" i="3"/>
  <c r="H575" i="3"/>
  <c r="E575" i="3" s="1"/>
  <c r="F575" i="3" s="1"/>
  <c r="G575" i="3"/>
  <c r="W574" i="3"/>
  <c r="V574" i="3"/>
  <c r="U574" i="3"/>
  <c r="T574" i="3"/>
  <c r="S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E574" i="3" s="1"/>
  <c r="F574" i="3" s="1"/>
  <c r="W573" i="3"/>
  <c r="V573" i="3"/>
  <c r="U573" i="3"/>
  <c r="T573" i="3"/>
  <c r="S573" i="3"/>
  <c r="R573" i="3"/>
  <c r="Q573" i="3"/>
  <c r="P573" i="3"/>
  <c r="E573" i="3" s="1"/>
  <c r="F573" i="3" s="1"/>
  <c r="O573" i="3"/>
  <c r="N573" i="3"/>
  <c r="M573" i="3"/>
  <c r="L573" i="3"/>
  <c r="K573" i="3"/>
  <c r="J573" i="3"/>
  <c r="I573" i="3"/>
  <c r="H573" i="3"/>
  <c r="G573" i="3"/>
  <c r="W572" i="3"/>
  <c r="V572" i="3"/>
  <c r="U572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E572" i="3"/>
  <c r="F572" i="3" s="1"/>
  <c r="W571" i="3"/>
  <c r="V571" i="3"/>
  <c r="U571" i="3"/>
  <c r="T571" i="3"/>
  <c r="S571" i="3"/>
  <c r="R571" i="3"/>
  <c r="Q571" i="3"/>
  <c r="P571" i="3"/>
  <c r="O571" i="3"/>
  <c r="N571" i="3"/>
  <c r="M571" i="3"/>
  <c r="L571" i="3"/>
  <c r="K571" i="3"/>
  <c r="J571" i="3"/>
  <c r="I571" i="3"/>
  <c r="H571" i="3"/>
  <c r="E571" i="3" s="1"/>
  <c r="F571" i="3" s="1"/>
  <c r="G571" i="3"/>
  <c r="W570" i="3"/>
  <c r="V570" i="3"/>
  <c r="U570" i="3"/>
  <c r="T570" i="3"/>
  <c r="S570" i="3"/>
  <c r="R570" i="3"/>
  <c r="Q570" i="3"/>
  <c r="P570" i="3"/>
  <c r="O570" i="3"/>
  <c r="N570" i="3"/>
  <c r="M570" i="3"/>
  <c r="L570" i="3"/>
  <c r="K570" i="3"/>
  <c r="J570" i="3"/>
  <c r="I570" i="3"/>
  <c r="H570" i="3"/>
  <c r="E570" i="3" s="1"/>
  <c r="F570" i="3" s="1"/>
  <c r="G570" i="3"/>
  <c r="W569" i="3"/>
  <c r="V569" i="3"/>
  <c r="U569" i="3"/>
  <c r="T569" i="3"/>
  <c r="S569" i="3"/>
  <c r="R569" i="3"/>
  <c r="Q569" i="3"/>
  <c r="P569" i="3"/>
  <c r="O569" i="3"/>
  <c r="N569" i="3"/>
  <c r="M569" i="3"/>
  <c r="L569" i="3"/>
  <c r="K569" i="3"/>
  <c r="J569" i="3"/>
  <c r="I569" i="3"/>
  <c r="H569" i="3"/>
  <c r="E569" i="3" s="1"/>
  <c r="F569" i="3" s="1"/>
  <c r="G569" i="3"/>
  <c r="W568" i="3"/>
  <c r="V568" i="3"/>
  <c r="U568" i="3"/>
  <c r="T568" i="3"/>
  <c r="S568" i="3"/>
  <c r="R568" i="3"/>
  <c r="Q568" i="3"/>
  <c r="P568" i="3"/>
  <c r="O568" i="3"/>
  <c r="N568" i="3"/>
  <c r="M568" i="3"/>
  <c r="L568" i="3"/>
  <c r="K568" i="3"/>
  <c r="J568" i="3"/>
  <c r="I568" i="3"/>
  <c r="E568" i="3" s="1"/>
  <c r="F568" i="3" s="1"/>
  <c r="H568" i="3"/>
  <c r="G568" i="3"/>
  <c r="W567" i="3"/>
  <c r="V567" i="3"/>
  <c r="U567" i="3"/>
  <c r="T567" i="3"/>
  <c r="S567" i="3"/>
  <c r="R567" i="3"/>
  <c r="Q567" i="3"/>
  <c r="P567" i="3"/>
  <c r="O567" i="3"/>
  <c r="N567" i="3"/>
  <c r="M567" i="3"/>
  <c r="L567" i="3"/>
  <c r="K567" i="3"/>
  <c r="J567" i="3"/>
  <c r="I567" i="3"/>
  <c r="E567" i="3" s="1"/>
  <c r="F567" i="3" s="1"/>
  <c r="H567" i="3"/>
  <c r="G567" i="3"/>
  <c r="W566" i="3"/>
  <c r="V566" i="3"/>
  <c r="U566" i="3"/>
  <c r="T566" i="3"/>
  <c r="S566" i="3"/>
  <c r="R566" i="3"/>
  <c r="Q566" i="3"/>
  <c r="P566" i="3"/>
  <c r="O566" i="3"/>
  <c r="N566" i="3"/>
  <c r="M566" i="3"/>
  <c r="L566" i="3"/>
  <c r="K566" i="3"/>
  <c r="J566" i="3"/>
  <c r="I566" i="3"/>
  <c r="H566" i="3"/>
  <c r="E566" i="3" s="1"/>
  <c r="F566" i="3" s="1"/>
  <c r="G566" i="3"/>
  <c r="W565" i="3"/>
  <c r="V565" i="3"/>
  <c r="U565" i="3"/>
  <c r="T565" i="3"/>
  <c r="S565" i="3"/>
  <c r="R565" i="3"/>
  <c r="Q565" i="3"/>
  <c r="P565" i="3"/>
  <c r="O565" i="3"/>
  <c r="N565" i="3"/>
  <c r="M565" i="3"/>
  <c r="L565" i="3"/>
  <c r="K565" i="3"/>
  <c r="J565" i="3"/>
  <c r="I565" i="3"/>
  <c r="H565" i="3"/>
  <c r="E565" i="3" s="1"/>
  <c r="F565" i="3" s="1"/>
  <c r="G565" i="3"/>
  <c r="W564" i="3"/>
  <c r="V564" i="3"/>
  <c r="U564" i="3"/>
  <c r="T564" i="3"/>
  <c r="S564" i="3"/>
  <c r="R564" i="3"/>
  <c r="Q564" i="3"/>
  <c r="P564" i="3"/>
  <c r="O564" i="3"/>
  <c r="N564" i="3"/>
  <c r="M564" i="3"/>
  <c r="L564" i="3"/>
  <c r="K564" i="3"/>
  <c r="J564" i="3"/>
  <c r="I564" i="3"/>
  <c r="H564" i="3"/>
  <c r="G564" i="3"/>
  <c r="E564" i="3" s="1"/>
  <c r="F564" i="3" s="1"/>
  <c r="W563" i="3"/>
  <c r="V563" i="3"/>
  <c r="U563" i="3"/>
  <c r="T563" i="3"/>
  <c r="S563" i="3"/>
  <c r="R563" i="3"/>
  <c r="Q563" i="3"/>
  <c r="P563" i="3"/>
  <c r="E563" i="3" s="1"/>
  <c r="F563" i="3" s="1"/>
  <c r="O563" i="3"/>
  <c r="N563" i="3"/>
  <c r="M563" i="3"/>
  <c r="L563" i="3"/>
  <c r="K563" i="3"/>
  <c r="J563" i="3"/>
  <c r="I563" i="3"/>
  <c r="H563" i="3"/>
  <c r="G563" i="3"/>
  <c r="W562" i="3"/>
  <c r="V562" i="3"/>
  <c r="U562" i="3"/>
  <c r="T562" i="3"/>
  <c r="S562" i="3"/>
  <c r="R562" i="3"/>
  <c r="Q562" i="3"/>
  <c r="P562" i="3"/>
  <c r="O562" i="3"/>
  <c r="N562" i="3"/>
  <c r="M562" i="3"/>
  <c r="L562" i="3"/>
  <c r="K562" i="3"/>
  <c r="J562" i="3"/>
  <c r="I562" i="3"/>
  <c r="H562" i="3"/>
  <c r="G562" i="3"/>
  <c r="E562" i="3"/>
  <c r="F562" i="3" s="1"/>
  <c r="W561" i="3"/>
  <c r="V561" i="3"/>
  <c r="U561" i="3"/>
  <c r="T561" i="3"/>
  <c r="S561" i="3"/>
  <c r="R561" i="3"/>
  <c r="Q561" i="3"/>
  <c r="P561" i="3"/>
  <c r="O561" i="3"/>
  <c r="N561" i="3"/>
  <c r="M561" i="3"/>
  <c r="L561" i="3"/>
  <c r="K561" i="3"/>
  <c r="J561" i="3"/>
  <c r="I561" i="3"/>
  <c r="H561" i="3"/>
  <c r="E561" i="3" s="1"/>
  <c r="F561" i="3" s="1"/>
  <c r="G561" i="3"/>
  <c r="W560" i="3"/>
  <c r="V560" i="3"/>
  <c r="U560" i="3"/>
  <c r="T560" i="3"/>
  <c r="S560" i="3"/>
  <c r="R560" i="3"/>
  <c r="Q560" i="3"/>
  <c r="P560" i="3"/>
  <c r="O560" i="3"/>
  <c r="N560" i="3"/>
  <c r="M560" i="3"/>
  <c r="L560" i="3"/>
  <c r="K560" i="3"/>
  <c r="J560" i="3"/>
  <c r="I560" i="3"/>
  <c r="H560" i="3"/>
  <c r="E560" i="3" s="1"/>
  <c r="F560" i="3" s="1"/>
  <c r="G560" i="3"/>
  <c r="W559" i="3"/>
  <c r="V559" i="3"/>
  <c r="U559" i="3"/>
  <c r="T559" i="3"/>
  <c r="S559" i="3"/>
  <c r="R559" i="3"/>
  <c r="Q559" i="3"/>
  <c r="P559" i="3"/>
  <c r="O559" i="3"/>
  <c r="N559" i="3"/>
  <c r="M559" i="3"/>
  <c r="L559" i="3"/>
  <c r="K559" i="3"/>
  <c r="J559" i="3"/>
  <c r="I559" i="3"/>
  <c r="H559" i="3"/>
  <c r="E559" i="3" s="1"/>
  <c r="F559" i="3" s="1"/>
  <c r="G559" i="3"/>
  <c r="W558" i="3"/>
  <c r="V558" i="3"/>
  <c r="U558" i="3"/>
  <c r="T558" i="3"/>
  <c r="S558" i="3"/>
  <c r="R558" i="3"/>
  <c r="Q558" i="3"/>
  <c r="P558" i="3"/>
  <c r="O558" i="3"/>
  <c r="N558" i="3"/>
  <c r="M558" i="3"/>
  <c r="L558" i="3"/>
  <c r="K558" i="3"/>
  <c r="J558" i="3"/>
  <c r="I558" i="3"/>
  <c r="E558" i="3" s="1"/>
  <c r="F558" i="3" s="1"/>
  <c r="H558" i="3"/>
  <c r="G558" i="3"/>
  <c r="W557" i="3"/>
  <c r="V557" i="3"/>
  <c r="U557" i="3"/>
  <c r="T557" i="3"/>
  <c r="S557" i="3"/>
  <c r="R557" i="3"/>
  <c r="Q557" i="3"/>
  <c r="P557" i="3"/>
  <c r="O557" i="3"/>
  <c r="N557" i="3"/>
  <c r="M557" i="3"/>
  <c r="L557" i="3"/>
  <c r="K557" i="3"/>
  <c r="J557" i="3"/>
  <c r="I557" i="3"/>
  <c r="E557" i="3" s="1"/>
  <c r="F557" i="3" s="1"/>
  <c r="H557" i="3"/>
  <c r="G557" i="3"/>
  <c r="W556" i="3"/>
  <c r="V556" i="3"/>
  <c r="U556" i="3"/>
  <c r="T556" i="3"/>
  <c r="S556" i="3"/>
  <c r="R556" i="3"/>
  <c r="Q556" i="3"/>
  <c r="P556" i="3"/>
  <c r="O556" i="3"/>
  <c r="N556" i="3"/>
  <c r="M556" i="3"/>
  <c r="L556" i="3"/>
  <c r="K556" i="3"/>
  <c r="J556" i="3"/>
  <c r="I556" i="3"/>
  <c r="H556" i="3"/>
  <c r="E556" i="3" s="1"/>
  <c r="F556" i="3" s="1"/>
  <c r="G556" i="3"/>
  <c r="W555" i="3"/>
  <c r="V555" i="3"/>
  <c r="U555" i="3"/>
  <c r="T555" i="3"/>
  <c r="S555" i="3"/>
  <c r="R555" i="3"/>
  <c r="Q555" i="3"/>
  <c r="P555" i="3"/>
  <c r="O555" i="3"/>
  <c r="N555" i="3"/>
  <c r="M555" i="3"/>
  <c r="L555" i="3"/>
  <c r="K555" i="3"/>
  <c r="J555" i="3"/>
  <c r="I555" i="3"/>
  <c r="H555" i="3"/>
  <c r="E555" i="3" s="1"/>
  <c r="F555" i="3" s="1"/>
  <c r="G555" i="3"/>
  <c r="W554" i="3"/>
  <c r="V554" i="3"/>
  <c r="U554" i="3"/>
  <c r="T554" i="3"/>
  <c r="S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E554" i="3" s="1"/>
  <c r="F554" i="3" s="1"/>
  <c r="W553" i="3"/>
  <c r="V553" i="3"/>
  <c r="U553" i="3"/>
  <c r="T553" i="3"/>
  <c r="S553" i="3"/>
  <c r="R553" i="3"/>
  <c r="Q553" i="3"/>
  <c r="P553" i="3"/>
  <c r="E553" i="3" s="1"/>
  <c r="F553" i="3" s="1"/>
  <c r="O553" i="3"/>
  <c r="N553" i="3"/>
  <c r="M553" i="3"/>
  <c r="L553" i="3"/>
  <c r="K553" i="3"/>
  <c r="J553" i="3"/>
  <c r="I553" i="3"/>
  <c r="H553" i="3"/>
  <c r="G553" i="3"/>
  <c r="W552" i="3"/>
  <c r="V552" i="3"/>
  <c r="U552" i="3"/>
  <c r="T552" i="3"/>
  <c r="S552" i="3"/>
  <c r="R552" i="3"/>
  <c r="Q552" i="3"/>
  <c r="P552" i="3"/>
  <c r="O552" i="3"/>
  <c r="N552" i="3"/>
  <c r="M552" i="3"/>
  <c r="L552" i="3"/>
  <c r="K552" i="3"/>
  <c r="J552" i="3"/>
  <c r="I552" i="3"/>
  <c r="H552" i="3"/>
  <c r="G552" i="3"/>
  <c r="E552" i="3"/>
  <c r="F552" i="3" s="1"/>
  <c r="W551" i="3"/>
  <c r="V551" i="3"/>
  <c r="U551" i="3"/>
  <c r="T551" i="3"/>
  <c r="S551" i="3"/>
  <c r="R551" i="3"/>
  <c r="Q551" i="3"/>
  <c r="P551" i="3"/>
  <c r="O551" i="3"/>
  <c r="N551" i="3"/>
  <c r="M551" i="3"/>
  <c r="L551" i="3"/>
  <c r="K551" i="3"/>
  <c r="J551" i="3"/>
  <c r="I551" i="3"/>
  <c r="H551" i="3"/>
  <c r="E551" i="3" s="1"/>
  <c r="F551" i="3" s="1"/>
  <c r="G551" i="3"/>
  <c r="W550" i="3"/>
  <c r="V550" i="3"/>
  <c r="U550" i="3"/>
  <c r="T550" i="3"/>
  <c r="S550" i="3"/>
  <c r="R550" i="3"/>
  <c r="Q550" i="3"/>
  <c r="P550" i="3"/>
  <c r="O550" i="3"/>
  <c r="N550" i="3"/>
  <c r="M550" i="3"/>
  <c r="L550" i="3"/>
  <c r="K550" i="3"/>
  <c r="J550" i="3"/>
  <c r="I550" i="3"/>
  <c r="H550" i="3"/>
  <c r="E550" i="3" s="1"/>
  <c r="F550" i="3" s="1"/>
  <c r="G550" i="3"/>
  <c r="W549" i="3"/>
  <c r="V549" i="3"/>
  <c r="U549" i="3"/>
  <c r="T549" i="3"/>
  <c r="S549" i="3"/>
  <c r="R549" i="3"/>
  <c r="Q549" i="3"/>
  <c r="P549" i="3"/>
  <c r="O549" i="3"/>
  <c r="N549" i="3"/>
  <c r="M549" i="3"/>
  <c r="L549" i="3"/>
  <c r="K549" i="3"/>
  <c r="J549" i="3"/>
  <c r="I549" i="3"/>
  <c r="H549" i="3"/>
  <c r="E549" i="3" s="1"/>
  <c r="F549" i="3" s="1"/>
  <c r="G549" i="3"/>
  <c r="W548" i="3"/>
  <c r="V548" i="3"/>
  <c r="U548" i="3"/>
  <c r="T548" i="3"/>
  <c r="S548" i="3"/>
  <c r="R548" i="3"/>
  <c r="Q548" i="3"/>
  <c r="P548" i="3"/>
  <c r="O548" i="3"/>
  <c r="N548" i="3"/>
  <c r="M548" i="3"/>
  <c r="L548" i="3"/>
  <c r="K548" i="3"/>
  <c r="J548" i="3"/>
  <c r="I548" i="3"/>
  <c r="E548" i="3" s="1"/>
  <c r="F548" i="3" s="1"/>
  <c r="H548" i="3"/>
  <c r="G548" i="3"/>
  <c r="W547" i="3"/>
  <c r="V547" i="3"/>
  <c r="U547" i="3"/>
  <c r="T547" i="3"/>
  <c r="S547" i="3"/>
  <c r="R547" i="3"/>
  <c r="Q547" i="3"/>
  <c r="P547" i="3"/>
  <c r="O547" i="3"/>
  <c r="N547" i="3"/>
  <c r="M547" i="3"/>
  <c r="L547" i="3"/>
  <c r="K547" i="3"/>
  <c r="J547" i="3"/>
  <c r="I547" i="3"/>
  <c r="E547" i="3" s="1"/>
  <c r="F547" i="3" s="1"/>
  <c r="H547" i="3"/>
  <c r="G547" i="3"/>
  <c r="W546" i="3"/>
  <c r="V546" i="3"/>
  <c r="U546" i="3"/>
  <c r="T546" i="3"/>
  <c r="S546" i="3"/>
  <c r="R546" i="3"/>
  <c r="Q546" i="3"/>
  <c r="P546" i="3"/>
  <c r="O546" i="3"/>
  <c r="N546" i="3"/>
  <c r="M546" i="3"/>
  <c r="L546" i="3"/>
  <c r="K546" i="3"/>
  <c r="J546" i="3"/>
  <c r="I546" i="3"/>
  <c r="H546" i="3"/>
  <c r="E546" i="3" s="1"/>
  <c r="F546" i="3" s="1"/>
  <c r="G546" i="3"/>
  <c r="W545" i="3"/>
  <c r="V545" i="3"/>
  <c r="U545" i="3"/>
  <c r="T545" i="3"/>
  <c r="S545" i="3"/>
  <c r="R545" i="3"/>
  <c r="Q545" i="3"/>
  <c r="P545" i="3"/>
  <c r="O545" i="3"/>
  <c r="N545" i="3"/>
  <c r="M545" i="3"/>
  <c r="L545" i="3"/>
  <c r="K545" i="3"/>
  <c r="J545" i="3"/>
  <c r="I545" i="3"/>
  <c r="H545" i="3"/>
  <c r="E545" i="3" s="1"/>
  <c r="F545" i="3" s="1"/>
  <c r="G545" i="3"/>
  <c r="W544" i="3"/>
  <c r="V544" i="3"/>
  <c r="U544" i="3"/>
  <c r="T544" i="3"/>
  <c r="S544" i="3"/>
  <c r="R544" i="3"/>
  <c r="Q544" i="3"/>
  <c r="P544" i="3"/>
  <c r="O544" i="3"/>
  <c r="N544" i="3"/>
  <c r="M544" i="3"/>
  <c r="L544" i="3"/>
  <c r="K544" i="3"/>
  <c r="J544" i="3"/>
  <c r="I544" i="3"/>
  <c r="H544" i="3"/>
  <c r="G544" i="3"/>
  <c r="E544" i="3" s="1"/>
  <c r="F544" i="3" s="1"/>
  <c r="W543" i="3"/>
  <c r="V543" i="3"/>
  <c r="U543" i="3"/>
  <c r="T543" i="3"/>
  <c r="S543" i="3"/>
  <c r="R543" i="3"/>
  <c r="Q543" i="3"/>
  <c r="P543" i="3"/>
  <c r="E543" i="3" s="1"/>
  <c r="F543" i="3" s="1"/>
  <c r="O543" i="3"/>
  <c r="N543" i="3"/>
  <c r="M543" i="3"/>
  <c r="L543" i="3"/>
  <c r="K543" i="3"/>
  <c r="J543" i="3"/>
  <c r="I543" i="3"/>
  <c r="H543" i="3"/>
  <c r="G543" i="3"/>
  <c r="W542" i="3"/>
  <c r="V542" i="3"/>
  <c r="U542" i="3"/>
  <c r="T542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E542" i="3"/>
  <c r="F542" i="3" s="1"/>
  <c r="W541" i="3"/>
  <c r="V541" i="3"/>
  <c r="U541" i="3"/>
  <c r="T541" i="3"/>
  <c r="S541" i="3"/>
  <c r="R541" i="3"/>
  <c r="Q541" i="3"/>
  <c r="P541" i="3"/>
  <c r="O541" i="3"/>
  <c r="N541" i="3"/>
  <c r="M541" i="3"/>
  <c r="L541" i="3"/>
  <c r="K541" i="3"/>
  <c r="J541" i="3"/>
  <c r="I541" i="3"/>
  <c r="H541" i="3"/>
  <c r="E541" i="3" s="1"/>
  <c r="F541" i="3" s="1"/>
  <c r="G541" i="3"/>
  <c r="W540" i="3"/>
  <c r="V540" i="3"/>
  <c r="U540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E540" i="3" s="1"/>
  <c r="F540" i="3" s="1"/>
  <c r="G540" i="3"/>
  <c r="W539" i="3"/>
  <c r="V539" i="3"/>
  <c r="U539" i="3"/>
  <c r="T539" i="3"/>
  <c r="S539" i="3"/>
  <c r="R539" i="3"/>
  <c r="Q539" i="3"/>
  <c r="P539" i="3"/>
  <c r="O539" i="3"/>
  <c r="N539" i="3"/>
  <c r="M539" i="3"/>
  <c r="L539" i="3"/>
  <c r="K539" i="3"/>
  <c r="J539" i="3"/>
  <c r="I539" i="3"/>
  <c r="H539" i="3"/>
  <c r="E539" i="3" s="1"/>
  <c r="F539" i="3" s="1"/>
  <c r="G539" i="3"/>
  <c r="W538" i="3"/>
  <c r="V538" i="3"/>
  <c r="U538" i="3"/>
  <c r="T538" i="3"/>
  <c r="S538" i="3"/>
  <c r="R538" i="3"/>
  <c r="Q538" i="3"/>
  <c r="P538" i="3"/>
  <c r="O538" i="3"/>
  <c r="N538" i="3"/>
  <c r="M538" i="3"/>
  <c r="L538" i="3"/>
  <c r="K538" i="3"/>
  <c r="J538" i="3"/>
  <c r="I538" i="3"/>
  <c r="E538" i="3" s="1"/>
  <c r="F538" i="3" s="1"/>
  <c r="H538" i="3"/>
  <c r="G538" i="3"/>
  <c r="W537" i="3"/>
  <c r="V537" i="3"/>
  <c r="U537" i="3"/>
  <c r="T537" i="3"/>
  <c r="S537" i="3"/>
  <c r="R537" i="3"/>
  <c r="Q537" i="3"/>
  <c r="P537" i="3"/>
  <c r="O537" i="3"/>
  <c r="N537" i="3"/>
  <c r="M537" i="3"/>
  <c r="L537" i="3"/>
  <c r="K537" i="3"/>
  <c r="J537" i="3"/>
  <c r="I537" i="3"/>
  <c r="E537" i="3" s="1"/>
  <c r="F537" i="3" s="1"/>
  <c r="H537" i="3"/>
  <c r="G537" i="3"/>
  <c r="W536" i="3"/>
  <c r="V536" i="3"/>
  <c r="U536" i="3"/>
  <c r="T536" i="3"/>
  <c r="S536" i="3"/>
  <c r="R536" i="3"/>
  <c r="Q536" i="3"/>
  <c r="P536" i="3"/>
  <c r="O536" i="3"/>
  <c r="N536" i="3"/>
  <c r="M536" i="3"/>
  <c r="L536" i="3"/>
  <c r="K536" i="3"/>
  <c r="J536" i="3"/>
  <c r="I536" i="3"/>
  <c r="H536" i="3"/>
  <c r="E536" i="3" s="1"/>
  <c r="F536" i="3" s="1"/>
  <c r="G536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E535" i="3" s="1"/>
  <c r="F535" i="3" s="1"/>
  <c r="G535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E534" i="3" s="1"/>
  <c r="F534" i="3" s="1"/>
  <c r="W533" i="3"/>
  <c r="V533" i="3"/>
  <c r="U533" i="3"/>
  <c r="T533" i="3"/>
  <c r="S533" i="3"/>
  <c r="R533" i="3"/>
  <c r="Q533" i="3"/>
  <c r="P533" i="3"/>
  <c r="E533" i="3" s="1"/>
  <c r="F533" i="3" s="1"/>
  <c r="O533" i="3"/>
  <c r="N533" i="3"/>
  <c r="M533" i="3"/>
  <c r="L533" i="3"/>
  <c r="K533" i="3"/>
  <c r="J533" i="3"/>
  <c r="I533" i="3"/>
  <c r="H533" i="3"/>
  <c r="G533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E532" i="3"/>
  <c r="F532" i="3" s="1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E531" i="3" s="1"/>
  <c r="F531" i="3" s="1"/>
  <c r="G531" i="3"/>
  <c r="W530" i="3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E530" i="3" s="1"/>
  <c r="F530" i="3" s="1"/>
  <c r="G530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E529" i="3" s="1"/>
  <c r="F529" i="3" s="1"/>
  <c r="G529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E524" i="3" s="1"/>
  <c r="F524" i="3" s="1"/>
  <c r="W523" i="3"/>
  <c r="V523" i="3"/>
  <c r="U523" i="3"/>
  <c r="T523" i="3"/>
  <c r="S523" i="3"/>
  <c r="R523" i="3"/>
  <c r="Q523" i="3"/>
  <c r="P523" i="3"/>
  <c r="E523" i="3" s="1"/>
  <c r="F523" i="3" s="1"/>
  <c r="O523" i="3"/>
  <c r="N523" i="3"/>
  <c r="M523" i="3"/>
  <c r="L523" i="3"/>
  <c r="K523" i="3"/>
  <c r="J523" i="3"/>
  <c r="I523" i="3"/>
  <c r="H523" i="3"/>
  <c r="G523" i="3"/>
  <c r="W522" i="3"/>
  <c r="V522" i="3"/>
  <c r="U522" i="3"/>
  <c r="T522" i="3"/>
  <c r="S522" i="3"/>
  <c r="R522" i="3"/>
  <c r="Q522" i="3"/>
  <c r="P522" i="3"/>
  <c r="O522" i="3"/>
  <c r="E522" i="3" s="1"/>
  <c r="F522" i="3" s="1"/>
  <c r="N522" i="3"/>
  <c r="M522" i="3"/>
  <c r="L522" i="3"/>
  <c r="K522" i="3"/>
  <c r="J522" i="3"/>
  <c r="I522" i="3"/>
  <c r="H522" i="3"/>
  <c r="G522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E519" i="3" s="1"/>
  <c r="F519" i="3" s="1"/>
  <c r="G519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E516" i="3" s="1"/>
  <c r="F516" i="3" s="1"/>
  <c r="G516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E515" i="3" s="1"/>
  <c r="F515" i="3" s="1"/>
  <c r="G515" i="3"/>
  <c r="W514" i="3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E514" i="3" s="1"/>
  <c r="F514" i="3" s="1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E513" i="3"/>
  <c r="F513" i="3" s="1"/>
  <c r="W512" i="3"/>
  <c r="V512" i="3"/>
  <c r="U512" i="3"/>
  <c r="T512" i="3"/>
  <c r="S512" i="3"/>
  <c r="R512" i="3"/>
  <c r="Q512" i="3"/>
  <c r="P512" i="3"/>
  <c r="O512" i="3"/>
  <c r="N512" i="3"/>
  <c r="E512" i="3" s="1"/>
  <c r="F512" i="3" s="1"/>
  <c r="M512" i="3"/>
  <c r="L512" i="3"/>
  <c r="K512" i="3"/>
  <c r="J512" i="3"/>
  <c r="I512" i="3"/>
  <c r="H512" i="3"/>
  <c r="G512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E511" i="3" s="1"/>
  <c r="F511" i="3" s="1"/>
  <c r="G511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E508" i="3" s="1"/>
  <c r="F508" i="3" s="1"/>
  <c r="H508" i="3"/>
  <c r="G508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W506" i="3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E506" i="3" s="1"/>
  <c r="F506" i="3" s="1"/>
  <c r="G506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E505" i="3" s="1"/>
  <c r="F505" i="3" s="1"/>
  <c r="G505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E503" i="3"/>
  <c r="F503" i="3" s="1"/>
  <c r="W502" i="3"/>
  <c r="V502" i="3"/>
  <c r="U502" i="3"/>
  <c r="T502" i="3"/>
  <c r="S502" i="3"/>
  <c r="R502" i="3"/>
  <c r="Q502" i="3"/>
  <c r="P502" i="3"/>
  <c r="O502" i="3"/>
  <c r="N502" i="3"/>
  <c r="E502" i="3" s="1"/>
  <c r="F502" i="3" s="1"/>
  <c r="M502" i="3"/>
  <c r="L502" i="3"/>
  <c r="K502" i="3"/>
  <c r="J502" i="3"/>
  <c r="I502" i="3"/>
  <c r="H502" i="3"/>
  <c r="G502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E500" i="3" s="1"/>
  <c r="F500" i="3" s="1"/>
  <c r="G500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E495" i="3" s="1"/>
  <c r="F495" i="3" s="1"/>
  <c r="G495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E493" i="3"/>
  <c r="F493" i="3" s="1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E492" i="3"/>
  <c r="F492" i="3" s="1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E487" i="3" s="1"/>
  <c r="F487" i="3" s="1"/>
  <c r="H487" i="3"/>
  <c r="G487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E485" i="3" s="1"/>
  <c r="F485" i="3" s="1"/>
  <c r="G485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E483" i="3"/>
  <c r="F483" i="3" s="1"/>
  <c r="W482" i="3"/>
  <c r="V482" i="3"/>
  <c r="U482" i="3"/>
  <c r="T482" i="3"/>
  <c r="S482" i="3"/>
  <c r="R482" i="3"/>
  <c r="Q482" i="3"/>
  <c r="P482" i="3"/>
  <c r="O482" i="3"/>
  <c r="N482" i="3"/>
  <c r="E482" i="3" s="1"/>
  <c r="F482" i="3" s="1"/>
  <c r="M482" i="3"/>
  <c r="L482" i="3"/>
  <c r="K482" i="3"/>
  <c r="J482" i="3"/>
  <c r="I482" i="3"/>
  <c r="H482" i="3"/>
  <c r="G482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E474" i="3" s="1"/>
  <c r="F474" i="3" s="1"/>
  <c r="W473" i="3"/>
  <c r="V473" i="3"/>
  <c r="U473" i="3"/>
  <c r="T473" i="3"/>
  <c r="S473" i="3"/>
  <c r="R473" i="3"/>
  <c r="Q473" i="3"/>
  <c r="P473" i="3"/>
  <c r="E473" i="3" s="1"/>
  <c r="F473" i="3" s="1"/>
  <c r="O473" i="3"/>
  <c r="N473" i="3"/>
  <c r="M473" i="3"/>
  <c r="L473" i="3"/>
  <c r="K473" i="3"/>
  <c r="J473" i="3"/>
  <c r="I473" i="3"/>
  <c r="H473" i="3"/>
  <c r="G473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E472" i="3"/>
  <c r="F472" i="3" s="1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E469" i="3" s="1"/>
  <c r="F469" i="3" s="1"/>
  <c r="G469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E465" i="3" s="1"/>
  <c r="F465" i="3" s="1"/>
  <c r="G465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E464" i="3" s="1"/>
  <c r="F464" i="3" s="1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E463" i="3"/>
  <c r="F463" i="3" s="1"/>
  <c r="W462" i="3"/>
  <c r="V462" i="3"/>
  <c r="U462" i="3"/>
  <c r="T462" i="3"/>
  <c r="S462" i="3"/>
  <c r="R462" i="3"/>
  <c r="Q462" i="3"/>
  <c r="P462" i="3"/>
  <c r="O462" i="3"/>
  <c r="N462" i="3"/>
  <c r="E462" i="3" s="1"/>
  <c r="F462" i="3" s="1"/>
  <c r="M462" i="3"/>
  <c r="L462" i="3"/>
  <c r="K462" i="3"/>
  <c r="J462" i="3"/>
  <c r="I462" i="3"/>
  <c r="H462" i="3"/>
  <c r="G462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E461" i="3" s="1"/>
  <c r="F461" i="3" s="1"/>
  <c r="G461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E458" i="3" s="1"/>
  <c r="F458" i="3" s="1"/>
  <c r="H458" i="3"/>
  <c r="G458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E456" i="3" s="1"/>
  <c r="F456" i="3" s="1"/>
  <c r="G456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E455" i="3" s="1"/>
  <c r="F455" i="3" s="1"/>
  <c r="G455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E454" i="3" s="1"/>
  <c r="F454" i="3" s="1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E453" i="3"/>
  <c r="F453" i="3" s="1"/>
  <c r="W452" i="3"/>
  <c r="V452" i="3"/>
  <c r="U452" i="3"/>
  <c r="T452" i="3"/>
  <c r="S452" i="3"/>
  <c r="R452" i="3"/>
  <c r="Q452" i="3"/>
  <c r="P452" i="3"/>
  <c r="O452" i="3"/>
  <c r="N452" i="3"/>
  <c r="E452" i="3" s="1"/>
  <c r="F452" i="3" s="1"/>
  <c r="M452" i="3"/>
  <c r="L452" i="3"/>
  <c r="K452" i="3"/>
  <c r="J452" i="3"/>
  <c r="I452" i="3"/>
  <c r="H452" i="3"/>
  <c r="G452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E450" i="3" s="1"/>
  <c r="F450" i="3" s="1"/>
  <c r="G450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E445" i="3" s="1"/>
  <c r="F445" i="3" s="1"/>
  <c r="G445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E443" i="3"/>
  <c r="F443" i="3" s="1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E442" i="3"/>
  <c r="F442" i="3" s="1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E439" i="3" s="1"/>
  <c r="F439" i="3" s="1"/>
  <c r="G439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E437" i="3" s="1"/>
  <c r="F437" i="3" s="1"/>
  <c r="H437" i="3"/>
  <c r="G437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E435" i="3" s="1"/>
  <c r="F435" i="3" s="1"/>
  <c r="G435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E434" i="3" s="1"/>
  <c r="F434" i="3" s="1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E433" i="3"/>
  <c r="F433" i="3" s="1"/>
  <c r="W432" i="3"/>
  <c r="V432" i="3"/>
  <c r="U432" i="3"/>
  <c r="T432" i="3"/>
  <c r="S432" i="3"/>
  <c r="R432" i="3"/>
  <c r="Q432" i="3"/>
  <c r="P432" i="3"/>
  <c r="O432" i="3"/>
  <c r="N432" i="3"/>
  <c r="E432" i="3" s="1"/>
  <c r="F432" i="3" s="1"/>
  <c r="M432" i="3"/>
  <c r="L432" i="3"/>
  <c r="K432" i="3"/>
  <c r="J432" i="3"/>
  <c r="I432" i="3"/>
  <c r="H432" i="3"/>
  <c r="G432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E424" i="3" s="1"/>
  <c r="F424" i="3" s="1"/>
  <c r="W423" i="3"/>
  <c r="V423" i="3"/>
  <c r="U423" i="3"/>
  <c r="T423" i="3"/>
  <c r="S423" i="3"/>
  <c r="R423" i="3"/>
  <c r="Q423" i="3"/>
  <c r="P423" i="3"/>
  <c r="E423" i="3" s="1"/>
  <c r="F423" i="3" s="1"/>
  <c r="O423" i="3"/>
  <c r="N423" i="3"/>
  <c r="M423" i="3"/>
  <c r="L423" i="3"/>
  <c r="K423" i="3"/>
  <c r="J423" i="3"/>
  <c r="I423" i="3"/>
  <c r="H423" i="3"/>
  <c r="G423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E422" i="3"/>
  <c r="F422" i="3" s="1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E419" i="3" s="1"/>
  <c r="F419" i="3" s="1"/>
  <c r="G419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E415" i="3" s="1"/>
  <c r="F415" i="3" s="1"/>
  <c r="G415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E414" i="3" s="1"/>
  <c r="F414" i="3" s="1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E413" i="3"/>
  <c r="F413" i="3" s="1"/>
  <c r="W412" i="3"/>
  <c r="V412" i="3"/>
  <c r="U412" i="3"/>
  <c r="T412" i="3"/>
  <c r="S412" i="3"/>
  <c r="R412" i="3"/>
  <c r="Q412" i="3"/>
  <c r="P412" i="3"/>
  <c r="O412" i="3"/>
  <c r="N412" i="3"/>
  <c r="E412" i="3" s="1"/>
  <c r="F412" i="3" s="1"/>
  <c r="M412" i="3"/>
  <c r="L412" i="3"/>
  <c r="K412" i="3"/>
  <c r="J412" i="3"/>
  <c r="I412" i="3"/>
  <c r="H412" i="3"/>
  <c r="G412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E411" i="3" s="1"/>
  <c r="F411" i="3" s="1"/>
  <c r="G411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E408" i="3" s="1"/>
  <c r="F408" i="3" s="1"/>
  <c r="H408" i="3"/>
  <c r="G408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E406" i="3" s="1"/>
  <c r="F406" i="3" s="1"/>
  <c r="G406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E405" i="3" s="1"/>
  <c r="F405" i="3" s="1"/>
  <c r="G405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E404" i="3" s="1"/>
  <c r="F404" i="3" s="1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E403" i="3"/>
  <c r="F403" i="3" s="1"/>
  <c r="W402" i="3"/>
  <c r="V402" i="3"/>
  <c r="U402" i="3"/>
  <c r="T402" i="3"/>
  <c r="S402" i="3"/>
  <c r="R402" i="3"/>
  <c r="Q402" i="3"/>
  <c r="P402" i="3"/>
  <c r="O402" i="3"/>
  <c r="N402" i="3"/>
  <c r="E402" i="3" s="1"/>
  <c r="F402" i="3" s="1"/>
  <c r="M402" i="3"/>
  <c r="L402" i="3"/>
  <c r="K402" i="3"/>
  <c r="J402" i="3"/>
  <c r="I402" i="3"/>
  <c r="H402" i="3"/>
  <c r="G402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E400" i="3" s="1"/>
  <c r="F400" i="3" s="1"/>
  <c r="G400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E395" i="3" s="1"/>
  <c r="F395" i="3" s="1"/>
  <c r="G395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E393" i="3"/>
  <c r="F393" i="3" s="1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E392" i="3"/>
  <c r="F392" i="3" s="1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E389" i="3" s="1"/>
  <c r="F389" i="3" s="1"/>
  <c r="G389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E387" i="3" s="1"/>
  <c r="F387" i="3" s="1"/>
  <c r="H387" i="3"/>
  <c r="G387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E385" i="3" s="1"/>
  <c r="F385" i="3" s="1"/>
  <c r="G385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E384" i="3" s="1"/>
  <c r="F384" i="3" s="1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E383" i="3"/>
  <c r="F383" i="3" s="1"/>
  <c r="W382" i="3"/>
  <c r="V382" i="3"/>
  <c r="U382" i="3"/>
  <c r="T382" i="3"/>
  <c r="S382" i="3"/>
  <c r="R382" i="3"/>
  <c r="Q382" i="3"/>
  <c r="P382" i="3"/>
  <c r="O382" i="3"/>
  <c r="N382" i="3"/>
  <c r="E382" i="3" s="1"/>
  <c r="F382" i="3" s="1"/>
  <c r="M382" i="3"/>
  <c r="L382" i="3"/>
  <c r="K382" i="3"/>
  <c r="J382" i="3"/>
  <c r="I382" i="3"/>
  <c r="H382" i="3"/>
  <c r="G382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E381" i="3" s="1"/>
  <c r="F381" i="3" s="1"/>
  <c r="H381" i="3"/>
  <c r="G381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E374" i="3" s="1"/>
  <c r="F374" i="3" s="1"/>
  <c r="W373" i="3"/>
  <c r="V373" i="3"/>
  <c r="U373" i="3"/>
  <c r="T373" i="3"/>
  <c r="S373" i="3"/>
  <c r="R373" i="3"/>
  <c r="Q373" i="3"/>
  <c r="P373" i="3"/>
  <c r="E373" i="3" s="1"/>
  <c r="F373" i="3" s="1"/>
  <c r="O373" i="3"/>
  <c r="N373" i="3"/>
  <c r="M373" i="3"/>
  <c r="L373" i="3"/>
  <c r="K373" i="3"/>
  <c r="J373" i="3"/>
  <c r="I373" i="3"/>
  <c r="H373" i="3"/>
  <c r="G373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E372" i="3"/>
  <c r="F372" i="3" s="1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E369" i="3" s="1"/>
  <c r="F369" i="3" s="1"/>
  <c r="G369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E365" i="3" s="1"/>
  <c r="F365" i="3" s="1"/>
  <c r="G365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E364" i="3" s="1"/>
  <c r="F364" i="3" s="1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E363" i="3"/>
  <c r="F363" i="3" s="1"/>
  <c r="W362" i="3"/>
  <c r="V362" i="3"/>
  <c r="U362" i="3"/>
  <c r="T362" i="3"/>
  <c r="S362" i="3"/>
  <c r="R362" i="3"/>
  <c r="Q362" i="3"/>
  <c r="P362" i="3"/>
  <c r="O362" i="3"/>
  <c r="N362" i="3"/>
  <c r="E362" i="3" s="1"/>
  <c r="F362" i="3" s="1"/>
  <c r="M362" i="3"/>
  <c r="L362" i="3"/>
  <c r="K362" i="3"/>
  <c r="J362" i="3"/>
  <c r="I362" i="3"/>
  <c r="H362" i="3"/>
  <c r="G362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E358" i="3" s="1"/>
  <c r="F358" i="3" s="1"/>
  <c r="H358" i="3"/>
  <c r="G358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E356" i="3" s="1"/>
  <c r="F356" i="3" s="1"/>
  <c r="G356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E355" i="3" s="1"/>
  <c r="F355" i="3" s="1"/>
  <c r="G355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E354" i="3" s="1"/>
  <c r="F354" i="3" s="1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E353" i="3"/>
  <c r="F353" i="3" s="1"/>
  <c r="W352" i="3"/>
  <c r="V352" i="3"/>
  <c r="U352" i="3"/>
  <c r="T352" i="3"/>
  <c r="S352" i="3"/>
  <c r="R352" i="3"/>
  <c r="Q352" i="3"/>
  <c r="P352" i="3"/>
  <c r="O352" i="3"/>
  <c r="N352" i="3"/>
  <c r="E352" i="3" s="1"/>
  <c r="F352" i="3" s="1"/>
  <c r="M352" i="3"/>
  <c r="L352" i="3"/>
  <c r="K352" i="3"/>
  <c r="J352" i="3"/>
  <c r="I352" i="3"/>
  <c r="H352" i="3"/>
  <c r="G352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E350" i="3" s="1"/>
  <c r="F350" i="3" s="1"/>
  <c r="G350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E347" i="3" s="1"/>
  <c r="F347" i="3" s="1"/>
  <c r="H347" i="3"/>
  <c r="G347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E344" i="3" s="1"/>
  <c r="F344" i="3" s="1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E343" i="3" s="1"/>
  <c r="F343" i="3" s="1"/>
  <c r="G343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E342" i="3" s="1"/>
  <c r="F342" i="3" s="1"/>
  <c r="I342" i="3"/>
  <c r="H342" i="3"/>
  <c r="G342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E341" i="3" s="1"/>
  <c r="F341" i="3" s="1"/>
  <c r="G341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E340" i="3" s="1"/>
  <c r="F340" i="3" s="1"/>
  <c r="G340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E338" i="3"/>
  <c r="F338" i="3" s="1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E337" i="3" s="1"/>
  <c r="F337" i="3" s="1"/>
  <c r="G337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E336" i="3" s="1"/>
  <c r="F336" i="3" s="1"/>
  <c r="G336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E335" i="3" s="1"/>
  <c r="F335" i="3" s="1"/>
  <c r="G335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E334" i="3" s="1"/>
  <c r="F334" i="3" s="1"/>
  <c r="I334" i="3"/>
  <c r="H334" i="3"/>
  <c r="G334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E333" i="3" s="1"/>
  <c r="F333" i="3" s="1"/>
  <c r="G333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E332" i="3" s="1"/>
  <c r="F332" i="3" s="1"/>
  <c r="G332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E331" i="3" s="1"/>
  <c r="F331" i="3" s="1"/>
  <c r="G331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E330" i="3" s="1"/>
  <c r="F330" i="3" s="1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E329" i="3"/>
  <c r="F329" i="3" s="1"/>
  <c r="W328" i="3"/>
  <c r="V328" i="3"/>
  <c r="U328" i="3"/>
  <c r="T328" i="3"/>
  <c r="S328" i="3"/>
  <c r="R328" i="3"/>
  <c r="Q328" i="3"/>
  <c r="P328" i="3"/>
  <c r="O328" i="3"/>
  <c r="N328" i="3"/>
  <c r="E328" i="3" s="1"/>
  <c r="F328" i="3" s="1"/>
  <c r="M328" i="3"/>
  <c r="L328" i="3"/>
  <c r="K328" i="3"/>
  <c r="J328" i="3"/>
  <c r="I328" i="3"/>
  <c r="H328" i="3"/>
  <c r="G328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E327" i="3" s="1"/>
  <c r="F327" i="3" s="1"/>
  <c r="G327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E326" i="3" s="1"/>
  <c r="F326" i="3" s="1"/>
  <c r="G326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E325" i="3" s="1"/>
  <c r="F325" i="3" s="1"/>
  <c r="G325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E324" i="3" s="1"/>
  <c r="F324" i="3" s="1"/>
  <c r="I324" i="3"/>
  <c r="H324" i="3"/>
  <c r="G324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E323" i="3" s="1"/>
  <c r="F323" i="3" s="1"/>
  <c r="G323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E322" i="3" s="1"/>
  <c r="F322" i="3" s="1"/>
  <c r="G322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E321" i="3" s="1"/>
  <c r="F321" i="3" s="1"/>
  <c r="G321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E320" i="3" s="1"/>
  <c r="F320" i="3" s="1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E319" i="3"/>
  <c r="F319" i="3" s="1"/>
  <c r="W318" i="3"/>
  <c r="V318" i="3"/>
  <c r="U318" i="3"/>
  <c r="T318" i="3"/>
  <c r="S318" i="3"/>
  <c r="R318" i="3"/>
  <c r="Q318" i="3"/>
  <c r="P318" i="3"/>
  <c r="O318" i="3"/>
  <c r="N318" i="3"/>
  <c r="E318" i="3" s="1"/>
  <c r="F318" i="3" s="1"/>
  <c r="M318" i="3"/>
  <c r="L318" i="3"/>
  <c r="K318" i="3"/>
  <c r="J318" i="3"/>
  <c r="I318" i="3"/>
  <c r="H318" i="3"/>
  <c r="G318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E317" i="3" s="1"/>
  <c r="F317" i="3" s="1"/>
  <c r="G317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E316" i="3" s="1"/>
  <c r="F316" i="3" s="1"/>
  <c r="G316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E315" i="3" s="1"/>
  <c r="F315" i="3" s="1"/>
  <c r="G315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E314" i="3" s="1"/>
  <c r="F314" i="3" s="1"/>
  <c r="I314" i="3"/>
  <c r="H314" i="3"/>
  <c r="G314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E313" i="3" s="1"/>
  <c r="F313" i="3" s="1"/>
  <c r="H313" i="3"/>
  <c r="G313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E312" i="3" s="1"/>
  <c r="F312" i="3" s="1"/>
  <c r="G312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E311" i="3" s="1"/>
  <c r="F311" i="3" s="1"/>
  <c r="G311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E310" i="3" s="1"/>
  <c r="F310" i="3" s="1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E309" i="3"/>
  <c r="F309" i="3" s="1"/>
  <c r="W308" i="3"/>
  <c r="V308" i="3"/>
  <c r="U308" i="3"/>
  <c r="T308" i="3"/>
  <c r="S308" i="3"/>
  <c r="R308" i="3"/>
  <c r="Q308" i="3"/>
  <c r="P308" i="3"/>
  <c r="O308" i="3"/>
  <c r="N308" i="3"/>
  <c r="E308" i="3" s="1"/>
  <c r="F308" i="3" s="1"/>
  <c r="M308" i="3"/>
  <c r="L308" i="3"/>
  <c r="K308" i="3"/>
  <c r="J308" i="3"/>
  <c r="I308" i="3"/>
  <c r="H308" i="3"/>
  <c r="G308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E307" i="3" s="1"/>
  <c r="F307" i="3" s="1"/>
  <c r="G307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E306" i="3" s="1"/>
  <c r="F306" i="3" s="1"/>
  <c r="G306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E305" i="3" s="1"/>
  <c r="F305" i="3" s="1"/>
  <c r="G305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E304" i="3" s="1"/>
  <c r="F304" i="3" s="1"/>
  <c r="I304" i="3"/>
  <c r="H304" i="3"/>
  <c r="G304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E303" i="3" s="1"/>
  <c r="F303" i="3" s="1"/>
  <c r="H303" i="3"/>
  <c r="G303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E302" i="3" s="1"/>
  <c r="F302" i="3" s="1"/>
  <c r="G302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E301" i="3" s="1"/>
  <c r="F301" i="3" s="1"/>
  <c r="G301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E300" i="3" s="1"/>
  <c r="F300" i="3" s="1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E299" i="3"/>
  <c r="F299" i="3" s="1"/>
  <c r="W298" i="3"/>
  <c r="V298" i="3"/>
  <c r="U298" i="3"/>
  <c r="T298" i="3"/>
  <c r="S298" i="3"/>
  <c r="R298" i="3"/>
  <c r="Q298" i="3"/>
  <c r="P298" i="3"/>
  <c r="O298" i="3"/>
  <c r="N298" i="3"/>
  <c r="E298" i="3" s="1"/>
  <c r="F298" i="3" s="1"/>
  <c r="M298" i="3"/>
  <c r="L298" i="3"/>
  <c r="K298" i="3"/>
  <c r="J298" i="3"/>
  <c r="I298" i="3"/>
  <c r="H298" i="3"/>
  <c r="G298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E297" i="3" s="1"/>
  <c r="F297" i="3" s="1"/>
  <c r="G297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E296" i="3" s="1"/>
  <c r="F296" i="3" s="1"/>
  <c r="G296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E295" i="3" s="1"/>
  <c r="F295" i="3" s="1"/>
  <c r="G295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E294" i="3" s="1"/>
  <c r="F294" i="3" s="1"/>
  <c r="I294" i="3"/>
  <c r="H294" i="3"/>
  <c r="G294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E293" i="3" s="1"/>
  <c r="F293" i="3" s="1"/>
  <c r="H293" i="3"/>
  <c r="G293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E292" i="3" s="1"/>
  <c r="F292" i="3" s="1"/>
  <c r="G292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E291" i="3" s="1"/>
  <c r="F291" i="3" s="1"/>
  <c r="G291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E290" i="3" s="1"/>
  <c r="F290" i="3" s="1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E289" i="3"/>
  <c r="F289" i="3" s="1"/>
  <c r="W288" i="3"/>
  <c r="V288" i="3"/>
  <c r="U288" i="3"/>
  <c r="T288" i="3"/>
  <c r="S288" i="3"/>
  <c r="R288" i="3"/>
  <c r="Q288" i="3"/>
  <c r="P288" i="3"/>
  <c r="O288" i="3"/>
  <c r="N288" i="3"/>
  <c r="E288" i="3" s="1"/>
  <c r="F288" i="3" s="1"/>
  <c r="M288" i="3"/>
  <c r="L288" i="3"/>
  <c r="K288" i="3"/>
  <c r="J288" i="3"/>
  <c r="I288" i="3"/>
  <c r="H288" i="3"/>
  <c r="G288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E287" i="3" s="1"/>
  <c r="F287" i="3" s="1"/>
  <c r="G287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E286" i="3" s="1"/>
  <c r="F286" i="3" s="1"/>
  <c r="G286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E285" i="3" s="1"/>
  <c r="F285" i="3" s="1"/>
  <c r="G285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E284" i="3" s="1"/>
  <c r="F284" i="3" s="1"/>
  <c r="I284" i="3"/>
  <c r="H284" i="3"/>
  <c r="G284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E283" i="3" s="1"/>
  <c r="F283" i="3" s="1"/>
  <c r="H283" i="3"/>
  <c r="G283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E282" i="3" s="1"/>
  <c r="F282" i="3" s="1"/>
  <c r="G282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E281" i="3" s="1"/>
  <c r="F281" i="3" s="1"/>
  <c r="G281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E280" i="3" s="1"/>
  <c r="F280" i="3" s="1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E279" i="3"/>
  <c r="F279" i="3" s="1"/>
  <c r="W278" i="3"/>
  <c r="V278" i="3"/>
  <c r="U278" i="3"/>
  <c r="T278" i="3"/>
  <c r="S278" i="3"/>
  <c r="R278" i="3"/>
  <c r="Q278" i="3"/>
  <c r="P278" i="3"/>
  <c r="O278" i="3"/>
  <c r="N278" i="3"/>
  <c r="E278" i="3" s="1"/>
  <c r="F278" i="3" s="1"/>
  <c r="M278" i="3"/>
  <c r="L278" i="3"/>
  <c r="K278" i="3"/>
  <c r="J278" i="3"/>
  <c r="I278" i="3"/>
  <c r="H278" i="3"/>
  <c r="G278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E277" i="3" s="1"/>
  <c r="F277" i="3" s="1"/>
  <c r="G277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E276" i="3" s="1"/>
  <c r="F276" i="3" s="1"/>
  <c r="G276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E275" i="3" s="1"/>
  <c r="F275" i="3" s="1"/>
  <c r="G275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E274" i="3" s="1"/>
  <c r="F274" i="3" s="1"/>
  <c r="I274" i="3"/>
  <c r="H274" i="3"/>
  <c r="G274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E273" i="3" s="1"/>
  <c r="F273" i="3" s="1"/>
  <c r="H273" i="3"/>
  <c r="G273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E272" i="3" s="1"/>
  <c r="F272" i="3" s="1"/>
  <c r="G272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E271" i="3" s="1"/>
  <c r="F271" i="3" s="1"/>
  <c r="G271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E270" i="3" s="1"/>
  <c r="F270" i="3" s="1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E269" i="3"/>
  <c r="F269" i="3" s="1"/>
  <c r="W268" i="3"/>
  <c r="V268" i="3"/>
  <c r="U268" i="3"/>
  <c r="T268" i="3"/>
  <c r="S268" i="3"/>
  <c r="R268" i="3"/>
  <c r="Q268" i="3"/>
  <c r="P268" i="3"/>
  <c r="O268" i="3"/>
  <c r="N268" i="3"/>
  <c r="E268" i="3" s="1"/>
  <c r="F268" i="3" s="1"/>
  <c r="M268" i="3"/>
  <c r="L268" i="3"/>
  <c r="K268" i="3"/>
  <c r="J268" i="3"/>
  <c r="I268" i="3"/>
  <c r="H268" i="3"/>
  <c r="G268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E267" i="3" s="1"/>
  <c r="F267" i="3" s="1"/>
  <c r="G267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E266" i="3" s="1"/>
  <c r="F266" i="3" s="1"/>
  <c r="G266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E265" i="3" s="1"/>
  <c r="F265" i="3" s="1"/>
  <c r="G265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E264" i="3" s="1"/>
  <c r="F264" i="3" s="1"/>
  <c r="I264" i="3"/>
  <c r="H264" i="3"/>
  <c r="G264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E263" i="3" s="1"/>
  <c r="F263" i="3" s="1"/>
  <c r="H263" i="3"/>
  <c r="G263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E262" i="3" s="1"/>
  <c r="F262" i="3" s="1"/>
  <c r="G262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E261" i="3" s="1"/>
  <c r="F261" i="3" s="1"/>
  <c r="G261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E260" i="3" s="1"/>
  <c r="F260" i="3" s="1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E259" i="3"/>
  <c r="F259" i="3" s="1"/>
  <c r="W258" i="3"/>
  <c r="V258" i="3"/>
  <c r="U258" i="3"/>
  <c r="T258" i="3"/>
  <c r="S258" i="3"/>
  <c r="R258" i="3"/>
  <c r="Q258" i="3"/>
  <c r="P258" i="3"/>
  <c r="O258" i="3"/>
  <c r="N258" i="3"/>
  <c r="E258" i="3" s="1"/>
  <c r="F258" i="3" s="1"/>
  <c r="M258" i="3"/>
  <c r="L258" i="3"/>
  <c r="K258" i="3"/>
  <c r="J258" i="3"/>
  <c r="I258" i="3"/>
  <c r="H258" i="3"/>
  <c r="G258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E257" i="3" s="1"/>
  <c r="F257" i="3" s="1"/>
  <c r="G257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E256" i="3" s="1"/>
  <c r="F256" i="3" s="1"/>
  <c r="G256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E255" i="3" s="1"/>
  <c r="F255" i="3" s="1"/>
  <c r="G255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E254" i="3" s="1"/>
  <c r="F254" i="3" s="1"/>
  <c r="I254" i="3"/>
  <c r="H254" i="3"/>
  <c r="G254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E252" i="3" s="1"/>
  <c r="F252" i="3" s="1"/>
  <c r="G252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E251" i="3" s="1"/>
  <c r="F251" i="3" s="1"/>
  <c r="G251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E249" i="3"/>
  <c r="F249" i="3" s="1"/>
  <c r="W248" i="3"/>
  <c r="V248" i="3"/>
  <c r="U248" i="3"/>
  <c r="T248" i="3"/>
  <c r="S248" i="3"/>
  <c r="R248" i="3"/>
  <c r="Q248" i="3"/>
  <c r="P248" i="3"/>
  <c r="O248" i="3"/>
  <c r="N248" i="3"/>
  <c r="E248" i="3" s="1"/>
  <c r="F248" i="3" s="1"/>
  <c r="M248" i="3"/>
  <c r="L248" i="3"/>
  <c r="K248" i="3"/>
  <c r="J248" i="3"/>
  <c r="I248" i="3"/>
  <c r="H248" i="3"/>
  <c r="G248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E246" i="3" s="1"/>
  <c r="F246" i="3" s="1"/>
  <c r="G246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E243" i="3" s="1"/>
  <c r="F243" i="3" s="1"/>
  <c r="H243" i="3"/>
  <c r="G243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E242" i="3" s="1"/>
  <c r="F242" i="3" s="1"/>
  <c r="G242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E241" i="3" s="1"/>
  <c r="F241" i="3" s="1"/>
  <c r="G241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W239" i="3"/>
  <c r="V239" i="3"/>
  <c r="U239" i="3"/>
  <c r="T239" i="3"/>
  <c r="S239" i="3"/>
  <c r="R239" i="3"/>
  <c r="Q239" i="3"/>
  <c r="P239" i="3"/>
  <c r="E239" i="3" s="1"/>
  <c r="F239" i="3" s="1"/>
  <c r="O239" i="3"/>
  <c r="N239" i="3"/>
  <c r="M239" i="3"/>
  <c r="L239" i="3"/>
  <c r="K239" i="3"/>
  <c r="J239" i="3"/>
  <c r="I239" i="3"/>
  <c r="H239" i="3"/>
  <c r="G239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E238" i="3"/>
  <c r="F238" i="3" s="1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E235" i="3" s="1"/>
  <c r="F235" i="3" s="1"/>
  <c r="G235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E229" i="3"/>
  <c r="F229" i="3" s="1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E228" i="3"/>
  <c r="F228" i="3" s="1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E227" i="3" s="1"/>
  <c r="F227" i="3" s="1"/>
  <c r="G227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E226" i="3" s="1"/>
  <c r="F226" i="3" s="1"/>
  <c r="G226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E224" i="3" s="1"/>
  <c r="F224" i="3" s="1"/>
  <c r="I224" i="3"/>
  <c r="H224" i="3"/>
  <c r="G224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E223" i="3" s="1"/>
  <c r="F223" i="3" s="1"/>
  <c r="H223" i="3"/>
  <c r="G223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E221" i="3" s="1"/>
  <c r="F221" i="3" s="1"/>
  <c r="G221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E220" i="3" s="1"/>
  <c r="F220" i="3" s="1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E219" i="3"/>
  <c r="F219" i="3" s="1"/>
  <c r="W218" i="3"/>
  <c r="V218" i="3"/>
  <c r="U218" i="3"/>
  <c r="T218" i="3"/>
  <c r="S218" i="3"/>
  <c r="R218" i="3"/>
  <c r="Q218" i="3"/>
  <c r="P218" i="3"/>
  <c r="O218" i="3"/>
  <c r="N218" i="3"/>
  <c r="E218" i="3" s="1"/>
  <c r="F218" i="3" s="1"/>
  <c r="M218" i="3"/>
  <c r="L218" i="3"/>
  <c r="K218" i="3"/>
  <c r="J218" i="3"/>
  <c r="I218" i="3"/>
  <c r="H218" i="3"/>
  <c r="G218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E215" i="3" s="1"/>
  <c r="F215" i="3" s="1"/>
  <c r="G215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E212" i="3" s="1"/>
  <c r="F212" i="3" s="1"/>
  <c r="G212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E210" i="3" s="1"/>
  <c r="F210" i="3" s="1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E209" i="3"/>
  <c r="F209" i="3" s="1"/>
  <c r="W208" i="3"/>
  <c r="V208" i="3"/>
  <c r="U208" i="3"/>
  <c r="T208" i="3"/>
  <c r="S208" i="3"/>
  <c r="R208" i="3"/>
  <c r="Q208" i="3"/>
  <c r="P208" i="3"/>
  <c r="O208" i="3"/>
  <c r="N208" i="3"/>
  <c r="E208" i="3" s="1"/>
  <c r="F208" i="3" s="1"/>
  <c r="M208" i="3"/>
  <c r="L208" i="3"/>
  <c r="K208" i="3"/>
  <c r="J208" i="3"/>
  <c r="I208" i="3"/>
  <c r="H208" i="3"/>
  <c r="G208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E207" i="3" s="1"/>
  <c r="F207" i="3" s="1"/>
  <c r="G207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E204" i="3" s="1"/>
  <c r="F204" i="3" s="1"/>
  <c r="I204" i="3"/>
  <c r="H204" i="3"/>
  <c r="G204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E201" i="3" s="1"/>
  <c r="F201" i="3" s="1"/>
  <c r="G201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E199" i="3"/>
  <c r="F199" i="3" s="1"/>
  <c r="W198" i="3"/>
  <c r="V198" i="3"/>
  <c r="U198" i="3"/>
  <c r="T198" i="3"/>
  <c r="S198" i="3"/>
  <c r="R198" i="3"/>
  <c r="Q198" i="3"/>
  <c r="P198" i="3"/>
  <c r="O198" i="3"/>
  <c r="N198" i="3"/>
  <c r="E198" i="3" s="1"/>
  <c r="F198" i="3" s="1"/>
  <c r="M198" i="3"/>
  <c r="L198" i="3"/>
  <c r="K198" i="3"/>
  <c r="J198" i="3"/>
  <c r="I198" i="3"/>
  <c r="H198" i="3"/>
  <c r="G198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E196" i="3" s="1"/>
  <c r="F196" i="3" s="1"/>
  <c r="G196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E193" i="3" s="1"/>
  <c r="F193" i="3" s="1"/>
  <c r="H193" i="3"/>
  <c r="G193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E192" i="3" s="1"/>
  <c r="F192" i="3" s="1"/>
  <c r="G192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E191" i="3" s="1"/>
  <c r="F191" i="3" s="1"/>
  <c r="G191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W189" i="3"/>
  <c r="V189" i="3"/>
  <c r="U189" i="3"/>
  <c r="T189" i="3"/>
  <c r="S189" i="3"/>
  <c r="R189" i="3"/>
  <c r="Q189" i="3"/>
  <c r="P189" i="3"/>
  <c r="E189" i="3" s="1"/>
  <c r="F189" i="3" s="1"/>
  <c r="O189" i="3"/>
  <c r="N189" i="3"/>
  <c r="M189" i="3"/>
  <c r="L189" i="3"/>
  <c r="K189" i="3"/>
  <c r="J189" i="3"/>
  <c r="I189" i="3"/>
  <c r="H189" i="3"/>
  <c r="G189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E188" i="3"/>
  <c r="F188" i="3" s="1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E185" i="3" s="1"/>
  <c r="F185" i="3" s="1"/>
  <c r="G185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E179" i="3"/>
  <c r="F179" i="3" s="1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E178" i="3"/>
  <c r="F178" i="3" s="1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E177" i="3" s="1"/>
  <c r="F177" i="3" s="1"/>
  <c r="G177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E176" i="3" s="1"/>
  <c r="F176" i="3" s="1"/>
  <c r="G176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E174" i="3" s="1"/>
  <c r="F174" i="3" s="1"/>
  <c r="I174" i="3"/>
  <c r="H174" i="3"/>
  <c r="G174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E173" i="3" s="1"/>
  <c r="F173" i="3" s="1"/>
  <c r="H173" i="3"/>
  <c r="G173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E171" i="3" s="1"/>
  <c r="F171" i="3" s="1"/>
  <c r="G171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E170" i="3" s="1"/>
  <c r="F170" i="3" s="1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E169" i="3"/>
  <c r="F169" i="3" s="1"/>
  <c r="W168" i="3"/>
  <c r="V168" i="3"/>
  <c r="U168" i="3"/>
  <c r="T168" i="3"/>
  <c r="S168" i="3"/>
  <c r="R168" i="3"/>
  <c r="Q168" i="3"/>
  <c r="P168" i="3"/>
  <c r="O168" i="3"/>
  <c r="N168" i="3"/>
  <c r="E168" i="3" s="1"/>
  <c r="F168" i="3" s="1"/>
  <c r="M168" i="3"/>
  <c r="L168" i="3"/>
  <c r="K168" i="3"/>
  <c r="J168" i="3"/>
  <c r="I168" i="3"/>
  <c r="H168" i="3"/>
  <c r="G168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E165" i="3" s="1"/>
  <c r="F165" i="3" s="1"/>
  <c r="G165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E162" i="3" s="1"/>
  <c r="F162" i="3" s="1"/>
  <c r="G162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E160" i="3" s="1"/>
  <c r="F160" i="3" s="1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E159" i="3"/>
  <c r="F159" i="3" s="1"/>
  <c r="W158" i="3"/>
  <c r="V158" i="3"/>
  <c r="U158" i="3"/>
  <c r="T158" i="3"/>
  <c r="S158" i="3"/>
  <c r="R158" i="3"/>
  <c r="Q158" i="3"/>
  <c r="P158" i="3"/>
  <c r="O158" i="3"/>
  <c r="N158" i="3"/>
  <c r="E158" i="3" s="1"/>
  <c r="F158" i="3" s="1"/>
  <c r="M158" i="3"/>
  <c r="L158" i="3"/>
  <c r="K158" i="3"/>
  <c r="J158" i="3"/>
  <c r="I158" i="3"/>
  <c r="H158" i="3"/>
  <c r="G158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E157" i="3" s="1"/>
  <c r="F157" i="3" s="1"/>
  <c r="G157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E154" i="3" s="1"/>
  <c r="F154" i="3" s="1"/>
  <c r="I154" i="3"/>
  <c r="H154" i="3"/>
  <c r="G154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E151" i="3" s="1"/>
  <c r="F151" i="3" s="1"/>
  <c r="G151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W149" i="3"/>
  <c r="V149" i="3"/>
  <c r="U149" i="3"/>
  <c r="T149" i="3"/>
  <c r="S149" i="3"/>
  <c r="R149" i="3"/>
  <c r="Q149" i="3"/>
  <c r="P149" i="3"/>
  <c r="E149" i="3" s="1"/>
  <c r="F149" i="3" s="1"/>
  <c r="O149" i="3"/>
  <c r="N149" i="3"/>
  <c r="M149" i="3"/>
  <c r="L149" i="3"/>
  <c r="K149" i="3"/>
  <c r="J149" i="3"/>
  <c r="I149" i="3"/>
  <c r="H149" i="3"/>
  <c r="G149" i="3"/>
  <c r="W148" i="3"/>
  <c r="V148" i="3"/>
  <c r="U148" i="3"/>
  <c r="T148" i="3"/>
  <c r="S148" i="3"/>
  <c r="R148" i="3"/>
  <c r="Q148" i="3"/>
  <c r="P148" i="3"/>
  <c r="O148" i="3"/>
  <c r="N148" i="3"/>
  <c r="E148" i="3" s="1"/>
  <c r="F148" i="3" s="1"/>
  <c r="M148" i="3"/>
  <c r="L148" i="3"/>
  <c r="K148" i="3"/>
  <c r="J148" i="3"/>
  <c r="I148" i="3"/>
  <c r="H148" i="3"/>
  <c r="G148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E146" i="3" s="1"/>
  <c r="F146" i="3" s="1"/>
  <c r="G146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E143" i="3" s="1"/>
  <c r="F143" i="3" s="1"/>
  <c r="H143" i="3"/>
  <c r="G143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E142" i="3" s="1"/>
  <c r="F142" i="3" s="1"/>
  <c r="G142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E141" i="3" s="1"/>
  <c r="F141" i="3" s="1"/>
  <c r="G141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E140" i="3" s="1"/>
  <c r="F140" i="3" s="1"/>
  <c r="W139" i="3"/>
  <c r="V139" i="3"/>
  <c r="U139" i="3"/>
  <c r="T139" i="3"/>
  <c r="S139" i="3"/>
  <c r="R139" i="3"/>
  <c r="Q139" i="3"/>
  <c r="P139" i="3"/>
  <c r="E139" i="3" s="1"/>
  <c r="F139" i="3" s="1"/>
  <c r="O139" i="3"/>
  <c r="N139" i="3"/>
  <c r="M139" i="3"/>
  <c r="L139" i="3"/>
  <c r="K139" i="3"/>
  <c r="J139" i="3"/>
  <c r="I139" i="3"/>
  <c r="H139" i="3"/>
  <c r="G139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E138" i="3"/>
  <c r="F138" i="3" s="1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E135" i="3" s="1"/>
  <c r="F135" i="3" s="1"/>
  <c r="G135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E129" i="3"/>
  <c r="F129" i="3" s="1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E128" i="3"/>
  <c r="F128" i="3" s="1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E127" i="3" s="1"/>
  <c r="F127" i="3" s="1"/>
  <c r="G127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E126" i="3" s="1"/>
  <c r="F126" i="3" s="1"/>
  <c r="G126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E124" i="3" s="1"/>
  <c r="F124" i="3" s="1"/>
  <c r="I124" i="3"/>
  <c r="H124" i="3"/>
  <c r="G124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E123" i="3" s="1"/>
  <c r="F123" i="3" s="1"/>
  <c r="H123" i="3"/>
  <c r="G123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E121" i="3" s="1"/>
  <c r="F121" i="3" s="1"/>
  <c r="G121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E120" i="3" s="1"/>
  <c r="F120" i="3" s="1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E119" i="3"/>
  <c r="F119" i="3" s="1"/>
  <c r="W118" i="3"/>
  <c r="V118" i="3"/>
  <c r="U118" i="3"/>
  <c r="T118" i="3"/>
  <c r="S118" i="3"/>
  <c r="R118" i="3"/>
  <c r="Q118" i="3"/>
  <c r="P118" i="3"/>
  <c r="O118" i="3"/>
  <c r="N118" i="3"/>
  <c r="E118" i="3" s="1"/>
  <c r="F118" i="3" s="1"/>
  <c r="M118" i="3"/>
  <c r="L118" i="3"/>
  <c r="K118" i="3"/>
  <c r="J118" i="3"/>
  <c r="I118" i="3"/>
  <c r="H118" i="3"/>
  <c r="G118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E115" i="3" s="1"/>
  <c r="F115" i="3" s="1"/>
  <c r="G115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E112" i="3" s="1"/>
  <c r="F112" i="3" s="1"/>
  <c r="G112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E110" i="3" s="1"/>
  <c r="F110" i="3" s="1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E109" i="3"/>
  <c r="F109" i="3" s="1"/>
  <c r="W108" i="3"/>
  <c r="V108" i="3"/>
  <c r="U108" i="3"/>
  <c r="T108" i="3"/>
  <c r="S108" i="3"/>
  <c r="R108" i="3"/>
  <c r="Q108" i="3"/>
  <c r="P108" i="3"/>
  <c r="O108" i="3"/>
  <c r="N108" i="3"/>
  <c r="E108" i="3" s="1"/>
  <c r="F108" i="3" s="1"/>
  <c r="M108" i="3"/>
  <c r="L108" i="3"/>
  <c r="K108" i="3"/>
  <c r="J108" i="3"/>
  <c r="I108" i="3"/>
  <c r="H108" i="3"/>
  <c r="G108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E107" i="3" s="1"/>
  <c r="F107" i="3" s="1"/>
  <c r="G107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E104" i="3" s="1"/>
  <c r="F104" i="3" s="1"/>
  <c r="I104" i="3"/>
  <c r="H104" i="3"/>
  <c r="G104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W99" i="3"/>
  <c r="V99" i="3"/>
  <c r="U99" i="3"/>
  <c r="T99" i="3"/>
  <c r="S99" i="3"/>
  <c r="R99" i="3"/>
  <c r="Q99" i="3"/>
  <c r="P99" i="3"/>
  <c r="E99" i="3" s="1"/>
  <c r="F99" i="3" s="1"/>
  <c r="O99" i="3"/>
  <c r="N99" i="3"/>
  <c r="M99" i="3"/>
  <c r="L99" i="3"/>
  <c r="K99" i="3"/>
  <c r="J99" i="3"/>
  <c r="I99" i="3"/>
  <c r="H99" i="3"/>
  <c r="G99" i="3"/>
  <c r="W98" i="3"/>
  <c r="V98" i="3"/>
  <c r="U98" i="3"/>
  <c r="T98" i="3"/>
  <c r="S98" i="3"/>
  <c r="R98" i="3"/>
  <c r="Q98" i="3"/>
  <c r="P98" i="3"/>
  <c r="O98" i="3"/>
  <c r="N98" i="3"/>
  <c r="E98" i="3" s="1"/>
  <c r="F98" i="3" s="1"/>
  <c r="M98" i="3"/>
  <c r="L98" i="3"/>
  <c r="K98" i="3"/>
  <c r="J98" i="3"/>
  <c r="I98" i="3"/>
  <c r="H98" i="3"/>
  <c r="G98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E96" i="3" s="1"/>
  <c r="F96" i="3" s="1"/>
  <c r="G96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E92" i="3" s="1"/>
  <c r="F92" i="3" s="1"/>
  <c r="G92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E91" i="3" s="1"/>
  <c r="F91" i="3" s="1"/>
  <c r="G91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E90" i="3" s="1"/>
  <c r="F90" i="3" s="1"/>
  <c r="W89" i="3"/>
  <c r="V89" i="3"/>
  <c r="U89" i="3"/>
  <c r="T89" i="3"/>
  <c r="S89" i="3"/>
  <c r="R89" i="3"/>
  <c r="Q89" i="3"/>
  <c r="P89" i="3"/>
  <c r="E89" i="3" s="1"/>
  <c r="F89" i="3" s="1"/>
  <c r="O89" i="3"/>
  <c r="N89" i="3"/>
  <c r="M89" i="3"/>
  <c r="L89" i="3"/>
  <c r="K89" i="3"/>
  <c r="J89" i="3"/>
  <c r="I89" i="3"/>
  <c r="H89" i="3"/>
  <c r="G89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E88" i="3"/>
  <c r="F88" i="3" s="1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E79" i="3"/>
  <c r="F79" i="3" s="1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E78" i="3"/>
  <c r="F78" i="3" s="1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E77" i="3" s="1"/>
  <c r="F77" i="3" s="1"/>
  <c r="G77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E76" i="3" s="1"/>
  <c r="F76" i="3" s="1"/>
  <c r="G76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E73" i="3" s="1"/>
  <c r="F73" i="3" s="1"/>
  <c r="H73" i="3"/>
  <c r="G73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E71" i="3" s="1"/>
  <c r="F71" i="3" s="1"/>
  <c r="G71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W69" i="3"/>
  <c r="V69" i="3"/>
  <c r="U69" i="3"/>
  <c r="T69" i="3"/>
  <c r="S69" i="3"/>
  <c r="R69" i="3"/>
  <c r="Q69" i="3"/>
  <c r="P69" i="3"/>
  <c r="O69" i="3"/>
  <c r="E69" i="3" s="1"/>
  <c r="F69" i="3" s="1"/>
  <c r="N69" i="3"/>
  <c r="M69" i="3"/>
  <c r="L69" i="3"/>
  <c r="K69" i="3"/>
  <c r="J69" i="3"/>
  <c r="I69" i="3"/>
  <c r="H69" i="3"/>
  <c r="G69" i="3"/>
  <c r="W68" i="3"/>
  <c r="V68" i="3"/>
  <c r="U68" i="3"/>
  <c r="T68" i="3"/>
  <c r="S68" i="3"/>
  <c r="R68" i="3"/>
  <c r="Q68" i="3"/>
  <c r="P68" i="3"/>
  <c r="O68" i="3"/>
  <c r="N68" i="3"/>
  <c r="E68" i="3" s="1"/>
  <c r="F68" i="3" s="1"/>
  <c r="M68" i="3"/>
  <c r="L68" i="3"/>
  <c r="K68" i="3"/>
  <c r="J68" i="3"/>
  <c r="I68" i="3"/>
  <c r="H68" i="3"/>
  <c r="G68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E65" i="3" s="1"/>
  <c r="F65" i="3" s="1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E62" i="3" s="1"/>
  <c r="F62" i="3" s="1"/>
  <c r="G62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E60" i="3" s="1"/>
  <c r="F60" i="3" s="1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E59" i="3"/>
  <c r="F59" i="3" s="1"/>
  <c r="W58" i="3"/>
  <c r="V58" i="3"/>
  <c r="U58" i="3"/>
  <c r="T58" i="3"/>
  <c r="S58" i="3"/>
  <c r="R58" i="3"/>
  <c r="Q58" i="3"/>
  <c r="P58" i="3"/>
  <c r="O58" i="3"/>
  <c r="N58" i="3"/>
  <c r="E58" i="3" s="1"/>
  <c r="F58" i="3" s="1"/>
  <c r="M58" i="3"/>
  <c r="L58" i="3"/>
  <c r="K58" i="3"/>
  <c r="J58" i="3"/>
  <c r="I58" i="3"/>
  <c r="H58" i="3"/>
  <c r="G58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E57" i="3" s="1"/>
  <c r="F57" i="3" s="1"/>
  <c r="G57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E54" i="3" s="1"/>
  <c r="F54" i="3" s="1"/>
  <c r="I54" i="3"/>
  <c r="H54" i="3"/>
  <c r="G54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E51" i="3" s="1"/>
  <c r="F51" i="3" s="1"/>
  <c r="G51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W49" i="3"/>
  <c r="V49" i="3"/>
  <c r="U49" i="3"/>
  <c r="T49" i="3"/>
  <c r="S49" i="3"/>
  <c r="R49" i="3"/>
  <c r="Q49" i="3"/>
  <c r="P49" i="3"/>
  <c r="E49" i="3" s="1"/>
  <c r="F49" i="3" s="1"/>
  <c r="O49" i="3"/>
  <c r="N49" i="3"/>
  <c r="M49" i="3"/>
  <c r="L49" i="3"/>
  <c r="K49" i="3"/>
  <c r="J49" i="3"/>
  <c r="I49" i="3"/>
  <c r="H49" i="3"/>
  <c r="G49" i="3"/>
  <c r="W48" i="3"/>
  <c r="V48" i="3"/>
  <c r="U48" i="3"/>
  <c r="T48" i="3"/>
  <c r="S48" i="3"/>
  <c r="R48" i="3"/>
  <c r="Q48" i="3"/>
  <c r="P48" i="3"/>
  <c r="O48" i="3"/>
  <c r="N48" i="3"/>
  <c r="E48" i="3" s="1"/>
  <c r="F48" i="3" s="1"/>
  <c r="M48" i="3"/>
  <c r="L48" i="3"/>
  <c r="K48" i="3"/>
  <c r="J48" i="3"/>
  <c r="I48" i="3"/>
  <c r="H48" i="3"/>
  <c r="G48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E46" i="3" s="1"/>
  <c r="F46" i="3" s="1"/>
  <c r="G46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E45" i="3" s="1"/>
  <c r="F45" i="3" s="1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E42" i="3" s="1"/>
  <c r="F42" i="3" s="1"/>
  <c r="G42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E41" i="3" s="1"/>
  <c r="F41" i="3" s="1"/>
  <c r="G41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E40" i="3" s="1"/>
  <c r="F40" i="3" s="1"/>
  <c r="W39" i="3"/>
  <c r="V39" i="3"/>
  <c r="U39" i="3"/>
  <c r="T39" i="3"/>
  <c r="S39" i="3"/>
  <c r="R39" i="3"/>
  <c r="Q39" i="3"/>
  <c r="P39" i="3"/>
  <c r="E39" i="3" s="1"/>
  <c r="F39" i="3" s="1"/>
  <c r="O39" i="3"/>
  <c r="N39" i="3"/>
  <c r="M39" i="3"/>
  <c r="L39" i="3"/>
  <c r="K39" i="3"/>
  <c r="J39" i="3"/>
  <c r="I39" i="3"/>
  <c r="H39" i="3"/>
  <c r="G39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E38" i="3"/>
  <c r="F38" i="3" s="1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E29" i="3"/>
  <c r="F29" i="3" s="1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E28" i="3"/>
  <c r="F28" i="3" s="1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E27" i="3" s="1"/>
  <c r="F27" i="3" s="1"/>
  <c r="G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E26" i="3" s="1"/>
  <c r="F26" i="3" s="1"/>
  <c r="G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E24" i="3" s="1"/>
  <c r="F24" i="3" s="1"/>
  <c r="I24" i="3"/>
  <c r="H24" i="3"/>
  <c r="G24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E23" i="3" s="1"/>
  <c r="F23" i="3" s="1"/>
  <c r="G23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E20" i="3" s="1"/>
  <c r="F20" i="3" s="1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E19" i="3" s="1"/>
  <c r="F19" i="3" s="1"/>
  <c r="G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E18" i="3" s="1"/>
  <c r="F18" i="3" s="1"/>
  <c r="G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W16" i="3"/>
  <c r="V16" i="3"/>
  <c r="U16" i="3"/>
  <c r="T16" i="3"/>
  <c r="S16" i="3"/>
  <c r="R16" i="3"/>
  <c r="Q16" i="3"/>
  <c r="P16" i="3"/>
  <c r="O16" i="3"/>
  <c r="E16" i="3" s="1"/>
  <c r="F16" i="3" s="1"/>
  <c r="N16" i="3"/>
  <c r="M16" i="3"/>
  <c r="L16" i="3"/>
  <c r="K16" i="3"/>
  <c r="J16" i="3"/>
  <c r="I16" i="3"/>
  <c r="H16" i="3"/>
  <c r="G16" i="3"/>
  <c r="W15" i="3"/>
  <c r="V15" i="3"/>
  <c r="U15" i="3"/>
  <c r="T15" i="3"/>
  <c r="S15" i="3"/>
  <c r="R15" i="3"/>
  <c r="Q15" i="3"/>
  <c r="P15" i="3"/>
  <c r="O15" i="3"/>
  <c r="N15" i="3"/>
  <c r="E15" i="3" s="1"/>
  <c r="F15" i="3" s="1"/>
  <c r="M15" i="3"/>
  <c r="L15" i="3"/>
  <c r="K15" i="3"/>
  <c r="J15" i="3"/>
  <c r="I15" i="3"/>
  <c r="H15" i="3"/>
  <c r="G15" i="3"/>
  <c r="W14" i="3"/>
  <c r="V14" i="3"/>
  <c r="U14" i="3"/>
  <c r="T14" i="3"/>
  <c r="S14" i="3"/>
  <c r="R14" i="3"/>
  <c r="Q14" i="3"/>
  <c r="P14" i="3"/>
  <c r="O14" i="3"/>
  <c r="N14" i="3"/>
  <c r="M14" i="3"/>
  <c r="E14" i="3" s="1"/>
  <c r="F14" i="3" s="1"/>
  <c r="L14" i="3"/>
  <c r="K14" i="3"/>
  <c r="J14" i="3"/>
  <c r="I14" i="3"/>
  <c r="H14" i="3"/>
  <c r="G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E13" i="3" s="1"/>
  <c r="F13" i="3" s="1"/>
  <c r="G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E12" i="3" s="1"/>
  <c r="F12" i="3" s="1"/>
  <c r="G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E10" i="3" s="1"/>
  <c r="F10" i="3" s="1"/>
  <c r="G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E9" i="3" s="1"/>
  <c r="F9" i="3" s="1"/>
  <c r="G9" i="3"/>
  <c r="W8" i="3"/>
  <c r="V8" i="3"/>
  <c r="U8" i="3"/>
  <c r="T8" i="3"/>
  <c r="S8" i="3"/>
  <c r="R8" i="3"/>
  <c r="Q8" i="3"/>
  <c r="P8" i="3"/>
  <c r="O8" i="3"/>
  <c r="E8" i="3" s="1"/>
  <c r="F8" i="3" s="1"/>
  <c r="N8" i="3"/>
  <c r="M8" i="3"/>
  <c r="L8" i="3"/>
  <c r="K8" i="3"/>
  <c r="J8" i="3"/>
  <c r="I8" i="3"/>
  <c r="H8" i="3"/>
  <c r="G8" i="3"/>
  <c r="W7" i="3"/>
  <c r="V7" i="3"/>
  <c r="U7" i="3"/>
  <c r="T7" i="3"/>
  <c r="S7" i="3"/>
  <c r="R7" i="3"/>
  <c r="Q7" i="3"/>
  <c r="P7" i="3"/>
  <c r="O7" i="3"/>
  <c r="N7" i="3"/>
  <c r="E7" i="3" s="1"/>
  <c r="F7" i="3" s="1"/>
  <c r="M7" i="3"/>
  <c r="L7" i="3"/>
  <c r="K7" i="3"/>
  <c r="J7" i="3"/>
  <c r="I7" i="3"/>
  <c r="H7" i="3"/>
  <c r="G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E6" i="3" s="1"/>
  <c r="F6" i="3" s="1"/>
  <c r="H6" i="3"/>
  <c r="G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E5" i="3" s="1"/>
  <c r="F5" i="3" s="1"/>
  <c r="G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E4" i="3" s="1"/>
  <c r="F4" i="3" s="1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E3" i="3" s="1"/>
  <c r="F3" i="3" s="1"/>
  <c r="G3" i="3"/>
  <c r="E623" i="2"/>
  <c r="F623" i="2" s="1"/>
  <c r="E622" i="2"/>
  <c r="F622" i="2" s="1"/>
  <c r="F621" i="2"/>
  <c r="E621" i="2"/>
  <c r="F620" i="2"/>
  <c r="E620" i="2"/>
  <c r="F619" i="2"/>
  <c r="E619" i="2"/>
  <c r="E618" i="2"/>
  <c r="F618" i="2" s="1"/>
  <c r="E617" i="2"/>
  <c r="F617" i="2" s="1"/>
  <c r="F616" i="2"/>
  <c r="E616" i="2"/>
  <c r="F615" i="2"/>
  <c r="E615" i="2"/>
  <c r="F614" i="2"/>
  <c r="E614" i="2"/>
  <c r="E613" i="2"/>
  <c r="F613" i="2" s="1"/>
  <c r="E612" i="2"/>
  <c r="F612" i="2" s="1"/>
  <c r="F611" i="2"/>
  <c r="E611" i="2"/>
  <c r="F610" i="2"/>
  <c r="E610" i="2"/>
  <c r="F609" i="2"/>
  <c r="E609" i="2"/>
  <c r="E608" i="2"/>
  <c r="F608" i="2" s="1"/>
  <c r="E607" i="2"/>
  <c r="F607" i="2" s="1"/>
  <c r="F606" i="2"/>
  <c r="E606" i="2"/>
  <c r="F605" i="2"/>
  <c r="E605" i="2"/>
  <c r="F604" i="2"/>
  <c r="E604" i="2"/>
  <c r="E603" i="2"/>
  <c r="F603" i="2" s="1"/>
  <c r="E602" i="2"/>
  <c r="F602" i="2" s="1"/>
  <c r="F601" i="2"/>
  <c r="E601" i="2"/>
  <c r="F600" i="2"/>
  <c r="E600" i="2"/>
  <c r="F599" i="2"/>
  <c r="E599" i="2"/>
  <c r="E598" i="2"/>
  <c r="F598" i="2" s="1"/>
  <c r="E597" i="2"/>
  <c r="F597" i="2" s="1"/>
  <c r="F596" i="2"/>
  <c r="E596" i="2"/>
  <c r="F595" i="2"/>
  <c r="E595" i="2"/>
  <c r="F594" i="2"/>
  <c r="E594" i="2"/>
  <c r="E593" i="2"/>
  <c r="F593" i="2" s="1"/>
  <c r="E592" i="2"/>
  <c r="F592" i="2" s="1"/>
  <c r="F591" i="2"/>
  <c r="E591" i="2"/>
  <c r="F590" i="2"/>
  <c r="E590" i="2"/>
  <c r="F589" i="2"/>
  <c r="E589" i="2"/>
  <c r="E588" i="2"/>
  <c r="F588" i="2" s="1"/>
  <c r="E587" i="2"/>
  <c r="F587" i="2" s="1"/>
  <c r="F586" i="2"/>
  <c r="E586" i="2"/>
  <c r="F585" i="2"/>
  <c r="E585" i="2"/>
  <c r="F584" i="2"/>
  <c r="E584" i="2"/>
  <c r="E583" i="2"/>
  <c r="F583" i="2" s="1"/>
  <c r="E582" i="2"/>
  <c r="F582" i="2" s="1"/>
  <c r="F581" i="2"/>
  <c r="E581" i="2"/>
  <c r="F580" i="2"/>
  <c r="E580" i="2"/>
  <c r="F579" i="2"/>
  <c r="E579" i="2"/>
  <c r="E578" i="2"/>
  <c r="F578" i="2" s="1"/>
  <c r="E577" i="2"/>
  <c r="F577" i="2" s="1"/>
  <c r="F576" i="2"/>
  <c r="E576" i="2"/>
  <c r="F575" i="2"/>
  <c r="E575" i="2"/>
  <c r="F574" i="2"/>
  <c r="E574" i="2"/>
  <c r="E573" i="2"/>
  <c r="F573" i="2" s="1"/>
  <c r="E572" i="2"/>
  <c r="F572" i="2" s="1"/>
  <c r="F571" i="2"/>
  <c r="E571" i="2"/>
  <c r="F570" i="2"/>
  <c r="E570" i="2"/>
  <c r="F569" i="2"/>
  <c r="E569" i="2"/>
  <c r="E568" i="2"/>
  <c r="F568" i="2" s="1"/>
  <c r="E567" i="2"/>
  <c r="F567" i="2" s="1"/>
  <c r="F566" i="2"/>
  <c r="E566" i="2"/>
  <c r="F565" i="2"/>
  <c r="E565" i="2"/>
  <c r="F564" i="2"/>
  <c r="E564" i="2"/>
  <c r="E563" i="2"/>
  <c r="F563" i="2" s="1"/>
  <c r="E562" i="2"/>
  <c r="F562" i="2" s="1"/>
  <c r="F561" i="2"/>
  <c r="E561" i="2"/>
  <c r="F560" i="2"/>
  <c r="E560" i="2"/>
  <c r="F559" i="2"/>
  <c r="E559" i="2"/>
  <c r="E558" i="2"/>
  <c r="F558" i="2" s="1"/>
  <c r="E557" i="2"/>
  <c r="F557" i="2" s="1"/>
  <c r="F556" i="2"/>
  <c r="E556" i="2"/>
  <c r="F555" i="2"/>
  <c r="E555" i="2"/>
  <c r="F554" i="2"/>
  <c r="E554" i="2"/>
  <c r="E553" i="2"/>
  <c r="F553" i="2" s="1"/>
  <c r="E552" i="2"/>
  <c r="F552" i="2" s="1"/>
  <c r="F551" i="2"/>
  <c r="E551" i="2"/>
  <c r="F550" i="2"/>
  <c r="E550" i="2"/>
  <c r="F549" i="2"/>
  <c r="E549" i="2"/>
  <c r="E548" i="2"/>
  <c r="F548" i="2" s="1"/>
  <c r="E547" i="2"/>
  <c r="F547" i="2" s="1"/>
  <c r="F546" i="2"/>
  <c r="E546" i="2"/>
  <c r="F545" i="2"/>
  <c r="E545" i="2"/>
  <c r="F544" i="2"/>
  <c r="E544" i="2"/>
  <c r="E543" i="2"/>
  <c r="F543" i="2" s="1"/>
  <c r="E542" i="2"/>
  <c r="F542" i="2" s="1"/>
  <c r="F541" i="2"/>
  <c r="E541" i="2"/>
  <c r="F540" i="2"/>
  <c r="E540" i="2"/>
  <c r="F539" i="2"/>
  <c r="E539" i="2"/>
  <c r="E538" i="2"/>
  <c r="F538" i="2" s="1"/>
  <c r="E537" i="2"/>
  <c r="F537" i="2" s="1"/>
  <c r="F536" i="2"/>
  <c r="E536" i="2"/>
  <c r="F535" i="2"/>
  <c r="E535" i="2"/>
  <c r="F534" i="2"/>
  <c r="E534" i="2"/>
  <c r="E533" i="2"/>
  <c r="F533" i="2" s="1"/>
  <c r="E532" i="2"/>
  <c r="F532" i="2" s="1"/>
  <c r="F531" i="2"/>
  <c r="E531" i="2"/>
  <c r="F530" i="2"/>
  <c r="E530" i="2"/>
  <c r="F529" i="2"/>
  <c r="E529" i="2"/>
  <c r="E528" i="2"/>
  <c r="F528" i="2" s="1"/>
  <c r="E527" i="2"/>
  <c r="F527" i="2" s="1"/>
  <c r="F526" i="2"/>
  <c r="E526" i="2"/>
  <c r="F525" i="2"/>
  <c r="E525" i="2"/>
  <c r="F524" i="2"/>
  <c r="E524" i="2"/>
  <c r="E523" i="2"/>
  <c r="F523" i="2" s="1"/>
  <c r="E522" i="2"/>
  <c r="F522" i="2" s="1"/>
  <c r="F521" i="2"/>
  <c r="E521" i="2"/>
  <c r="F520" i="2"/>
  <c r="E520" i="2"/>
  <c r="F519" i="2"/>
  <c r="E519" i="2"/>
  <c r="E518" i="2"/>
  <c r="F518" i="2" s="1"/>
  <c r="E517" i="2"/>
  <c r="F517" i="2" s="1"/>
  <c r="F516" i="2"/>
  <c r="E516" i="2"/>
  <c r="F515" i="2"/>
  <c r="E515" i="2"/>
  <c r="F514" i="2"/>
  <c r="E514" i="2"/>
  <c r="E513" i="2"/>
  <c r="F513" i="2" s="1"/>
  <c r="E512" i="2"/>
  <c r="F512" i="2" s="1"/>
  <c r="F511" i="2"/>
  <c r="E511" i="2"/>
  <c r="F510" i="2"/>
  <c r="E510" i="2"/>
  <c r="F509" i="2"/>
  <c r="E509" i="2"/>
  <c r="E508" i="2"/>
  <c r="F508" i="2" s="1"/>
  <c r="E507" i="2"/>
  <c r="F507" i="2" s="1"/>
  <c r="F506" i="2"/>
  <c r="E506" i="2"/>
  <c r="F505" i="2"/>
  <c r="E505" i="2"/>
  <c r="F504" i="2"/>
  <c r="E504" i="2"/>
  <c r="E503" i="2"/>
  <c r="F503" i="2" s="1"/>
  <c r="E502" i="2"/>
  <c r="F502" i="2" s="1"/>
  <c r="F501" i="2"/>
  <c r="E501" i="2"/>
  <c r="F500" i="2"/>
  <c r="E500" i="2"/>
  <c r="F499" i="2"/>
  <c r="E499" i="2"/>
  <c r="E498" i="2"/>
  <c r="F498" i="2" s="1"/>
  <c r="E497" i="2"/>
  <c r="F497" i="2" s="1"/>
  <c r="F496" i="2"/>
  <c r="E496" i="2"/>
  <c r="F495" i="2"/>
  <c r="E495" i="2"/>
  <c r="F494" i="2"/>
  <c r="E494" i="2"/>
  <c r="E493" i="2"/>
  <c r="F493" i="2" s="1"/>
  <c r="E492" i="2"/>
  <c r="F492" i="2" s="1"/>
  <c r="F491" i="2"/>
  <c r="E491" i="2"/>
  <c r="F490" i="2"/>
  <c r="E490" i="2"/>
  <c r="F489" i="2"/>
  <c r="E489" i="2"/>
  <c r="E488" i="2"/>
  <c r="F488" i="2" s="1"/>
  <c r="E487" i="2"/>
  <c r="F487" i="2" s="1"/>
  <c r="F486" i="2"/>
  <c r="E486" i="2"/>
  <c r="F485" i="2"/>
  <c r="E485" i="2"/>
  <c r="F484" i="2"/>
  <c r="E484" i="2"/>
  <c r="E483" i="2"/>
  <c r="F483" i="2" s="1"/>
  <c r="E482" i="2"/>
  <c r="F482" i="2" s="1"/>
  <c r="F481" i="2"/>
  <c r="E481" i="2"/>
  <c r="F480" i="2"/>
  <c r="E480" i="2"/>
  <c r="F479" i="2"/>
  <c r="E479" i="2"/>
  <c r="E478" i="2"/>
  <c r="F478" i="2" s="1"/>
  <c r="E477" i="2"/>
  <c r="F477" i="2" s="1"/>
  <c r="F476" i="2"/>
  <c r="E476" i="2"/>
  <c r="F475" i="2"/>
  <c r="E475" i="2"/>
  <c r="F474" i="2"/>
  <c r="E474" i="2"/>
  <c r="E473" i="2"/>
  <c r="F473" i="2" s="1"/>
  <c r="E472" i="2"/>
  <c r="F472" i="2" s="1"/>
  <c r="F471" i="2"/>
  <c r="E471" i="2"/>
  <c r="F470" i="2"/>
  <c r="E470" i="2"/>
  <c r="F469" i="2"/>
  <c r="E469" i="2"/>
  <c r="E468" i="2"/>
  <c r="F468" i="2" s="1"/>
  <c r="E467" i="2"/>
  <c r="F467" i="2" s="1"/>
  <c r="F466" i="2"/>
  <c r="E466" i="2"/>
  <c r="F465" i="2"/>
  <c r="E465" i="2"/>
  <c r="F464" i="2"/>
  <c r="E464" i="2"/>
  <c r="E463" i="2"/>
  <c r="F463" i="2" s="1"/>
  <c r="E462" i="2"/>
  <c r="F462" i="2" s="1"/>
  <c r="F461" i="2"/>
  <c r="E461" i="2"/>
  <c r="F460" i="2"/>
  <c r="E460" i="2"/>
  <c r="F459" i="2"/>
  <c r="E459" i="2"/>
  <c r="E458" i="2"/>
  <c r="F458" i="2" s="1"/>
  <c r="E457" i="2"/>
  <c r="F457" i="2" s="1"/>
  <c r="F456" i="2"/>
  <c r="E456" i="2"/>
  <c r="F455" i="2"/>
  <c r="E455" i="2"/>
  <c r="F454" i="2"/>
  <c r="E454" i="2"/>
  <c r="E453" i="2"/>
  <c r="F453" i="2" s="1"/>
  <c r="E452" i="2"/>
  <c r="F452" i="2" s="1"/>
  <c r="F451" i="2"/>
  <c r="E451" i="2"/>
  <c r="F450" i="2"/>
  <c r="E450" i="2"/>
  <c r="F449" i="2"/>
  <c r="E449" i="2"/>
  <c r="E448" i="2"/>
  <c r="F448" i="2" s="1"/>
  <c r="E447" i="2"/>
  <c r="F447" i="2" s="1"/>
  <c r="F446" i="2"/>
  <c r="E446" i="2"/>
  <c r="F445" i="2"/>
  <c r="E445" i="2"/>
  <c r="F444" i="2"/>
  <c r="E444" i="2"/>
  <c r="E443" i="2"/>
  <c r="F443" i="2" s="1"/>
  <c r="E442" i="2"/>
  <c r="F442" i="2" s="1"/>
  <c r="F441" i="2"/>
  <c r="E441" i="2"/>
  <c r="F440" i="2"/>
  <c r="E440" i="2"/>
  <c r="F439" i="2"/>
  <c r="E439" i="2"/>
  <c r="E438" i="2"/>
  <c r="F438" i="2" s="1"/>
  <c r="E437" i="2"/>
  <c r="F437" i="2" s="1"/>
  <c r="F436" i="2"/>
  <c r="E436" i="2"/>
  <c r="F435" i="2"/>
  <c r="E435" i="2"/>
  <c r="F434" i="2"/>
  <c r="E434" i="2"/>
  <c r="E433" i="2"/>
  <c r="F433" i="2" s="1"/>
  <c r="E432" i="2"/>
  <c r="F432" i="2" s="1"/>
  <c r="F431" i="2"/>
  <c r="E431" i="2"/>
  <c r="F430" i="2"/>
  <c r="E430" i="2"/>
  <c r="F429" i="2"/>
  <c r="E429" i="2"/>
  <c r="E428" i="2"/>
  <c r="F428" i="2" s="1"/>
  <c r="E427" i="2"/>
  <c r="F427" i="2" s="1"/>
  <c r="F426" i="2"/>
  <c r="E426" i="2"/>
  <c r="F425" i="2"/>
  <c r="E425" i="2"/>
  <c r="F424" i="2"/>
  <c r="E424" i="2"/>
  <c r="E423" i="2"/>
  <c r="F423" i="2" s="1"/>
  <c r="E422" i="2"/>
  <c r="F422" i="2" s="1"/>
  <c r="F421" i="2"/>
  <c r="E421" i="2"/>
  <c r="F420" i="2"/>
  <c r="E420" i="2"/>
  <c r="F419" i="2"/>
  <c r="E419" i="2"/>
  <c r="E418" i="2"/>
  <c r="F418" i="2" s="1"/>
  <c r="E417" i="2"/>
  <c r="F417" i="2" s="1"/>
  <c r="F416" i="2"/>
  <c r="E416" i="2"/>
  <c r="F415" i="2"/>
  <c r="E415" i="2"/>
  <c r="F414" i="2"/>
  <c r="E414" i="2"/>
  <c r="E413" i="2"/>
  <c r="F413" i="2" s="1"/>
  <c r="E412" i="2"/>
  <c r="F412" i="2" s="1"/>
  <c r="F411" i="2"/>
  <c r="E411" i="2"/>
  <c r="F410" i="2"/>
  <c r="E410" i="2"/>
  <c r="F409" i="2"/>
  <c r="E409" i="2"/>
  <c r="E408" i="2"/>
  <c r="F408" i="2" s="1"/>
  <c r="E407" i="2"/>
  <c r="F407" i="2" s="1"/>
  <c r="F406" i="2"/>
  <c r="E406" i="2"/>
  <c r="F405" i="2"/>
  <c r="E405" i="2"/>
  <c r="F404" i="2"/>
  <c r="E404" i="2"/>
  <c r="E403" i="2"/>
  <c r="F403" i="2" s="1"/>
  <c r="E402" i="2"/>
  <c r="F402" i="2" s="1"/>
  <c r="F401" i="2"/>
  <c r="E401" i="2"/>
  <c r="F400" i="2"/>
  <c r="E400" i="2"/>
  <c r="F399" i="2"/>
  <c r="E399" i="2"/>
  <c r="E398" i="2"/>
  <c r="F398" i="2" s="1"/>
  <c r="E397" i="2"/>
  <c r="F397" i="2" s="1"/>
  <c r="F396" i="2"/>
  <c r="E396" i="2"/>
  <c r="F395" i="2"/>
  <c r="E395" i="2"/>
  <c r="F394" i="2"/>
  <c r="E394" i="2"/>
  <c r="E393" i="2"/>
  <c r="F393" i="2" s="1"/>
  <c r="E392" i="2"/>
  <c r="F392" i="2" s="1"/>
  <c r="F391" i="2"/>
  <c r="E391" i="2"/>
  <c r="F390" i="2"/>
  <c r="E390" i="2"/>
  <c r="F389" i="2"/>
  <c r="E389" i="2"/>
  <c r="E388" i="2"/>
  <c r="F388" i="2" s="1"/>
  <c r="E387" i="2"/>
  <c r="F387" i="2" s="1"/>
  <c r="F386" i="2"/>
  <c r="E386" i="2"/>
  <c r="F385" i="2"/>
  <c r="E385" i="2"/>
  <c r="F384" i="2"/>
  <c r="E384" i="2"/>
  <c r="E383" i="2"/>
  <c r="F383" i="2" s="1"/>
  <c r="E382" i="2"/>
  <c r="F382" i="2" s="1"/>
  <c r="F381" i="2"/>
  <c r="E381" i="2"/>
  <c r="F380" i="2"/>
  <c r="E380" i="2"/>
  <c r="F379" i="2"/>
  <c r="E379" i="2"/>
  <c r="E378" i="2"/>
  <c r="F378" i="2" s="1"/>
  <c r="E377" i="2"/>
  <c r="F377" i="2" s="1"/>
  <c r="F376" i="2"/>
  <c r="E376" i="2"/>
  <c r="F375" i="2"/>
  <c r="E375" i="2"/>
  <c r="F374" i="2"/>
  <c r="E374" i="2"/>
  <c r="E373" i="2"/>
  <c r="F373" i="2" s="1"/>
  <c r="E372" i="2"/>
  <c r="F372" i="2" s="1"/>
  <c r="F371" i="2"/>
  <c r="E371" i="2"/>
  <c r="F370" i="2"/>
  <c r="E370" i="2"/>
  <c r="F369" i="2"/>
  <c r="E369" i="2"/>
  <c r="E368" i="2"/>
  <c r="F368" i="2" s="1"/>
  <c r="E367" i="2"/>
  <c r="F367" i="2" s="1"/>
  <c r="F366" i="2"/>
  <c r="E366" i="2"/>
  <c r="F365" i="2"/>
  <c r="E365" i="2"/>
  <c r="F364" i="2"/>
  <c r="E364" i="2"/>
  <c r="E363" i="2"/>
  <c r="F363" i="2" s="1"/>
  <c r="E362" i="2"/>
  <c r="F362" i="2" s="1"/>
  <c r="F361" i="2"/>
  <c r="E361" i="2"/>
  <c r="F360" i="2"/>
  <c r="E360" i="2"/>
  <c r="F359" i="2"/>
  <c r="E359" i="2"/>
  <c r="E358" i="2"/>
  <c r="F358" i="2" s="1"/>
  <c r="E357" i="2"/>
  <c r="F357" i="2" s="1"/>
  <c r="F356" i="2"/>
  <c r="E356" i="2"/>
  <c r="F355" i="2"/>
  <c r="E355" i="2"/>
  <c r="F354" i="2"/>
  <c r="E354" i="2"/>
  <c r="E353" i="2"/>
  <c r="F353" i="2" s="1"/>
  <c r="E352" i="2"/>
  <c r="F352" i="2" s="1"/>
  <c r="F351" i="2"/>
  <c r="E351" i="2"/>
  <c r="F350" i="2"/>
  <c r="E350" i="2"/>
  <c r="F349" i="2"/>
  <c r="E349" i="2"/>
  <c r="E348" i="2"/>
  <c r="F348" i="2" s="1"/>
  <c r="E347" i="2"/>
  <c r="F347" i="2" s="1"/>
  <c r="F346" i="2"/>
  <c r="E346" i="2"/>
  <c r="F345" i="2"/>
  <c r="E345" i="2"/>
  <c r="F344" i="2"/>
  <c r="E344" i="2"/>
  <c r="E343" i="2"/>
  <c r="F343" i="2" s="1"/>
  <c r="E342" i="2"/>
  <c r="F342" i="2" s="1"/>
  <c r="F341" i="2"/>
  <c r="E341" i="2"/>
  <c r="F340" i="2"/>
  <c r="E340" i="2"/>
  <c r="F339" i="2"/>
  <c r="E339" i="2"/>
  <c r="E338" i="2"/>
  <c r="F338" i="2" s="1"/>
  <c r="E337" i="2"/>
  <c r="F337" i="2" s="1"/>
  <c r="F336" i="2"/>
  <c r="E336" i="2"/>
  <c r="F335" i="2"/>
  <c r="E335" i="2"/>
  <c r="F334" i="2"/>
  <c r="E334" i="2"/>
  <c r="E333" i="2"/>
  <c r="F333" i="2" s="1"/>
  <c r="E332" i="2"/>
  <c r="F332" i="2" s="1"/>
  <c r="F331" i="2"/>
  <c r="E331" i="2"/>
  <c r="F330" i="2"/>
  <c r="E330" i="2"/>
  <c r="F329" i="2"/>
  <c r="E329" i="2"/>
  <c r="E328" i="2"/>
  <c r="F328" i="2" s="1"/>
  <c r="E327" i="2"/>
  <c r="F327" i="2" s="1"/>
  <c r="F326" i="2"/>
  <c r="E326" i="2"/>
  <c r="F325" i="2"/>
  <c r="E325" i="2"/>
  <c r="F324" i="2"/>
  <c r="E324" i="2"/>
  <c r="E323" i="2"/>
  <c r="F323" i="2" s="1"/>
  <c r="E322" i="2"/>
  <c r="F322" i="2" s="1"/>
  <c r="F321" i="2"/>
  <c r="E321" i="2"/>
  <c r="F320" i="2"/>
  <c r="E320" i="2"/>
  <c r="F319" i="2"/>
  <c r="E319" i="2"/>
  <c r="E318" i="2"/>
  <c r="F318" i="2" s="1"/>
  <c r="E317" i="2"/>
  <c r="F317" i="2" s="1"/>
  <c r="F316" i="2"/>
  <c r="E316" i="2"/>
  <c r="F315" i="2"/>
  <c r="E315" i="2"/>
  <c r="F314" i="2"/>
  <c r="E314" i="2"/>
  <c r="E313" i="2"/>
  <c r="F313" i="2" s="1"/>
  <c r="E312" i="2"/>
  <c r="F312" i="2" s="1"/>
  <c r="F311" i="2"/>
  <c r="E311" i="2"/>
  <c r="F310" i="2"/>
  <c r="E310" i="2"/>
  <c r="F309" i="2"/>
  <c r="E309" i="2"/>
  <c r="E308" i="2"/>
  <c r="F308" i="2" s="1"/>
  <c r="E307" i="2"/>
  <c r="F307" i="2" s="1"/>
  <c r="F306" i="2"/>
  <c r="E306" i="2"/>
  <c r="F305" i="2"/>
  <c r="E305" i="2"/>
  <c r="F304" i="2"/>
  <c r="E304" i="2"/>
  <c r="E303" i="2"/>
  <c r="F303" i="2" s="1"/>
  <c r="E302" i="2"/>
  <c r="F302" i="2" s="1"/>
  <c r="F301" i="2"/>
  <c r="E301" i="2"/>
  <c r="F300" i="2"/>
  <c r="E300" i="2"/>
  <c r="F299" i="2"/>
  <c r="E299" i="2"/>
  <c r="E298" i="2"/>
  <c r="F298" i="2" s="1"/>
  <c r="E297" i="2"/>
  <c r="F297" i="2" s="1"/>
  <c r="F296" i="2"/>
  <c r="E296" i="2"/>
  <c r="F295" i="2"/>
  <c r="E295" i="2"/>
  <c r="F294" i="2"/>
  <c r="E294" i="2"/>
  <c r="E293" i="2"/>
  <c r="F293" i="2" s="1"/>
  <c r="E292" i="2"/>
  <c r="F292" i="2" s="1"/>
  <c r="F291" i="2"/>
  <c r="E291" i="2"/>
  <c r="F290" i="2"/>
  <c r="E290" i="2"/>
  <c r="F289" i="2"/>
  <c r="E289" i="2"/>
  <c r="E288" i="2"/>
  <c r="F288" i="2" s="1"/>
  <c r="E287" i="2"/>
  <c r="F287" i="2" s="1"/>
  <c r="F286" i="2"/>
  <c r="E286" i="2"/>
  <c r="F285" i="2"/>
  <c r="E285" i="2"/>
  <c r="F284" i="2"/>
  <c r="E284" i="2"/>
  <c r="E283" i="2"/>
  <c r="F283" i="2" s="1"/>
  <c r="E282" i="2"/>
  <c r="F282" i="2" s="1"/>
  <c r="F281" i="2"/>
  <c r="E281" i="2"/>
  <c r="F280" i="2"/>
  <c r="E280" i="2"/>
  <c r="F279" i="2"/>
  <c r="E279" i="2"/>
  <c r="E278" i="2"/>
  <c r="F278" i="2" s="1"/>
  <c r="E277" i="2"/>
  <c r="F277" i="2" s="1"/>
  <c r="F276" i="2"/>
  <c r="E276" i="2"/>
  <c r="F275" i="2"/>
  <c r="E275" i="2"/>
  <c r="F274" i="2"/>
  <c r="E274" i="2"/>
  <c r="E273" i="2"/>
  <c r="F273" i="2" s="1"/>
  <c r="E272" i="2"/>
  <c r="F272" i="2" s="1"/>
  <c r="F271" i="2"/>
  <c r="E271" i="2"/>
  <c r="F270" i="2"/>
  <c r="E270" i="2"/>
  <c r="F269" i="2"/>
  <c r="E269" i="2"/>
  <c r="E268" i="2"/>
  <c r="F268" i="2" s="1"/>
  <c r="E267" i="2"/>
  <c r="F267" i="2" s="1"/>
  <c r="F266" i="2"/>
  <c r="E266" i="2"/>
  <c r="F265" i="2"/>
  <c r="E265" i="2"/>
  <c r="F264" i="2"/>
  <c r="E264" i="2"/>
  <c r="E263" i="2"/>
  <c r="F263" i="2" s="1"/>
  <c r="E262" i="2"/>
  <c r="F262" i="2" s="1"/>
  <c r="F261" i="2"/>
  <c r="E261" i="2"/>
  <c r="F260" i="2"/>
  <c r="E260" i="2"/>
  <c r="F259" i="2"/>
  <c r="E259" i="2"/>
  <c r="E258" i="2"/>
  <c r="F258" i="2" s="1"/>
  <c r="E257" i="2"/>
  <c r="F257" i="2" s="1"/>
  <c r="F256" i="2"/>
  <c r="E256" i="2"/>
  <c r="F255" i="2"/>
  <c r="E255" i="2"/>
  <c r="F254" i="2"/>
  <c r="E254" i="2"/>
  <c r="E253" i="2"/>
  <c r="F253" i="2" s="1"/>
  <c r="E252" i="2"/>
  <c r="F252" i="2" s="1"/>
  <c r="F251" i="2"/>
  <c r="E251" i="2"/>
  <c r="F250" i="2"/>
  <c r="E250" i="2"/>
  <c r="F249" i="2"/>
  <c r="E249" i="2"/>
  <c r="E248" i="2"/>
  <c r="F248" i="2" s="1"/>
  <c r="E247" i="2"/>
  <c r="F247" i="2" s="1"/>
  <c r="F246" i="2"/>
  <c r="E246" i="2"/>
  <c r="F245" i="2"/>
  <c r="E245" i="2"/>
  <c r="F244" i="2"/>
  <c r="E244" i="2"/>
  <c r="E243" i="2"/>
  <c r="F243" i="2" s="1"/>
  <c r="E242" i="2"/>
  <c r="F242" i="2" s="1"/>
  <c r="F241" i="2"/>
  <c r="E241" i="2"/>
  <c r="F240" i="2"/>
  <c r="E240" i="2"/>
  <c r="F239" i="2"/>
  <c r="E239" i="2"/>
  <c r="E238" i="2"/>
  <c r="F238" i="2" s="1"/>
  <c r="E237" i="2"/>
  <c r="F237" i="2" s="1"/>
  <c r="F236" i="2"/>
  <c r="E236" i="2"/>
  <c r="F235" i="2"/>
  <c r="E235" i="2"/>
  <c r="F234" i="2"/>
  <c r="E234" i="2"/>
  <c r="E233" i="2"/>
  <c r="F233" i="2" s="1"/>
  <c r="E232" i="2"/>
  <c r="F232" i="2" s="1"/>
  <c r="F231" i="2"/>
  <c r="E231" i="2"/>
  <c r="F230" i="2"/>
  <c r="E230" i="2"/>
  <c r="F229" i="2"/>
  <c r="E229" i="2"/>
  <c r="E228" i="2"/>
  <c r="F228" i="2" s="1"/>
  <c r="E227" i="2"/>
  <c r="F227" i="2" s="1"/>
  <c r="F226" i="2"/>
  <c r="E226" i="2"/>
  <c r="F225" i="2"/>
  <c r="E225" i="2"/>
  <c r="F224" i="2"/>
  <c r="E224" i="2"/>
  <c r="E223" i="2"/>
  <c r="F223" i="2" s="1"/>
  <c r="E222" i="2"/>
  <c r="F222" i="2" s="1"/>
  <c r="F221" i="2"/>
  <c r="E221" i="2"/>
  <c r="F220" i="2"/>
  <c r="E220" i="2"/>
  <c r="F219" i="2"/>
  <c r="E219" i="2"/>
  <c r="E218" i="2"/>
  <c r="F218" i="2" s="1"/>
  <c r="E217" i="2"/>
  <c r="F217" i="2" s="1"/>
  <c r="F216" i="2"/>
  <c r="E216" i="2"/>
  <c r="F215" i="2"/>
  <c r="E215" i="2"/>
  <c r="F214" i="2"/>
  <c r="E214" i="2"/>
  <c r="E213" i="2"/>
  <c r="F213" i="2" s="1"/>
  <c r="E212" i="2"/>
  <c r="F212" i="2" s="1"/>
  <c r="F211" i="2"/>
  <c r="E211" i="2"/>
  <c r="F210" i="2"/>
  <c r="E210" i="2"/>
  <c r="F209" i="2"/>
  <c r="E209" i="2"/>
  <c r="E208" i="2"/>
  <c r="F208" i="2" s="1"/>
  <c r="E207" i="2"/>
  <c r="F207" i="2" s="1"/>
  <c r="F206" i="2"/>
  <c r="E206" i="2"/>
  <c r="F205" i="2"/>
  <c r="E205" i="2"/>
  <c r="F204" i="2"/>
  <c r="E204" i="2"/>
  <c r="E203" i="2"/>
  <c r="F203" i="2" s="1"/>
  <c r="E202" i="2"/>
  <c r="F202" i="2" s="1"/>
  <c r="F201" i="2"/>
  <c r="E201" i="2"/>
  <c r="F200" i="2"/>
  <c r="E200" i="2"/>
  <c r="F199" i="2"/>
  <c r="E199" i="2"/>
  <c r="E198" i="2"/>
  <c r="F198" i="2" s="1"/>
  <c r="E197" i="2"/>
  <c r="F197" i="2" s="1"/>
  <c r="F196" i="2"/>
  <c r="E196" i="2"/>
  <c r="F195" i="2"/>
  <c r="E195" i="2"/>
  <c r="F194" i="2"/>
  <c r="E194" i="2"/>
  <c r="E193" i="2"/>
  <c r="F193" i="2" s="1"/>
  <c r="E192" i="2"/>
  <c r="F192" i="2" s="1"/>
  <c r="F191" i="2"/>
  <c r="E191" i="2"/>
  <c r="F190" i="2"/>
  <c r="E190" i="2"/>
  <c r="F189" i="2"/>
  <c r="E189" i="2"/>
  <c r="E188" i="2"/>
  <c r="F188" i="2" s="1"/>
  <c r="E187" i="2"/>
  <c r="F187" i="2" s="1"/>
  <c r="F186" i="2"/>
  <c r="E186" i="2"/>
  <c r="F185" i="2"/>
  <c r="E185" i="2"/>
  <c r="F184" i="2"/>
  <c r="E184" i="2"/>
  <c r="E183" i="2"/>
  <c r="F183" i="2" s="1"/>
  <c r="E182" i="2"/>
  <c r="F182" i="2" s="1"/>
  <c r="F181" i="2"/>
  <c r="E181" i="2"/>
  <c r="F180" i="2"/>
  <c r="E180" i="2"/>
  <c r="F179" i="2"/>
  <c r="E179" i="2"/>
  <c r="E178" i="2"/>
  <c r="F178" i="2" s="1"/>
  <c r="E177" i="2"/>
  <c r="F177" i="2" s="1"/>
  <c r="F176" i="2"/>
  <c r="E176" i="2"/>
  <c r="F175" i="2"/>
  <c r="E175" i="2"/>
  <c r="F174" i="2"/>
  <c r="E174" i="2"/>
  <c r="E173" i="2"/>
  <c r="F173" i="2" s="1"/>
  <c r="E172" i="2"/>
  <c r="F172" i="2" s="1"/>
  <c r="F171" i="2"/>
  <c r="E171" i="2"/>
  <c r="F170" i="2"/>
  <c r="E170" i="2"/>
  <c r="F169" i="2"/>
  <c r="E169" i="2"/>
  <c r="E168" i="2"/>
  <c r="F168" i="2" s="1"/>
  <c r="E167" i="2"/>
  <c r="F167" i="2" s="1"/>
  <c r="F166" i="2"/>
  <c r="E166" i="2"/>
  <c r="F165" i="2"/>
  <c r="E165" i="2"/>
  <c r="F164" i="2"/>
  <c r="E164" i="2"/>
  <c r="E163" i="2"/>
  <c r="F163" i="2" s="1"/>
  <c r="E162" i="2"/>
  <c r="F162" i="2" s="1"/>
  <c r="F161" i="2"/>
  <c r="E161" i="2"/>
  <c r="F160" i="2"/>
  <c r="E160" i="2"/>
  <c r="F159" i="2"/>
  <c r="E159" i="2"/>
  <c r="E158" i="2"/>
  <c r="F158" i="2" s="1"/>
  <c r="E157" i="2"/>
  <c r="F157" i="2" s="1"/>
  <c r="F156" i="2"/>
  <c r="E156" i="2"/>
  <c r="F155" i="2"/>
  <c r="E155" i="2"/>
  <c r="F154" i="2"/>
  <c r="E154" i="2"/>
  <c r="E153" i="2"/>
  <c r="F153" i="2" s="1"/>
  <c r="E152" i="2"/>
  <c r="F152" i="2" s="1"/>
  <c r="F151" i="2"/>
  <c r="E151" i="2"/>
  <c r="F150" i="2"/>
  <c r="E150" i="2"/>
  <c r="F149" i="2"/>
  <c r="E149" i="2"/>
  <c r="E148" i="2"/>
  <c r="F148" i="2" s="1"/>
  <c r="E147" i="2"/>
  <c r="F147" i="2" s="1"/>
  <c r="F146" i="2"/>
  <c r="E146" i="2"/>
  <c r="F145" i="2"/>
  <c r="E145" i="2"/>
  <c r="F144" i="2"/>
  <c r="E144" i="2"/>
  <c r="E143" i="2"/>
  <c r="F143" i="2" s="1"/>
  <c r="E142" i="2"/>
  <c r="F142" i="2" s="1"/>
  <c r="F141" i="2"/>
  <c r="E141" i="2"/>
  <c r="F140" i="2"/>
  <c r="E140" i="2"/>
  <c r="F139" i="2"/>
  <c r="E139" i="2"/>
  <c r="E138" i="2"/>
  <c r="F138" i="2" s="1"/>
  <c r="E137" i="2"/>
  <c r="F137" i="2" s="1"/>
  <c r="F136" i="2"/>
  <c r="E136" i="2"/>
  <c r="F135" i="2"/>
  <c r="E135" i="2"/>
  <c r="F134" i="2"/>
  <c r="E134" i="2"/>
  <c r="E133" i="2"/>
  <c r="F133" i="2" s="1"/>
  <c r="E132" i="2"/>
  <c r="F132" i="2" s="1"/>
  <c r="F131" i="2"/>
  <c r="E131" i="2"/>
  <c r="F130" i="2"/>
  <c r="E130" i="2"/>
  <c r="F129" i="2"/>
  <c r="E129" i="2"/>
  <c r="E128" i="2"/>
  <c r="F128" i="2" s="1"/>
  <c r="E127" i="2"/>
  <c r="F127" i="2" s="1"/>
  <c r="F126" i="2"/>
  <c r="E126" i="2"/>
  <c r="F125" i="2"/>
  <c r="E125" i="2"/>
  <c r="F124" i="2"/>
  <c r="E124" i="2"/>
  <c r="E123" i="2"/>
  <c r="F123" i="2" s="1"/>
  <c r="E122" i="2"/>
  <c r="F122" i="2" s="1"/>
  <c r="F121" i="2"/>
  <c r="E121" i="2"/>
  <c r="F120" i="2"/>
  <c r="E120" i="2"/>
  <c r="F119" i="2"/>
  <c r="E119" i="2"/>
  <c r="E118" i="2"/>
  <c r="F118" i="2" s="1"/>
  <c r="E117" i="2"/>
  <c r="F117" i="2" s="1"/>
  <c r="F116" i="2"/>
  <c r="E116" i="2"/>
  <c r="F115" i="2"/>
  <c r="E115" i="2"/>
  <c r="F114" i="2"/>
  <c r="E114" i="2"/>
  <c r="E113" i="2"/>
  <c r="F113" i="2" s="1"/>
  <c r="E112" i="2"/>
  <c r="F112" i="2" s="1"/>
  <c r="F111" i="2"/>
  <c r="E111" i="2"/>
  <c r="F110" i="2"/>
  <c r="E110" i="2"/>
  <c r="E109" i="2"/>
  <c r="F109" i="2" s="1"/>
  <c r="E108" i="2"/>
  <c r="F108" i="2" s="1"/>
  <c r="E107" i="2"/>
  <c r="F107" i="2" s="1"/>
  <c r="F106" i="2"/>
  <c r="E106" i="2"/>
  <c r="F105" i="2"/>
  <c r="E105" i="2"/>
  <c r="E104" i="2"/>
  <c r="F104" i="2" s="1"/>
  <c r="E103" i="2"/>
  <c r="F103" i="2" s="1"/>
  <c r="E102" i="2"/>
  <c r="F102" i="2" s="1"/>
  <c r="F101" i="2"/>
  <c r="E101" i="2"/>
  <c r="F100" i="2"/>
  <c r="E100" i="2"/>
  <c r="E99" i="2"/>
  <c r="F99" i="2" s="1"/>
  <c r="E98" i="2"/>
  <c r="F98" i="2" s="1"/>
  <c r="E97" i="2"/>
  <c r="F97" i="2" s="1"/>
  <c r="F96" i="2"/>
  <c r="E96" i="2"/>
  <c r="F95" i="2"/>
  <c r="E95" i="2"/>
  <c r="E94" i="2"/>
  <c r="F94" i="2" s="1"/>
  <c r="E93" i="2"/>
  <c r="F93" i="2" s="1"/>
  <c r="E92" i="2"/>
  <c r="F92" i="2" s="1"/>
  <c r="F91" i="2"/>
  <c r="E91" i="2"/>
  <c r="F90" i="2"/>
  <c r="E90" i="2"/>
  <c r="E89" i="2"/>
  <c r="F89" i="2" s="1"/>
  <c r="E88" i="2"/>
  <c r="F88" i="2" s="1"/>
  <c r="E87" i="2"/>
  <c r="F87" i="2" s="1"/>
  <c r="F86" i="2"/>
  <c r="E86" i="2"/>
  <c r="F85" i="2"/>
  <c r="E85" i="2"/>
  <c r="E84" i="2"/>
  <c r="F84" i="2" s="1"/>
  <c r="E83" i="2"/>
  <c r="F83" i="2" s="1"/>
  <c r="E82" i="2"/>
  <c r="F82" i="2" s="1"/>
  <c r="F20" i="1" s="1"/>
  <c r="F81" i="2"/>
  <c r="E81" i="2"/>
  <c r="F80" i="2"/>
  <c r="E80" i="2"/>
  <c r="E79" i="2"/>
  <c r="F79" i="2" s="1"/>
  <c r="E78" i="2"/>
  <c r="F78" i="2" s="1"/>
  <c r="E77" i="2"/>
  <c r="F77" i="2" s="1"/>
  <c r="F76" i="2"/>
  <c r="E76" i="2"/>
  <c r="F75" i="2"/>
  <c r="E75" i="2"/>
  <c r="E74" i="2"/>
  <c r="F74" i="2" s="1"/>
  <c r="E73" i="2"/>
  <c r="F73" i="2" s="1"/>
  <c r="E72" i="2"/>
  <c r="F72" i="2" s="1"/>
  <c r="F71" i="2"/>
  <c r="E71" i="2"/>
  <c r="F70" i="2"/>
  <c r="E70" i="2"/>
  <c r="E69" i="2"/>
  <c r="F69" i="2" s="1"/>
  <c r="E68" i="2"/>
  <c r="F68" i="2" s="1"/>
  <c r="E67" i="2"/>
  <c r="F67" i="2" s="1"/>
  <c r="F66" i="2"/>
  <c r="E66" i="2"/>
  <c r="F65" i="2"/>
  <c r="E65" i="2"/>
  <c r="E64" i="2"/>
  <c r="F64" i="2" s="1"/>
  <c r="E63" i="2"/>
  <c r="F63" i="2" s="1"/>
  <c r="E62" i="2"/>
  <c r="F62" i="2" s="1"/>
  <c r="F61" i="2"/>
  <c r="F22" i="1" s="1"/>
  <c r="E61" i="2"/>
  <c r="E22" i="1" s="1"/>
  <c r="F60" i="2"/>
  <c r="E60" i="2"/>
  <c r="E59" i="2"/>
  <c r="F59" i="2" s="1"/>
  <c r="E58" i="2"/>
  <c r="F58" i="2" s="1"/>
  <c r="F23" i="1" s="1"/>
  <c r="E57" i="2"/>
  <c r="F57" i="2" s="1"/>
  <c r="F56" i="2"/>
  <c r="E56" i="2"/>
  <c r="F55" i="2"/>
  <c r="E55" i="2"/>
  <c r="E54" i="2"/>
  <c r="F54" i="2" s="1"/>
  <c r="E53" i="2"/>
  <c r="F53" i="2" s="1"/>
  <c r="E52" i="2"/>
  <c r="F52" i="2" s="1"/>
  <c r="F51" i="2"/>
  <c r="E51" i="2"/>
  <c r="F50" i="2"/>
  <c r="E50" i="2"/>
  <c r="E49" i="2"/>
  <c r="F49" i="2" s="1"/>
  <c r="E48" i="2"/>
  <c r="F48" i="2" s="1"/>
  <c r="E47" i="2"/>
  <c r="F47" i="2" s="1"/>
  <c r="F46" i="2"/>
  <c r="E46" i="2"/>
  <c r="F45" i="2"/>
  <c r="E45" i="2"/>
  <c r="E44" i="2"/>
  <c r="F44" i="2" s="1"/>
  <c r="E43" i="2"/>
  <c r="F43" i="2" s="1"/>
  <c r="E42" i="2"/>
  <c r="F42" i="2" s="1"/>
  <c r="F41" i="2"/>
  <c r="F11" i="1" s="1"/>
  <c r="E41" i="2"/>
  <c r="F40" i="2"/>
  <c r="E40" i="2"/>
  <c r="E39" i="2"/>
  <c r="F39" i="2" s="1"/>
  <c r="E38" i="2"/>
  <c r="F38" i="2" s="1"/>
  <c r="E37" i="2"/>
  <c r="F37" i="2" s="1"/>
  <c r="F36" i="2"/>
  <c r="E36" i="2"/>
  <c r="F35" i="2"/>
  <c r="E35" i="2"/>
  <c r="E34" i="2"/>
  <c r="F34" i="2" s="1"/>
  <c r="E33" i="2"/>
  <c r="F33" i="2" s="1"/>
  <c r="E32" i="2"/>
  <c r="F32" i="2" s="1"/>
  <c r="F31" i="2"/>
  <c r="E31" i="2"/>
  <c r="F30" i="2"/>
  <c r="E30" i="2"/>
  <c r="E29" i="2"/>
  <c r="F29" i="2" s="1"/>
  <c r="E28" i="2"/>
  <c r="F28" i="2" s="1"/>
  <c r="E27" i="2"/>
  <c r="F27" i="2" s="1"/>
  <c r="F26" i="2"/>
  <c r="E26" i="2"/>
  <c r="F25" i="2"/>
  <c r="E25" i="2"/>
  <c r="E24" i="2"/>
  <c r="F24" i="2" s="1"/>
  <c r="E23" i="2"/>
  <c r="F23" i="2" s="1"/>
  <c r="E22" i="2"/>
  <c r="E18" i="1" s="1"/>
  <c r="F21" i="2"/>
  <c r="E21" i="2"/>
  <c r="F20" i="2"/>
  <c r="E20" i="2"/>
  <c r="E19" i="2"/>
  <c r="F19" i="2" s="1"/>
  <c r="E18" i="2"/>
  <c r="F18" i="2" s="1"/>
  <c r="E17" i="2"/>
  <c r="F17" i="2" s="1"/>
  <c r="F16" i="2"/>
  <c r="E16" i="2"/>
  <c r="F15" i="2"/>
  <c r="E15" i="2"/>
  <c r="E14" i="2"/>
  <c r="F14" i="2" s="1"/>
  <c r="F12" i="1" s="1"/>
  <c r="E13" i="2"/>
  <c r="F13" i="2" s="1"/>
  <c r="E12" i="2"/>
  <c r="F12" i="2" s="1"/>
  <c r="F7" i="1" s="1"/>
  <c r="F11" i="2"/>
  <c r="F10" i="1" s="1"/>
  <c r="E11" i="2"/>
  <c r="E10" i="1" s="1"/>
  <c r="F10" i="2"/>
  <c r="F5" i="1" s="1"/>
  <c r="E10" i="2"/>
  <c r="E9" i="2"/>
  <c r="F9" i="2" s="1"/>
  <c r="E8" i="2"/>
  <c r="F8" i="2" s="1"/>
  <c r="E7" i="2"/>
  <c r="E9" i="1" s="1"/>
  <c r="F6" i="2"/>
  <c r="F13" i="1" s="1"/>
  <c r="E6" i="2"/>
  <c r="E13" i="1" s="1"/>
  <c r="F5" i="2"/>
  <c r="F6" i="1" s="1"/>
  <c r="E5" i="2"/>
  <c r="E4" i="2"/>
  <c r="F4" i="2" s="1"/>
  <c r="F4" i="1" s="1"/>
  <c r="E3" i="2"/>
  <c r="E3" i="1" s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P28" i="1"/>
  <c r="O28" i="1"/>
  <c r="N28" i="1"/>
  <c r="M28" i="1"/>
  <c r="L28" i="1"/>
  <c r="L26" i="1" s="1"/>
  <c r="K28" i="1"/>
  <c r="J28" i="1"/>
  <c r="J26" i="1" s="1"/>
  <c r="I28" i="1"/>
  <c r="I26" i="1" s="1"/>
  <c r="H28" i="1"/>
  <c r="G28" i="1"/>
  <c r="D28" i="1"/>
  <c r="C28" i="1"/>
  <c r="B28" i="1"/>
  <c r="P27" i="1"/>
  <c r="P26" i="1" s="1"/>
  <c r="O27" i="1"/>
  <c r="O26" i="1" s="1"/>
  <c r="N27" i="1"/>
  <c r="N26" i="1" s="1"/>
  <c r="M27" i="1"/>
  <c r="M26" i="1" s="1"/>
  <c r="L27" i="1"/>
  <c r="K27" i="1"/>
  <c r="J27" i="1"/>
  <c r="I27" i="1"/>
  <c r="H27" i="1"/>
  <c r="G27" i="1"/>
  <c r="G26" i="1" s="1"/>
  <c r="F27" i="1"/>
  <c r="E27" i="1"/>
  <c r="D27" i="1"/>
  <c r="C27" i="1"/>
  <c r="B27" i="1"/>
  <c r="K26" i="1"/>
  <c r="H26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E23" i="1"/>
  <c r="D23" i="1"/>
  <c r="C23" i="1"/>
  <c r="B23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D22" i="1"/>
  <c r="C22" i="1"/>
  <c r="B22" i="1"/>
  <c r="X21" i="1"/>
  <c r="W21" i="1"/>
  <c r="V21" i="1"/>
  <c r="U21" i="1"/>
  <c r="U17" i="1" s="1"/>
  <c r="T21" i="1"/>
  <c r="S21" i="1"/>
  <c r="R21" i="1"/>
  <c r="Q21" i="1"/>
  <c r="P21" i="1"/>
  <c r="O21" i="1"/>
  <c r="N21" i="1"/>
  <c r="M21" i="1"/>
  <c r="L21" i="1"/>
  <c r="K21" i="1"/>
  <c r="K17" i="1" s="1"/>
  <c r="J21" i="1"/>
  <c r="I21" i="1"/>
  <c r="H21" i="1"/>
  <c r="G21" i="1"/>
  <c r="F21" i="1"/>
  <c r="E21" i="1"/>
  <c r="D21" i="1"/>
  <c r="C21" i="1"/>
  <c r="B21" i="1"/>
  <c r="X20" i="1"/>
  <c r="W20" i="1"/>
  <c r="W17" i="1" s="1"/>
  <c r="V20" i="1"/>
  <c r="U20" i="1"/>
  <c r="T20" i="1"/>
  <c r="S20" i="1"/>
  <c r="R20" i="1"/>
  <c r="Q20" i="1"/>
  <c r="P20" i="1"/>
  <c r="O20" i="1"/>
  <c r="N20" i="1"/>
  <c r="M20" i="1"/>
  <c r="M17" i="1" s="1"/>
  <c r="L20" i="1"/>
  <c r="K20" i="1"/>
  <c r="J20" i="1"/>
  <c r="I20" i="1"/>
  <c r="H20" i="1"/>
  <c r="G20" i="1"/>
  <c r="D20" i="1"/>
  <c r="C20" i="1"/>
  <c r="B20" i="1"/>
  <c r="X19" i="1"/>
  <c r="W19" i="1"/>
  <c r="V19" i="1"/>
  <c r="U19" i="1"/>
  <c r="T19" i="1"/>
  <c r="S19" i="1"/>
  <c r="R19" i="1"/>
  <c r="Q19" i="1"/>
  <c r="Q17" i="1" s="1"/>
  <c r="P19" i="1"/>
  <c r="O19" i="1"/>
  <c r="O17" i="1" s="1"/>
  <c r="N19" i="1"/>
  <c r="M19" i="1"/>
  <c r="L19" i="1"/>
  <c r="K19" i="1"/>
  <c r="J19" i="1"/>
  <c r="I19" i="1"/>
  <c r="H19" i="1"/>
  <c r="G19" i="1"/>
  <c r="G17" i="1" s="1"/>
  <c r="F19" i="1"/>
  <c r="E19" i="1"/>
  <c r="D19" i="1"/>
  <c r="C19" i="1"/>
  <c r="B19" i="1"/>
  <c r="X18" i="1"/>
  <c r="X17" i="1" s="1"/>
  <c r="W18" i="1"/>
  <c r="V18" i="1"/>
  <c r="U18" i="1"/>
  <c r="T18" i="1"/>
  <c r="T17" i="1" s="1"/>
  <c r="S18" i="1"/>
  <c r="S17" i="1" s="1"/>
  <c r="R18" i="1"/>
  <c r="R17" i="1" s="1"/>
  <c r="Q18" i="1"/>
  <c r="P18" i="1"/>
  <c r="P17" i="1" s="1"/>
  <c r="O18" i="1"/>
  <c r="N18" i="1"/>
  <c r="N17" i="1" s="1"/>
  <c r="M18" i="1"/>
  <c r="L18" i="1"/>
  <c r="K18" i="1"/>
  <c r="J18" i="1"/>
  <c r="J17" i="1" s="1"/>
  <c r="I18" i="1"/>
  <c r="I17" i="1" s="1"/>
  <c r="H18" i="1"/>
  <c r="H17" i="1" s="1"/>
  <c r="G18" i="1"/>
  <c r="D18" i="1"/>
  <c r="C18" i="1"/>
  <c r="B18" i="1"/>
  <c r="L17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D13" i="1"/>
  <c r="C13" i="1"/>
  <c r="B13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D12" i="1"/>
  <c r="C12" i="1"/>
  <c r="B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E11" i="1"/>
  <c r="D11" i="1"/>
  <c r="C11" i="1"/>
  <c r="B11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D10" i="1"/>
  <c r="C10" i="1"/>
  <c r="B10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D9" i="1"/>
  <c r="C9" i="1"/>
  <c r="B9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D7" i="1"/>
  <c r="C7" i="1"/>
  <c r="B7" i="1"/>
  <c r="X6" i="1"/>
  <c r="W6" i="1"/>
  <c r="V6" i="1"/>
  <c r="U6" i="1"/>
  <c r="T6" i="1"/>
  <c r="T2" i="1" s="1"/>
  <c r="V2" i="1" s="1"/>
  <c r="S6" i="1"/>
  <c r="R6" i="1"/>
  <c r="Q6" i="1"/>
  <c r="P6" i="1"/>
  <c r="O6" i="1"/>
  <c r="N6" i="1"/>
  <c r="M6" i="1"/>
  <c r="L6" i="1"/>
  <c r="K6" i="1"/>
  <c r="J6" i="1"/>
  <c r="J2" i="1" s="1"/>
  <c r="I6" i="1"/>
  <c r="H6" i="1"/>
  <c r="G6" i="1"/>
  <c r="E6" i="1"/>
  <c r="D6" i="1"/>
  <c r="C6" i="1"/>
  <c r="B6" i="1"/>
  <c r="X5" i="1"/>
  <c r="W5" i="1"/>
  <c r="W2" i="1" s="1"/>
  <c r="V5" i="1"/>
  <c r="U5" i="1"/>
  <c r="T5" i="1"/>
  <c r="S5" i="1"/>
  <c r="R5" i="1"/>
  <c r="Q5" i="1"/>
  <c r="P5" i="1"/>
  <c r="O5" i="1"/>
  <c r="N5" i="1"/>
  <c r="M5" i="1"/>
  <c r="M2" i="1" s="1"/>
  <c r="L5" i="1"/>
  <c r="L2" i="1" s="1"/>
  <c r="K5" i="1"/>
  <c r="J5" i="1"/>
  <c r="I5" i="1"/>
  <c r="H5" i="1"/>
  <c r="G5" i="1"/>
  <c r="E5" i="1"/>
  <c r="D5" i="1"/>
  <c r="C5" i="1"/>
  <c r="B5" i="1"/>
  <c r="X4" i="1"/>
  <c r="X2" i="1" s="1"/>
  <c r="W4" i="1"/>
  <c r="V4" i="1"/>
  <c r="U4" i="1"/>
  <c r="T4" i="1"/>
  <c r="S4" i="1"/>
  <c r="R4" i="1"/>
  <c r="Q4" i="1"/>
  <c r="P4" i="1"/>
  <c r="P2" i="1" s="1"/>
  <c r="O4" i="1"/>
  <c r="N4" i="1"/>
  <c r="N2" i="1" s="1"/>
  <c r="M4" i="1"/>
  <c r="L4" i="1"/>
  <c r="K4" i="1"/>
  <c r="J4" i="1"/>
  <c r="I4" i="1"/>
  <c r="H4" i="1"/>
  <c r="G4" i="1"/>
  <c r="E4" i="1"/>
  <c r="D4" i="1"/>
  <c r="C4" i="1"/>
  <c r="B4" i="1"/>
  <c r="X3" i="1"/>
  <c r="W3" i="1"/>
  <c r="V3" i="1"/>
  <c r="U3" i="1"/>
  <c r="T3" i="1"/>
  <c r="S3" i="1"/>
  <c r="S2" i="1" s="1"/>
  <c r="R3" i="1"/>
  <c r="R2" i="1" s="1"/>
  <c r="Q3" i="1"/>
  <c r="Q2" i="1" s="1"/>
  <c r="P3" i="1"/>
  <c r="O3" i="1"/>
  <c r="O2" i="1" s="1"/>
  <c r="N3" i="1"/>
  <c r="M3" i="1"/>
  <c r="L3" i="1"/>
  <c r="K3" i="1"/>
  <c r="J3" i="1"/>
  <c r="I3" i="1"/>
  <c r="I2" i="1" s="1"/>
  <c r="H3" i="1"/>
  <c r="H2" i="1" s="1"/>
  <c r="G3" i="1"/>
  <c r="G2" i="1" s="1"/>
  <c r="D3" i="1"/>
  <c r="C3" i="1"/>
  <c r="B3" i="1"/>
  <c r="U2" i="1"/>
  <c r="K2" i="1"/>
  <c r="V17" i="1" l="1"/>
  <c r="E70" i="3"/>
  <c r="F70" i="3" s="1"/>
  <c r="E7" i="1"/>
  <c r="E2" i="1" s="1"/>
  <c r="F2" i="1" s="1"/>
  <c r="E11" i="3"/>
  <c r="F11" i="3" s="1"/>
  <c r="E32" i="3"/>
  <c r="F32" i="3" s="1"/>
  <c r="E35" i="3"/>
  <c r="F35" i="3" s="1"/>
  <c r="E44" i="3"/>
  <c r="F44" i="3" s="1"/>
  <c r="E63" i="3"/>
  <c r="F63" i="3" s="1"/>
  <c r="E66" i="3"/>
  <c r="F66" i="3" s="1"/>
  <c r="E82" i="3"/>
  <c r="F82" i="3" s="1"/>
  <c r="E85" i="3"/>
  <c r="F85" i="3" s="1"/>
  <c r="E94" i="3"/>
  <c r="F94" i="3" s="1"/>
  <c r="E113" i="3"/>
  <c r="F113" i="3" s="1"/>
  <c r="E116" i="3"/>
  <c r="F116" i="3" s="1"/>
  <c r="E132" i="3"/>
  <c r="F132" i="3" s="1"/>
  <c r="E144" i="3"/>
  <c r="F144" i="3" s="1"/>
  <c r="E163" i="3"/>
  <c r="F163" i="3" s="1"/>
  <c r="E166" i="3"/>
  <c r="F166" i="3" s="1"/>
  <c r="E182" i="3"/>
  <c r="F182" i="3" s="1"/>
  <c r="E194" i="3"/>
  <c r="F194" i="3" s="1"/>
  <c r="E213" i="3"/>
  <c r="F213" i="3" s="1"/>
  <c r="E216" i="3"/>
  <c r="F216" i="3" s="1"/>
  <c r="E232" i="3"/>
  <c r="F232" i="3" s="1"/>
  <c r="E244" i="3"/>
  <c r="F244" i="3" s="1"/>
  <c r="E20" i="1"/>
  <c r="E17" i="1" s="1"/>
  <c r="F7" i="2"/>
  <c r="F9" i="1" s="1"/>
  <c r="F22" i="2"/>
  <c r="F18" i="1" s="1"/>
  <c r="E22" i="3"/>
  <c r="F22" i="3" s="1"/>
  <c r="E31" i="3"/>
  <c r="F31" i="3" s="1"/>
  <c r="E50" i="3"/>
  <c r="F50" i="3" s="1"/>
  <c r="E81" i="3"/>
  <c r="F81" i="3" s="1"/>
  <c r="E100" i="3"/>
  <c r="F100" i="3" s="1"/>
  <c r="E131" i="3"/>
  <c r="F131" i="3" s="1"/>
  <c r="E150" i="3"/>
  <c r="F150" i="3" s="1"/>
  <c r="E181" i="3"/>
  <c r="F181" i="3" s="1"/>
  <c r="E200" i="3"/>
  <c r="F200" i="3" s="1"/>
  <c r="E231" i="3"/>
  <c r="F231" i="3" s="1"/>
  <c r="E250" i="3"/>
  <c r="F250" i="3" s="1"/>
  <c r="E74" i="3"/>
  <c r="F74" i="3" s="1"/>
  <c r="E12" i="1"/>
  <c r="F3" i="2"/>
  <c r="F3" i="1" s="1"/>
  <c r="E30" i="3"/>
  <c r="F30" i="3" s="1"/>
  <c r="E37" i="3"/>
  <c r="F37" i="3" s="1"/>
  <c r="E61" i="3"/>
  <c r="F61" i="3" s="1"/>
  <c r="E80" i="3"/>
  <c r="F80" i="3" s="1"/>
  <c r="E87" i="3"/>
  <c r="F87" i="3" s="1"/>
  <c r="E95" i="3"/>
  <c r="F95" i="3" s="1"/>
  <c r="E111" i="3"/>
  <c r="F111" i="3" s="1"/>
  <c r="E130" i="3"/>
  <c r="F130" i="3" s="1"/>
  <c r="E137" i="3"/>
  <c r="F137" i="3" s="1"/>
  <c r="E145" i="3"/>
  <c r="F145" i="3" s="1"/>
  <c r="E161" i="3"/>
  <c r="F161" i="3" s="1"/>
  <c r="E180" i="3"/>
  <c r="F180" i="3" s="1"/>
  <c r="E187" i="3"/>
  <c r="F187" i="3" s="1"/>
  <c r="E195" i="3"/>
  <c r="F195" i="3" s="1"/>
  <c r="E211" i="3"/>
  <c r="F211" i="3" s="1"/>
  <c r="E230" i="3"/>
  <c r="F230" i="3" s="1"/>
  <c r="E237" i="3"/>
  <c r="F237" i="3" s="1"/>
  <c r="E245" i="3"/>
  <c r="F245" i="3" s="1"/>
  <c r="E21" i="3"/>
  <c r="F21" i="3" s="1"/>
  <c r="E25" i="3"/>
  <c r="F25" i="3" s="1"/>
  <c r="E34" i="3"/>
  <c r="F34" i="3" s="1"/>
  <c r="E53" i="3"/>
  <c r="F53" i="3" s="1"/>
  <c r="E56" i="3"/>
  <c r="F56" i="3" s="1"/>
  <c r="E72" i="3"/>
  <c r="F72" i="3" s="1"/>
  <c r="E75" i="3"/>
  <c r="F75" i="3" s="1"/>
  <c r="E84" i="3"/>
  <c r="F84" i="3" s="1"/>
  <c r="E103" i="3"/>
  <c r="F103" i="3" s="1"/>
  <c r="E106" i="3"/>
  <c r="F106" i="3" s="1"/>
  <c r="E122" i="3"/>
  <c r="F122" i="3" s="1"/>
  <c r="E134" i="3"/>
  <c r="F134" i="3" s="1"/>
  <c r="E153" i="3"/>
  <c r="F153" i="3" s="1"/>
  <c r="E156" i="3"/>
  <c r="F156" i="3" s="1"/>
  <c r="E172" i="3"/>
  <c r="F172" i="3" s="1"/>
  <c r="E184" i="3"/>
  <c r="F184" i="3" s="1"/>
  <c r="E203" i="3"/>
  <c r="F203" i="3" s="1"/>
  <c r="E206" i="3"/>
  <c r="F206" i="3" s="1"/>
  <c r="E222" i="3"/>
  <c r="F222" i="3" s="1"/>
  <c r="E234" i="3"/>
  <c r="F234" i="3" s="1"/>
  <c r="E253" i="3"/>
  <c r="F253" i="3" s="1"/>
  <c r="E93" i="3"/>
  <c r="F93" i="3" s="1"/>
  <c r="E67" i="3"/>
  <c r="F67" i="3" s="1"/>
  <c r="E117" i="3"/>
  <c r="F117" i="3" s="1"/>
  <c r="E125" i="3"/>
  <c r="F125" i="3" s="1"/>
  <c r="E167" i="3"/>
  <c r="F167" i="3" s="1"/>
  <c r="E175" i="3"/>
  <c r="F175" i="3" s="1"/>
  <c r="E217" i="3"/>
  <c r="F217" i="3" s="1"/>
  <c r="E225" i="3"/>
  <c r="F225" i="3" s="1"/>
  <c r="E101" i="3"/>
  <c r="F101" i="3" s="1"/>
  <c r="E43" i="3"/>
  <c r="F43" i="3" s="1"/>
  <c r="E33" i="3"/>
  <c r="F33" i="3" s="1"/>
  <c r="E36" i="3"/>
  <c r="F36" i="3" s="1"/>
  <c r="E52" i="3"/>
  <c r="F52" i="3" s="1"/>
  <c r="E55" i="3"/>
  <c r="F55" i="3" s="1"/>
  <c r="E64" i="3"/>
  <c r="F64" i="3" s="1"/>
  <c r="E83" i="3"/>
  <c r="F83" i="3" s="1"/>
  <c r="E86" i="3"/>
  <c r="F86" i="3" s="1"/>
  <c r="E102" i="3"/>
  <c r="F102" i="3" s="1"/>
  <c r="E114" i="3"/>
  <c r="F114" i="3" s="1"/>
  <c r="E133" i="3"/>
  <c r="F133" i="3" s="1"/>
  <c r="E136" i="3"/>
  <c r="F136" i="3" s="1"/>
  <c r="E152" i="3"/>
  <c r="F152" i="3" s="1"/>
  <c r="E164" i="3"/>
  <c r="F164" i="3" s="1"/>
  <c r="E183" i="3"/>
  <c r="F183" i="3" s="1"/>
  <c r="E186" i="3"/>
  <c r="F186" i="3" s="1"/>
  <c r="E202" i="3"/>
  <c r="F202" i="3" s="1"/>
  <c r="E214" i="3"/>
  <c r="F214" i="3" s="1"/>
  <c r="E233" i="3"/>
  <c r="F233" i="3" s="1"/>
  <c r="E236" i="3"/>
  <c r="F236" i="3" s="1"/>
  <c r="E17" i="3"/>
  <c r="F17" i="3" s="1"/>
  <c r="E47" i="3"/>
  <c r="F47" i="3" s="1"/>
  <c r="E97" i="3"/>
  <c r="F97" i="3" s="1"/>
  <c r="E105" i="3"/>
  <c r="F105" i="3" s="1"/>
  <c r="E147" i="3"/>
  <c r="F147" i="3" s="1"/>
  <c r="E155" i="3"/>
  <c r="F155" i="3" s="1"/>
  <c r="E190" i="3"/>
  <c r="F190" i="3" s="1"/>
  <c r="E197" i="3"/>
  <c r="F197" i="3" s="1"/>
  <c r="E205" i="3"/>
  <c r="F205" i="3" s="1"/>
  <c r="E240" i="3"/>
  <c r="F240" i="3" s="1"/>
  <c r="E247" i="3"/>
  <c r="F247" i="3" s="1"/>
  <c r="E378" i="3"/>
  <c r="F378" i="3" s="1"/>
  <c r="E428" i="3"/>
  <c r="F428" i="3" s="1"/>
  <c r="E431" i="3"/>
  <c r="F431" i="3" s="1"/>
  <c r="E478" i="3"/>
  <c r="F478" i="3" s="1"/>
  <c r="E481" i="3"/>
  <c r="F481" i="3" s="1"/>
  <c r="E489" i="3"/>
  <c r="F489" i="3" s="1"/>
  <c r="E528" i="3"/>
  <c r="F528" i="3" s="1"/>
  <c r="E346" i="3"/>
  <c r="F346" i="3" s="1"/>
  <c r="E366" i="3"/>
  <c r="F366" i="3" s="1"/>
  <c r="E397" i="3"/>
  <c r="F397" i="3" s="1"/>
  <c r="E416" i="3"/>
  <c r="F416" i="3" s="1"/>
  <c r="E447" i="3"/>
  <c r="F447" i="3" s="1"/>
  <c r="E466" i="3"/>
  <c r="F466" i="3" s="1"/>
  <c r="E497" i="3"/>
  <c r="F497" i="3" s="1"/>
  <c r="E9" i="5"/>
  <c r="F9" i="5" s="1"/>
  <c r="E504" i="3"/>
  <c r="F504" i="3" s="1"/>
  <c r="E19" i="5"/>
  <c r="F19" i="5" s="1"/>
  <c r="E339" i="3"/>
  <c r="F339" i="3" s="1"/>
  <c r="E361" i="3"/>
  <c r="F361" i="3" s="1"/>
  <c r="E377" i="3"/>
  <c r="F377" i="3" s="1"/>
  <c r="E380" i="3"/>
  <c r="F380" i="3" s="1"/>
  <c r="E396" i="3"/>
  <c r="F396" i="3" s="1"/>
  <c r="E427" i="3"/>
  <c r="F427" i="3" s="1"/>
  <c r="E430" i="3"/>
  <c r="F430" i="3" s="1"/>
  <c r="E446" i="3"/>
  <c r="F446" i="3" s="1"/>
  <c r="E477" i="3"/>
  <c r="F477" i="3" s="1"/>
  <c r="E480" i="3"/>
  <c r="F480" i="3" s="1"/>
  <c r="E496" i="3"/>
  <c r="F496" i="3" s="1"/>
  <c r="E527" i="3"/>
  <c r="F527" i="3" s="1"/>
  <c r="E345" i="3"/>
  <c r="F345" i="3" s="1"/>
  <c r="E349" i="3"/>
  <c r="F349" i="3" s="1"/>
  <c r="E388" i="3"/>
  <c r="F388" i="3" s="1"/>
  <c r="E399" i="3"/>
  <c r="F399" i="3" s="1"/>
  <c r="E438" i="3"/>
  <c r="F438" i="3" s="1"/>
  <c r="E441" i="3"/>
  <c r="F441" i="3" s="1"/>
  <c r="E449" i="3"/>
  <c r="F449" i="3" s="1"/>
  <c r="E484" i="3"/>
  <c r="F484" i="3" s="1"/>
  <c r="E488" i="3"/>
  <c r="F488" i="3" s="1"/>
  <c r="E491" i="3"/>
  <c r="F491" i="3" s="1"/>
  <c r="E499" i="3"/>
  <c r="F499" i="3" s="1"/>
  <c r="E357" i="3"/>
  <c r="F357" i="3" s="1"/>
  <c r="E360" i="3"/>
  <c r="F360" i="3" s="1"/>
  <c r="E376" i="3"/>
  <c r="F376" i="3" s="1"/>
  <c r="E391" i="3"/>
  <c r="F391" i="3" s="1"/>
  <c r="E407" i="3"/>
  <c r="F407" i="3" s="1"/>
  <c r="E410" i="3"/>
  <c r="F410" i="3" s="1"/>
  <c r="E426" i="3"/>
  <c r="F426" i="3" s="1"/>
  <c r="E457" i="3"/>
  <c r="F457" i="3" s="1"/>
  <c r="E460" i="3"/>
  <c r="F460" i="3" s="1"/>
  <c r="E476" i="3"/>
  <c r="F476" i="3" s="1"/>
  <c r="E507" i="3"/>
  <c r="F507" i="3" s="1"/>
  <c r="E510" i="3"/>
  <c r="F510" i="3" s="1"/>
  <c r="E526" i="3"/>
  <c r="F526" i="3" s="1"/>
  <c r="E18" i="5"/>
  <c r="F18" i="5" s="1"/>
  <c r="E26" i="5"/>
  <c r="F26" i="5" s="1"/>
  <c r="E368" i="3"/>
  <c r="F368" i="3" s="1"/>
  <c r="E379" i="3"/>
  <c r="F379" i="3" s="1"/>
  <c r="E418" i="3"/>
  <c r="F418" i="3" s="1"/>
  <c r="E421" i="3"/>
  <c r="F421" i="3" s="1"/>
  <c r="E429" i="3"/>
  <c r="F429" i="3" s="1"/>
  <c r="E468" i="3"/>
  <c r="F468" i="3" s="1"/>
  <c r="E471" i="3"/>
  <c r="F471" i="3" s="1"/>
  <c r="E479" i="3"/>
  <c r="F479" i="3" s="1"/>
  <c r="E518" i="3"/>
  <c r="F518" i="3" s="1"/>
  <c r="E521" i="3"/>
  <c r="F521" i="3" s="1"/>
  <c r="E14" i="5"/>
  <c r="F14" i="5" s="1"/>
  <c r="E371" i="3"/>
  <c r="F371" i="3" s="1"/>
  <c r="E390" i="3"/>
  <c r="F390" i="3" s="1"/>
  <c r="E440" i="3"/>
  <c r="F440" i="3" s="1"/>
  <c r="E490" i="3"/>
  <c r="F490" i="3" s="1"/>
  <c r="E348" i="3"/>
  <c r="F348" i="3" s="1"/>
  <c r="E359" i="3"/>
  <c r="F359" i="3" s="1"/>
  <c r="E375" i="3"/>
  <c r="F375" i="3" s="1"/>
  <c r="E394" i="3"/>
  <c r="F394" i="3" s="1"/>
  <c r="E398" i="3"/>
  <c r="F398" i="3" s="1"/>
  <c r="E409" i="3"/>
  <c r="F409" i="3" s="1"/>
  <c r="E425" i="3"/>
  <c r="F425" i="3" s="1"/>
  <c r="E444" i="3"/>
  <c r="F444" i="3" s="1"/>
  <c r="E448" i="3"/>
  <c r="F448" i="3" s="1"/>
  <c r="E451" i="3"/>
  <c r="F451" i="3" s="1"/>
  <c r="E459" i="3"/>
  <c r="F459" i="3" s="1"/>
  <c r="E475" i="3"/>
  <c r="F475" i="3" s="1"/>
  <c r="E494" i="3"/>
  <c r="F494" i="3" s="1"/>
  <c r="E498" i="3"/>
  <c r="F498" i="3" s="1"/>
  <c r="E501" i="3"/>
  <c r="F501" i="3" s="1"/>
  <c r="E509" i="3"/>
  <c r="F509" i="3" s="1"/>
  <c r="E525" i="3"/>
  <c r="F525" i="3" s="1"/>
  <c r="E6" i="5"/>
  <c r="F6" i="5" s="1"/>
  <c r="E351" i="3"/>
  <c r="F351" i="3" s="1"/>
  <c r="E367" i="3"/>
  <c r="F367" i="3" s="1"/>
  <c r="E370" i="3"/>
  <c r="F370" i="3" s="1"/>
  <c r="E386" i="3"/>
  <c r="F386" i="3" s="1"/>
  <c r="E401" i="3"/>
  <c r="F401" i="3" s="1"/>
  <c r="E417" i="3"/>
  <c r="F417" i="3" s="1"/>
  <c r="E420" i="3"/>
  <c r="F420" i="3" s="1"/>
  <c r="E436" i="3"/>
  <c r="F436" i="3" s="1"/>
  <c r="E467" i="3"/>
  <c r="F467" i="3" s="1"/>
  <c r="E470" i="3"/>
  <c r="F470" i="3" s="1"/>
  <c r="E486" i="3"/>
  <c r="F486" i="3" s="1"/>
  <c r="E517" i="3"/>
  <c r="F517" i="3" s="1"/>
  <c r="E520" i="3"/>
  <c r="F520" i="3" s="1"/>
  <c r="E21" i="5"/>
  <c r="F21" i="5" s="1"/>
  <c r="E3" i="4"/>
  <c r="E10" i="4"/>
  <c r="F10" i="4" s="1"/>
  <c r="O15" i="5"/>
  <c r="E17" i="4"/>
  <c r="F17" i="4" s="1"/>
  <c r="O42" i="5"/>
  <c r="O32" i="5"/>
  <c r="E35" i="4"/>
  <c r="F35" i="4" s="1"/>
  <c r="E38" i="4"/>
  <c r="F38" i="4" s="1"/>
  <c r="O54" i="5"/>
  <c r="O36" i="5"/>
  <c r="E36" i="5" s="1"/>
  <c r="F36" i="5" s="1"/>
  <c r="O59" i="5"/>
  <c r="O67" i="5"/>
  <c r="E67" i="5" s="1"/>
  <c r="F67" i="5" s="1"/>
  <c r="E68" i="4"/>
  <c r="F68" i="4" s="1"/>
  <c r="O28" i="5"/>
  <c r="E28" i="5" s="1"/>
  <c r="F28" i="5" s="1"/>
  <c r="E42" i="5"/>
  <c r="F42" i="5" s="1"/>
  <c r="E49" i="5"/>
  <c r="F49" i="5" s="1"/>
  <c r="O35" i="5"/>
  <c r="E35" i="5" s="1"/>
  <c r="F35" i="5" s="1"/>
  <c r="O27" i="5"/>
  <c r="E27" i="5" s="1"/>
  <c r="F27" i="5" s="1"/>
  <c r="O49" i="5"/>
  <c r="O66" i="5"/>
  <c r="E66" i="5" s="1"/>
  <c r="F66" i="5" s="1"/>
  <c r="O64" i="5"/>
  <c r="O3" i="5"/>
  <c r="E3" i="5" s="1"/>
  <c r="F3" i="5" s="1"/>
  <c r="O13" i="5"/>
  <c r="E13" i="5" s="1"/>
  <c r="F13" i="5" s="1"/>
  <c r="O33" i="5"/>
  <c r="E33" i="5" s="1"/>
  <c r="F33" i="5" s="1"/>
  <c r="E45" i="5"/>
  <c r="F45" i="5" s="1"/>
  <c r="O20" i="5"/>
  <c r="E20" i="5" s="1"/>
  <c r="F20" i="5" s="1"/>
  <c r="E28" i="4"/>
  <c r="F28" i="4" s="1"/>
  <c r="O24" i="5"/>
  <c r="E24" i="5" s="1"/>
  <c r="F24" i="5" s="1"/>
  <c r="O55" i="5"/>
  <c r="E55" i="5" s="1"/>
  <c r="F55" i="5" s="1"/>
  <c r="O57" i="5"/>
  <c r="E44" i="5"/>
  <c r="F44" i="5" s="1"/>
  <c r="O58" i="5"/>
  <c r="E58" i="5" s="1"/>
  <c r="F58" i="5" s="1"/>
  <c r="E62" i="5"/>
  <c r="F62" i="5" s="1"/>
  <c r="E11" i="4"/>
  <c r="F11" i="4" s="1"/>
  <c r="E22" i="4"/>
  <c r="F22" i="4" s="1"/>
  <c r="O52" i="5"/>
  <c r="E36" i="4"/>
  <c r="F36" i="4" s="1"/>
  <c r="O65" i="5"/>
  <c r="O51" i="5"/>
  <c r="E57" i="4"/>
  <c r="F57" i="4" s="1"/>
  <c r="E12" i="5"/>
  <c r="F12" i="5" s="1"/>
  <c r="E32" i="5"/>
  <c r="F32" i="5" s="1"/>
  <c r="E40" i="5"/>
  <c r="F40" i="5" s="1"/>
  <c r="O17" i="5"/>
  <c r="E17" i="5" s="1"/>
  <c r="F17" i="5" s="1"/>
  <c r="O40" i="5"/>
  <c r="O46" i="5"/>
  <c r="E46" i="5" s="1"/>
  <c r="F46" i="5" s="1"/>
  <c r="E10" i="5"/>
  <c r="F10" i="5" s="1"/>
  <c r="E39" i="5"/>
  <c r="F39" i="5" s="1"/>
  <c r="E57" i="5"/>
  <c r="F57" i="5" s="1"/>
  <c r="E64" i="5"/>
  <c r="F64" i="5" s="1"/>
  <c r="E65" i="5"/>
  <c r="F65" i="5" s="1"/>
  <c r="O37" i="5"/>
  <c r="E37" i="5" s="1"/>
  <c r="F37" i="5" s="1"/>
  <c r="O56" i="5"/>
  <c r="O62" i="5"/>
  <c r="E58" i="4"/>
  <c r="F58" i="4" s="1"/>
  <c r="O47" i="5"/>
  <c r="E47" i="5" s="1"/>
  <c r="F47" i="5" s="1"/>
  <c r="O18" i="5"/>
  <c r="O29" i="5"/>
  <c r="E29" i="5" s="1"/>
  <c r="F29" i="5" s="1"/>
  <c r="O44" i="5"/>
  <c r="O41" i="5"/>
  <c r="E41" i="5" s="1"/>
  <c r="F41" i="5" s="1"/>
  <c r="E52" i="5"/>
  <c r="F52" i="5" s="1"/>
  <c r="E56" i="5"/>
  <c r="F56" i="5" s="1"/>
  <c r="E59" i="5"/>
  <c r="F59" i="5" s="1"/>
  <c r="O12" i="5"/>
  <c r="O22" i="5"/>
  <c r="E22" i="5" s="1"/>
  <c r="F22" i="5" s="1"/>
  <c r="O25" i="5"/>
  <c r="E25" i="5" s="1"/>
  <c r="F25" i="5" s="1"/>
  <c r="O61" i="5"/>
  <c r="E61" i="5" s="1"/>
  <c r="F61" i="5" s="1"/>
  <c r="E13" i="4"/>
  <c r="F13" i="4" s="1"/>
  <c r="E20" i="4"/>
  <c r="F20" i="4" s="1"/>
  <c r="O30" i="5"/>
  <c r="E30" i="5" s="1"/>
  <c r="F30" i="5" s="1"/>
  <c r="O34" i="5"/>
  <c r="E34" i="5" s="1"/>
  <c r="F34" i="5" s="1"/>
  <c r="E45" i="4"/>
  <c r="F45" i="4" s="1"/>
  <c r="E48" i="4"/>
  <c r="F48" i="4" s="1"/>
  <c r="O39" i="5"/>
  <c r="O50" i="5"/>
  <c r="E50" i="5" s="1"/>
  <c r="F50" i="5" s="1"/>
  <c r="O9" i="5"/>
  <c r="E15" i="5"/>
  <c r="F15" i="5" s="1"/>
  <c r="E51" i="5"/>
  <c r="F51" i="5" s="1"/>
  <c r="E54" i="5"/>
  <c r="F54" i="5" s="1"/>
  <c r="O68" i="5"/>
  <c r="E68" i="5" s="1"/>
  <c r="F68" i="5" s="1"/>
  <c r="E6" i="4"/>
  <c r="F6" i="4" s="1"/>
  <c r="O7" i="5"/>
  <c r="E7" i="5" s="1"/>
  <c r="F7" i="5" s="1"/>
  <c r="E31" i="4"/>
  <c r="F31" i="4" s="1"/>
  <c r="O45" i="5"/>
  <c r="E42" i="4"/>
  <c r="F42" i="4" s="1"/>
  <c r="E49" i="4"/>
  <c r="F49" i="4" s="1"/>
  <c r="E56" i="4"/>
  <c r="F56" i="4" s="1"/>
  <c r="E60" i="4"/>
  <c r="F60" i="4" s="1"/>
  <c r="O60" i="5"/>
  <c r="E60" i="5" s="1"/>
  <c r="F60" i="5" s="1"/>
  <c r="E67" i="4"/>
  <c r="F67" i="4" s="1"/>
  <c r="E5" i="5"/>
  <c r="F5" i="5" s="1"/>
  <c r="O11" i="5"/>
  <c r="E11" i="5" s="1"/>
  <c r="F11" i="5" s="1"/>
  <c r="O23" i="5"/>
  <c r="E23" i="5" s="1"/>
  <c r="F23" i="5" s="1"/>
  <c r="F26" i="1" l="1"/>
  <c r="F17" i="1"/>
  <c r="F3" i="4"/>
  <c r="F28" i="1" s="1"/>
  <c r="E28" i="1"/>
  <c r="E26" i="1" s="1"/>
  <c r="S25" i="1" s="1"/>
  <c r="V25" i="1" s="1"/>
</calcChain>
</file>

<file path=xl/sharedStrings.xml><?xml version="1.0" encoding="utf-8"?>
<sst xmlns="http://schemas.openxmlformats.org/spreadsheetml/2006/main" count="6167" uniqueCount="768">
  <si>
    <t>Forwards</t>
  </si>
  <si>
    <t>Team</t>
  </si>
  <si>
    <t>Age</t>
  </si>
  <si>
    <t>Pos</t>
  </si>
  <si>
    <t>FP</t>
  </si>
  <si>
    <t>FP/GP</t>
  </si>
  <si>
    <t>GP</t>
  </si>
  <si>
    <t>TOI</t>
  </si>
  <si>
    <t>PP TOI</t>
  </si>
  <si>
    <t>G</t>
  </si>
  <si>
    <t>A</t>
  </si>
  <si>
    <t>PTS</t>
  </si>
  <si>
    <t>SOG</t>
  </si>
  <si>
    <t>PPG</t>
  </si>
  <si>
    <t>PPP</t>
  </si>
  <si>
    <t>BLK</t>
  </si>
  <si>
    <t>HIT</t>
  </si>
  <si>
    <t>+/-</t>
  </si>
  <si>
    <t>GWG</t>
  </si>
  <si>
    <t>FOW</t>
  </si>
  <si>
    <t>FOL</t>
  </si>
  <si>
    <t>FO%</t>
  </si>
  <si>
    <t>Extra</t>
  </si>
  <si>
    <t>Connor McDavid</t>
  </si>
  <si>
    <t>Leon Draisaitl</t>
  </si>
  <si>
    <t>Brad Marchand</t>
  </si>
  <si>
    <t>Nathan MacKinnon</t>
  </si>
  <si>
    <t>Nikita Kucherov</t>
  </si>
  <si>
    <t>Artemi Panarin</t>
  </si>
  <si>
    <t>Mikko Rantanen</t>
  </si>
  <si>
    <t>David Pastrnak</t>
  </si>
  <si>
    <t>Aleksander Barkov</t>
  </si>
  <si>
    <t>Patrick Kane</t>
  </si>
  <si>
    <t>Auston Matthews</t>
  </si>
  <si>
    <t>Mitch Marner</t>
  </si>
  <si>
    <t>Defence</t>
  </si>
  <si>
    <t>Cale Makar</t>
  </si>
  <si>
    <t>John Carlson</t>
  </si>
  <si>
    <t>Quinn Hughes</t>
  </si>
  <si>
    <t>Adam Fox</t>
  </si>
  <si>
    <t>Victor Hedman</t>
  </si>
  <si>
    <t>Kris Letang</t>
  </si>
  <si>
    <t>Player</t>
  </si>
  <si>
    <t>W</t>
  </si>
  <si>
    <t>L</t>
  </si>
  <si>
    <t>OTL</t>
  </si>
  <si>
    <t>SO</t>
  </si>
  <si>
    <t>SA</t>
  </si>
  <si>
    <t>GA</t>
  </si>
  <si>
    <t>SV</t>
  </si>
  <si>
    <t>GAA</t>
  </si>
  <si>
    <t>SV%</t>
  </si>
  <si>
    <t>TOTAL FP</t>
  </si>
  <si>
    <t>TOTAL FP/GP</t>
  </si>
  <si>
    <t>Andrei Vasilevskiy</t>
  </si>
  <si>
    <t>Connor Hellebuyck</t>
  </si>
  <si>
    <t>Juuse Saros</t>
  </si>
  <si>
    <t>Fantasy Point Value</t>
  </si>
  <si>
    <t>EDM</t>
  </si>
  <si>
    <t>C</t>
  </si>
  <si>
    <t>C/LW</t>
  </si>
  <si>
    <t>COL</t>
  </si>
  <si>
    <t>TOR</t>
  </si>
  <si>
    <t>RW</t>
  </si>
  <si>
    <t>Kyle Connor</t>
  </si>
  <si>
    <t>WPG</t>
  </si>
  <si>
    <t>LW</t>
  </si>
  <si>
    <t>Alex Ovechkin</t>
  </si>
  <si>
    <t>WSH</t>
  </si>
  <si>
    <t>BOS</t>
  </si>
  <si>
    <t>T.B</t>
  </si>
  <si>
    <t>Kirill Kaprizov</t>
  </si>
  <si>
    <t>MIN</t>
  </si>
  <si>
    <t>LW/RW</t>
  </si>
  <si>
    <t>CHI</t>
  </si>
  <si>
    <t>Mark Scheifele</t>
  </si>
  <si>
    <t>Nazem Kadri</t>
  </si>
  <si>
    <t>Johnny Gaudreau</t>
  </si>
  <si>
    <t>CGY</t>
  </si>
  <si>
    <t>John Tavares</t>
  </si>
  <si>
    <t>Sebastian Aho</t>
  </si>
  <si>
    <t>CAR</t>
  </si>
  <si>
    <t>Max Pacioretty</t>
  </si>
  <si>
    <t>VGK</t>
  </si>
  <si>
    <t>D</t>
  </si>
  <si>
    <t>Sidney Crosby</t>
  </si>
  <si>
    <t>PIT</t>
  </si>
  <si>
    <t>Jonathan Huberdeau</t>
  </si>
  <si>
    <t>FLA</t>
  </si>
  <si>
    <t>Gabriel Landeskog</t>
  </si>
  <si>
    <t>Patrice Bergeron</t>
  </si>
  <si>
    <t>Jake Guentzel</t>
  </si>
  <si>
    <t>Mats Zuccarello</t>
  </si>
  <si>
    <t>Jason Robertson</t>
  </si>
  <si>
    <t>DAL</t>
  </si>
  <si>
    <t>NYR</t>
  </si>
  <si>
    <t>Matthew Tkachuk</t>
  </si>
  <si>
    <t>Drake Batherson</t>
  </si>
  <si>
    <t>OTT</t>
  </si>
  <si>
    <t>Timo Meier</t>
  </si>
  <si>
    <t>S.J</t>
  </si>
  <si>
    <t>Roope Hintz</t>
  </si>
  <si>
    <t>Steven Stamkos</t>
  </si>
  <si>
    <t>C/RW</t>
  </si>
  <si>
    <t>Jack Eichel</t>
  </si>
  <si>
    <t>Roman Josi</t>
  </si>
  <si>
    <t>NSH</t>
  </si>
  <si>
    <t>Nikolaj Ehlers</t>
  </si>
  <si>
    <t>Evgeni Malkin</t>
  </si>
  <si>
    <t>Blake Wheeler</t>
  </si>
  <si>
    <t>Elias Lindholm</t>
  </si>
  <si>
    <t>Kevin Fiala</t>
  </si>
  <si>
    <t>Joe Pavelski</t>
  </si>
  <si>
    <t>Alex Debrincat</t>
  </si>
  <si>
    <t>Mika Zibanejad</t>
  </si>
  <si>
    <t>Bryan Rust</t>
  </si>
  <si>
    <t>Ryan Nugent-Hopkins</t>
  </si>
  <si>
    <t>Brady Tkachuk</t>
  </si>
  <si>
    <t>J.T. Miller</t>
  </si>
  <si>
    <t>VAN</t>
  </si>
  <si>
    <t>Andrei Svechnikov</t>
  </si>
  <si>
    <t>Vladimir Tarasenko</t>
  </si>
  <si>
    <t>STL</t>
  </si>
  <si>
    <t>Josh Norris</t>
  </si>
  <si>
    <t>William Nylander</t>
  </si>
  <si>
    <t>Teuvo Teravainen</t>
  </si>
  <si>
    <t>Mathew Barzal</t>
  </si>
  <si>
    <t>NYI</t>
  </si>
  <si>
    <t>Evgeny Kuznetsov</t>
  </si>
  <si>
    <t>Pavel Buchnevich</t>
  </si>
  <si>
    <t>Tony Deangelo</t>
  </si>
  <si>
    <t>Andrew Copp</t>
  </si>
  <si>
    <t>Pierre-Luc Dubois</t>
  </si>
  <si>
    <t>Ryan Hartman</t>
  </si>
  <si>
    <t>Anze Kopitar</t>
  </si>
  <si>
    <t>L.A</t>
  </si>
  <si>
    <t>Tomas Hertl</t>
  </si>
  <si>
    <t>Oliver Bjorkstrand</t>
  </si>
  <si>
    <t>CBJ</t>
  </si>
  <si>
    <t>Filip Forsberg</t>
  </si>
  <si>
    <t>Claude Giroux</t>
  </si>
  <si>
    <t>PHI</t>
  </si>
  <si>
    <t>Chris Kreider</t>
  </si>
  <si>
    <t>Vincent Trocheck</t>
  </si>
  <si>
    <t>Patrik Laine</t>
  </si>
  <si>
    <t>Morgan Rielly</t>
  </si>
  <si>
    <t>Jonathan Marchessault</t>
  </si>
  <si>
    <t>Brayden Point</t>
  </si>
  <si>
    <t>Thomas Chabot</t>
  </si>
  <si>
    <t>Nicklas Backstrom</t>
  </si>
  <si>
    <t>Nick Suzuki</t>
  </si>
  <si>
    <t>MTL</t>
  </si>
  <si>
    <t>Tyler Bertuzzi</t>
  </si>
  <si>
    <t>DET</t>
  </si>
  <si>
    <t>Mark Stone</t>
  </si>
  <si>
    <t>Mike Hoffman</t>
  </si>
  <si>
    <t>Cam Atkinson</t>
  </si>
  <si>
    <t>David Perron</t>
  </si>
  <si>
    <t>Darnell Nurse</t>
  </si>
  <si>
    <t>Aaron Ekblad</t>
  </si>
  <si>
    <t>Brock Boeser</t>
  </si>
  <si>
    <t>Brock Nelson</t>
  </si>
  <si>
    <t>Clayton Keller</t>
  </si>
  <si>
    <t>ARI</t>
  </si>
  <si>
    <t>Sean Couturier</t>
  </si>
  <si>
    <t>Neal Pionk</t>
  </si>
  <si>
    <t>Tyler Toffoli</t>
  </si>
  <si>
    <t>Joel Eriksson Ek</t>
  </si>
  <si>
    <t>Jordan Kyrou</t>
  </si>
  <si>
    <t>Dougie Hamilton</t>
  </si>
  <si>
    <t>N.J</t>
  </si>
  <si>
    <t>Jakub Voracek</t>
  </si>
  <si>
    <t>Alex Pietrangelo</t>
  </si>
  <si>
    <t>Jesper Bratt</t>
  </si>
  <si>
    <t>Matt Duchene</t>
  </si>
  <si>
    <t>Jesse Puljujarvi</t>
  </si>
  <si>
    <t>Shea Theodore</t>
  </si>
  <si>
    <t>Ryan O'Reilly</t>
  </si>
  <si>
    <t>Alex Tuch</t>
  </si>
  <si>
    <t>BUF</t>
  </si>
  <si>
    <t>Seth Jones</t>
  </si>
  <si>
    <t>Tim Stützle</t>
  </si>
  <si>
    <t>Zach Werenski</t>
  </si>
  <si>
    <t>Tage Thompson</t>
  </si>
  <si>
    <t>Evan Rodrigues</t>
  </si>
  <si>
    <t>Jared McCann</t>
  </si>
  <si>
    <t>SEA</t>
  </si>
  <si>
    <t>Oliver Wahlstrom</t>
  </si>
  <si>
    <t>John Klingberg</t>
  </si>
  <si>
    <t>Ryan Strome</t>
  </si>
  <si>
    <t>Dylan Larkin</t>
  </si>
  <si>
    <t>Charlie McAvoy</t>
  </si>
  <si>
    <t>Devon Toews</t>
  </si>
  <si>
    <t>Lucas Raymond</t>
  </si>
  <si>
    <t>Jack Hughes</t>
  </si>
  <si>
    <t>Connor Brown</t>
  </si>
  <si>
    <t>Tyson Barrie</t>
  </si>
  <si>
    <t>Boone Jenner</t>
  </si>
  <si>
    <t>Andre Burakovsky</t>
  </si>
  <si>
    <t>Zach Hyman</t>
  </si>
  <si>
    <t>Noah Dobson</t>
  </si>
  <si>
    <t>Anders Lee</t>
  </si>
  <si>
    <t>Bo Horvat</t>
  </si>
  <si>
    <t>Taylor Hall</t>
  </si>
  <si>
    <t>Anthony Duclair</t>
  </si>
  <si>
    <t>Drew Doughty</t>
  </si>
  <si>
    <t>Sam Reinhart</t>
  </si>
  <si>
    <t>Tom Wilson</t>
  </si>
  <si>
    <t>Jeff Carter</t>
  </si>
  <si>
    <t>Logan Couture</t>
  </si>
  <si>
    <t>Travis Konecny</t>
  </si>
  <si>
    <t>Sam Bennett</t>
  </si>
  <si>
    <t>Torey Krug</t>
  </si>
  <si>
    <t>Nico Hischier</t>
  </si>
  <si>
    <t>Brent Burns</t>
  </si>
  <si>
    <t>Trevor Zegras</t>
  </si>
  <si>
    <t>ANA</t>
  </si>
  <si>
    <t>Ivan Barbashev</t>
  </si>
  <si>
    <t>Elias Pettersson</t>
  </si>
  <si>
    <t>Viktor Arvidsson</t>
  </si>
  <si>
    <t>Tyler Seguin</t>
  </si>
  <si>
    <t>Moritz Seider</t>
  </si>
  <si>
    <t>Alex Killorn</t>
  </si>
  <si>
    <t>Rasmus Dahlin</t>
  </si>
  <si>
    <t>Ondrej Palat</t>
  </si>
  <si>
    <t>Phil Kessel</t>
  </si>
  <si>
    <t>Valeri Nichushkin</t>
  </si>
  <si>
    <t>Adrian Kempe</t>
  </si>
  <si>
    <t>Marcus Foligno</t>
  </si>
  <si>
    <t>Miro Heiskanen</t>
  </si>
  <si>
    <t>Jordan Eberle</t>
  </si>
  <si>
    <t>Erik Karlsson</t>
  </si>
  <si>
    <t>T.J. Oshie</t>
  </si>
  <si>
    <t>Jaden Schwartz</t>
  </si>
  <si>
    <t>Mikael Granlund</t>
  </si>
  <si>
    <t>Andrew Mangiapane</t>
  </si>
  <si>
    <t>Alex Iafallo</t>
  </si>
  <si>
    <t>Chandler Stephenson</t>
  </si>
  <si>
    <t>Jakob Chychrun</t>
  </si>
  <si>
    <t>Robert Thomas</t>
  </si>
  <si>
    <t>Martin Necas</t>
  </si>
  <si>
    <t>Joel Farabee</t>
  </si>
  <si>
    <t>Jamie Benn</t>
  </si>
  <si>
    <t>Brendan Gallagher</t>
  </si>
  <si>
    <t>Ilya Mikheyev</t>
  </si>
  <si>
    <t>Anthony Beauvillier</t>
  </si>
  <si>
    <t>Shayne Gostisbehere</t>
  </si>
  <si>
    <t>Conor Garland</t>
  </si>
  <si>
    <t>Rickard Rakell</t>
  </si>
  <si>
    <t>Reilly Smith</t>
  </si>
  <si>
    <t>Jared Spurgeon</t>
  </si>
  <si>
    <t>Evan Bouchard</t>
  </si>
  <si>
    <t>Josh Bailey</t>
  </si>
  <si>
    <t>Ondrej Kase</t>
  </si>
  <si>
    <t>Ryan Ellis</t>
  </si>
  <si>
    <t>Ryan Getzlaf</t>
  </si>
  <si>
    <t>Blake Coleman</t>
  </si>
  <si>
    <t>Mikael Backlund</t>
  </si>
  <si>
    <t>Michael Bunting</t>
  </si>
  <si>
    <t>Carter Verhaeghe</t>
  </si>
  <si>
    <t>Sean Monahan</t>
  </si>
  <si>
    <t>Jaccob Slavin</t>
  </si>
  <si>
    <t>Jean-Gabriel Pageau</t>
  </si>
  <si>
    <t>Brayden Schenn</t>
  </si>
  <si>
    <t>Jonathan Drouin</t>
  </si>
  <si>
    <t>James Van Riemsdyk</t>
  </si>
  <si>
    <t>Kyle Okposo</t>
  </si>
  <si>
    <t>Jonas Brodin</t>
  </si>
  <si>
    <t>Jeff Skinner</t>
  </si>
  <si>
    <t>Matt Dumba</t>
  </si>
  <si>
    <t>Rasmus Andersson</t>
  </si>
  <si>
    <t>Brandon Saad</t>
  </si>
  <si>
    <t>Troy Terry</t>
  </si>
  <si>
    <t>Alex Radulov</t>
  </si>
  <si>
    <t>William Karlsson</t>
  </si>
  <si>
    <t>Adam Henrique</t>
  </si>
  <si>
    <t>Tomas Tatar</t>
  </si>
  <si>
    <t>Craig Smith</t>
  </si>
  <si>
    <t>Kyle Palmieri</t>
  </si>
  <si>
    <t>Denis Gurianov</t>
  </si>
  <si>
    <t>Brandon Hagel</t>
  </si>
  <si>
    <t>Mark Giordano</t>
  </si>
  <si>
    <t>Mackenzie Weegar</t>
  </si>
  <si>
    <t>Robby Fabbri</t>
  </si>
  <si>
    <t>Christian Dvorak</t>
  </si>
  <si>
    <t>Paul Stastny</t>
  </si>
  <si>
    <t>Ivan Provorov</t>
  </si>
  <si>
    <t>Noah Hanifin</t>
  </si>
  <si>
    <t>Patric Hornqvist</t>
  </si>
  <si>
    <t>Nino Niederreiter</t>
  </si>
  <si>
    <t>Damon Severson</t>
  </si>
  <si>
    <t>Samuel Girard</t>
  </si>
  <si>
    <t>Yanni Gourde</t>
  </si>
  <si>
    <t>Pavel Zacha</t>
  </si>
  <si>
    <t>Ryan Johansen</t>
  </si>
  <si>
    <t>Ryan Pulock</t>
  </si>
  <si>
    <t>Jonathan Toews</t>
  </si>
  <si>
    <t>Victor Olofsson</t>
  </si>
  <si>
    <t>Tanner Pearson</t>
  </si>
  <si>
    <t>Nate Schmidt</t>
  </si>
  <si>
    <t>Anton Lundell</t>
  </si>
  <si>
    <t>Calle Jarnkrok</t>
  </si>
  <si>
    <t>Jeff Petry</t>
  </si>
  <si>
    <t>Jason Zucker</t>
  </si>
  <si>
    <t>Dominik Kubalik</t>
  </si>
  <si>
    <t>Anthony Cirelli</t>
  </si>
  <si>
    <t>Alex Formenton</t>
  </si>
  <si>
    <t>Josh Morrissey</t>
  </si>
  <si>
    <t>Kevin Hayes</t>
  </si>
  <si>
    <t>Alex Barabanov</t>
  </si>
  <si>
    <t>Alex Goligoski</t>
  </si>
  <si>
    <t>Lawson Crouse</t>
  </si>
  <si>
    <t>Seth Jarvis</t>
  </si>
  <si>
    <t>Nick Schmaltz</t>
  </si>
  <si>
    <t>Kasperi Kapanen</t>
  </si>
  <si>
    <t>Oliver Kylington</t>
  </si>
  <si>
    <t>Josh Anderson</t>
  </si>
  <si>
    <t>Lars Eller</t>
  </si>
  <si>
    <t>Jacob Trouba</t>
  </si>
  <si>
    <t>Gustav Nyquist</t>
  </si>
  <si>
    <t>Charlie Coyle</t>
  </si>
  <si>
    <t>Cam Fowler</t>
  </si>
  <si>
    <t>Evgeny Dadonov</t>
  </si>
  <si>
    <t>Pius Suter</t>
  </si>
  <si>
    <t>Eeli Tolvanen</t>
  </si>
  <si>
    <t>Ryan Suter</t>
  </si>
  <si>
    <t>Mikhail Sergachev</t>
  </si>
  <si>
    <t>Alex Kerfoot</t>
  </si>
  <si>
    <t>Cole Caufield</t>
  </si>
  <si>
    <t>Dawson Mercer</t>
  </si>
  <si>
    <t>Colton Parayko</t>
  </si>
  <si>
    <t>Vince Dunn</t>
  </si>
  <si>
    <t>Kailer Yamamoto</t>
  </si>
  <si>
    <t>Matt Grzelcyk</t>
  </si>
  <si>
    <t>Travis Boyd</t>
  </si>
  <si>
    <t>Kirby Dach</t>
  </si>
  <si>
    <t>Conor Sheary</t>
  </si>
  <si>
    <t>Phillip Danault</t>
  </si>
  <si>
    <t>Justin Faulk</t>
  </si>
  <si>
    <t>Casey Mittelstadt</t>
  </si>
  <si>
    <t>Anthony Mantha</t>
  </si>
  <si>
    <t>Nicolas Roy</t>
  </si>
  <si>
    <t>Tanner Jeannot</t>
  </si>
  <si>
    <t>Ryan Donato</t>
  </si>
  <si>
    <t>Dustin Brown</t>
  </si>
  <si>
    <t>Sonny Milano</t>
  </si>
  <si>
    <t>Zach Parise</t>
  </si>
  <si>
    <t>J.T. Compher</t>
  </si>
  <si>
    <t>Filip Hronek</t>
  </si>
  <si>
    <t>Kevin Shattenkirk</t>
  </si>
  <si>
    <t>Dylan Cozens</t>
  </si>
  <si>
    <t>Dylan Strome</t>
  </si>
  <si>
    <t>Johan Larsson</t>
  </si>
  <si>
    <t>Nick Paul</t>
  </si>
  <si>
    <t>Jake Debrusk</t>
  </si>
  <si>
    <t>Logan O'Connor</t>
  </si>
  <si>
    <t>Jakob Silfverberg</t>
  </si>
  <si>
    <t>Jonathan Dahlen</t>
  </si>
  <si>
    <t>Andreas Athanasiou</t>
  </si>
  <si>
    <t>Ryan Graves</t>
  </si>
  <si>
    <t>Warren Foegele</t>
  </si>
  <si>
    <t>Jason Spezza</t>
  </si>
  <si>
    <t>Frederick Gaudreau</t>
  </si>
  <si>
    <t>Jordan Staal</t>
  </si>
  <si>
    <t>Yegor Sharangovich</t>
  </si>
  <si>
    <t>Jordan Greenway</t>
  </si>
  <si>
    <t>Alex Wennberg</t>
  </si>
  <si>
    <t>Oliver Ekman-Larsson</t>
  </si>
  <si>
    <t>Marcus Johansson</t>
  </si>
  <si>
    <t>Gustav Forsling</t>
  </si>
  <si>
    <t>Adam Boqvist</t>
  </si>
  <si>
    <t>Tyler Ennis</t>
  </si>
  <si>
    <t>Mattias Ekholm</t>
  </si>
  <si>
    <t>Max Comtois</t>
  </si>
  <si>
    <t>Dmitry Orlov</t>
  </si>
  <si>
    <t>Hampus Lindholm</t>
  </si>
  <si>
    <t>Brett Pesce</t>
  </si>
  <si>
    <t>Noah Gregor</t>
  </si>
  <si>
    <t>Jake Muzzin</t>
  </si>
  <si>
    <t>Mike Reilly</t>
  </si>
  <si>
    <t>Alec Martinez</t>
  </si>
  <si>
    <t>Ben Chiarot</t>
  </si>
  <si>
    <t>Trevor Moore</t>
  </si>
  <si>
    <t>Andreas Johnsson</t>
  </si>
  <si>
    <t>Max Domi</t>
  </si>
  <si>
    <t>Erik Brannstrom</t>
  </si>
  <si>
    <t>Brandon Montour</t>
  </si>
  <si>
    <t>Jake Bean</t>
  </si>
  <si>
    <t>Alex Texier</t>
  </si>
  <si>
    <t>Corey Perry</t>
  </si>
  <si>
    <t>Luke Kunin</t>
  </si>
  <si>
    <t>Scott Laughton</t>
  </si>
  <si>
    <t>Alex Newhook</t>
  </si>
  <si>
    <t>Brady Skjei</t>
  </si>
  <si>
    <t>Rudolfs Balcers</t>
  </si>
  <si>
    <t>P.K. Subban</t>
  </si>
  <si>
    <t>Esa Lindell</t>
  </si>
  <si>
    <t>Ross Colton</t>
  </si>
  <si>
    <t>Erik Haula</t>
  </si>
  <si>
    <t>Nick Bonino</t>
  </si>
  <si>
    <t>Kaapo Kakko</t>
  </si>
  <si>
    <t>Kieffer Bellows</t>
  </si>
  <si>
    <t>Daniel Sprong</t>
  </si>
  <si>
    <t>Bowen Byram</t>
  </si>
  <si>
    <t>Derick Brassard</t>
  </si>
  <si>
    <t>Nils Hoglander</t>
  </si>
  <si>
    <t>Frank Vatrano</t>
  </si>
  <si>
    <t>Kevin Labanc</t>
  </si>
  <si>
    <t>Artem Zub</t>
  </si>
  <si>
    <t>Chris Wideman</t>
  </si>
  <si>
    <t>Nicolas Hague</t>
  </si>
  <si>
    <t>Jesperi Kotkaniemi</t>
  </si>
  <si>
    <t>Vinnie Hinostroza</t>
  </si>
  <si>
    <t>Danton Heinen</t>
  </si>
  <si>
    <t>Brandon Tanev</t>
  </si>
  <si>
    <t>Erik Gustafsson (D)</t>
  </si>
  <si>
    <t>Rasmus Asplund</t>
  </si>
  <si>
    <t>Jamie Drysdale</t>
  </si>
  <si>
    <t>Pierre Engvall</t>
  </si>
  <si>
    <t>Tyler Myers</t>
  </si>
  <si>
    <t>Barclay Goodrow</t>
  </si>
  <si>
    <t>Jack Roslovic</t>
  </si>
  <si>
    <t>Joonas Donskoi</t>
  </si>
  <si>
    <t>Cole Sillinger</t>
  </si>
  <si>
    <t>Colin Miller</t>
  </si>
  <si>
    <t>Keith Yandle</t>
  </si>
  <si>
    <t>Milan Lucic</t>
  </si>
  <si>
    <t>Owen Tippett</t>
  </si>
  <si>
    <t>Alex Carrier</t>
  </si>
  <si>
    <t>Zach Whitecloud</t>
  </si>
  <si>
    <t>Scott Mayfield</t>
  </si>
  <si>
    <t>Dillon Dube</t>
  </si>
  <si>
    <t>Erik Johnson</t>
  </si>
  <si>
    <t>Zack Kassian</t>
  </si>
  <si>
    <t>Vladislav Namestnikov</t>
  </si>
  <si>
    <t>Artturi Lehkonen</t>
  </si>
  <si>
    <t>Adam Pelech</t>
  </si>
  <si>
    <t>Mike Matheson</t>
  </si>
  <si>
    <t>Teddy Blueger</t>
  </si>
  <si>
    <t>Travis Sanheim</t>
  </si>
  <si>
    <t>Duncan Keith</t>
  </si>
  <si>
    <t>Matt Roy</t>
  </si>
  <si>
    <t>Quinton Byfield</t>
  </si>
  <si>
    <t>Brock McGinn</t>
  </si>
  <si>
    <t>Arthur Kaliyev</t>
  </si>
  <si>
    <t>Zemgus Girgensons</t>
  </si>
  <si>
    <t>Jake Evans</t>
  </si>
  <si>
    <t>Barrett Hayton</t>
  </si>
  <si>
    <t>Nick Leddy</t>
  </si>
  <si>
    <t>Chris Tierney</t>
  </si>
  <si>
    <t>Filip Zadina</t>
  </si>
  <si>
    <t>Urho Vaakanainen</t>
  </si>
  <si>
    <t>Justin Schultz</t>
  </si>
  <si>
    <t>Dylan Coghlan</t>
  </si>
  <si>
    <t>Eric Robinson</t>
  </si>
  <si>
    <t>Brian Dumoulin</t>
  </si>
  <si>
    <t>Nick Foligno</t>
  </si>
  <si>
    <t>Garnet Hathaway</t>
  </si>
  <si>
    <t>Adam Lowry</t>
  </si>
  <si>
    <t>Sean Kuraly</t>
  </si>
  <si>
    <t>Jesper Fast</t>
  </si>
  <si>
    <t>Mason Appleton</t>
  </si>
  <si>
    <t>Alex Edler</t>
  </si>
  <si>
    <t>Philipp Kurashev</t>
  </si>
  <si>
    <t>Vladislav Gavrikov</t>
  </si>
  <si>
    <t>Oskar Lindblom</t>
  </si>
  <si>
    <t>Colton Sissons</t>
  </si>
  <si>
    <t>Cody Ceci</t>
  </si>
  <si>
    <t>Derek Grant</t>
  </si>
  <si>
    <t>Zach Sanford</t>
  </si>
  <si>
    <t>Connor Murphy</t>
  </si>
  <si>
    <t>Mattias Janmark</t>
  </si>
  <si>
    <t>Ty Smith</t>
  </si>
  <si>
    <t>Rasmus Ristolainen</t>
  </si>
  <si>
    <t>Nick Ritchie</t>
  </si>
  <si>
    <t>Carson Soucy</t>
  </si>
  <si>
    <t>Ryan McDonagh</t>
  </si>
  <si>
    <t>Ryan Poehling</t>
  </si>
  <si>
    <t>John Marino</t>
  </si>
  <si>
    <t>Erik Cernak</t>
  </si>
  <si>
    <t>Jimmy Vesey</t>
  </si>
  <si>
    <t>Isac Lundestrom</t>
  </si>
  <si>
    <t>Yakov Trenin</t>
  </si>
  <si>
    <t>Filip Chytil</t>
  </si>
  <si>
    <t>Derek Stepan</t>
  </si>
  <si>
    <t>Andrew Ladd</t>
  </si>
  <si>
    <t>Brandon Carlo</t>
  </si>
  <si>
    <t>Michael Rasmussen</t>
  </si>
  <si>
    <t>Mason Marchment</t>
  </si>
  <si>
    <t>Rasmus Sandin</t>
  </si>
  <si>
    <t>Tomas Nosek</t>
  </si>
  <si>
    <t>Oskar Sundqvist</t>
  </si>
  <si>
    <t>Nick Cousins</t>
  </si>
  <si>
    <t>Radek Faksa</t>
  </si>
  <si>
    <t>Morgan Geekie</t>
  </si>
  <si>
    <t>Joel Armia</t>
  </si>
  <si>
    <t>Mario Ferraro</t>
  </si>
  <si>
    <t>Alex Galchenyuk</t>
  </si>
  <si>
    <t>Tyler Motte</t>
  </si>
  <si>
    <t>Nico Sturm</t>
  </si>
  <si>
    <t>Henri Jokiharju</t>
  </si>
  <si>
    <t>Austin Watson</t>
  </si>
  <si>
    <t>Philip Tomasino</t>
  </si>
  <si>
    <t>Michael Raffl</t>
  </si>
  <si>
    <t>Chris Tanev</t>
  </si>
  <si>
    <t>Radko Gudas</t>
  </si>
  <si>
    <t>Alex Chiasson</t>
  </si>
  <si>
    <t>Adam Larsson</t>
  </si>
  <si>
    <t>Nick Holden</t>
  </si>
  <si>
    <t>Gregory Hofmann</t>
  </si>
  <si>
    <t>Patrick Maroon</t>
  </si>
  <si>
    <t>Jacob Peterson</t>
  </si>
  <si>
    <t>Mark Pysyk</t>
  </si>
  <si>
    <t>Nic Dowd</t>
  </si>
  <si>
    <t>Sam Carrick</t>
  </si>
  <si>
    <t>Casey Cizikas</t>
  </si>
  <si>
    <t>Brenden Dillon</t>
  </si>
  <si>
    <t>Sam Gagner</t>
  </si>
  <si>
    <t>Trevor Van Riemsdyk</t>
  </si>
  <si>
    <t>Keegan Kolesar</t>
  </si>
  <si>
    <t>Jonas Siegenthaler</t>
  </si>
  <si>
    <t>Justin Holl</t>
  </si>
  <si>
    <t>Anton Stralman</t>
  </si>
  <si>
    <t>Ian Cole</t>
  </si>
  <si>
    <t>Vasily Podkolzin</t>
  </si>
  <si>
    <t>Nick Bjugstad</t>
  </si>
  <si>
    <t>Cal Clutterbuck</t>
  </si>
  <si>
    <t>Adam Erne</t>
  </si>
  <si>
    <t>Calvin De Haan</t>
  </si>
  <si>
    <t>Ryan Lomberg</t>
  </si>
  <si>
    <t>Michael McLeod</t>
  </si>
  <si>
    <t>David Savard</t>
  </si>
  <si>
    <t>Alexis Lafrenière</t>
  </si>
  <si>
    <t>Dysin Mayo</t>
  </si>
  <si>
    <t>Jamie Oleksiak</t>
  </si>
  <si>
    <t>Luke Glendening</t>
  </si>
  <si>
    <t>Brandon Duhaime</t>
  </si>
  <si>
    <t>Mathieu Joseph</t>
  </si>
  <si>
    <t>Ryan Dzingel</t>
  </si>
  <si>
    <t>Yegor Chinakhov</t>
  </si>
  <si>
    <t>Janne Kuokkanen</t>
  </si>
  <si>
    <t>Jacob Bryson</t>
  </si>
  <si>
    <t>Jacob Middleton</t>
  </si>
  <si>
    <t>Niko Mikkola</t>
  </si>
  <si>
    <t>Maxim Mamin</t>
  </si>
  <si>
    <t>Trevor Lewis</t>
  </si>
  <si>
    <t>David Kampf</t>
  </si>
  <si>
    <t>Eetu Luostarinen</t>
  </si>
  <si>
    <t>William Carrier</t>
  </si>
  <si>
    <t>Tyson Jost</t>
  </si>
  <si>
    <t>Tyler Bozak</t>
  </si>
  <si>
    <t>Logan Stanley</t>
  </si>
  <si>
    <t>Morgan Frost</t>
  </si>
  <si>
    <t>Carl Hagelin</t>
  </si>
  <si>
    <t>Erik Gudbranson</t>
  </si>
  <si>
    <t>Ryan Lindgren</t>
  </si>
  <si>
    <t>Zach Aston-Reese</t>
  </si>
  <si>
    <t>Curtis Lazar</t>
  </si>
  <si>
    <t>Tj Brodie</t>
  </si>
  <si>
    <t>Nikita Zaitsev</t>
  </si>
  <si>
    <t>Andrew Peeke</t>
  </si>
  <si>
    <t>Brayden McNabb</t>
  </si>
  <si>
    <t>Justin Braun</t>
  </si>
  <si>
    <t>Jake McCabe</t>
  </si>
  <si>
    <t>Thomas Novak</t>
  </si>
  <si>
    <t>Dante Fabbro</t>
  </si>
  <si>
    <t>Kevin Rooney</t>
  </si>
  <si>
    <t>Zdeno Chara</t>
  </si>
  <si>
    <t>Pierre-Edouard Bellemare</t>
  </si>
  <si>
    <t>Victor Rask</t>
  </si>
  <si>
    <t>will Butcher</t>
  </si>
  <si>
    <t>Alex Romanov</t>
  </si>
  <si>
    <t>Carl Grundstrom</t>
  </si>
  <si>
    <t>Loui Eriksson</t>
  </si>
  <si>
    <t>Jon Merrill</t>
  </si>
  <si>
    <t>Dmitry Kulikov</t>
  </si>
  <si>
    <t>Joe Thornton</t>
  </si>
  <si>
    <t>Christian Fischer</t>
  </si>
  <si>
    <t>Matt Nieto</t>
  </si>
  <si>
    <t>Timothy Liljegren</t>
  </si>
  <si>
    <t>Brendan Lemieux</t>
  </si>
  <si>
    <t>Haydn Fleury</t>
  </si>
  <si>
    <t>Colton Sceviour</t>
  </si>
  <si>
    <t>Nick Jensen</t>
  </si>
  <si>
    <t>Martin Fehervary</t>
  </si>
  <si>
    <t>Steven Lorentz</t>
  </si>
  <si>
    <t>Evgeny Svechnikov</t>
  </si>
  <si>
    <t>K'andre Miller</t>
  </si>
  <si>
    <t>Henrik Borgstrom</t>
  </si>
  <si>
    <t>Victor Mete</t>
  </si>
  <si>
    <t>Derek Forbort</t>
  </si>
  <si>
    <t>Aliaksei Protas</t>
  </si>
  <si>
    <t>Andrew Cogliano</t>
  </si>
  <si>
    <t>Ethan Bear</t>
  </si>
  <si>
    <t>Blake Lizotte</t>
  </si>
  <si>
    <t>Josh Manson</t>
  </si>
  <si>
    <t>Drew O'Connor</t>
  </si>
  <si>
    <t>Luke Schenn</t>
  </si>
  <si>
    <t>Dryden Hunt</t>
  </si>
  <si>
    <t>Danny DeKeyser</t>
  </si>
  <si>
    <t>Jordan Martinook</t>
  </si>
  <si>
    <t>Andy Greene</t>
  </si>
  <si>
    <t>Brian Boyle</t>
  </si>
  <si>
    <t>Connor McMichael</t>
  </si>
  <si>
    <t>Dominik Simon</t>
  </si>
  <si>
    <t>Nikita Zadorov</t>
  </si>
  <si>
    <t>Dylan Gambrell</t>
  </si>
  <si>
    <t>Jasper Weatherby</t>
  </si>
  <si>
    <t>Jordie Benn</t>
  </si>
  <si>
    <t>Olli Maatta</t>
  </si>
  <si>
    <t>Robert Hagg</t>
  </si>
  <si>
    <t>Ryan McLeod</t>
  </si>
  <si>
    <t>Jason Dickinson</t>
  </si>
  <si>
    <t>Brett Kulak</t>
  </si>
  <si>
    <t>Wayne Simmonds</t>
  </si>
  <si>
    <t>Brendan Smith</t>
  </si>
  <si>
    <t>Cody Eakin</t>
  </si>
  <si>
    <t>Nils Lundkvist</t>
  </si>
  <si>
    <t>Mackenzie Entwistle</t>
  </si>
  <si>
    <t>Tyler Pitlick</t>
  </si>
  <si>
    <t>Anton Blidh</t>
  </si>
  <si>
    <t>Jan Rutta</t>
  </si>
  <si>
    <t>Ben Hutton</t>
  </si>
  <si>
    <t>Jordan Oesterle</t>
  </si>
  <si>
    <t>Derek Ryan</t>
  </si>
  <si>
    <t>Zach Bogosian</t>
  </si>
  <si>
    <t>Gavin Bayreuther</t>
  </si>
  <si>
    <t>Jujhar Khaira</t>
  </si>
  <si>
    <t>Marcus Pettersson</t>
  </si>
  <si>
    <t>Matt Martin</t>
  </si>
  <si>
    <t>Dylan Demelo</t>
  </si>
  <si>
    <t>Riley Stillman</t>
  </si>
  <si>
    <t>Taylor Raddysh</t>
  </si>
  <si>
    <t>Marco Scandella</t>
  </si>
  <si>
    <t>Connor Clifton</t>
  </si>
  <si>
    <t>Jake Leschyshyn</t>
  </si>
  <si>
    <t>Julien Gauthier</t>
  </si>
  <si>
    <t>Tucker Poolman</t>
  </si>
  <si>
    <t>Sam Steel</t>
  </si>
  <si>
    <t>Joe Veleno</t>
  </si>
  <si>
    <t>Kyle Turris</t>
  </si>
  <si>
    <t>Brett Leason</t>
  </si>
  <si>
    <t>Antoine Roussel</t>
  </si>
  <si>
    <t>Mikey Anderson</t>
  </si>
  <si>
    <t>Matt Benning</t>
  </si>
  <si>
    <t>Juho Lammikko</t>
  </si>
  <si>
    <t>Brett Howden</t>
  </si>
  <si>
    <t>Jayson Megna</t>
  </si>
  <si>
    <t>Riley Sheahan</t>
  </si>
  <si>
    <t>Nicolas Deslauriers</t>
  </si>
  <si>
    <t>Brendan Perlini</t>
  </si>
  <si>
    <t>Jeremy Lauzon</t>
  </si>
  <si>
    <t>Lucas Carlsson</t>
  </si>
  <si>
    <t>Michael Pezzetta</t>
  </si>
  <si>
    <t>Jansen Harkins</t>
  </si>
  <si>
    <t>Marc Staal</t>
  </si>
  <si>
    <t>Trent Frederic</t>
  </si>
  <si>
    <t>Rasmus Kupari</t>
  </si>
  <si>
    <t>Ilya Lyubushkin</t>
  </si>
  <si>
    <t>Devin Shore</t>
  </si>
  <si>
    <t>Darren Helm</t>
  </si>
  <si>
    <t>Anders Bjork</t>
  </si>
  <si>
    <t>John Hayden</t>
  </si>
  <si>
    <t>Gustav Lindstrom</t>
  </si>
  <si>
    <t>Cal Foote</t>
  </si>
  <si>
    <t>Jay Beagle</t>
  </si>
  <si>
    <t>Ryan Murray</t>
  </si>
  <si>
    <t>Greg McKegg</t>
  </si>
  <si>
    <t>Jani Hakanpaa</t>
  </si>
  <si>
    <t>Patrik Nemeth</t>
  </si>
  <si>
    <t>Joel Kiviranta</t>
  </si>
  <si>
    <t>Jack Johnson</t>
  </si>
  <si>
    <t>Ryan Carpenter</t>
  </si>
  <si>
    <t>Ryan Reaves</t>
  </si>
  <si>
    <t>Carter Rowney</t>
  </si>
  <si>
    <t>Travis Dermott</t>
  </si>
  <si>
    <t>Tobias Bjornfot</t>
  </si>
  <si>
    <t>Chad Ruhwedel</t>
  </si>
  <si>
    <t>Mark Borowiecki</t>
  </si>
  <si>
    <t>Brad Richardson</t>
  </si>
  <si>
    <t>Klim Kostin</t>
  </si>
  <si>
    <t>Radim Simek</t>
  </si>
  <si>
    <t>Kyle Burroughs</t>
  </si>
  <si>
    <t>Marc-Edouard Vlasic</t>
  </si>
  <si>
    <t>Zack MacEwen</t>
  </si>
  <si>
    <t>Lane Pederson</t>
  </si>
  <si>
    <t>Cedric Paquette</t>
  </si>
  <si>
    <t>Dominic Toninato</t>
  </si>
  <si>
    <t>Boris Katchouk</t>
  </si>
  <si>
    <t>Andrej Sekera</t>
  </si>
  <si>
    <t>Robert Bortuzzo</t>
  </si>
  <si>
    <t>Liam O'Brien</t>
  </si>
  <si>
    <t>Givani Smith</t>
  </si>
  <si>
    <t>Nick Seeler</t>
  </si>
  <si>
    <t>Mike Hardman</t>
  </si>
  <si>
    <t>Simon Benoit</t>
  </si>
  <si>
    <t>Kristian Vesalainen</t>
  </si>
  <si>
    <t>Jonah Gadjovich</t>
  </si>
  <si>
    <t>Kurtis MacDermid</t>
  </si>
  <si>
    <t>Jack Campbell</t>
  </si>
  <si>
    <t>Jacob Markstrom</t>
  </si>
  <si>
    <t>Darcy Kuemper</t>
  </si>
  <si>
    <t>Frederik Andersen</t>
  </si>
  <si>
    <t>Tristan Jarry</t>
  </si>
  <si>
    <t>Igor Shesterkin</t>
  </si>
  <si>
    <t>Sergei Bobrovsky</t>
  </si>
  <si>
    <t>Thatcher Demko</t>
  </si>
  <si>
    <t>Elvis Merzlikins</t>
  </si>
  <si>
    <t>Ilya Sorokin</t>
  </si>
  <si>
    <t>Marc-Andre Fleury</t>
  </si>
  <si>
    <t>Robin Lehner</t>
  </si>
  <si>
    <t>John Gibson</t>
  </si>
  <si>
    <t>Cam Talbot</t>
  </si>
  <si>
    <t>Carter Hart</t>
  </si>
  <si>
    <t>Alex Nedeljkovic</t>
  </si>
  <si>
    <t>Tuukka Rask</t>
  </si>
  <si>
    <t>Mike Smith</t>
  </si>
  <si>
    <t>MacKenzie Blackwood</t>
  </si>
  <si>
    <t>Semyon Varlamov</t>
  </si>
  <si>
    <t>Philipp Grubauer</t>
  </si>
  <si>
    <t>Jordan Binnington</t>
  </si>
  <si>
    <t>Jonathan Quick</t>
  </si>
  <si>
    <t>Kaapo Kahkonen</t>
  </si>
  <si>
    <t>Braden Holtby</t>
  </si>
  <si>
    <t>Jake Oettinger</t>
  </si>
  <si>
    <t>Ukko-Pekka Luukkonen</t>
  </si>
  <si>
    <t>James Reimer</t>
  </si>
  <si>
    <t>Mikko Koskinen</t>
  </si>
  <si>
    <t>Ville Husso</t>
  </si>
  <si>
    <t>Jake Allen</t>
  </si>
  <si>
    <t>Karel Vejmelka</t>
  </si>
  <si>
    <t>Carey Price</t>
  </si>
  <si>
    <t>Linus Ullmark</t>
  </si>
  <si>
    <t>Anton Forsberg</t>
  </si>
  <si>
    <t>Ilya Samsonov</t>
  </si>
  <si>
    <t>Vitek Vanecek</t>
  </si>
  <si>
    <t>Adin Hill</t>
  </si>
  <si>
    <t>Dustin Tokarski</t>
  </si>
  <si>
    <t>Calvin Petersen</t>
  </si>
  <si>
    <t>Scott Wedgewood</t>
  </si>
  <si>
    <t>Chris Driedger</t>
  </si>
  <si>
    <t>Jonathan Bernier</t>
  </si>
  <si>
    <t>Thomas Greiss</t>
  </si>
  <si>
    <t>Pavel Francouz</t>
  </si>
  <si>
    <t>Petr Mrazek</t>
  </si>
  <si>
    <t>Antti Raanta</t>
  </si>
  <si>
    <t>Kevin Lankinen</t>
  </si>
  <si>
    <t>Dan Vladar</t>
  </si>
  <si>
    <t>Laurent Brossoit</t>
  </si>
  <si>
    <t>Matt Murray</t>
  </si>
  <si>
    <t>Casey DeSmith</t>
  </si>
  <si>
    <t>Martin Jones</t>
  </si>
  <si>
    <t>Anthony Stolarz</t>
  </si>
  <si>
    <t>Spencer Knight</t>
  </si>
  <si>
    <t>Alexandar Georgiev</t>
  </si>
  <si>
    <t>Jaroslav Halak</t>
  </si>
  <si>
    <t>Joonas Korpisalo</t>
  </si>
  <si>
    <t>Filip Gustavsson</t>
  </si>
  <si>
    <t>Eric Comrie</t>
  </si>
  <si>
    <t>David Rittich</t>
  </si>
  <si>
    <t>Brian Elliott</t>
  </si>
  <si>
    <t>Stuart Skinner</t>
  </si>
  <si>
    <t>ROS G</t>
  </si>
  <si>
    <t>ROS A</t>
  </si>
  <si>
    <t>ROS PTS</t>
  </si>
  <si>
    <t>projG</t>
  </si>
  <si>
    <t>projA</t>
  </si>
  <si>
    <t>projPTS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</si>
</sst>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6" x14ac:knownFonts="1">
    <font>
      <sz val="10"/>
      <color indexed="8"/>
      <name val="Helvetica Neue"/>
    </font>
    <font>
      <sz val="10"/>
      <color indexed="8"/>
      <name val="Verdana"/>
      <family val="2"/>
    </font>
    <font>
      <b/>
      <sz val="10"/>
      <color indexed="8"/>
      <name val="Helvetica Neue"/>
      <family val="2"/>
    </font>
    <font>
      <sz val="10"/>
      <color indexed="8"/>
      <name val="Helvetica Neue Light"/>
    </font>
    <font>
      <b/>
      <sz val="16"/>
      <color indexed="8"/>
      <name val="Helvetica Neue"/>
      <family val="2"/>
    </font>
    <font>
      <sz val="12"/>
      <color indexed="8"/>
      <name val="Calibr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/>
      <top style="thin">
        <color indexed="9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2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49" fontId="2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center" vertical="top" wrapText="1"/>
    </xf>
    <xf numFmtId="164" fontId="3" fillId="2" borderId="2" xfId="0" applyNumberFormat="1" applyFont="1" applyFill="1" applyBorder="1" applyAlignment="1">
      <alignment horizontal="center" vertical="top" wrapText="1"/>
    </xf>
    <xf numFmtId="164" fontId="3" fillId="2" borderId="1" xfId="0" applyNumberFormat="1" applyFont="1" applyFill="1" applyBorder="1" applyAlignment="1">
      <alignment horizontal="center" vertical="top" wrapText="1"/>
    </xf>
    <xf numFmtId="0" fontId="3" fillId="2" borderId="2" xfId="0" applyNumberFormat="1" applyFont="1" applyFill="1" applyBorder="1" applyAlignment="1">
      <alignment horizontal="center" vertical="top" wrapText="1"/>
    </xf>
    <xf numFmtId="0" fontId="3" fillId="2" borderId="1" xfId="0" applyNumberFormat="1" applyFont="1" applyFill="1" applyBorder="1" applyAlignment="1">
      <alignment horizontal="center" vertical="top" wrapText="1"/>
    </xf>
    <xf numFmtId="9" fontId="3" fillId="2" borderId="2" xfId="0" applyNumberFormat="1" applyFont="1" applyFill="1" applyBorder="1" applyAlignment="1">
      <alignment horizontal="center" vertical="top" wrapText="1"/>
    </xf>
    <xf numFmtId="49" fontId="0" fillId="0" borderId="3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 wrapText="1"/>
    </xf>
    <xf numFmtId="9" fontId="3" fillId="2" borderId="1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9" fontId="0" fillId="0" borderId="2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1" fillId="0" borderId="0" xfId="0" applyNumberFormat="1" applyFont="1" applyAlignment="1"/>
    <xf numFmtId="49" fontId="3" fillId="2" borderId="2" xfId="0" applyNumberFormat="1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49" fontId="5" fillId="0" borderId="3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/>
    <xf numFmtId="49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/>
    <xf numFmtId="49" fontId="1" fillId="0" borderId="3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1" fillId="0" borderId="0" xfId="0" applyNumberFormat="1" applyFont="1" applyAlignment="1"/>
    <xf numFmtId="0" fontId="1" fillId="0" borderId="3" xfId="0" applyFont="1" applyBorder="1" applyAlignment="1">
      <alignment horizontal="center" vertical="center"/>
    </xf>
    <xf numFmtId="0" fontId="1" fillId="0" borderId="0" xfId="0" applyNumberFormat="1" applyFont="1" applyAlignment="1"/>
    <xf numFmtId="2" fontId="0" fillId="0" borderId="3" xfId="0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" fillId="0" borderId="0" xfId="0" applyNumberFormat="1" applyFont="1" applyAlignment="1"/>
    <xf numFmtId="0" fontId="1" fillId="0" borderId="0" xfId="0" applyNumberFormat="1" applyFont="1" applyAlignment="1"/>
    <xf numFmtId="49" fontId="2" fillId="2" borderId="2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center" wrapText="1"/>
    </xf>
    <xf numFmtId="164" fontId="0" fillId="0" borderId="2" xfId="0" applyNumberFormat="1" applyFont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left" vertical="center" wrapText="1"/>
    </xf>
    <xf numFmtId="0" fontId="1" fillId="0" borderId="5" xfId="0" applyFont="1" applyBorder="1" applyAlignment="1"/>
    <xf numFmtId="0" fontId="1" fillId="0" borderId="2" xfId="0" applyFont="1" applyBorder="1" applyAlignment="1"/>
    <xf numFmtId="0" fontId="1" fillId="0" borderId="6" xfId="0" applyFont="1" applyBorder="1" applyAlignment="1"/>
    <xf numFmtId="49" fontId="2" fillId="2" borderId="4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/>
    <xf numFmtId="2" fontId="3" fillId="2" borderId="1" xfId="0" applyNumberFormat="1" applyFont="1" applyFill="1" applyBorder="1" applyAlignment="1">
      <alignment horizontal="center" vertical="top" wrapText="1"/>
    </xf>
    <xf numFmtId="2" fontId="0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top" wrapText="1"/>
    </xf>
    <xf numFmtId="166" fontId="0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9"/>
  <sheetViews>
    <sheetView showGridLines="0" workbookViewId="0">
      <pane ySplit="2" topLeftCell="A3" activePane="bottomLeft" state="frozen"/>
      <selection pane="bottomLeft" activeCell="R28" sqref="R28"/>
    </sheetView>
  </sheetViews>
  <sheetFormatPr baseColWidth="10" defaultColWidth="8" defaultRowHeight="16.25" customHeight="1" x14ac:dyDescent="0.15"/>
  <cols>
    <col min="1" max="1" width="28.33203125" style="1" customWidth="1"/>
    <col min="2" max="24" width="8.33203125" style="1" customWidth="1"/>
    <col min="25" max="25" width="8" style="1" customWidth="1"/>
    <col min="26" max="16384" width="8" style="1"/>
  </cols>
  <sheetData>
    <row r="1" spans="1:24" ht="28.25" customHeight="1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22</v>
      </c>
    </row>
    <row r="2" spans="1:24" ht="28.25" customHeight="1" x14ac:dyDescent="0.15">
      <c r="A2" s="4"/>
      <c r="B2" s="5"/>
      <c r="C2" s="5"/>
      <c r="D2" s="5"/>
      <c r="E2" s="6">
        <f>SUM(E3:E14)</f>
        <v>3209.7793424924675</v>
      </c>
      <c r="F2" s="7">
        <f>E$2/G$2</f>
        <v>6.2691002783056007</v>
      </c>
      <c r="G2" s="6">
        <f>SUM(G3:G14)</f>
        <v>512</v>
      </c>
      <c r="H2" s="6">
        <f>AVERAGE(H3:H14)</f>
        <v>20.711907887299599</v>
      </c>
      <c r="I2" s="7">
        <f>AVERAGE(I3:I14)</f>
        <v>3.5291296788498552</v>
      </c>
      <c r="J2" s="6">
        <f t="shared" ref="J2:U2" si="0">SUM(J3:J14)</f>
        <v>244.77884957560647</v>
      </c>
      <c r="K2" s="6">
        <f t="shared" si="0"/>
        <v>381.27722199194631</v>
      </c>
      <c r="L2" s="6">
        <f t="shared" si="0"/>
        <v>626.05607156755286</v>
      </c>
      <c r="M2" s="6">
        <f t="shared" si="0"/>
        <v>1741.6473568659162</v>
      </c>
      <c r="N2" s="6">
        <f t="shared" si="0"/>
        <v>72.636645994939997</v>
      </c>
      <c r="O2" s="6">
        <f t="shared" si="0"/>
        <v>208.40723318151782</v>
      </c>
      <c r="P2" s="6">
        <f t="shared" si="0"/>
        <v>219.86491496907527</v>
      </c>
      <c r="Q2" s="6">
        <f t="shared" si="0"/>
        <v>395.44169400057058</v>
      </c>
      <c r="R2" s="6">
        <f t="shared" si="0"/>
        <v>45.172495482017716</v>
      </c>
      <c r="S2" s="6">
        <f t="shared" si="0"/>
        <v>36.088786576339494</v>
      </c>
      <c r="T2" s="6">
        <f t="shared" si="0"/>
        <v>1855.498743939145</v>
      </c>
      <c r="U2" s="6">
        <f t="shared" si="0"/>
        <v>1716.4030666986177</v>
      </c>
      <c r="V2" s="10">
        <f>(T$2/(T$2+U$2))</f>
        <v>0.51947081479483503</v>
      </c>
      <c r="W2" s="9">
        <f>SUM(W3:W14)</f>
        <v>0</v>
      </c>
      <c r="X2" s="9">
        <f>SUM(X3:X14)</f>
        <v>0</v>
      </c>
    </row>
    <row r="3" spans="1:24" ht="21.25" customHeight="1" x14ac:dyDescent="0.15">
      <c r="A3" s="11" t="s">
        <v>23</v>
      </c>
      <c r="B3" s="12" t="str">
        <f>IFERROR(VLOOKUP($A3,Skaters!$A1:$X623,COLUMN(B$1),FALSE)," ")</f>
        <v>EDM</v>
      </c>
      <c r="C3" s="13">
        <f>IFERROR(VLOOKUP($A3,Skaters!$A1:$X623,COLUMN(C$1),FALSE)," ")</f>
        <v>25</v>
      </c>
      <c r="D3" s="12" t="str">
        <f>IFERROR(VLOOKUP($A3,Skaters!$A1:$X623,COLUMN(D$1),FALSE)," ")</f>
        <v>C</v>
      </c>
      <c r="E3" s="40">
        <f>IFERROR(VLOOKUP($A3,Skaters!$A1:$X623,COLUMN(E$1),FALSE)," ")</f>
        <v>353.53639527409695</v>
      </c>
      <c r="F3" s="69">
        <f>IFERROR(VLOOKUP($A3,Skaters!$A1:$X623,COLUMN(F$1),FALSE)," ")</f>
        <v>7.8563643394243767</v>
      </c>
      <c r="G3" s="33">
        <f>IFERROR(VLOOKUP($A3,Skaters!$A1:$X623,COLUMN(G$1),FALSE)," ")</f>
        <v>45</v>
      </c>
      <c r="H3" s="33">
        <f>IFERROR(VLOOKUP($A3,Skaters!$A1:$X623,COLUMN(H$1),FALSE)," ")</f>
        <v>22.589194444444502</v>
      </c>
      <c r="I3" s="60">
        <f>IFERROR(VLOOKUP($A3,Skaters!$A1:$X623,COLUMN(I$1),FALSE)," ")</f>
        <v>3.7370292172200901</v>
      </c>
      <c r="J3" s="33">
        <f>IFERROR(VLOOKUP($A3,Skaters!$A1:$X623,COLUMN(J$1),FALSE)," ")</f>
        <v>24.294958666551899</v>
      </c>
      <c r="K3" s="33">
        <f>IFERROR(VLOOKUP($A3,Skaters!$A1:$X623,COLUMN(K$1),FALSE)," ")</f>
        <v>47.192009100912898</v>
      </c>
      <c r="L3" s="33">
        <f>IFERROR(VLOOKUP($A3,Skaters!$A1:$X623,COLUMN(L$1),FALSE)," ")</f>
        <v>71.486967767464805</v>
      </c>
      <c r="M3" s="33">
        <f>IFERROR(VLOOKUP($A3,Skaters!$A1:$X623,COLUMN(M$1),FALSE)," ")</f>
        <v>162.925815749045</v>
      </c>
      <c r="N3" s="33">
        <f>IFERROR(VLOOKUP($A3,Skaters!$A1:$X623,COLUMN(N$1),FALSE)," ")</f>
        <v>6.4648057121092402</v>
      </c>
      <c r="O3" s="33">
        <f>IFERROR(VLOOKUP($A3,Skaters!$A1:$X623,COLUMN(O$1),FALSE)," ")</f>
        <v>27.041544540270301</v>
      </c>
      <c r="P3" s="33">
        <f>IFERROR(VLOOKUP($A3,Skaters!$A1:$X623,COLUMN(P$1),FALSE)," ")</f>
        <v>17.6474750831973</v>
      </c>
      <c r="Q3" s="33">
        <f>IFERROR(VLOOKUP($A3,Skaters!$A1:$X623,COLUMN(Q$1),FALSE)," ")</f>
        <v>47.092503384585498</v>
      </c>
      <c r="R3" s="33">
        <f>IFERROR(VLOOKUP($A3,Skaters!$A1:$X623,COLUMN(R$1),FALSE)," ")</f>
        <v>2.4770247136259602</v>
      </c>
      <c r="S3" s="33">
        <f>IFERROR(VLOOKUP($A3,Skaters!$A1:$X623,COLUMN(S$1),FALSE)," ")</f>
        <v>3.07124111485395</v>
      </c>
      <c r="T3" s="33">
        <f>IFERROR(VLOOKUP($A3,Skaters!$A1:$X623,COLUMN(T$1),FALSE)," ")</f>
        <v>266.98634209644803</v>
      </c>
      <c r="U3" s="33">
        <f>IFERROR(VLOOKUP($A3,Skaters!$A1:$X623,COLUMN(U$1),FALSE)," ")</f>
        <v>270.09306919520202</v>
      </c>
      <c r="V3" s="15">
        <f>IFERROR(VLOOKUP($A3,Skaters!$A1:$X623,COLUMN(V$1),FALSE)," ")</f>
        <v>0.49710775815136699</v>
      </c>
      <c r="W3" s="16">
        <f>IFERROR(VLOOKUP($A3,Skaters!$A1:$X623,COLUMN(W$1),FALSE)," ")</f>
        <v>0</v>
      </c>
      <c r="X3" s="16">
        <f>IFERROR(VLOOKUP($A3,Skaters!$A1:$X623,COLUMN(X$1),FALSE)," ")</f>
        <v>0</v>
      </c>
    </row>
    <row r="4" spans="1:24" ht="21.25" customHeight="1" x14ac:dyDescent="0.15">
      <c r="A4" s="11" t="s">
        <v>24</v>
      </c>
      <c r="B4" s="12" t="str">
        <f>IFERROR(VLOOKUP($A4,Skaters!$A1:$X623,COLUMN(B$1),FALSE)," ")</f>
        <v>EDM</v>
      </c>
      <c r="C4" s="13">
        <f>IFERROR(VLOOKUP($A4,Skaters!$A1:$X623,COLUMN(C$1),FALSE)," ")</f>
        <v>26</v>
      </c>
      <c r="D4" s="12" t="str">
        <f>IFERROR(VLOOKUP($A4,Skaters!$A1:$X623,COLUMN(D$1),FALSE)," ")</f>
        <v>C/LW</v>
      </c>
      <c r="E4" s="40">
        <f>IFERROR(VLOOKUP($A4,Skaters!$A1:$X623,COLUMN(E$1),FALSE)," ")</f>
        <v>323.49825049765002</v>
      </c>
      <c r="F4" s="40">
        <f>IFERROR(VLOOKUP($A4,Skaters!$A1:$X623,COLUMN(F$1),FALSE)," ")</f>
        <v>7.1888500110588893</v>
      </c>
      <c r="G4" s="33">
        <f>IFERROR(VLOOKUP($A4,Skaters!$A1:$X623,COLUMN(G$1),FALSE)," ")</f>
        <v>45</v>
      </c>
      <c r="H4" s="33">
        <f>IFERROR(VLOOKUP($A4,Skaters!$A1:$X623,COLUMN(H$1),FALSE)," ")</f>
        <v>22.8869459459459</v>
      </c>
      <c r="I4" s="33">
        <f>IFERROR(VLOOKUP($A4,Skaters!$A1:$X623,COLUMN(I$1),FALSE)," ")</f>
        <v>3.7470295206448201</v>
      </c>
      <c r="J4" s="33">
        <f>IFERROR(VLOOKUP($A4,Skaters!$A1:$X623,COLUMN(J$1),FALSE)," ")</f>
        <v>27.930122256713499</v>
      </c>
      <c r="K4" s="33">
        <f>IFERROR(VLOOKUP($A4,Skaters!$A1:$X623,COLUMN(K$1),FALSE)," ")</f>
        <v>38.848947506462103</v>
      </c>
      <c r="L4" s="33">
        <f>IFERROR(VLOOKUP($A4,Skaters!$A1:$X623,COLUMN(L$1),FALSE)," ")</f>
        <v>66.779069763175698</v>
      </c>
      <c r="M4" s="33">
        <f>IFERROR(VLOOKUP($A4,Skaters!$A1:$X623,COLUMN(M$1),FALSE)," ")</f>
        <v>142.10138570104601</v>
      </c>
      <c r="N4" s="33">
        <f>IFERROR(VLOOKUP($A4,Skaters!$A1:$X623,COLUMN(N$1),FALSE)," ")</f>
        <v>11.8200080875833</v>
      </c>
      <c r="O4" s="33">
        <f>IFERROR(VLOOKUP($A4,Skaters!$A1:$X623,COLUMN(O$1),FALSE)," ")</f>
        <v>25.059929368417201</v>
      </c>
      <c r="P4" s="33">
        <f>IFERROR(VLOOKUP($A4,Skaters!$A1:$X623,COLUMN(P$1),FALSE)," ")</f>
        <v>9.9524481038287202</v>
      </c>
      <c r="Q4" s="33">
        <f>IFERROR(VLOOKUP($A4,Skaters!$A1:$X623,COLUMN(Q$1),FALSE)," ")</f>
        <v>29.4476305496833</v>
      </c>
      <c r="R4" s="33">
        <f>IFERROR(VLOOKUP($A4,Skaters!$A1:$X623,COLUMN(R$1),FALSE)," ")</f>
        <v>1.4336475193143401</v>
      </c>
      <c r="S4" s="33">
        <f>IFERROR(VLOOKUP($A4,Skaters!$A1:$X623,COLUMN(S$1),FALSE)," ")</f>
        <v>3.5307794096317502</v>
      </c>
      <c r="T4" s="33">
        <f>IFERROR(VLOOKUP($A4,Skaters!$A1:$X623,COLUMN(T$1),FALSE)," ")</f>
        <v>473.73708488510698</v>
      </c>
      <c r="U4" s="33">
        <f>IFERROR(VLOOKUP($A4,Skaters!$A1:$X623,COLUMN(U$1),FALSE)," ")</f>
        <v>403.08150413472498</v>
      </c>
      <c r="V4" s="15">
        <f>IFERROR(VLOOKUP($A4,Skaters!$A1:$X623,COLUMN(V$1),FALSE)," ")</f>
        <v>0.540290877517415</v>
      </c>
      <c r="W4" s="17">
        <f>IFERROR(VLOOKUP($A4,Skaters!$A1:$X623,COLUMN(W$1),FALSE)," ")</f>
        <v>0</v>
      </c>
      <c r="X4" s="17">
        <f>IFERROR(VLOOKUP($A4,Skaters!$A1:$X623,COLUMN(X$1),FALSE)," ")</f>
        <v>0</v>
      </c>
    </row>
    <row r="5" spans="1:24" ht="21.25" customHeight="1" x14ac:dyDescent="0.15">
      <c r="A5" s="11" t="s">
        <v>25</v>
      </c>
      <c r="B5" s="12" t="str">
        <f>IFERROR(VLOOKUP($A5,Skaters!$A1:$X623,COLUMN(B$1),FALSE)," ")</f>
        <v>BOS</v>
      </c>
      <c r="C5" s="13">
        <f>IFERROR(VLOOKUP($A5,Skaters!$A1:$X623,COLUMN(C$1),FALSE)," ")</f>
        <v>33</v>
      </c>
      <c r="D5" s="12" t="str">
        <f>IFERROR(VLOOKUP($A5,Skaters!$A1:$X623,COLUMN(D$1),FALSE)," ")</f>
        <v>LW</v>
      </c>
      <c r="E5" s="40">
        <f>IFERROR(VLOOKUP($A5,Skaters!$A1:$X623,COLUMN(E$1),FALSE)," ")</f>
        <v>258.70951906387467</v>
      </c>
      <c r="F5" s="40">
        <f>IFERROR(VLOOKUP($A5,Skaters!$A1:$X623,COLUMN(F$1),FALSE)," ")</f>
        <v>5.8797617969062426</v>
      </c>
      <c r="G5" s="33">
        <f>IFERROR(VLOOKUP($A5,Skaters!$A1:$X623,COLUMN(G$1),FALSE)," ")</f>
        <v>44</v>
      </c>
      <c r="H5" s="33">
        <f>IFERROR(VLOOKUP($A5,Skaters!$A1:$X623,COLUMN(H$1),FALSE)," ")</f>
        <v>18.739606060606</v>
      </c>
      <c r="I5" s="33">
        <f>IFERROR(VLOOKUP($A5,Skaters!$A1:$X623,COLUMN(I$1),FALSE)," ")</f>
        <v>3.2420700510854301</v>
      </c>
      <c r="J5" s="33">
        <f>IFERROR(VLOOKUP($A5,Skaters!$A1:$X623,COLUMN(J$1),FALSE)," ")</f>
        <v>21.812334155459101</v>
      </c>
      <c r="K5" s="33">
        <f>IFERROR(VLOOKUP($A5,Skaters!$A1:$X623,COLUMN(K$1),FALSE)," ")</f>
        <v>31.4303947531271</v>
      </c>
      <c r="L5" s="33">
        <f>IFERROR(VLOOKUP($A5,Skaters!$A1:$X623,COLUMN(L$1),FALSE)," ")</f>
        <v>53.2427289085864</v>
      </c>
      <c r="M5" s="33">
        <f>IFERROR(VLOOKUP($A5,Skaters!$A1:$X623,COLUMN(M$1),FALSE)," ")</f>
        <v>122.52743147942201</v>
      </c>
      <c r="N5" s="33">
        <f>IFERROR(VLOOKUP($A5,Skaters!$A1:$X623,COLUMN(N$1),FALSE)," ")</f>
        <v>4.8300740638451396</v>
      </c>
      <c r="O5" s="33">
        <f>IFERROR(VLOOKUP($A5,Skaters!$A1:$X623,COLUMN(O$1),FALSE)," ")</f>
        <v>17.4569714040001</v>
      </c>
      <c r="P5" s="33">
        <f>IFERROR(VLOOKUP($A5,Skaters!$A1:$X623,COLUMN(P$1),FALSE)," ")</f>
        <v>14.018368952024399</v>
      </c>
      <c r="Q5" s="33">
        <f>IFERROR(VLOOKUP($A5,Skaters!$A1:$X623,COLUMN(Q$1),FALSE)," ")</f>
        <v>55.2003085344775</v>
      </c>
      <c r="R5" s="33">
        <f>IFERROR(VLOOKUP($A5,Skaters!$A1:$X623,COLUMN(R$1),FALSE)," ")</f>
        <v>4.7848672752805301</v>
      </c>
      <c r="S5" s="33">
        <f>IFERROR(VLOOKUP($A5,Skaters!$A1:$X623,COLUMN(S$1),FALSE)," ")</f>
        <v>3.6205406139460599</v>
      </c>
      <c r="T5" s="33">
        <f>IFERROR(VLOOKUP($A5,Skaters!$A1:$X623,COLUMN(T$1),FALSE)," ")</f>
        <v>9.1495384939094002</v>
      </c>
      <c r="U5" s="33">
        <f>IFERROR(VLOOKUP($A5,Skaters!$A1:$X623,COLUMN(U$1),FALSE)," ")</f>
        <v>14.9515570758981</v>
      </c>
      <c r="V5" s="15">
        <f>IFERROR(VLOOKUP($A5,Skaters!$A1:$X623,COLUMN(V$1),FALSE)," ")</f>
        <v>0.37963164236282398</v>
      </c>
      <c r="W5" s="17">
        <f>IFERROR(VLOOKUP($A5,Skaters!$A1:$X623,COLUMN(W$1),FALSE)," ")</f>
        <v>0</v>
      </c>
      <c r="X5" s="17">
        <f>IFERROR(VLOOKUP($A5,Skaters!$A1:$X623,COLUMN(X$1),FALSE)," ")</f>
        <v>0</v>
      </c>
    </row>
    <row r="6" spans="1:24" ht="21.25" customHeight="1" x14ac:dyDescent="0.15">
      <c r="A6" s="11" t="s">
        <v>26</v>
      </c>
      <c r="B6" s="12" t="str">
        <f>IFERROR(VLOOKUP($A6,Skaters!$A1:$X623,COLUMN(B$1),FALSE)," ")</f>
        <v>COL</v>
      </c>
      <c r="C6" s="13">
        <f>IFERROR(VLOOKUP($A6,Skaters!$A1:$X623,COLUMN(C$1),FALSE)," ")</f>
        <v>26</v>
      </c>
      <c r="D6" s="12" t="str">
        <f>IFERROR(VLOOKUP($A6,Skaters!$A1:$X623,COLUMN(D$1),FALSE)," ")</f>
        <v>C</v>
      </c>
      <c r="E6" s="40">
        <f>IFERROR(VLOOKUP($A6,Skaters!$A1:$X623,COLUMN(E$1),FALSE)," ")</f>
        <v>313.46186514121484</v>
      </c>
      <c r="F6" s="40">
        <f>IFERROR(VLOOKUP($A6,Skaters!$A1:$X623,COLUMN(F$1),FALSE)," ")</f>
        <v>7.2898108172375542</v>
      </c>
      <c r="G6" s="33">
        <f>IFERROR(VLOOKUP($A6,Skaters!$A1:$X623,COLUMN(G$1),FALSE)," ")</f>
        <v>43</v>
      </c>
      <c r="H6" s="33">
        <f>IFERROR(VLOOKUP($A6,Skaters!$A1:$X623,COLUMN(H$1),FALSE)," ")</f>
        <v>22.2016034482759</v>
      </c>
      <c r="I6" s="33">
        <f>IFERROR(VLOOKUP($A6,Skaters!$A1:$X623,COLUMN(I$1),FALSE)," ")</f>
        <v>3.6766986676558502</v>
      </c>
      <c r="J6" s="33">
        <f>IFERROR(VLOOKUP($A6,Skaters!$A1:$X623,COLUMN(J$1),FALSE)," ")</f>
        <v>17.592336161474499</v>
      </c>
      <c r="K6" s="33">
        <f>IFERROR(VLOOKUP($A6,Skaters!$A1:$X623,COLUMN(K$1),FALSE)," ")</f>
        <v>40.780010425982397</v>
      </c>
      <c r="L6" s="33">
        <f>IFERROR(VLOOKUP($A6,Skaters!$A1:$X623,COLUMN(L$1),FALSE)," ")</f>
        <v>58.372346587456903</v>
      </c>
      <c r="M6" s="33">
        <f>IFERROR(VLOOKUP($A6,Skaters!$A1:$X623,COLUMN(M$1),FALSE)," ")</f>
        <v>193.918114688065</v>
      </c>
      <c r="N6" s="33">
        <f>IFERROR(VLOOKUP($A6,Skaters!$A1:$X623,COLUMN(N$1),FALSE)," ")</f>
        <v>5.4686431592154801</v>
      </c>
      <c r="O6" s="33">
        <f>IFERROR(VLOOKUP($A6,Skaters!$A1:$X623,COLUMN(O$1),FALSE)," ")</f>
        <v>17.7224946859602</v>
      </c>
      <c r="P6" s="33">
        <f>IFERROR(VLOOKUP($A6,Skaters!$A1:$X623,COLUMN(P$1),FALSE)," ")</f>
        <v>29.703893314456401</v>
      </c>
      <c r="Q6" s="33">
        <f>IFERROR(VLOOKUP($A6,Skaters!$A1:$X623,COLUMN(Q$1),FALSE)," ")</f>
        <v>41.688129515536502</v>
      </c>
      <c r="R6" s="33">
        <f>IFERROR(VLOOKUP($A6,Skaters!$A1:$X623,COLUMN(R$1),FALSE)," ")</f>
        <v>5.9601031423869397</v>
      </c>
      <c r="S6" s="33">
        <f>IFERROR(VLOOKUP($A6,Skaters!$A1:$X623,COLUMN(S$1),FALSE)," ")</f>
        <v>2.6378771633998799</v>
      </c>
      <c r="T6" s="33">
        <f>IFERROR(VLOOKUP($A6,Skaters!$A1:$X623,COLUMN(T$1),FALSE)," ")</f>
        <v>234.16228622727701</v>
      </c>
      <c r="U6" s="33">
        <f>IFERROR(VLOOKUP($A6,Skaters!$A1:$X623,COLUMN(U$1),FALSE)," ")</f>
        <v>281.761569778237</v>
      </c>
      <c r="V6" s="15">
        <f>IFERROR(VLOOKUP($A6,Skaters!$A1:$X623,COLUMN(V$1),FALSE)," ")</f>
        <v>0.45386985599048202</v>
      </c>
      <c r="W6" s="17">
        <f>IFERROR(VLOOKUP($A6,Skaters!$A1:$X623,COLUMN(W$1),FALSE)," ")</f>
        <v>0</v>
      </c>
      <c r="X6" s="17">
        <f>IFERROR(VLOOKUP($A6,Skaters!$A1:$X623,COLUMN(X$1),FALSE)," ")</f>
        <v>0</v>
      </c>
    </row>
    <row r="7" spans="1:24" ht="21.25" customHeight="1" x14ac:dyDescent="0.15">
      <c r="A7" s="11" t="s">
        <v>27</v>
      </c>
      <c r="B7" s="12" t="str">
        <f>IFERROR(VLOOKUP($A7,Skaters!$A1:$X623,COLUMN(B$1),FALSE)," ")</f>
        <v>T.B</v>
      </c>
      <c r="C7" s="13">
        <f>IFERROR(VLOOKUP($A7,Skaters!$A1:$X623,COLUMN(C$1),FALSE)," ")</f>
        <v>28</v>
      </c>
      <c r="D7" s="12" t="str">
        <f>IFERROR(VLOOKUP($A7,Skaters!$A1:$X623,COLUMN(D$1),FALSE)," ")</f>
        <v>RW</v>
      </c>
      <c r="E7" s="40">
        <f>IFERROR(VLOOKUP($A7,Skaters!$A1:$X623,COLUMN(E$1),FALSE)," ")</f>
        <v>246.90128981893864</v>
      </c>
      <c r="F7" s="40">
        <f>IFERROR(VLOOKUP($A7,Skaters!$A1:$X623,COLUMN(F$1),FALSE)," ")</f>
        <v>6.3308023030497083</v>
      </c>
      <c r="G7" s="33">
        <f>IFERROR(VLOOKUP($A7,Skaters!$A1:$X623,COLUMN(G$1),FALSE)," ")</f>
        <v>39</v>
      </c>
      <c r="H7" s="33">
        <f>IFERROR(VLOOKUP($A7,Skaters!$A1:$X623,COLUMN(H$1),FALSE)," ")</f>
        <v>19.851454545454601</v>
      </c>
      <c r="I7" s="33">
        <f>IFERROR(VLOOKUP($A7,Skaters!$A1:$X623,COLUMN(I$1),FALSE)," ")</f>
        <v>3.7615734423367</v>
      </c>
      <c r="J7" s="33">
        <f>IFERROR(VLOOKUP($A7,Skaters!$A1:$X623,COLUMN(J$1),FALSE)," ")</f>
        <v>17.418521278480501</v>
      </c>
      <c r="K7" s="33">
        <f>IFERROR(VLOOKUP($A7,Skaters!$A1:$X623,COLUMN(K$1),FALSE)," ")</f>
        <v>30.977954846482699</v>
      </c>
      <c r="L7" s="33">
        <f>IFERROR(VLOOKUP($A7,Skaters!$A1:$X623,COLUMN(L$1),FALSE)," ")</f>
        <v>48.396476124962902</v>
      </c>
      <c r="M7" s="33">
        <f>IFERROR(VLOOKUP($A7,Skaters!$A1:$X623,COLUMN(M$1),FALSE)," ")</f>
        <v>132.17866925591099</v>
      </c>
      <c r="N7" s="33">
        <f>IFERROR(VLOOKUP($A7,Skaters!$A1:$X623,COLUMN(N$1),FALSE)," ")</f>
        <v>4.1126015028481504</v>
      </c>
      <c r="O7" s="33">
        <f>IFERROR(VLOOKUP($A7,Skaters!$A1:$X623,COLUMN(O$1),FALSE)," ")</f>
        <v>16.5645107901973</v>
      </c>
      <c r="P7" s="33">
        <f>IFERROR(VLOOKUP($A7,Skaters!$A1:$X623,COLUMN(P$1),FALSE)," ")</f>
        <v>12.4675261784946</v>
      </c>
      <c r="Q7" s="33">
        <f>IFERROR(VLOOKUP($A7,Skaters!$A1:$X623,COLUMN(Q$1),FALSE)," ")</f>
        <v>34.652446868156197</v>
      </c>
      <c r="R7" s="33">
        <f>IFERROR(VLOOKUP($A7,Skaters!$A1:$X623,COLUMN(R$1),FALSE)," ")</f>
        <v>4.22758500845074</v>
      </c>
      <c r="S7" s="33">
        <f>IFERROR(VLOOKUP($A7,Skaters!$A1:$X623,COLUMN(S$1),FALSE)," ")</f>
        <v>2.7809607139762398</v>
      </c>
      <c r="T7" s="33">
        <f>IFERROR(VLOOKUP($A7,Skaters!$A1:$X623,COLUMN(T$1),FALSE)," ")</f>
        <v>0</v>
      </c>
      <c r="U7" s="33">
        <f>IFERROR(VLOOKUP($A7,Skaters!$A1:$X623,COLUMN(U$1),FALSE)," ")</f>
        <v>0.32971907574780401</v>
      </c>
      <c r="V7" s="15">
        <f>IFERROR(VLOOKUP($A7,Skaters!$A1:$X623,COLUMN(V$1),FALSE)," ")</f>
        <v>0</v>
      </c>
      <c r="W7" s="17">
        <f>IFERROR(VLOOKUP($A7,Skaters!$A1:$X623,COLUMN(W$1),FALSE)," ")</f>
        <v>0</v>
      </c>
      <c r="X7" s="17">
        <f>IFERROR(VLOOKUP($A7,Skaters!$A1:$X623,COLUMN(X$1),FALSE)," ")</f>
        <v>0</v>
      </c>
    </row>
    <row r="8" spans="1:24" ht="21.25" customHeight="1" x14ac:dyDescent="0.15">
      <c r="A8" s="11" t="s">
        <v>28</v>
      </c>
      <c r="B8" s="12" t="str">
        <f>IFERROR(VLOOKUP($A8,Skaters!$A1:$X623,COLUMN(B$1),FALSE)," ")</f>
        <v>NYR</v>
      </c>
      <c r="C8" s="13">
        <f>IFERROR(VLOOKUP($A8,Skaters!$A1:$X623,COLUMN(C$1),FALSE)," ")</f>
        <v>30</v>
      </c>
      <c r="D8" s="12" t="str">
        <f>IFERROR(VLOOKUP($A8,Skaters!$A1:$X623,COLUMN(D$1),FALSE)," ")</f>
        <v>LW</v>
      </c>
      <c r="E8" s="40">
        <f>IFERROR(VLOOKUP($A8,Skaters!$A1:$X623,COLUMN(E$1),FALSE)," ")</f>
        <v>216.02672489998696</v>
      </c>
      <c r="F8" s="40">
        <f>IFERROR(VLOOKUP($A8,Skaters!$A1:$X623,COLUMN(F$1),FALSE)," ")</f>
        <v>5.400668122499674</v>
      </c>
      <c r="G8" s="33">
        <f>IFERROR(VLOOKUP($A8,Skaters!$A1:$X623,COLUMN(G$1),FALSE)," ")</f>
        <v>40</v>
      </c>
      <c r="H8" s="33">
        <f>IFERROR(VLOOKUP($A8,Skaters!$A1:$X623,COLUMN(H$1),FALSE)," ")</f>
        <v>18.996594594594601</v>
      </c>
      <c r="I8" s="33">
        <f>IFERROR(VLOOKUP($A8,Skaters!$A1:$X623,COLUMN(I$1),FALSE)," ")</f>
        <v>2.85713144834292</v>
      </c>
      <c r="J8" s="33">
        <f>IFERROR(VLOOKUP($A8,Skaters!$A1:$X623,COLUMN(J$1),FALSE)," ")</f>
        <v>14.024063507949499</v>
      </c>
      <c r="K8" s="33">
        <f>IFERROR(VLOOKUP($A8,Skaters!$A1:$X623,COLUMN(K$1),FALSE)," ")</f>
        <v>32.008814536545799</v>
      </c>
      <c r="L8" s="33">
        <f>IFERROR(VLOOKUP($A8,Skaters!$A1:$X623,COLUMN(L$1),FALSE)," ")</f>
        <v>46.032878044495199</v>
      </c>
      <c r="M8" s="33">
        <f>IFERROR(VLOOKUP($A8,Skaters!$A1:$X623,COLUMN(M$1),FALSE)," ")</f>
        <v>99.379518892667207</v>
      </c>
      <c r="N8" s="33">
        <f>IFERROR(VLOOKUP($A8,Skaters!$A1:$X623,COLUMN(N$1),FALSE)," ")</f>
        <v>3.1518921007095702</v>
      </c>
      <c r="O8" s="33">
        <f>IFERROR(VLOOKUP($A8,Skaters!$A1:$X623,COLUMN(O$1),FALSE)," ")</f>
        <v>13.2537845112874</v>
      </c>
      <c r="P8" s="33">
        <f>IFERROR(VLOOKUP($A8,Skaters!$A1:$X623,COLUMN(P$1),FALSE)," ")</f>
        <v>8.6538114879633596</v>
      </c>
      <c r="Q8" s="33">
        <f>IFERROR(VLOOKUP($A8,Skaters!$A1:$X623,COLUMN(Q$1),FALSE)," ")</f>
        <v>15.899161306545899</v>
      </c>
      <c r="R8" s="33">
        <f>IFERROR(VLOOKUP($A8,Skaters!$A1:$X623,COLUMN(R$1),FALSE)," ")</f>
        <v>0.93780320245418003</v>
      </c>
      <c r="S8" s="33">
        <f>IFERROR(VLOOKUP($A8,Skaters!$A1:$X623,COLUMN(S$1),FALSE)," ")</f>
        <v>1.9806881762144599</v>
      </c>
      <c r="T8" s="33">
        <f>IFERROR(VLOOKUP($A8,Skaters!$A1:$X623,COLUMN(T$1),FALSE)," ")</f>
        <v>0.246749083639273</v>
      </c>
      <c r="U8" s="33">
        <f>IFERROR(VLOOKUP($A8,Skaters!$A1:$X623,COLUMN(U$1),FALSE)," ")</f>
        <v>1.06917152368244</v>
      </c>
      <c r="V8" s="15">
        <f>IFERROR(VLOOKUP($A8,Skaters!$A1:$X623,COLUMN(V$1),FALSE)," ")</f>
        <v>0.187510615964499</v>
      </c>
      <c r="W8" s="17">
        <f>IFERROR(VLOOKUP($A8,Skaters!$A1:$X623,COLUMN(W$1),FALSE)," ")</f>
        <v>0</v>
      </c>
      <c r="X8" s="17">
        <f>IFERROR(VLOOKUP($A8,Skaters!$A1:$X623,COLUMN(X$1),FALSE)," ")</f>
        <v>0</v>
      </c>
    </row>
    <row r="9" spans="1:24" ht="21.25" customHeight="1" x14ac:dyDescent="0.15">
      <c r="A9" s="11" t="s">
        <v>29</v>
      </c>
      <c r="B9" s="12" t="str">
        <f>IFERROR(VLOOKUP($A9,Skaters!$A1:$X623,COLUMN(B$1),FALSE)," ")</f>
        <v>COL</v>
      </c>
      <c r="C9" s="13">
        <f>IFERROR(VLOOKUP($A9,Skaters!$A1:$X623,COLUMN(C$1),FALSE)," ")</f>
        <v>25</v>
      </c>
      <c r="D9" s="12" t="str">
        <f>IFERROR(VLOOKUP($A9,Skaters!$A1:$X623,COLUMN(D$1),FALSE)," ")</f>
        <v>RW</v>
      </c>
      <c r="E9" s="40">
        <f>IFERROR(VLOOKUP($A9,Skaters!$A1:$X623,COLUMN(E$1),FALSE)," ")</f>
        <v>271.70597083767478</v>
      </c>
      <c r="F9" s="40">
        <f>IFERROR(VLOOKUP($A9,Skaters!$A1:$X623,COLUMN(F$1),FALSE)," ")</f>
        <v>6.3187435078529015</v>
      </c>
      <c r="G9" s="33">
        <f>IFERROR(VLOOKUP($A9,Skaters!$A1:$X623,COLUMN(G$1),FALSE)," ")</f>
        <v>43</v>
      </c>
      <c r="H9" s="33">
        <f>IFERROR(VLOOKUP($A9,Skaters!$A1:$X623,COLUMN(H$1),FALSE)," ")</f>
        <v>21.264972222222202</v>
      </c>
      <c r="I9" s="33">
        <f>IFERROR(VLOOKUP($A9,Skaters!$A1:$X623,COLUMN(I$1),FALSE)," ")</f>
        <v>3.7059066283599602</v>
      </c>
      <c r="J9" s="33">
        <f>IFERROR(VLOOKUP($A9,Skaters!$A1:$X623,COLUMN(J$1),FALSE)," ")</f>
        <v>23.8518801316484</v>
      </c>
      <c r="K9" s="33">
        <f>IFERROR(VLOOKUP($A9,Skaters!$A1:$X623,COLUMN(K$1),FALSE)," ")</f>
        <v>29.571976745783601</v>
      </c>
      <c r="L9" s="33">
        <f>IFERROR(VLOOKUP($A9,Skaters!$A1:$X623,COLUMN(L$1),FALSE)," ")</f>
        <v>53.423856877432101</v>
      </c>
      <c r="M9" s="33">
        <f>IFERROR(VLOOKUP($A9,Skaters!$A1:$X623,COLUMN(M$1),FALSE)," ")</f>
        <v>145.505232935762</v>
      </c>
      <c r="N9" s="33">
        <f>IFERROR(VLOOKUP($A9,Skaters!$A1:$X623,COLUMN(N$1),FALSE)," ")</f>
        <v>7.7244113167320201</v>
      </c>
      <c r="O9" s="33">
        <f>IFERROR(VLOOKUP($A9,Skaters!$A1:$X623,COLUMN(O$1),FALSE)," ")</f>
        <v>17.420518923013901</v>
      </c>
      <c r="P9" s="33">
        <f>IFERROR(VLOOKUP($A9,Skaters!$A1:$X623,COLUMN(P$1),FALSE)," ")</f>
        <v>19.203729457349802</v>
      </c>
      <c r="Q9" s="33">
        <f>IFERROR(VLOOKUP($A9,Skaters!$A1:$X623,COLUMN(Q$1),FALSE)," ")</f>
        <v>35.532202791060101</v>
      </c>
      <c r="R9" s="33">
        <f>IFERROR(VLOOKUP($A9,Skaters!$A1:$X623,COLUMN(R$1),FALSE)," ")</f>
        <v>7.2100462416604696</v>
      </c>
      <c r="S9" s="33">
        <f>IFERROR(VLOOKUP($A9,Skaters!$A1:$X623,COLUMN(S$1),FALSE)," ")</f>
        <v>3.5764624621721199</v>
      </c>
      <c r="T9" s="33">
        <f>IFERROR(VLOOKUP($A9,Skaters!$A1:$X623,COLUMN(T$1),FALSE)," ")</f>
        <v>68.595578341819007</v>
      </c>
      <c r="U9" s="33">
        <f>IFERROR(VLOOKUP($A9,Skaters!$A1:$X623,COLUMN(U$1),FALSE)," ")</f>
        <v>66.490212017278296</v>
      </c>
      <c r="V9" s="15">
        <f>IFERROR(VLOOKUP($A9,Skaters!$A1:$X623,COLUMN(V$1),FALSE)," ")</f>
        <v>0.50779270091600304</v>
      </c>
      <c r="W9" s="17">
        <f>IFERROR(VLOOKUP($A9,Skaters!$A1:$X623,COLUMN(W$1),FALSE)," ")</f>
        <v>0</v>
      </c>
      <c r="X9" s="17">
        <f>IFERROR(VLOOKUP($A9,Skaters!$A1:$X623,COLUMN(X$1),FALSE)," ")</f>
        <v>0</v>
      </c>
    </row>
    <row r="10" spans="1:24" ht="21.25" customHeight="1" x14ac:dyDescent="0.15">
      <c r="A10" s="11" t="s">
        <v>30</v>
      </c>
      <c r="B10" s="12" t="str">
        <f>IFERROR(VLOOKUP($A10,Skaters!$A1:$X623,COLUMN(B$1),FALSE)," ")</f>
        <v>BOS</v>
      </c>
      <c r="C10" s="13">
        <f>IFERROR(VLOOKUP($A10,Skaters!$A1:$X623,COLUMN(C$1),FALSE)," ")</f>
        <v>25</v>
      </c>
      <c r="D10" s="12" t="str">
        <f>IFERROR(VLOOKUP($A10,Skaters!$A1:$X623,COLUMN(D$1),FALSE)," ")</f>
        <v>RW</v>
      </c>
      <c r="E10" s="40">
        <f>IFERROR(VLOOKUP($A10,Skaters!$A1:$X623,COLUMN(E$1),FALSE)," ")</f>
        <v>255.11887861672682</v>
      </c>
      <c r="F10" s="40">
        <f>IFERROR(VLOOKUP($A10,Skaters!$A1:$X623,COLUMN(F$1),FALSE)," ")</f>
        <v>5.7981563321983369</v>
      </c>
      <c r="G10" s="33">
        <f>IFERROR(VLOOKUP($A10,Skaters!$A1:$X623,COLUMN(G$1),FALSE)," ")</f>
        <v>44</v>
      </c>
      <c r="H10" s="33">
        <f>IFERROR(VLOOKUP($A10,Skaters!$A1:$X623,COLUMN(H$1),FALSE)," ")</f>
        <v>18.596342105263101</v>
      </c>
      <c r="I10" s="33">
        <f>IFERROR(VLOOKUP($A10,Skaters!$A1:$X623,COLUMN(I$1),FALSE)," ")</f>
        <v>3.5404398624861999</v>
      </c>
      <c r="J10" s="33">
        <f>IFERROR(VLOOKUP($A10,Skaters!$A1:$X623,COLUMN(J$1),FALSE)," ")</f>
        <v>21.8050634340591</v>
      </c>
      <c r="K10" s="33">
        <f>IFERROR(VLOOKUP($A10,Skaters!$A1:$X623,COLUMN(K$1),FALSE)," ")</f>
        <v>22.987461420780299</v>
      </c>
      <c r="L10" s="33">
        <f>IFERROR(VLOOKUP($A10,Skaters!$A1:$X623,COLUMN(L$1),FALSE)," ")</f>
        <v>44.792524854839499</v>
      </c>
      <c r="M10" s="33">
        <f>IFERROR(VLOOKUP($A10,Skaters!$A1:$X623,COLUMN(M$1),FALSE)," ")</f>
        <v>173.62831500703001</v>
      </c>
      <c r="N10" s="33">
        <f>IFERROR(VLOOKUP($A10,Skaters!$A1:$X623,COLUMN(N$1),FALSE)," ")</f>
        <v>8.5764681783177803</v>
      </c>
      <c r="O10" s="33">
        <f>IFERROR(VLOOKUP($A10,Skaters!$A1:$X623,COLUMN(O$1),FALSE)," ")</f>
        <v>15.9168115195267</v>
      </c>
      <c r="P10" s="33">
        <f>IFERROR(VLOOKUP($A10,Skaters!$A1:$X623,COLUMN(P$1),FALSE)," ")</f>
        <v>10.467617548201</v>
      </c>
      <c r="Q10" s="33">
        <f>IFERROR(VLOOKUP($A10,Skaters!$A1:$X623,COLUMN(Q$1),FALSE)," ")</f>
        <v>32.890052441380902</v>
      </c>
      <c r="R10" s="33">
        <f>IFERROR(VLOOKUP($A10,Skaters!$A1:$X623,COLUMN(R$1),FALSE)," ")</f>
        <v>4.80269591657623</v>
      </c>
      <c r="S10" s="33">
        <f>IFERROR(VLOOKUP($A10,Skaters!$A1:$X623,COLUMN(S$1),FALSE)," ")</f>
        <v>3.6193337764781401</v>
      </c>
      <c r="T10" s="33">
        <f>IFERROR(VLOOKUP($A10,Skaters!$A1:$X623,COLUMN(T$1),FALSE)," ")</f>
        <v>4.7509325488280503</v>
      </c>
      <c r="U10" s="33">
        <f>IFERROR(VLOOKUP($A10,Skaters!$A1:$X623,COLUMN(U$1),FALSE)," ")</f>
        <v>7.80788357941148</v>
      </c>
      <c r="V10" s="15">
        <f>IFERROR(VLOOKUP($A10,Skaters!$A1:$X623,COLUMN(V$1),FALSE)," ")</f>
        <v>0.37829461792542501</v>
      </c>
      <c r="W10" s="17">
        <f>IFERROR(VLOOKUP($A10,Skaters!$A1:$X623,COLUMN(W$1),FALSE)," ")</f>
        <v>0</v>
      </c>
      <c r="X10" s="17">
        <f>IFERROR(VLOOKUP($A10,Skaters!$A1:$X623,COLUMN(X$1),FALSE)," ")</f>
        <v>0</v>
      </c>
    </row>
    <row r="11" spans="1:24" ht="21.25" customHeight="1" x14ac:dyDescent="0.15">
      <c r="A11" s="11" t="s">
        <v>31</v>
      </c>
      <c r="B11" s="12" t="str">
        <f>IFERROR(VLOOKUP($A11,Skaters!$A1:$X623,COLUMN(B$1),FALSE)," ")</f>
        <v>FLA</v>
      </c>
      <c r="C11" s="13">
        <f>IFERROR(VLOOKUP($A11,Skaters!$A1:$X623,COLUMN(C$1),FALSE)," ")</f>
        <v>26</v>
      </c>
      <c r="D11" s="12" t="str">
        <f>IFERROR(VLOOKUP($A11,Skaters!$A1:$X623,COLUMN(D$1),FALSE)," ")</f>
        <v>C</v>
      </c>
      <c r="E11" s="40">
        <f>IFERROR(VLOOKUP($A11,Skaters!$A1:$X623,COLUMN(E$1),FALSE)," ")</f>
        <v>208.2532926976364</v>
      </c>
      <c r="F11" s="40">
        <f>IFERROR(VLOOKUP($A11,Skaters!$A1:$X623,COLUMN(F$1),FALSE)," ")</f>
        <v>5.2063323174409097</v>
      </c>
      <c r="G11" s="33">
        <f>IFERROR(VLOOKUP($A11,Skaters!$A1:$X623,COLUMN(G$1),FALSE)," ")</f>
        <v>40</v>
      </c>
      <c r="H11" s="33">
        <f>IFERROR(VLOOKUP($A11,Skaters!$A1:$X623,COLUMN(H$1),FALSE)," ")</f>
        <v>19.554241379310401</v>
      </c>
      <c r="I11" s="33">
        <f>IFERROR(VLOOKUP($A11,Skaters!$A1:$X623,COLUMN(I$1),FALSE)," ")</f>
        <v>3.0736156274181599</v>
      </c>
      <c r="J11" s="33">
        <f>IFERROR(VLOOKUP($A11,Skaters!$A1:$X623,COLUMN(J$1),FALSE)," ")</f>
        <v>18.256424495368702</v>
      </c>
      <c r="K11" s="33">
        <f>IFERROR(VLOOKUP($A11,Skaters!$A1:$X623,COLUMN(K$1),FALSE)," ")</f>
        <v>22.378637304836001</v>
      </c>
      <c r="L11" s="33">
        <f>IFERROR(VLOOKUP($A11,Skaters!$A1:$X623,COLUMN(L$1),FALSE)," ")</f>
        <v>40.635061800204802</v>
      </c>
      <c r="M11" s="33">
        <f>IFERROR(VLOOKUP($A11,Skaters!$A1:$X623,COLUMN(M$1),FALSE)," ")</f>
        <v>118.950872887922</v>
      </c>
      <c r="N11" s="33">
        <f>IFERROR(VLOOKUP($A11,Skaters!$A1:$X623,COLUMN(N$1),FALSE)," ")</f>
        <v>4.7905011397213197</v>
      </c>
      <c r="O11" s="33">
        <f>IFERROR(VLOOKUP($A11,Skaters!$A1:$X623,COLUMN(O$1),FALSE)," ")</f>
        <v>10.8050182993059</v>
      </c>
      <c r="P11" s="33">
        <f>IFERROR(VLOOKUP($A11,Skaters!$A1:$X623,COLUMN(P$1),FALSE)," ")</f>
        <v>26.313171272247502</v>
      </c>
      <c r="Q11" s="33">
        <f>IFERROR(VLOOKUP($A11,Skaters!$A1:$X623,COLUMN(Q$1),FALSE)," ")</f>
        <v>29.187056125185201</v>
      </c>
      <c r="R11" s="33">
        <f>IFERROR(VLOOKUP($A11,Skaters!$A1:$X623,COLUMN(R$1),FALSE)," ")</f>
        <v>4.16953837664812</v>
      </c>
      <c r="S11" s="33">
        <f>IFERROR(VLOOKUP($A11,Skaters!$A1:$X623,COLUMN(S$1),FALSE)," ")</f>
        <v>2.42564827547164</v>
      </c>
      <c r="T11" s="33">
        <f>IFERROR(VLOOKUP($A11,Skaters!$A1:$X623,COLUMN(T$1),FALSE)," ")</f>
        <v>424.33030976273199</v>
      </c>
      <c r="U11" s="33">
        <f>IFERROR(VLOOKUP($A11,Skaters!$A1:$X623,COLUMN(U$1),FALSE)," ")</f>
        <v>351.47541500039102</v>
      </c>
      <c r="V11" s="15">
        <f>IFERROR(VLOOKUP($A11,Skaters!$A1:$X623,COLUMN(V$1),FALSE)," ")</f>
        <v>0.54695434207100302</v>
      </c>
      <c r="W11" s="17">
        <f>IFERROR(VLOOKUP($A11,Skaters!$A1:$X623,COLUMN(W$1),FALSE)," ")</f>
        <v>0</v>
      </c>
      <c r="X11" s="17">
        <f>IFERROR(VLOOKUP($A11,Skaters!$A1:$X623,COLUMN(X$1),FALSE)," ")</f>
        <v>0</v>
      </c>
    </row>
    <row r="12" spans="1:24" ht="21.25" customHeight="1" x14ac:dyDescent="0.15">
      <c r="A12" s="11" t="s">
        <v>32</v>
      </c>
      <c r="B12" s="12" t="str">
        <f>IFERROR(VLOOKUP($A12,Skaters!$A1:$X623,COLUMN(B$1),FALSE)," ")</f>
        <v>CHI</v>
      </c>
      <c r="C12" s="13">
        <f>IFERROR(VLOOKUP($A12,Skaters!$A1:$X623,COLUMN(C$1),FALSE)," ")</f>
        <v>33</v>
      </c>
      <c r="D12" s="12" t="str">
        <f>IFERROR(VLOOKUP($A12,Skaters!$A1:$X623,COLUMN(D$1),FALSE)," ")</f>
        <v>RW</v>
      </c>
      <c r="E12" s="40">
        <f>IFERROR(VLOOKUP($A12,Skaters!$A1:$X623,COLUMN(E$1),FALSE)," ")</f>
        <v>240.88471642396146</v>
      </c>
      <c r="F12" s="40">
        <f>IFERROR(VLOOKUP($A12,Skaters!$A1:$X623,COLUMN(F$1),FALSE)," ")</f>
        <v>5.8752369859502798</v>
      </c>
      <c r="G12" s="33">
        <f>IFERROR(VLOOKUP($A12,Skaters!$A1:$X623,COLUMN(G$1),FALSE)," ")</f>
        <v>41</v>
      </c>
      <c r="H12" s="33">
        <f>IFERROR(VLOOKUP($A12,Skaters!$A1:$X623,COLUMN(H$1),FALSE)," ")</f>
        <v>21.694500000000001</v>
      </c>
      <c r="I12" s="33">
        <f>IFERROR(VLOOKUP($A12,Skaters!$A1:$X623,COLUMN(I$1),FALSE)," ")</f>
        <v>4.0910526259700699</v>
      </c>
      <c r="J12" s="33">
        <f>IFERROR(VLOOKUP($A12,Skaters!$A1:$X623,COLUMN(J$1),FALSE)," ")</f>
        <v>12.956171027740201</v>
      </c>
      <c r="K12" s="33">
        <f>IFERROR(VLOOKUP($A12,Skaters!$A1:$X623,COLUMN(K$1),FALSE)," ")</f>
        <v>31.183985978810799</v>
      </c>
      <c r="L12" s="33">
        <f>IFERROR(VLOOKUP($A12,Skaters!$A1:$X623,COLUMN(L$1),FALSE)," ")</f>
        <v>44.140157006550901</v>
      </c>
      <c r="M12" s="33">
        <f>IFERROR(VLOOKUP($A12,Skaters!$A1:$X623,COLUMN(M$1),FALSE)," ")</f>
        <v>149.985524496398</v>
      </c>
      <c r="N12" s="33">
        <f>IFERROR(VLOOKUP($A12,Skaters!$A1:$X623,COLUMN(N$1),FALSE)," ")</f>
        <v>4.0383513905991801</v>
      </c>
      <c r="O12" s="33">
        <f>IFERROR(VLOOKUP($A12,Skaters!$A1:$X623,COLUMN(O$1),FALSE)," ")</f>
        <v>15.469574082983399</v>
      </c>
      <c r="P12" s="33">
        <f>IFERROR(VLOOKUP($A12,Skaters!$A1:$X623,COLUMN(P$1),FALSE)," ")</f>
        <v>12.6616749507133</v>
      </c>
      <c r="Q12" s="33">
        <f>IFERROR(VLOOKUP($A12,Skaters!$A1:$X623,COLUMN(Q$1),FALSE)," ")</f>
        <v>12.2969853780787</v>
      </c>
      <c r="R12" s="33">
        <f>IFERROR(VLOOKUP($A12,Skaters!$A1:$X623,COLUMN(R$1),FALSE)," ")</f>
        <v>-2.2611808189123002</v>
      </c>
      <c r="S12" s="33">
        <f>IFERROR(VLOOKUP($A12,Skaters!$A1:$X623,COLUMN(S$1),FALSE)," ")</f>
        <v>1.6430238789956599</v>
      </c>
      <c r="T12" s="33">
        <f>IFERROR(VLOOKUP($A12,Skaters!$A1:$X623,COLUMN(T$1),FALSE)," ")</f>
        <v>2.4954795499287901</v>
      </c>
      <c r="U12" s="33">
        <f>IFERROR(VLOOKUP($A12,Skaters!$A1:$X623,COLUMN(U$1),FALSE)," ")</f>
        <v>4.1592204473546701</v>
      </c>
      <c r="V12" s="15">
        <f>IFERROR(VLOOKUP($A12,Skaters!$A1:$X623,COLUMN(V$1),FALSE)," ")</f>
        <v>0.37499504875463602</v>
      </c>
      <c r="W12" s="17">
        <f>IFERROR(VLOOKUP($A12,Skaters!$A1:$X623,COLUMN(W$1),FALSE)," ")</f>
        <v>0</v>
      </c>
      <c r="X12" s="17">
        <f>IFERROR(VLOOKUP($A12,Skaters!$A1:$X623,COLUMN(X$1),FALSE)," ")</f>
        <v>0</v>
      </c>
    </row>
    <row r="13" spans="1:24" ht="21.25" customHeight="1" x14ac:dyDescent="0.15">
      <c r="A13" s="11" t="s">
        <v>33</v>
      </c>
      <c r="B13" s="12" t="str">
        <f>IFERROR(VLOOKUP($A13,Skaters!$A1:$X623,COLUMN(B$1),FALSE)," ")</f>
        <v>TOR</v>
      </c>
      <c r="C13" s="13">
        <f>IFERROR(VLOOKUP($A13,Skaters!$A1:$X623,COLUMN(C$1),FALSE)," ")</f>
        <v>24</v>
      </c>
      <c r="D13" s="12" t="str">
        <f>IFERROR(VLOOKUP($A13,Skaters!$A1:$X623,COLUMN(D$1),FALSE)," ")</f>
        <v>C</v>
      </c>
      <c r="E13" s="40">
        <f>IFERROR(VLOOKUP($A13,Skaters!$A1:$X623,COLUMN(E$1),FALSE)," ")</f>
        <v>289.60303183318712</v>
      </c>
      <c r="F13" s="40">
        <f>IFERROR(VLOOKUP($A13,Skaters!$A1:$X623,COLUMN(F$1),FALSE)," ")</f>
        <v>6.5818870871178889</v>
      </c>
      <c r="G13" s="33">
        <f>IFERROR(VLOOKUP($A13,Skaters!$A1:$X623,COLUMN(G$1),FALSE)," ")</f>
        <v>44</v>
      </c>
      <c r="H13" s="33">
        <f>IFERROR(VLOOKUP($A13,Skaters!$A1:$X623,COLUMN(H$1),FALSE)," ")</f>
        <v>21.1119571428572</v>
      </c>
      <c r="I13" s="33">
        <f>IFERROR(VLOOKUP($A13,Skaters!$A1:$X623,COLUMN(I$1),FALSE)," ")</f>
        <v>3.3722426553295901</v>
      </c>
      <c r="J13" s="33">
        <f>IFERROR(VLOOKUP($A13,Skaters!$A1:$X623,COLUMN(J$1),FALSE)," ")</f>
        <v>30.686871394282001</v>
      </c>
      <c r="K13" s="33">
        <f>IFERROR(VLOOKUP($A13,Skaters!$A1:$X623,COLUMN(K$1),FALSE)," ")</f>
        <v>21.307708270375102</v>
      </c>
      <c r="L13" s="33">
        <f>IFERROR(VLOOKUP($A13,Skaters!$A1:$X623,COLUMN(L$1),FALSE)," ")</f>
        <v>51.994579664657103</v>
      </c>
      <c r="M13" s="33">
        <f>IFERROR(VLOOKUP($A13,Skaters!$A1:$X623,COLUMN(M$1),FALSE)," ")</f>
        <v>187.16638994938901</v>
      </c>
      <c r="N13" s="33">
        <f>IFERROR(VLOOKUP($A13,Skaters!$A1:$X623,COLUMN(N$1),FALSE)," ")</f>
        <v>9.5546461825059996</v>
      </c>
      <c r="O13" s="33">
        <f>IFERROR(VLOOKUP($A13,Skaters!$A1:$X623,COLUMN(O$1),FALSE)," ")</f>
        <v>16.539636777084301</v>
      </c>
      <c r="P13" s="33">
        <f>IFERROR(VLOOKUP($A13,Skaters!$A1:$X623,COLUMN(P$1),FALSE)," ")</f>
        <v>34.784121551763697</v>
      </c>
      <c r="Q13" s="33">
        <f>IFERROR(VLOOKUP($A13,Skaters!$A1:$X623,COLUMN(Q$1),FALSE)," ")</f>
        <v>38.166270224836097</v>
      </c>
      <c r="R13" s="33">
        <f>IFERROR(VLOOKUP($A13,Skaters!$A1:$X623,COLUMN(R$1),FALSE)," ")</f>
        <v>6.7224379327242696</v>
      </c>
      <c r="S13" s="33">
        <f>IFERROR(VLOOKUP($A13,Skaters!$A1:$X623,COLUMN(S$1),FALSE)," ")</f>
        <v>4.9292785438774702</v>
      </c>
      <c r="T13" s="33">
        <f>IFERROR(VLOOKUP($A13,Skaters!$A1:$X623,COLUMN(T$1),FALSE)," ")</f>
        <v>365.57551385024499</v>
      </c>
      <c r="U13" s="33">
        <f>IFERROR(VLOOKUP($A13,Skaters!$A1:$X623,COLUMN(U$1),FALSE)," ")</f>
        <v>311.25577876464502</v>
      </c>
      <c r="V13" s="15">
        <f>IFERROR(VLOOKUP($A13,Skaters!$A1:$X623,COLUMN(V$1),FALSE)," ")</f>
        <v>0.54012797256738798</v>
      </c>
      <c r="W13" s="17">
        <f>IFERROR(VLOOKUP($A13,Skaters!$A1:$X623,COLUMN(W$1),FALSE)," ")</f>
        <v>0</v>
      </c>
      <c r="X13" s="17">
        <f>IFERROR(VLOOKUP($A13,Skaters!$A1:$X623,COLUMN(X$1),FALSE)," ")</f>
        <v>0</v>
      </c>
    </row>
    <row r="14" spans="1:24" ht="21.25" customHeight="1" x14ac:dyDescent="0.15">
      <c r="A14" s="11" t="s">
        <v>34</v>
      </c>
      <c r="B14" s="12" t="str">
        <f>IFERROR(VLOOKUP($A14,Skaters!$A1:$X623,COLUMN(B$1),FALSE)," ")</f>
        <v>TOR</v>
      </c>
      <c r="C14" s="13">
        <f>IFERROR(VLOOKUP($A14,Skaters!$A1:$X623,COLUMN(C$1),FALSE)," ")</f>
        <v>24</v>
      </c>
      <c r="D14" s="12" t="str">
        <f>IFERROR(VLOOKUP($A14,Skaters!$A1:$X623,COLUMN(D$1),FALSE)," ")</f>
        <v>RW</v>
      </c>
      <c r="E14" s="40">
        <f>IFERROR(VLOOKUP($A14,Skaters!$A1:$X623,COLUMN(E$1),FALSE)," ")</f>
        <v>232.07940738751853</v>
      </c>
      <c r="F14" s="40">
        <f>IFERROR(VLOOKUP($A14,Skaters!$A1:$X623,COLUMN(F$1),FALSE)," ")</f>
        <v>5.2745319860799667</v>
      </c>
      <c r="G14" s="33">
        <f>IFERROR(VLOOKUP($A14,Skaters!$A1:$X623,COLUMN(G$1),FALSE)," ")</f>
        <v>44</v>
      </c>
      <c r="H14" s="33">
        <f>IFERROR(VLOOKUP($A14,Skaters!$A1:$X623,COLUMN(H$1),FALSE)," ")</f>
        <v>21.055482758620801</v>
      </c>
      <c r="I14" s="33">
        <f>IFERROR(VLOOKUP($A14,Skaters!$A1:$X623,COLUMN(I$1),FALSE)," ")</f>
        <v>3.5447663993484699</v>
      </c>
      <c r="J14" s="33">
        <f>IFERROR(VLOOKUP($A14,Skaters!$A1:$X623,COLUMN(J$1),FALSE)," ")</f>
        <v>14.150103065879099</v>
      </c>
      <c r="K14" s="33">
        <f>IFERROR(VLOOKUP($A14,Skaters!$A1:$X623,COLUMN(K$1),FALSE)," ")</f>
        <v>32.609321101847499</v>
      </c>
      <c r="L14" s="33">
        <f>IFERROR(VLOOKUP($A14,Skaters!$A1:$X623,COLUMN(L$1),FALSE)," ")</f>
        <v>46.7594241677266</v>
      </c>
      <c r="M14" s="33">
        <f>IFERROR(VLOOKUP($A14,Skaters!$A1:$X623,COLUMN(M$1),FALSE)," ")</f>
        <v>113.38008582325899</v>
      </c>
      <c r="N14" s="33">
        <f>IFERROR(VLOOKUP($A14,Skaters!$A1:$X623,COLUMN(N$1),FALSE)," ")</f>
        <v>2.10424316075281</v>
      </c>
      <c r="O14" s="33">
        <f>IFERROR(VLOOKUP($A14,Skaters!$A1:$X623,COLUMN(O$1),FALSE)," ")</f>
        <v>15.1564382794711</v>
      </c>
      <c r="P14" s="33">
        <f>IFERROR(VLOOKUP($A14,Skaters!$A1:$X623,COLUMN(P$1),FALSE)," ")</f>
        <v>23.9910770688352</v>
      </c>
      <c r="Q14" s="33">
        <f>IFERROR(VLOOKUP($A14,Skaters!$A1:$X623,COLUMN(Q$1),FALSE)," ")</f>
        <v>23.3889468810446</v>
      </c>
      <c r="R14" s="33">
        <f>IFERROR(VLOOKUP($A14,Skaters!$A1:$X623,COLUMN(R$1),FALSE)," ")</f>
        <v>4.7079269718082397</v>
      </c>
      <c r="S14" s="33">
        <f>IFERROR(VLOOKUP($A14,Skaters!$A1:$X623,COLUMN(S$1),FALSE)," ")</f>
        <v>2.2729524473221199</v>
      </c>
      <c r="T14" s="33">
        <f>IFERROR(VLOOKUP($A14,Skaters!$A1:$X623,COLUMN(T$1),FALSE)," ")</f>
        <v>5.46892909921129</v>
      </c>
      <c r="U14" s="33">
        <f>IFERROR(VLOOKUP($A14,Skaters!$A1:$X623,COLUMN(U$1),FALSE)," ")</f>
        <v>3.9279661060450599</v>
      </c>
      <c r="V14" s="15">
        <f>IFERROR(VLOOKUP($A14,Skaters!$A1:$X623,COLUMN(V$1),FALSE)," ")</f>
        <v>0.58199319879103395</v>
      </c>
      <c r="W14" s="17">
        <f>IFERROR(VLOOKUP($A14,Skaters!$A1:$X623,COLUMN(W$1),FALSE)," ")</f>
        <v>0</v>
      </c>
      <c r="X14" s="17">
        <f>IFERROR(VLOOKUP($A14,Skaters!$A1:$X623,COLUMN(X$1),FALSE)," ")</f>
        <v>0</v>
      </c>
    </row>
    <row r="15" spans="1:24" ht="21.25" customHeight="1" x14ac:dyDescent="0.15">
      <c r="A15" s="18"/>
      <c r="B15" s="19" t="str">
        <f>IFERROR(VLOOKUP($A15,Skaters!$A1:$X623,COLUMN(B$1),FALSE)," ")</f>
        <v xml:space="preserve"> </v>
      </c>
      <c r="C15" s="19" t="str">
        <f>IFERROR(VLOOKUP($A15,Skaters!$A1:$X623,COLUMN(C$1),FALSE)," ")</f>
        <v xml:space="preserve"> </v>
      </c>
      <c r="D15" s="19" t="str">
        <f>IFERROR(VLOOKUP($A15,Skaters!$A1:$X623,COLUMN(D$1),FALSE)," ")</f>
        <v xml:space="preserve"> </v>
      </c>
      <c r="E15" s="20" t="str">
        <f>IFERROR(VLOOKUP($A15,Skaters!$A1:$X623,COLUMN(E$1),FALSE)," ")</f>
        <v xml:space="preserve"> </v>
      </c>
      <c r="F15" s="20" t="str">
        <f>IFERROR(VLOOKUP($A15,Skaters!$A1:$X623,COLUMN(F$1),FALSE)," ")</f>
        <v xml:space="preserve"> </v>
      </c>
      <c r="G15" s="19" t="str">
        <f>IFERROR(VLOOKUP($A15,Skaters!$A1:$X623,COLUMN(G$1),FALSE)," ")</f>
        <v xml:space="preserve"> </v>
      </c>
      <c r="H15" s="19" t="str">
        <f>IFERROR(VLOOKUP($A15,Skaters!$A1:$X623,COLUMN(H$1),FALSE)," ")</f>
        <v xml:space="preserve"> </v>
      </c>
      <c r="I15" s="19" t="str">
        <f>IFERROR(VLOOKUP($A15,Skaters!$A1:$X623,COLUMN(I$1),FALSE)," ")</f>
        <v xml:space="preserve"> </v>
      </c>
      <c r="J15" s="19" t="str">
        <f>IFERROR(VLOOKUP($A15,Skaters!$A1:$X623,COLUMN(J$1),FALSE)," ")</f>
        <v xml:space="preserve"> </v>
      </c>
      <c r="K15" s="19" t="str">
        <f>IFERROR(VLOOKUP($A15,Skaters!$A1:$X623,COLUMN(K$1),FALSE)," ")</f>
        <v xml:space="preserve"> </v>
      </c>
      <c r="L15" s="19" t="str">
        <f>IFERROR(VLOOKUP($A15,Skaters!$A1:$X623,COLUMN(L$1),FALSE)," ")</f>
        <v xml:space="preserve"> </v>
      </c>
      <c r="M15" s="19" t="str">
        <f>IFERROR(VLOOKUP($A15,Skaters!$A1:$X623,COLUMN(M$1),FALSE)," ")</f>
        <v xml:space="preserve"> </v>
      </c>
      <c r="N15" s="19" t="str">
        <f>IFERROR(VLOOKUP($A15,Skaters!$A1:$X623,COLUMN(N$1),FALSE)," ")</f>
        <v xml:space="preserve"> </v>
      </c>
      <c r="O15" s="19" t="str">
        <f>IFERROR(VLOOKUP($A15,Skaters!$A1:$X623,COLUMN(O$1),FALSE)," ")</f>
        <v xml:space="preserve"> </v>
      </c>
      <c r="P15" s="19" t="str">
        <f>IFERROR(VLOOKUP($A15,Skaters!$A1:$X623,COLUMN(P$1),FALSE)," ")</f>
        <v xml:space="preserve"> </v>
      </c>
      <c r="Q15" s="19" t="str">
        <f>IFERROR(VLOOKUP($A15,Skaters!$A1:$X623,COLUMN(Q$1),FALSE)," ")</f>
        <v xml:space="preserve"> </v>
      </c>
      <c r="R15" s="19" t="str">
        <f>IFERROR(VLOOKUP($A15,Skaters!$A1:$X623,COLUMN(R$1),FALSE)," ")</f>
        <v xml:space="preserve"> </v>
      </c>
      <c r="S15" s="19" t="str">
        <f>IFERROR(VLOOKUP($A15,Skaters!$A1:$X623,COLUMN(S$1),FALSE)," ")</f>
        <v xml:space="preserve"> </v>
      </c>
      <c r="T15" s="19" t="str">
        <f>IFERROR(VLOOKUP($A15,Skaters!$A1:$X623,COLUMN(T$1),FALSE)," ")</f>
        <v xml:space="preserve"> </v>
      </c>
      <c r="U15" s="19" t="str">
        <f>IFERROR(VLOOKUP($A15,Skaters!$A1:$X623,COLUMN(U$1),FALSE)," ")</f>
        <v xml:space="preserve"> </v>
      </c>
      <c r="V15" s="19" t="str">
        <f>IFERROR(VLOOKUP($A15,Skaters!$A1:$X623,COLUMN(V$1),FALSE)," ")</f>
        <v xml:space="preserve"> </v>
      </c>
      <c r="W15" s="19" t="str">
        <f>IFERROR(VLOOKUP($A15,Skaters!$A1:$X623,COLUMN(W$1),FALSE)," ")</f>
        <v xml:space="preserve"> </v>
      </c>
      <c r="X15" s="19" t="str">
        <f>IFERROR(VLOOKUP($A15,Skaters!$A1:$X623,COLUMN(X$1),FALSE)," ")</f>
        <v xml:space="preserve"> </v>
      </c>
    </row>
    <row r="16" spans="1:24" ht="21.25" customHeight="1" x14ac:dyDescent="0.15">
      <c r="A16" s="2" t="s">
        <v>35</v>
      </c>
      <c r="B16" s="3" t="s">
        <v>1</v>
      </c>
      <c r="C16" s="3" t="s">
        <v>2</v>
      </c>
      <c r="D16" s="3" t="s">
        <v>3</v>
      </c>
      <c r="E16" s="3" t="s">
        <v>4</v>
      </c>
      <c r="F16" s="3" t="s">
        <v>5</v>
      </c>
      <c r="G16" s="3" t="s">
        <v>6</v>
      </c>
      <c r="H16" s="3" t="s">
        <v>7</v>
      </c>
      <c r="I16" s="3" t="s">
        <v>8</v>
      </c>
      <c r="J16" s="3" t="s">
        <v>9</v>
      </c>
      <c r="K16" s="3" t="s">
        <v>10</v>
      </c>
      <c r="L16" s="3" t="s">
        <v>11</v>
      </c>
      <c r="M16" s="3" t="s">
        <v>12</v>
      </c>
      <c r="N16" s="3" t="s">
        <v>13</v>
      </c>
      <c r="O16" s="3" t="s">
        <v>14</v>
      </c>
      <c r="P16" s="3" t="s">
        <v>15</v>
      </c>
      <c r="Q16" s="3" t="s">
        <v>16</v>
      </c>
      <c r="R16" s="3" t="s">
        <v>17</v>
      </c>
      <c r="S16" s="3" t="s">
        <v>18</v>
      </c>
      <c r="T16" s="3" t="s">
        <v>19</v>
      </c>
      <c r="U16" s="3" t="s">
        <v>20</v>
      </c>
      <c r="V16" s="3" t="s">
        <v>21</v>
      </c>
      <c r="W16" s="3" t="s">
        <v>22</v>
      </c>
      <c r="X16" s="3" t="s">
        <v>22</v>
      </c>
    </row>
    <row r="17" spans="1:24" ht="21.25" customHeight="1" x14ac:dyDescent="0.15">
      <c r="A17" s="21"/>
      <c r="B17" s="22"/>
      <c r="C17" s="22"/>
      <c r="D17" s="22"/>
      <c r="E17" s="7">
        <f>SUM(E18:E23)</f>
        <v>1169.8454878119687</v>
      </c>
      <c r="F17" s="7">
        <f>E$17/G$17</f>
        <v>4.7944487205408555</v>
      </c>
      <c r="G17" s="7">
        <f>SUM(G18:G23)</f>
        <v>244</v>
      </c>
      <c r="H17" s="7">
        <f>AVERAGE(H18:H23)</f>
        <v>24.988555616860115</v>
      </c>
      <c r="I17" s="7">
        <f>AVERAGE(I18:I23)</f>
        <v>3.5778052935643081</v>
      </c>
      <c r="J17" s="7">
        <f t="shared" ref="J17:U17" si="1">SUM(J18:J23)</f>
        <v>41.679522982195081</v>
      </c>
      <c r="K17" s="7">
        <f t="shared" si="1"/>
        <v>171.7640740793139</v>
      </c>
      <c r="L17" s="7">
        <f t="shared" si="1"/>
        <v>213.44359706150919</v>
      </c>
      <c r="M17" s="7">
        <f t="shared" si="1"/>
        <v>579.51076898767087</v>
      </c>
      <c r="N17" s="7">
        <f t="shared" si="1"/>
        <v>10.274655608043767</v>
      </c>
      <c r="O17" s="7">
        <f t="shared" si="1"/>
        <v>85.691599576641806</v>
      </c>
      <c r="P17" s="7">
        <f t="shared" si="1"/>
        <v>341.8805649016129</v>
      </c>
      <c r="Q17" s="7">
        <f t="shared" si="1"/>
        <v>268.03229983188021</v>
      </c>
      <c r="R17" s="7">
        <f t="shared" si="1"/>
        <v>17.35656317162162</v>
      </c>
      <c r="S17" s="7">
        <f t="shared" si="1"/>
        <v>5.9531748593721305</v>
      </c>
      <c r="T17" s="7">
        <f t="shared" si="1"/>
        <v>0</v>
      </c>
      <c r="U17" s="7">
        <f t="shared" si="1"/>
        <v>0.3982515157746338</v>
      </c>
      <c r="V17" s="23">
        <f>(T$17/(T$17+U$17))</f>
        <v>0</v>
      </c>
      <c r="W17" s="9">
        <f>SUM(W18:W23)</f>
        <v>0</v>
      </c>
      <c r="X17" s="9">
        <f>SUM(X18:X23)</f>
        <v>0</v>
      </c>
    </row>
    <row r="18" spans="1:24" ht="21.25" customHeight="1" x14ac:dyDescent="0.15">
      <c r="A18" s="24" t="s">
        <v>36</v>
      </c>
      <c r="B18" s="25" t="str">
        <f>IFERROR(VLOOKUP($A18,Skaters!$A1:$X623,COLUMN(B$1),FALSE)," ")</f>
        <v>COL</v>
      </c>
      <c r="C18" s="14">
        <f>IFERROR(VLOOKUP($A18,Skaters!$A1:$X623,COLUMN(C$1),FALSE)," ")</f>
        <v>23</v>
      </c>
      <c r="D18" s="25" t="str">
        <f>IFERROR(VLOOKUP($A18,Skaters!$A1:$X623,COLUMN(D$1),FALSE)," ")</f>
        <v>D</v>
      </c>
      <c r="E18" s="69">
        <f>IFERROR(VLOOKUP($A18,Skaters!$A1:$X623,COLUMN(E$1),FALSE)," ")</f>
        <v>223.34174948692353</v>
      </c>
      <c r="F18" s="69">
        <f>IFERROR(VLOOKUP($A18,Skaters!$A1:$X623,COLUMN(F$1),FALSE)," ")</f>
        <v>5.1939941741145006</v>
      </c>
      <c r="G18" s="60">
        <f>IFERROR(VLOOKUP($A18,Skaters!$A1:$X623,COLUMN(G$1),FALSE)," ")</f>
        <v>43</v>
      </c>
      <c r="H18" s="60">
        <f>IFERROR(VLOOKUP($A18,Skaters!$A1:$X623,COLUMN(H$1),FALSE)," ")</f>
        <v>25.334785714285701</v>
      </c>
      <c r="I18" s="60">
        <f>IFERROR(VLOOKUP($A18,Skaters!$A1:$X623,COLUMN(I$1),FALSE)," ")</f>
        <v>3.5701909075276701</v>
      </c>
      <c r="J18" s="60">
        <f>IFERROR(VLOOKUP($A18,Skaters!$A1:$X623,COLUMN(J$1),FALSE)," ")</f>
        <v>12.328055416856801</v>
      </c>
      <c r="K18" s="60">
        <f>IFERROR(VLOOKUP($A18,Skaters!$A1:$X623,COLUMN(K$1),FALSE)," ")</f>
        <v>28.857884587763699</v>
      </c>
      <c r="L18" s="60">
        <f>IFERROR(VLOOKUP($A18,Skaters!$A1:$X623,COLUMN(L$1),FALSE)," ")</f>
        <v>41.185940004620399</v>
      </c>
      <c r="M18" s="60">
        <f>IFERROR(VLOOKUP($A18,Skaters!$A1:$X623,COLUMN(M$1),FALSE)," ")</f>
        <v>114.332665343952</v>
      </c>
      <c r="N18" s="60">
        <f>IFERROR(VLOOKUP($A18,Skaters!$A1:$X623,COLUMN(N$1),FALSE)," ")</f>
        <v>3.0755052495746198</v>
      </c>
      <c r="O18" s="60">
        <f>IFERROR(VLOOKUP($A18,Skaters!$A1:$X623,COLUMN(O$1),FALSE)," ")</f>
        <v>15.7570745705025</v>
      </c>
      <c r="P18" s="60">
        <f>IFERROR(VLOOKUP($A18,Skaters!$A1:$X623,COLUMN(P$1),FALSE)," ")</f>
        <v>55.517238300405097</v>
      </c>
      <c r="Q18" s="60">
        <f>IFERROR(VLOOKUP($A18,Skaters!$A1:$X623,COLUMN(Q$1),FALSE)," ")</f>
        <v>54.111421550981603</v>
      </c>
      <c r="R18" s="60">
        <f>IFERROR(VLOOKUP($A18,Skaters!$A1:$X623,COLUMN(R$1),FALSE)," ")</f>
        <v>6.2628815039291599</v>
      </c>
      <c r="S18" s="60">
        <f>IFERROR(VLOOKUP($A18,Skaters!$A1:$X623,COLUMN(S$1),FALSE)," ")</f>
        <v>1.8485262875132</v>
      </c>
      <c r="T18" s="60">
        <f>IFERROR(VLOOKUP($A18,Skaters!$A1:$X623,COLUMN(T$1),FALSE)," ")</f>
        <v>0</v>
      </c>
      <c r="U18" s="60">
        <f>IFERROR(VLOOKUP($A18,Skaters!$A1:$X623,COLUMN(U$1),FALSE)," ")</f>
        <v>0</v>
      </c>
      <c r="V18" s="26">
        <f>IFERROR(VLOOKUP($A18,Skaters!$A1:$X623,COLUMN(V$1),FALSE)," ")</f>
        <v>0</v>
      </c>
      <c r="W18" s="16">
        <f>IFERROR(VLOOKUP($A18,Skaters!$A1:$X623,COLUMN(W$1),FALSE)," ")</f>
        <v>0</v>
      </c>
      <c r="X18" s="16">
        <f>IFERROR(VLOOKUP($A18,Skaters!$A1:$X623,COLUMN(X$1),FALSE)," ")</f>
        <v>0</v>
      </c>
    </row>
    <row r="19" spans="1:24" ht="21.25" customHeight="1" x14ac:dyDescent="0.15">
      <c r="A19" s="11" t="s">
        <v>37</v>
      </c>
      <c r="B19" s="12" t="str">
        <f>IFERROR(VLOOKUP($A19,Skaters!$A1:$X623,COLUMN(B$1),FALSE)," ")</f>
        <v>WSH</v>
      </c>
      <c r="C19" s="13">
        <f>IFERROR(VLOOKUP($A19,Skaters!$A1:$X623,COLUMN(C$1),FALSE)," ")</f>
        <v>32</v>
      </c>
      <c r="D19" s="12" t="str">
        <f>IFERROR(VLOOKUP($A19,Skaters!$A1:$X623,COLUMN(D$1),FALSE)," ")</f>
        <v>D</v>
      </c>
      <c r="E19" s="40">
        <f>IFERROR(VLOOKUP($A19,Skaters!$A1:$X623,COLUMN(E$1),FALSE)," ")</f>
        <v>193.83366268813657</v>
      </c>
      <c r="F19" s="40">
        <f>IFERROR(VLOOKUP($A19,Skaters!$A1:$X623,COLUMN(F$1),FALSE)," ")</f>
        <v>4.8458415672034141</v>
      </c>
      <c r="G19" s="33">
        <f>IFERROR(VLOOKUP($A19,Skaters!$A1:$X623,COLUMN(G$1),FALSE)," ")</f>
        <v>40</v>
      </c>
      <c r="H19" s="33">
        <f>IFERROR(VLOOKUP($A19,Skaters!$A1:$X623,COLUMN(H$1),FALSE)," ")</f>
        <v>24.0799210526317</v>
      </c>
      <c r="I19" s="33">
        <f>IFERROR(VLOOKUP($A19,Skaters!$A1:$X623,COLUMN(I$1),FALSE)," ")</f>
        <v>4.0989774123043796</v>
      </c>
      <c r="J19" s="33">
        <f>IFERROR(VLOOKUP($A19,Skaters!$A1:$X623,COLUMN(J$1),FALSE)," ")</f>
        <v>7.8472017494818003</v>
      </c>
      <c r="K19" s="33">
        <f>IFERROR(VLOOKUP($A19,Skaters!$A1:$X623,COLUMN(K$1),FALSE)," ")</f>
        <v>27.9602537214116</v>
      </c>
      <c r="L19" s="33">
        <f>IFERROR(VLOOKUP($A19,Skaters!$A1:$X623,COLUMN(L$1),FALSE)," ")</f>
        <v>35.807455470893501</v>
      </c>
      <c r="M19" s="33">
        <f>IFERROR(VLOOKUP($A19,Skaters!$A1:$X623,COLUMN(M$1),FALSE)," ")</f>
        <v>99.971928968494794</v>
      </c>
      <c r="N19" s="33">
        <f>IFERROR(VLOOKUP($A19,Skaters!$A1:$X623,COLUMN(N$1),FALSE)," ")</f>
        <v>2.4704845915970801</v>
      </c>
      <c r="O19" s="33">
        <f>IFERROR(VLOOKUP($A19,Skaters!$A1:$X623,COLUMN(O$1),FALSE)," ")</f>
        <v>12.856025017439601</v>
      </c>
      <c r="P19" s="33">
        <f>IFERROR(VLOOKUP($A19,Skaters!$A1:$X623,COLUMN(P$1),FALSE)," ")</f>
        <v>53.566408781648803</v>
      </c>
      <c r="Q19" s="33">
        <f>IFERROR(VLOOKUP($A19,Skaters!$A1:$X623,COLUMN(Q$1),FALSE)," ")</f>
        <v>38.257427579257502</v>
      </c>
      <c r="R19" s="33">
        <f>IFERROR(VLOOKUP($A19,Skaters!$A1:$X623,COLUMN(R$1),FALSE)," ")</f>
        <v>1.87545120809844</v>
      </c>
      <c r="S19" s="33">
        <f>IFERROR(VLOOKUP($A19,Skaters!$A1:$X623,COLUMN(S$1),FALSE)," ")</f>
        <v>0.97171040713817203</v>
      </c>
      <c r="T19" s="33">
        <f>IFERROR(VLOOKUP($A19,Skaters!$A1:$X623,COLUMN(T$1),FALSE)," ")</f>
        <v>0</v>
      </c>
      <c r="U19" s="33">
        <f>IFERROR(VLOOKUP($A19,Skaters!$A1:$X623,COLUMN(U$1),FALSE)," ")</f>
        <v>0.13170092782429699</v>
      </c>
      <c r="V19" s="15">
        <f>IFERROR(VLOOKUP($A19,Skaters!$A1:$X623,COLUMN(V$1),FALSE)," ")</f>
        <v>0</v>
      </c>
      <c r="W19" s="17">
        <f>IFERROR(VLOOKUP($A19,Skaters!$A1:$X623,COLUMN(W$1),FALSE)," ")</f>
        <v>0</v>
      </c>
      <c r="X19" s="17">
        <f>IFERROR(VLOOKUP($A19,Skaters!$A1:$X623,COLUMN(X$1),FALSE)," ")</f>
        <v>0</v>
      </c>
    </row>
    <row r="20" spans="1:24" ht="21.25" customHeight="1" x14ac:dyDescent="0.15">
      <c r="A20" s="11" t="s">
        <v>38</v>
      </c>
      <c r="B20" s="12" t="str">
        <f>IFERROR(VLOOKUP($A20,Skaters!$A1:$X623,COLUMN(B$1),FALSE)," ")</f>
        <v>VAN</v>
      </c>
      <c r="C20" s="13">
        <f>IFERROR(VLOOKUP($A20,Skaters!$A1:$X623,COLUMN(C$1),FALSE)," ")</f>
        <v>22</v>
      </c>
      <c r="D20" s="12" t="str">
        <f>IFERROR(VLOOKUP($A20,Skaters!$A1:$X623,COLUMN(D$1),FALSE)," ")</f>
        <v>D</v>
      </c>
      <c r="E20" s="40">
        <f>IFERROR(VLOOKUP($A20,Skaters!$A1:$X623,COLUMN(E$1),FALSE)," ")</f>
        <v>178.35952005728186</v>
      </c>
      <c r="F20" s="40">
        <f>IFERROR(VLOOKUP($A20,Skaters!$A1:$X623,COLUMN(F$1),FALSE)," ")</f>
        <v>4.3502321965190696</v>
      </c>
      <c r="G20" s="33">
        <f>IFERROR(VLOOKUP($A20,Skaters!$A1:$X623,COLUMN(G$1),FALSE)," ")</f>
        <v>41</v>
      </c>
      <c r="H20" s="33">
        <f>IFERROR(VLOOKUP($A20,Skaters!$A1:$X623,COLUMN(H$1),FALSE)," ")</f>
        <v>25.2</v>
      </c>
      <c r="I20" s="33">
        <f>IFERROR(VLOOKUP($A20,Skaters!$A1:$X623,COLUMN(I$1),FALSE)," ")</f>
        <v>3.8151875112653801</v>
      </c>
      <c r="J20" s="33">
        <f>IFERROR(VLOOKUP($A20,Skaters!$A1:$X623,COLUMN(J$1),FALSE)," ")</f>
        <v>3.3344089301737898</v>
      </c>
      <c r="K20" s="33">
        <f>IFERROR(VLOOKUP($A20,Skaters!$A1:$X623,COLUMN(K$1),FALSE)," ")</f>
        <v>29.3398759252531</v>
      </c>
      <c r="L20" s="33">
        <f>IFERROR(VLOOKUP($A20,Skaters!$A1:$X623,COLUMN(L$1),FALSE)," ")</f>
        <v>32.674284855426997</v>
      </c>
      <c r="M20" s="33">
        <f>IFERROR(VLOOKUP($A20,Skaters!$A1:$X623,COLUMN(M$1),FALSE)," ")</f>
        <v>84.766662158974597</v>
      </c>
      <c r="N20" s="33">
        <f>IFERROR(VLOOKUP($A20,Skaters!$A1:$X623,COLUMN(N$1),FALSE)," ")</f>
        <v>0.67378658689224202</v>
      </c>
      <c r="O20" s="33">
        <f>IFERROR(VLOOKUP($A20,Skaters!$A1:$X623,COLUMN(O$1),FALSE)," ")</f>
        <v>15.251670523553299</v>
      </c>
      <c r="P20" s="33">
        <f>IFERROR(VLOOKUP($A20,Skaters!$A1:$X623,COLUMN(P$1),FALSE)," ")</f>
        <v>37.249966822036399</v>
      </c>
      <c r="Q20" s="33">
        <f>IFERROR(VLOOKUP($A20,Skaters!$A1:$X623,COLUMN(Q$1),FALSE)," ")</f>
        <v>22.642808275993701</v>
      </c>
      <c r="R20" s="33">
        <f>IFERROR(VLOOKUP($A20,Skaters!$A1:$X623,COLUMN(R$1),FALSE)," ")</f>
        <v>-0.188829380261541</v>
      </c>
      <c r="S20" s="33">
        <f>IFERROR(VLOOKUP($A20,Skaters!$A1:$X623,COLUMN(S$1),FALSE)," ")</f>
        <v>0.44336957923171899</v>
      </c>
      <c r="T20" s="33">
        <f>IFERROR(VLOOKUP($A20,Skaters!$A1:$X623,COLUMN(T$1),FALSE)," ")</f>
        <v>0</v>
      </c>
      <c r="U20" s="33">
        <f>IFERROR(VLOOKUP($A20,Skaters!$A1:$X623,COLUMN(U$1),FALSE)," ")</f>
        <v>0</v>
      </c>
      <c r="V20" s="15">
        <f>IFERROR(VLOOKUP($A20,Skaters!$A1:$X623,COLUMN(V$1),FALSE)," ")</f>
        <v>0</v>
      </c>
      <c r="W20" s="17">
        <f>IFERROR(VLOOKUP($A20,Skaters!$A1:$X623,COLUMN(W$1),FALSE)," ")</f>
        <v>0</v>
      </c>
      <c r="X20" s="17">
        <f>IFERROR(VLOOKUP($A20,Skaters!$A1:$X623,COLUMN(X$1),FALSE)," ")</f>
        <v>0</v>
      </c>
    </row>
    <row r="21" spans="1:24" ht="21.25" customHeight="1" x14ac:dyDescent="0.15">
      <c r="A21" s="11" t="s">
        <v>39</v>
      </c>
      <c r="B21" s="12" t="str">
        <f>IFERROR(VLOOKUP($A21,Skaters!$A1:$X623,COLUMN(B$1),FALSE)," ")</f>
        <v>NYR</v>
      </c>
      <c r="C21" s="13">
        <f>IFERROR(VLOOKUP($A21,Skaters!$A1:$X623,COLUMN(C$1),FALSE)," ")</f>
        <v>23</v>
      </c>
      <c r="D21" s="12" t="str">
        <f>IFERROR(VLOOKUP($A21,Skaters!$A1:$X623,COLUMN(D$1),FALSE)," ")</f>
        <v>D</v>
      </c>
      <c r="E21" s="40">
        <f>IFERROR(VLOOKUP($A21,Skaters!$A1:$X623,COLUMN(E$1),FALSE)," ")</f>
        <v>185.53873654577544</v>
      </c>
      <c r="F21" s="40">
        <f>IFERROR(VLOOKUP($A21,Skaters!$A1:$X623,COLUMN(F$1),FALSE)," ")</f>
        <v>4.6384684136443859</v>
      </c>
      <c r="G21" s="33">
        <f>IFERROR(VLOOKUP($A21,Skaters!$A1:$X623,COLUMN(G$1),FALSE)," ")</f>
        <v>40</v>
      </c>
      <c r="H21" s="33">
        <f>IFERROR(VLOOKUP($A21,Skaters!$A1:$X623,COLUMN(H$1),FALSE)," ")</f>
        <v>24.432309523809501</v>
      </c>
      <c r="I21" s="33">
        <f>IFERROR(VLOOKUP($A21,Skaters!$A1:$X623,COLUMN(I$1),FALSE)," ")</f>
        <v>2.9480047317595299</v>
      </c>
      <c r="J21" s="33">
        <f>IFERROR(VLOOKUP($A21,Skaters!$A1:$X623,COLUMN(J$1),FALSE)," ")</f>
        <v>5.2912418451257599</v>
      </c>
      <c r="K21" s="33">
        <f>IFERROR(VLOOKUP($A21,Skaters!$A1:$X623,COLUMN(K$1),FALSE)," ")</f>
        <v>29.145923940559701</v>
      </c>
      <c r="L21" s="33">
        <f>IFERROR(VLOOKUP($A21,Skaters!$A1:$X623,COLUMN(L$1),FALSE)," ")</f>
        <v>34.4371657856856</v>
      </c>
      <c r="M21" s="33">
        <f>IFERROR(VLOOKUP($A21,Skaters!$A1:$X623,COLUMN(M$1),FALSE)," ")</f>
        <v>75.882588336710796</v>
      </c>
      <c r="N21" s="33">
        <f>IFERROR(VLOOKUP($A21,Skaters!$A1:$X623,COLUMN(N$1),FALSE)," ")</f>
        <v>0.73127346481549604</v>
      </c>
      <c r="O21" s="33">
        <f>IFERROR(VLOOKUP($A21,Skaters!$A1:$X623,COLUMN(O$1),FALSE)," ")</f>
        <v>14.4043292729801</v>
      </c>
      <c r="P21" s="33">
        <f>IFERROR(VLOOKUP($A21,Skaters!$A1:$X623,COLUMN(P$1),FALSE)," ")</f>
        <v>77.386432372017197</v>
      </c>
      <c r="Q21" s="33">
        <f>IFERROR(VLOOKUP($A21,Skaters!$A1:$X623,COLUMN(Q$1),FALSE)," ")</f>
        <v>27.0545947778411</v>
      </c>
      <c r="R21" s="33">
        <f>IFERROR(VLOOKUP($A21,Skaters!$A1:$X623,COLUMN(R$1),FALSE)," ")</f>
        <v>1.8062823664632499</v>
      </c>
      <c r="S21" s="33">
        <f>IFERROR(VLOOKUP($A21,Skaters!$A1:$X623,COLUMN(S$1),FALSE)," ")</f>
        <v>0.747308378501784</v>
      </c>
      <c r="T21" s="33">
        <f>IFERROR(VLOOKUP($A21,Skaters!$A1:$X623,COLUMN(T$1),FALSE)," ")</f>
        <v>0</v>
      </c>
      <c r="U21" s="33">
        <f>IFERROR(VLOOKUP($A21,Skaters!$A1:$X623,COLUMN(U$1),FALSE)," ")</f>
        <v>0.127390733516629</v>
      </c>
      <c r="V21" s="15">
        <f>IFERROR(VLOOKUP($A21,Skaters!$A1:$X623,COLUMN(V$1),FALSE)," ")</f>
        <v>0</v>
      </c>
      <c r="W21" s="17">
        <f>IFERROR(VLOOKUP($A21,Skaters!$A1:$X623,COLUMN(W$1),FALSE)," ")</f>
        <v>0</v>
      </c>
      <c r="X21" s="17">
        <f>IFERROR(VLOOKUP($A21,Skaters!$A1:$X623,COLUMN(X$1),FALSE)," ")</f>
        <v>0</v>
      </c>
    </row>
    <row r="22" spans="1:24" ht="21.25" customHeight="1" x14ac:dyDescent="0.15">
      <c r="A22" s="11" t="s">
        <v>40</v>
      </c>
      <c r="B22" s="12" t="str">
        <f>IFERROR(VLOOKUP($A22,Skaters!$A1:$X623,COLUMN(B$1),FALSE)," ")</f>
        <v>T.B</v>
      </c>
      <c r="C22" s="13">
        <f>IFERROR(VLOOKUP($A22,Skaters!$A1:$X623,COLUMN(C$1),FALSE)," ")</f>
        <v>31</v>
      </c>
      <c r="D22" s="12" t="str">
        <f>IFERROR(VLOOKUP($A22,Skaters!$A1:$X623,COLUMN(D$1),FALSE)," ")</f>
        <v>D</v>
      </c>
      <c r="E22" s="40">
        <f>IFERROR(VLOOKUP($A22,Skaters!$A1:$X623,COLUMN(E$1),FALSE)," ")</f>
        <v>193.80881830253981</v>
      </c>
      <c r="F22" s="40">
        <f>IFERROR(VLOOKUP($A22,Skaters!$A1:$X623,COLUMN(F$1),FALSE)," ")</f>
        <v>4.9694568795523031</v>
      </c>
      <c r="G22" s="33">
        <f>IFERROR(VLOOKUP($A22,Skaters!$A1:$X623,COLUMN(G$1),FALSE)," ")</f>
        <v>39</v>
      </c>
      <c r="H22" s="33">
        <f>IFERROR(VLOOKUP($A22,Skaters!$A1:$X623,COLUMN(H$1),FALSE)," ")</f>
        <v>25.230209302325601</v>
      </c>
      <c r="I22" s="33">
        <f>IFERROR(VLOOKUP($A22,Skaters!$A1:$X623,COLUMN(I$1),FALSE)," ")</f>
        <v>3.4866236679635398</v>
      </c>
      <c r="J22" s="33">
        <f>IFERROR(VLOOKUP($A22,Skaters!$A1:$X623,COLUMN(J$1),FALSE)," ")</f>
        <v>7.0027203594821898</v>
      </c>
      <c r="K22" s="33">
        <f>IFERROR(VLOOKUP($A22,Skaters!$A1:$X623,COLUMN(K$1),FALSE)," ")</f>
        <v>28.082677247479701</v>
      </c>
      <c r="L22" s="33">
        <f>IFERROR(VLOOKUP($A22,Skaters!$A1:$X623,COLUMN(L$1),FALSE)," ")</f>
        <v>35.085397606961898</v>
      </c>
      <c r="M22" s="33">
        <f>IFERROR(VLOOKUP($A22,Skaters!$A1:$X623,COLUMN(M$1),FALSE)," ")</f>
        <v>96.498884468653699</v>
      </c>
      <c r="N22" s="33">
        <f>IFERROR(VLOOKUP($A22,Skaters!$A1:$X623,COLUMN(N$1),FALSE)," ")</f>
        <v>1.6951439928838601</v>
      </c>
      <c r="O22" s="33">
        <f>IFERROR(VLOOKUP($A22,Skaters!$A1:$X623,COLUMN(O$1),FALSE)," ")</f>
        <v>14.829723568411801</v>
      </c>
      <c r="P22" s="33">
        <f>IFERROR(VLOOKUP($A22,Skaters!$A1:$X623,COLUMN(P$1),FALSE)," ")</f>
        <v>53.218680552518499</v>
      </c>
      <c r="Q22" s="33">
        <f>IFERROR(VLOOKUP($A22,Skaters!$A1:$X623,COLUMN(Q$1),FALSE)," ")</f>
        <v>47.734334285114102</v>
      </c>
      <c r="R22" s="33">
        <f>IFERROR(VLOOKUP($A22,Skaters!$A1:$X623,COLUMN(R$1),FALSE)," ")</f>
        <v>3.8967371563926898</v>
      </c>
      <c r="S22" s="33">
        <f>IFERROR(VLOOKUP($A22,Skaters!$A1:$X623,COLUMN(S$1),FALSE)," ")</f>
        <v>1.1180220122784299</v>
      </c>
      <c r="T22" s="33">
        <f>IFERROR(VLOOKUP($A22,Skaters!$A1:$X623,COLUMN(T$1),FALSE)," ")</f>
        <v>0</v>
      </c>
      <c r="U22" s="33">
        <f>IFERROR(VLOOKUP($A22,Skaters!$A1:$X623,COLUMN(U$1),FALSE)," ")</f>
        <v>2.23354625638505E-5</v>
      </c>
      <c r="V22" s="15">
        <f>IFERROR(VLOOKUP($A22,Skaters!$A1:$X623,COLUMN(V$1),FALSE)," ")</f>
        <v>0</v>
      </c>
      <c r="W22" s="17">
        <f>IFERROR(VLOOKUP($A22,Skaters!$A1:$X623,COLUMN(W$1),FALSE)," ")</f>
        <v>0</v>
      </c>
      <c r="X22" s="17">
        <f>IFERROR(VLOOKUP($A22,Skaters!$A1:$X623,COLUMN(X$1),FALSE)," ")</f>
        <v>0</v>
      </c>
    </row>
    <row r="23" spans="1:24" ht="21.25" customHeight="1" x14ac:dyDescent="0.15">
      <c r="A23" s="11" t="s">
        <v>41</v>
      </c>
      <c r="B23" s="12" t="str">
        <f>IFERROR(VLOOKUP($A23,Skaters!$A1:$X623,COLUMN(B$1),FALSE)," ")</f>
        <v>PIT</v>
      </c>
      <c r="C23" s="13">
        <f>IFERROR(VLOOKUP($A23,Skaters!$A1:$X623,COLUMN(C$1),FALSE)," ")</f>
        <v>34</v>
      </c>
      <c r="D23" s="12" t="str">
        <f>IFERROR(VLOOKUP($A23,Skaters!$A1:$X623,COLUMN(D$1),FALSE)," ")</f>
        <v>D</v>
      </c>
      <c r="E23" s="40">
        <f>IFERROR(VLOOKUP($A23,Skaters!$A1:$X623,COLUMN(E$1),FALSE)," ")</f>
        <v>194.96300073131141</v>
      </c>
      <c r="F23" s="40">
        <f>IFERROR(VLOOKUP($A23,Skaters!$A1:$X623,COLUMN(F$1),FALSE)," ")</f>
        <v>4.7551951397880829</v>
      </c>
      <c r="G23" s="33">
        <f>IFERROR(VLOOKUP($A23,Skaters!$A1:$X623,COLUMN(G$1),FALSE)," ")</f>
        <v>41</v>
      </c>
      <c r="H23" s="33">
        <f>IFERROR(VLOOKUP($A23,Skaters!$A1:$X623,COLUMN(H$1),FALSE)," ")</f>
        <v>25.654108108108201</v>
      </c>
      <c r="I23" s="33">
        <f>IFERROR(VLOOKUP($A23,Skaters!$A1:$X623,COLUMN(I$1),FALSE)," ")</f>
        <v>3.5478475305653498</v>
      </c>
      <c r="J23" s="33">
        <f>IFERROR(VLOOKUP($A23,Skaters!$A1:$X623,COLUMN(J$1),FALSE)," ")</f>
        <v>5.8758946810747403</v>
      </c>
      <c r="K23" s="33">
        <f>IFERROR(VLOOKUP($A23,Skaters!$A1:$X623,COLUMN(K$1),FALSE)," ")</f>
        <v>28.377458656846098</v>
      </c>
      <c r="L23" s="33">
        <f>IFERROR(VLOOKUP($A23,Skaters!$A1:$X623,COLUMN(L$1),FALSE)," ")</f>
        <v>34.2533533379208</v>
      </c>
      <c r="M23" s="33">
        <f>IFERROR(VLOOKUP($A23,Skaters!$A1:$X623,COLUMN(M$1),FALSE)," ")</f>
        <v>108.058039710885</v>
      </c>
      <c r="N23" s="33">
        <f>IFERROR(VLOOKUP($A23,Skaters!$A1:$X623,COLUMN(N$1),FALSE)," ")</f>
        <v>1.62846172228047</v>
      </c>
      <c r="O23" s="33">
        <f>IFERROR(VLOOKUP($A23,Skaters!$A1:$X623,COLUMN(O$1),FALSE)," ")</f>
        <v>12.592776623754499</v>
      </c>
      <c r="P23" s="33">
        <f>IFERROR(VLOOKUP($A23,Skaters!$A1:$X623,COLUMN(P$1),FALSE)," ")</f>
        <v>64.941838072986897</v>
      </c>
      <c r="Q23" s="33">
        <f>IFERROR(VLOOKUP($A23,Skaters!$A1:$X623,COLUMN(Q$1),FALSE)," ")</f>
        <v>78.231713362692204</v>
      </c>
      <c r="R23" s="33">
        <f>IFERROR(VLOOKUP($A23,Skaters!$A1:$X623,COLUMN(R$1),FALSE)," ")</f>
        <v>3.7040403169996199</v>
      </c>
      <c r="S23" s="33">
        <f>IFERROR(VLOOKUP($A23,Skaters!$A1:$X623,COLUMN(S$1),FALSE)," ")</f>
        <v>0.82423819470882598</v>
      </c>
      <c r="T23" s="33">
        <f>IFERROR(VLOOKUP($A23,Skaters!$A1:$X623,COLUMN(T$1),FALSE)," ")</f>
        <v>0</v>
      </c>
      <c r="U23" s="33">
        <f>IFERROR(VLOOKUP($A23,Skaters!$A1:$X623,COLUMN(U$1),FALSE)," ")</f>
        <v>0.13913751897114399</v>
      </c>
      <c r="V23" s="15">
        <f>IFERROR(VLOOKUP($A23,Skaters!$A1:$X623,COLUMN(V$1),FALSE)," ")</f>
        <v>0</v>
      </c>
      <c r="W23" s="17">
        <f>IFERROR(VLOOKUP($A23,Skaters!$A1:$X623,COLUMN(W$1),FALSE)," ")</f>
        <v>0</v>
      </c>
      <c r="X23" s="17">
        <f>IFERROR(VLOOKUP($A23,Skaters!$A1:$X623,COLUMN(X$1),FALSE)," ")</f>
        <v>0</v>
      </c>
    </row>
    <row r="24" spans="1:24" ht="21.25" customHeight="1" x14ac:dyDescent="0.15">
      <c r="A24" s="18"/>
      <c r="B24" s="19" t="str">
        <f>IFERROR(VLOOKUP($A24,Skaters!$A1:$X623,COLUMN(B$1),FALSE)," ")</f>
        <v xml:space="preserve"> </v>
      </c>
      <c r="C24" s="19" t="str">
        <f>IFERROR(VLOOKUP($A24,Skaters!$A1:$X623,COLUMN(C$1),FALSE)," ")</f>
        <v xml:space="preserve"> </v>
      </c>
      <c r="D24" s="19" t="str">
        <f>IFERROR(VLOOKUP($A24,Skaters!$A1:$X623,COLUMN(D$1),FALSE)," ")</f>
        <v xml:space="preserve"> </v>
      </c>
      <c r="E24" s="20" t="str">
        <f>IFERROR(VLOOKUP($A24,Skaters!$A1:$X623,COLUMN(E$1),FALSE)," ")</f>
        <v xml:space="preserve"> </v>
      </c>
      <c r="F24" s="20" t="str">
        <f>IFERROR(VLOOKUP($A24,Skaters!$A1:$X623,COLUMN(F$1),FALSE)," ")</f>
        <v xml:space="preserve"> </v>
      </c>
      <c r="G24" s="19" t="str">
        <f>IFERROR(VLOOKUP($A24,Skaters!$A1:$X623,COLUMN(G$1),FALSE)," ")</f>
        <v xml:space="preserve"> </v>
      </c>
      <c r="H24" s="19" t="str">
        <f>IFERROR(VLOOKUP($A24,Skaters!$A1:$X623,COLUMN(H$1),FALSE)," ")</f>
        <v xml:space="preserve"> </v>
      </c>
      <c r="I24" s="19" t="str">
        <f>IFERROR(VLOOKUP($A24,Skaters!$A1:$X623,COLUMN(I$1),FALSE)," ")</f>
        <v xml:space="preserve"> </v>
      </c>
      <c r="J24" s="19" t="str">
        <f>IFERROR(VLOOKUP($A24,Skaters!$A1:$X623,COLUMN(J$1),FALSE)," ")</f>
        <v xml:space="preserve"> </v>
      </c>
      <c r="K24" s="19" t="str">
        <f>IFERROR(VLOOKUP($A24,Skaters!$A1:$X623,COLUMN(K$1),FALSE)," ")</f>
        <v xml:space="preserve"> </v>
      </c>
      <c r="L24" s="19" t="str">
        <f>IFERROR(VLOOKUP($A24,Skaters!$A1:$X623,COLUMN(L$1),FALSE)," ")</f>
        <v xml:space="preserve"> </v>
      </c>
      <c r="M24" s="19" t="str">
        <f>IFERROR(VLOOKUP($A24,Skaters!$A1:$X623,COLUMN(M$1),FALSE)," ")</f>
        <v xml:space="preserve"> </v>
      </c>
      <c r="N24" s="19" t="str">
        <f>IFERROR(VLOOKUP($A24,Skaters!$A1:$X623,COLUMN(N$1),FALSE)," ")</f>
        <v xml:space="preserve"> </v>
      </c>
      <c r="O24" s="19" t="str">
        <f>IFERROR(VLOOKUP($A24,Skaters!$A1:$X623,COLUMN(O$1),FALSE)," ")</f>
        <v xml:space="preserve"> </v>
      </c>
      <c r="P24" s="19" t="str">
        <f>IFERROR(VLOOKUP($A24,Skaters!$A1:$X623,COLUMN(P$1),FALSE)," ")</f>
        <v xml:space="preserve"> </v>
      </c>
      <c r="Q24" s="19" t="str">
        <f>IFERROR(VLOOKUP($A24,Skaters!$A1:$X623,COLUMN(Q$1),FALSE)," ")</f>
        <v xml:space="preserve"> </v>
      </c>
      <c r="R24" s="12" t="str">
        <f>IFERROR(VLOOKUP($A24,Skaters!$A1:$X623,COLUMN(R$1),FALSE)," ")</f>
        <v xml:space="preserve"> </v>
      </c>
      <c r="S24" s="12" t="str">
        <f>IFERROR(VLOOKUP($A24,Skaters!$A1:$X623,COLUMN(S$1),FALSE)," ")</f>
        <v xml:space="preserve"> </v>
      </c>
      <c r="T24" s="12" t="str">
        <f>IFERROR(VLOOKUP($A24,Skaters!$A1:$X623,COLUMN(T$1),FALSE)," ")</f>
        <v xml:space="preserve"> </v>
      </c>
      <c r="U24" s="12" t="str">
        <f>IFERROR(VLOOKUP($A24,Skaters!$A1:$X623,COLUMN(U$1),FALSE)," ")</f>
        <v xml:space="preserve"> </v>
      </c>
      <c r="V24" s="12" t="str">
        <f>IFERROR(VLOOKUP($A24,Skaters!$A1:$X623,COLUMN(V$1),FALSE)," ")</f>
        <v xml:space="preserve"> </v>
      </c>
      <c r="W24" s="12" t="str">
        <f>IFERROR(VLOOKUP($A24,Skaters!$A1:$X623,COLUMN(W$1),FALSE)," ")</f>
        <v xml:space="preserve"> </v>
      </c>
      <c r="X24" s="12" t="str">
        <f>IFERROR(VLOOKUP($A24,Skaters!$A1:$X623,COLUMN(X$1),FALSE)," ")</f>
        <v xml:space="preserve"> </v>
      </c>
    </row>
    <row r="25" spans="1:24" ht="21.25" customHeight="1" x14ac:dyDescent="0.15">
      <c r="A25" s="2" t="s">
        <v>42</v>
      </c>
      <c r="B25" s="3" t="s">
        <v>1</v>
      </c>
      <c r="C25" s="3" t="s">
        <v>2</v>
      </c>
      <c r="D25" s="3" t="s">
        <v>3</v>
      </c>
      <c r="E25" s="3" t="s">
        <v>4</v>
      </c>
      <c r="F25" s="3" t="s">
        <v>5</v>
      </c>
      <c r="G25" s="3" t="s">
        <v>6</v>
      </c>
      <c r="H25" s="3" t="s">
        <v>43</v>
      </c>
      <c r="I25" s="3" t="s">
        <v>44</v>
      </c>
      <c r="J25" s="3" t="s">
        <v>45</v>
      </c>
      <c r="K25" s="3" t="s">
        <v>46</v>
      </c>
      <c r="L25" s="3" t="s">
        <v>47</v>
      </c>
      <c r="M25" s="3" t="s">
        <v>48</v>
      </c>
      <c r="N25" s="3" t="s">
        <v>49</v>
      </c>
      <c r="O25" s="3" t="s">
        <v>50</v>
      </c>
      <c r="P25" s="3" t="s">
        <v>51</v>
      </c>
      <c r="Q25" s="27"/>
      <c r="R25" s="65" t="s">
        <v>52</v>
      </c>
      <c r="S25" s="61">
        <f>E26+E17+E$2</f>
        <v>5138.6582104331683</v>
      </c>
      <c r="T25" s="62"/>
      <c r="U25" s="65" t="s">
        <v>53</v>
      </c>
      <c r="V25" s="61">
        <f>S25/(G26+G17+G$2)</f>
        <v>6.0861711479261613</v>
      </c>
      <c r="W25" s="66"/>
      <c r="X25" s="28"/>
    </row>
    <row r="26" spans="1:24" ht="21.25" customHeight="1" x14ac:dyDescent="0.15">
      <c r="A26" s="29"/>
      <c r="B26" s="30"/>
      <c r="C26" s="30"/>
      <c r="D26" s="30"/>
      <c r="E26" s="7">
        <f>SUM(E27:E29)</f>
        <v>759.03338012873212</v>
      </c>
      <c r="F26" s="7">
        <f>E$17/G$17</f>
        <v>4.7944487205408555</v>
      </c>
      <c r="G26" s="7">
        <f t="shared" ref="G26:N26" si="2">SUM(G27:G29)</f>
        <v>88.317073170731703</v>
      </c>
      <c r="H26" s="7">
        <f t="shared" si="2"/>
        <v>50.414294844731899</v>
      </c>
      <c r="I26" s="7">
        <f t="shared" si="2"/>
        <v>26.863144179658281</v>
      </c>
      <c r="J26" s="7">
        <f t="shared" si="2"/>
        <v>11.039634146341459</v>
      </c>
      <c r="K26" s="7">
        <f t="shared" si="2"/>
        <v>7.19302706347937</v>
      </c>
      <c r="L26" s="7">
        <f t="shared" si="2"/>
        <v>2719.0425800304852</v>
      </c>
      <c r="M26" s="7">
        <f t="shared" si="2"/>
        <v>218.89052815647608</v>
      </c>
      <c r="N26" s="7">
        <f t="shared" si="2"/>
        <v>2500.1520518740117</v>
      </c>
      <c r="O26" s="67">
        <f>AVERAGE(O27:O29)</f>
        <v>2.4726567133554735</v>
      </c>
      <c r="P26" s="70">
        <f>AVERAGE(P27:P29)</f>
        <v>0.91965021050959572</v>
      </c>
      <c r="Q26" s="27"/>
      <c r="R26" s="63"/>
      <c r="S26" s="63"/>
      <c r="T26" s="64"/>
      <c r="U26" s="63"/>
      <c r="V26" s="63"/>
      <c r="W26" s="63"/>
      <c r="X26" s="30"/>
    </row>
    <row r="27" spans="1:24" ht="21.25" customHeight="1" x14ac:dyDescent="0.15">
      <c r="A27" s="24" t="s">
        <v>54</v>
      </c>
      <c r="B27" s="12" t="str">
        <f>IFERROR(VLOOKUP($A27,Goalies!$A1:$P68,COLUMN(B$1),FALSE)," ")</f>
        <v>T.B</v>
      </c>
      <c r="C27" s="13">
        <f>IFERROR(VLOOKUP($A27,Goalies!$A1:$P68,COLUMN(C$1),FALSE)," ")</f>
        <v>27</v>
      </c>
      <c r="D27" s="12" t="str">
        <f>IFERROR(VLOOKUP($A27,Goalies!$A1:$P68,COLUMN(D$1),FALSE)," ")</f>
        <v>G</v>
      </c>
      <c r="E27" s="69">
        <f>IFERROR(VLOOKUP($A27,Goalies!$A1:$P68,COLUMN(E$1),FALSE)," ")</f>
        <v>250.26247352924315</v>
      </c>
      <c r="F27" s="69">
        <f>IFERROR(VLOOKUP($A27,Goalies!$A1:$P68,COLUMN(F$1),FALSE)," ")</f>
        <v>8.7698815510247474</v>
      </c>
      <c r="G27" s="60">
        <f>IFERROR(VLOOKUP($A27,Goalies!$A1:$P68,COLUMN(G$1),FALSE)," ")</f>
        <v>28.5365853658537</v>
      </c>
      <c r="H27" s="60">
        <f>IFERROR(VLOOKUP($A27,Goalies!$A1:$P68,COLUMN(H$1),FALSE)," ")</f>
        <v>18.357813856092299</v>
      </c>
      <c r="I27" s="60">
        <f>IFERROR(VLOOKUP($A27,Goalies!$A1:$P68,COLUMN(I$1),FALSE)," ")</f>
        <v>6.6116983390296804</v>
      </c>
      <c r="J27" s="60">
        <f>IFERROR(VLOOKUP($A27,Goalies!$A1:$P68,COLUMN(J$1),FALSE)," ")</f>
        <v>3.5670731707317098</v>
      </c>
      <c r="K27" s="60">
        <f>IFERROR(VLOOKUP($A27,Goalies!$A1:$P68,COLUMN(K$1),FALSE)," ")</f>
        <v>2.5459714183641999</v>
      </c>
      <c r="L27" s="60">
        <f>IFERROR(VLOOKUP($A27,Goalies!$A1:$P68,COLUMN(L$1),FALSE)," ")</f>
        <v>854.96055640244003</v>
      </c>
      <c r="M27" s="60">
        <f>IFERROR(VLOOKUP($A27,Goalies!$A1:$P68,COLUMN(M$1),FALSE)," ")</f>
        <v>67.823768307709202</v>
      </c>
      <c r="N27" s="60">
        <f>IFERROR(VLOOKUP($A27,Goalies!$A1:$P68,COLUMN(N$1),FALSE)," ")</f>
        <v>787.13678809473095</v>
      </c>
      <c r="O27" s="68">
        <f>IFERROR(VLOOKUP($A27,Goalies!$A1:$P68,COLUMN(O$1),FALSE)," ")</f>
        <v>2.3767303424069004</v>
      </c>
      <c r="P27" s="71">
        <f>IFERROR(VLOOKUP($A27,Goalies!$A1:$P68,COLUMN(P$1),FALSE)," ")</f>
        <v>0.92067029548930002</v>
      </c>
      <c r="Q27" s="31"/>
      <c r="R27" s="32"/>
      <c r="S27" s="32"/>
      <c r="T27" s="32"/>
      <c r="U27" s="32"/>
      <c r="V27" s="32"/>
      <c r="W27" s="17"/>
      <c r="X27" s="17"/>
    </row>
    <row r="28" spans="1:24" ht="21.25" customHeight="1" x14ac:dyDescent="0.15">
      <c r="A28" s="11" t="s">
        <v>55</v>
      </c>
      <c r="B28" s="12" t="str">
        <f>IFERROR(VLOOKUP($A28,Goalies!$A1:$P68,COLUMN(B$1),FALSE)," ")</f>
        <v>WPG</v>
      </c>
      <c r="C28" s="13">
        <f>IFERROR(VLOOKUP($A28,Goalies!$A1:$P68,COLUMN(C$1),FALSE)," ")</f>
        <v>28</v>
      </c>
      <c r="D28" s="12" t="str">
        <f>IFERROR(VLOOKUP($A28,Goalies!$A1:$P68,COLUMN(D$1),FALSE)," ")</f>
        <v>G</v>
      </c>
      <c r="E28" s="40">
        <f>IFERROR(VLOOKUP($A28,Goalies!$A1:$P68,COLUMN(E$1),FALSE)," ")</f>
        <v>265.7439138445726</v>
      </c>
      <c r="F28" s="40">
        <f>IFERROR(VLOOKUP($A28,Goalies!$A1:$P68,COLUMN(F$1),FALSE)," ")</f>
        <v>8.2541670209299109</v>
      </c>
      <c r="G28" s="33">
        <f>IFERROR(VLOOKUP($A28,Goalies!$A1:$P68,COLUMN(G$1),FALSE)," ")</f>
        <v>32.195121951219498</v>
      </c>
      <c r="H28" s="33">
        <f>IFERROR(VLOOKUP($A28,Goalies!$A1:$P68,COLUMN(H$1),FALSE)," ")</f>
        <v>16.588000444598901</v>
      </c>
      <c r="I28" s="33">
        <f>IFERROR(VLOOKUP($A28,Goalies!$A1:$P68,COLUMN(I$1),FALSE)," ")</f>
        <v>11.5827312627181</v>
      </c>
      <c r="J28" s="33">
        <f>IFERROR(VLOOKUP($A28,Goalies!$A1:$P68,COLUMN(J$1),FALSE)," ")</f>
        <v>4.0243902439024399</v>
      </c>
      <c r="K28" s="33">
        <f>IFERROR(VLOOKUP($A28,Goalies!$A1:$P68,COLUMN(K$1),FALSE)," ")</f>
        <v>2.3141557909385502</v>
      </c>
      <c r="L28" s="33">
        <f>IFERROR(VLOOKUP($A28,Goalies!$A1:$P68,COLUMN(L$1),FALSE)," ")</f>
        <v>1009.48307926829</v>
      </c>
      <c r="M28" s="33">
        <f>IFERROR(VLOOKUP($A28,Goalies!$A1:$P68,COLUMN(M$1),FALSE)," ")</f>
        <v>83.825696772927898</v>
      </c>
      <c r="N28" s="33">
        <f>IFERROR(VLOOKUP($A28,Goalies!$A1:$P68,COLUMN(N$1),FALSE)," ")</f>
        <v>925.65738249536503</v>
      </c>
      <c r="O28" s="54">
        <f>IFERROR(VLOOKUP($A28,Goalies!$A1:$P68,COLUMN(O$1),FALSE)," ")</f>
        <v>2.6036769452197315</v>
      </c>
      <c r="P28" s="55">
        <f>IFERROR(VLOOKUP($A28,Goalies!$A1:$P68,COLUMN(P$1),FALSE)," ")</f>
        <v>0.91696176142577102</v>
      </c>
      <c r="Q28" s="32"/>
      <c r="R28" s="32"/>
      <c r="S28" s="32"/>
      <c r="T28" s="32"/>
      <c r="U28" s="32"/>
      <c r="V28" s="32"/>
      <c r="W28" s="17"/>
      <c r="X28" s="17"/>
    </row>
    <row r="29" spans="1:24" ht="21.25" customHeight="1" x14ac:dyDescent="0.15">
      <c r="A29" s="11" t="s">
        <v>56</v>
      </c>
      <c r="B29" s="12" t="str">
        <f>IFERROR(VLOOKUP($A29,Goalies!$A1:$P68,COLUMN(B$1),FALSE)," ")</f>
        <v>NSH</v>
      </c>
      <c r="C29" s="13">
        <f>IFERROR(VLOOKUP($A29,Goalies!$A1:$P68,COLUMN(C$1),FALSE)," ")</f>
        <v>26</v>
      </c>
      <c r="D29" s="12" t="str">
        <f>IFERROR(VLOOKUP($A29,Goalies!$A1:$P68,COLUMN(D$1),FALSE)," ")</f>
        <v>G</v>
      </c>
      <c r="E29" s="40">
        <f>IFERROR(VLOOKUP($A29,Goalies!$A1:$P68,COLUMN(E$1),FALSE)," ")</f>
        <v>243.02699275491636</v>
      </c>
      <c r="F29" s="40">
        <f>IFERROR(VLOOKUP($A29,Goalies!$A1:$P68,COLUMN(F$1),FALSE)," ")</f>
        <v>8.8099970848378284</v>
      </c>
      <c r="G29" s="33">
        <f>IFERROR(VLOOKUP($A29,Goalies!$A1:$P68,COLUMN(G$1),FALSE)," ")</f>
        <v>27.585365853658502</v>
      </c>
      <c r="H29" s="33">
        <f>IFERROR(VLOOKUP($A29,Goalies!$A1:$P68,COLUMN(H$1),FALSE)," ")</f>
        <v>15.4684805440407</v>
      </c>
      <c r="I29" s="33">
        <f>IFERROR(VLOOKUP($A29,Goalies!$A1:$P68,COLUMN(I$1),FALSE)," ")</f>
        <v>8.6687145779104995</v>
      </c>
      <c r="J29" s="33">
        <f>IFERROR(VLOOKUP($A29,Goalies!$A1:$P68,COLUMN(J$1),FALSE)," ")</f>
        <v>3.44817073170731</v>
      </c>
      <c r="K29" s="33">
        <f>IFERROR(VLOOKUP($A29,Goalies!$A1:$P68,COLUMN(K$1),FALSE)," ")</f>
        <v>2.3328998541766199</v>
      </c>
      <c r="L29" s="33">
        <f>IFERROR(VLOOKUP($A29,Goalies!$A1:$P68,COLUMN(L$1),FALSE)," ")</f>
        <v>854.59894435975502</v>
      </c>
      <c r="M29" s="33">
        <f>IFERROR(VLOOKUP($A29,Goalies!$A1:$P68,COLUMN(M$1),FALSE)," ")</f>
        <v>67.241063075838994</v>
      </c>
      <c r="N29" s="33">
        <f>IFERROR(VLOOKUP($A29,Goalies!$A1:$P68,COLUMN(N$1),FALSE)," ")</f>
        <v>787.35788128391596</v>
      </c>
      <c r="O29" s="54">
        <f>IFERROR(VLOOKUP($A29,Goalies!$A1:$P68,COLUMN(O$1),FALSE)," ")</f>
        <v>2.4375628524397897</v>
      </c>
      <c r="P29" s="55">
        <f>IFERROR(VLOOKUP($A29,Goalies!$A1:$P68,COLUMN(P$1),FALSE)," ")</f>
        <v>0.92131857461371602</v>
      </c>
      <c r="Q29" s="32"/>
      <c r="R29" s="32"/>
      <c r="S29" s="32"/>
      <c r="T29" s="32"/>
      <c r="U29" s="32"/>
      <c r="V29" s="32"/>
      <c r="W29" s="17"/>
      <c r="X29" s="17"/>
    </row>
  </sheetData>
  <mergeCells count="4">
    <mergeCell ref="S25:T26"/>
    <mergeCell ref="R25:R26"/>
    <mergeCell ref="V25:W26"/>
    <mergeCell ref="U25:U26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623"/>
  <sheetViews>
    <sheetView showGridLines="0" tabSelected="1" workbookViewId="0">
      <pane ySplit="2" topLeftCell="A3" activePane="bottomLeft" state="frozen"/>
      <selection pane="bottomLeft" activeCell="D19" sqref="D19"/>
    </sheetView>
  </sheetViews>
  <sheetFormatPr baseColWidth="10" defaultColWidth="8" defaultRowHeight="16.25" customHeight="1" x14ac:dyDescent="0.15"/>
  <cols>
    <col min="1" max="1" width="28.33203125" style="34" customWidth="1"/>
    <col min="2" max="24" width="8.33203125" style="34" customWidth="1"/>
    <col min="25" max="25" width="8" style="34" customWidth="1"/>
    <col min="26" max="16384" width="8" style="34"/>
  </cols>
  <sheetData>
    <row r="1" spans="1:24" ht="28.25" customHeight="1" x14ac:dyDescent="0.15">
      <c r="A1" s="2" t="s">
        <v>42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22</v>
      </c>
    </row>
    <row r="2" spans="1:24" ht="28.25" customHeight="1" x14ac:dyDescent="0.15">
      <c r="A2" s="35" t="s">
        <v>57</v>
      </c>
      <c r="B2" s="5"/>
      <c r="C2" s="5"/>
      <c r="D2" s="5"/>
      <c r="E2" s="36"/>
      <c r="F2" s="36"/>
      <c r="G2" s="5"/>
      <c r="H2" s="5"/>
      <c r="I2" s="5"/>
      <c r="J2" s="8">
        <v>3</v>
      </c>
      <c r="K2" s="8">
        <v>3</v>
      </c>
      <c r="L2" s="5"/>
      <c r="M2" s="8">
        <v>0.5</v>
      </c>
      <c r="N2" s="5"/>
      <c r="O2" s="8">
        <v>2</v>
      </c>
      <c r="P2" s="8">
        <v>0.2</v>
      </c>
      <c r="Q2" s="5"/>
      <c r="R2" s="5"/>
      <c r="S2" s="5"/>
      <c r="T2" s="5"/>
      <c r="U2" s="5"/>
      <c r="V2" s="5"/>
      <c r="W2" s="5"/>
      <c r="X2" s="5"/>
    </row>
    <row r="3" spans="1:24" ht="21.25" customHeight="1" x14ac:dyDescent="0.15">
      <c r="A3" s="37" t="s">
        <v>23</v>
      </c>
      <c r="B3" s="38" t="s">
        <v>58</v>
      </c>
      <c r="C3" s="39">
        <v>25</v>
      </c>
      <c r="D3" s="38" t="s">
        <v>59</v>
      </c>
      <c r="E3" s="40">
        <f t="shared" ref="E3:E66" si="0">(H3*G3*H$2)+(J3*J$2)+(K3*K$2)+(L3*L$2)+(M3*M$2)+(N3*N$2)+(O3*O$2)+(P3*P$2)+(Q3*Q$2)+(R3*R$2)+(S3*S$2)+(T3*T$2)+(U3*U$2)+(W3*W$2)+(X3*X$2)</f>
        <v>353.53639527409695</v>
      </c>
      <c r="F3" s="41">
        <f t="shared" ref="F3:F66" si="1">E3/G3</f>
        <v>7.8563643394243767</v>
      </c>
      <c r="G3" s="42">
        <v>45</v>
      </c>
      <c r="H3" s="43">
        <v>22.589194444444502</v>
      </c>
      <c r="I3" s="33">
        <v>3.7370292172200901</v>
      </c>
      <c r="J3" s="33">
        <v>24.294958666551899</v>
      </c>
      <c r="K3" s="33">
        <v>47.192009100912898</v>
      </c>
      <c r="L3" s="33">
        <v>71.486967767464805</v>
      </c>
      <c r="M3" s="33">
        <v>162.925815749045</v>
      </c>
      <c r="N3" s="33">
        <v>6.4648057121092402</v>
      </c>
      <c r="O3" s="33">
        <v>27.041544540270301</v>
      </c>
      <c r="P3" s="33">
        <v>17.6474750831973</v>
      </c>
      <c r="Q3" s="33">
        <v>47.092503384585498</v>
      </c>
      <c r="R3" s="33">
        <v>2.4770247136259602</v>
      </c>
      <c r="S3" s="33">
        <v>3.07124111485395</v>
      </c>
      <c r="T3" s="33">
        <v>266.98634209644803</v>
      </c>
      <c r="U3" s="33">
        <v>270.09306919520202</v>
      </c>
      <c r="V3" s="15">
        <v>0.49710775815136699</v>
      </c>
      <c r="W3" s="15"/>
      <c r="X3" s="15"/>
    </row>
    <row r="4" spans="1:24" ht="21.25" customHeight="1" x14ac:dyDescent="0.15">
      <c r="A4" s="44" t="s">
        <v>24</v>
      </c>
      <c r="B4" s="45" t="s">
        <v>58</v>
      </c>
      <c r="C4" s="46">
        <v>26</v>
      </c>
      <c r="D4" s="45" t="s">
        <v>60</v>
      </c>
      <c r="E4" s="40">
        <f t="shared" si="0"/>
        <v>323.49825049765002</v>
      </c>
      <c r="F4" s="41">
        <f t="shared" si="1"/>
        <v>7.1888500110588893</v>
      </c>
      <c r="G4" s="42">
        <v>45</v>
      </c>
      <c r="H4" s="43">
        <v>22.8869459459459</v>
      </c>
      <c r="I4" s="33">
        <v>3.7470295206448201</v>
      </c>
      <c r="J4" s="33">
        <v>27.930122256713499</v>
      </c>
      <c r="K4" s="33">
        <v>38.848947506462103</v>
      </c>
      <c r="L4" s="33">
        <v>66.779069763175698</v>
      </c>
      <c r="M4" s="33">
        <v>142.10138570104601</v>
      </c>
      <c r="N4" s="33">
        <v>11.8200080875833</v>
      </c>
      <c r="O4" s="33">
        <v>25.059929368417201</v>
      </c>
      <c r="P4" s="33">
        <v>9.9524481038287202</v>
      </c>
      <c r="Q4" s="33">
        <v>29.4476305496833</v>
      </c>
      <c r="R4" s="33">
        <v>1.4336475193143401</v>
      </c>
      <c r="S4" s="33">
        <v>3.5307794096317502</v>
      </c>
      <c r="T4" s="33">
        <v>473.73708488510698</v>
      </c>
      <c r="U4" s="33">
        <v>403.08150413472498</v>
      </c>
      <c r="V4" s="15">
        <v>0.540290877517415</v>
      </c>
      <c r="W4" s="15"/>
      <c r="X4" s="15"/>
    </row>
    <row r="5" spans="1:24" ht="21.25" customHeight="1" x14ac:dyDescent="0.15">
      <c r="A5" s="37" t="s">
        <v>26</v>
      </c>
      <c r="B5" s="38" t="s">
        <v>61</v>
      </c>
      <c r="C5" s="39">
        <v>26</v>
      </c>
      <c r="D5" s="38" t="s">
        <v>59</v>
      </c>
      <c r="E5" s="40">
        <f t="shared" si="0"/>
        <v>313.46186514121484</v>
      </c>
      <c r="F5" s="41">
        <f t="shared" si="1"/>
        <v>7.2898108172375542</v>
      </c>
      <c r="G5" s="42">
        <v>43</v>
      </c>
      <c r="H5" s="43">
        <v>22.2016034482759</v>
      </c>
      <c r="I5" s="33">
        <v>3.6766986676558502</v>
      </c>
      <c r="J5" s="33">
        <v>17.592336161474499</v>
      </c>
      <c r="K5" s="33">
        <v>40.780010425982397</v>
      </c>
      <c r="L5" s="33">
        <v>58.372346587456903</v>
      </c>
      <c r="M5" s="33">
        <v>193.918114688065</v>
      </c>
      <c r="N5" s="33">
        <v>5.4686431592154801</v>
      </c>
      <c r="O5" s="33">
        <v>17.7224946859602</v>
      </c>
      <c r="P5" s="33">
        <v>29.703893314456401</v>
      </c>
      <c r="Q5" s="33">
        <v>41.688129515536502</v>
      </c>
      <c r="R5" s="33">
        <v>5.9601031423869397</v>
      </c>
      <c r="S5" s="33">
        <v>2.6378771633998799</v>
      </c>
      <c r="T5" s="33">
        <v>234.16228622727701</v>
      </c>
      <c r="U5" s="33">
        <v>281.761569778237</v>
      </c>
      <c r="V5" s="15">
        <v>0.45386985599048202</v>
      </c>
      <c r="W5" s="15"/>
      <c r="X5" s="15"/>
    </row>
    <row r="6" spans="1:24" ht="21.25" customHeight="1" x14ac:dyDescent="0.15">
      <c r="A6" s="44" t="s">
        <v>33</v>
      </c>
      <c r="B6" s="45" t="s">
        <v>62</v>
      </c>
      <c r="C6" s="46">
        <v>24</v>
      </c>
      <c r="D6" s="45" t="s">
        <v>59</v>
      </c>
      <c r="E6" s="40">
        <f t="shared" si="0"/>
        <v>289.60303183318712</v>
      </c>
      <c r="F6" s="41">
        <f t="shared" si="1"/>
        <v>6.5818870871178889</v>
      </c>
      <c r="G6" s="42">
        <v>44</v>
      </c>
      <c r="H6" s="43">
        <v>21.1119571428572</v>
      </c>
      <c r="I6" s="33">
        <v>3.3722426553295901</v>
      </c>
      <c r="J6" s="33">
        <v>30.686871394282001</v>
      </c>
      <c r="K6" s="33">
        <v>21.307708270375102</v>
      </c>
      <c r="L6" s="33">
        <v>51.994579664657103</v>
      </c>
      <c r="M6" s="33">
        <v>187.16638994938901</v>
      </c>
      <c r="N6" s="33">
        <v>9.5546461825059996</v>
      </c>
      <c r="O6" s="33">
        <v>16.539636777084301</v>
      </c>
      <c r="P6" s="33">
        <v>34.784121551763697</v>
      </c>
      <c r="Q6" s="33">
        <v>38.166270224836097</v>
      </c>
      <c r="R6" s="33">
        <v>6.7224379327242696</v>
      </c>
      <c r="S6" s="33">
        <v>4.9292785438774702</v>
      </c>
      <c r="T6" s="33">
        <v>365.57551385024499</v>
      </c>
      <c r="U6" s="33">
        <v>311.25577876464502</v>
      </c>
      <c r="V6" s="15">
        <v>0.54012797256738798</v>
      </c>
      <c r="W6" s="15"/>
      <c r="X6" s="15"/>
    </row>
    <row r="7" spans="1:24" ht="21.25" customHeight="1" x14ac:dyDescent="0.2">
      <c r="A7" s="47" t="s">
        <v>29</v>
      </c>
      <c r="B7" s="38" t="s">
        <v>61</v>
      </c>
      <c r="C7" s="39">
        <v>25</v>
      </c>
      <c r="D7" s="38" t="s">
        <v>63</v>
      </c>
      <c r="E7" s="40">
        <f t="shared" si="0"/>
        <v>271.70597083767478</v>
      </c>
      <c r="F7" s="41">
        <f t="shared" si="1"/>
        <v>6.3187435078529015</v>
      </c>
      <c r="G7" s="42">
        <v>43</v>
      </c>
      <c r="H7" s="43">
        <v>21.264972222222202</v>
      </c>
      <c r="I7" s="33">
        <v>3.7059066283599602</v>
      </c>
      <c r="J7" s="33">
        <v>23.8518801316484</v>
      </c>
      <c r="K7" s="33">
        <v>29.571976745783601</v>
      </c>
      <c r="L7" s="33">
        <v>53.423856877432101</v>
      </c>
      <c r="M7" s="33">
        <v>145.505232935762</v>
      </c>
      <c r="N7" s="33">
        <v>7.7244113167320201</v>
      </c>
      <c r="O7" s="33">
        <v>17.420518923013901</v>
      </c>
      <c r="P7" s="33">
        <v>19.203729457349802</v>
      </c>
      <c r="Q7" s="33">
        <v>35.532202791060101</v>
      </c>
      <c r="R7" s="33">
        <v>7.2100462416604696</v>
      </c>
      <c r="S7" s="33">
        <v>3.5764624621721199</v>
      </c>
      <c r="T7" s="33">
        <v>68.595578341819007</v>
      </c>
      <c r="U7" s="33">
        <v>66.490212017278296</v>
      </c>
      <c r="V7" s="15">
        <v>0.50779270091600304</v>
      </c>
      <c r="W7" s="15"/>
      <c r="X7" s="15"/>
    </row>
    <row r="8" spans="1:24" ht="21.25" customHeight="1" x14ac:dyDescent="0.15">
      <c r="A8" s="37" t="s">
        <v>64</v>
      </c>
      <c r="B8" s="38" t="s">
        <v>65</v>
      </c>
      <c r="C8" s="39">
        <v>25</v>
      </c>
      <c r="D8" s="38" t="s">
        <v>66</v>
      </c>
      <c r="E8" s="40">
        <f t="shared" si="0"/>
        <v>265.49052938461909</v>
      </c>
      <c r="F8" s="41">
        <f t="shared" si="1"/>
        <v>6.0338756678322518</v>
      </c>
      <c r="G8" s="42">
        <v>44</v>
      </c>
      <c r="H8" s="43">
        <v>22.328815789473801</v>
      </c>
      <c r="I8" s="33">
        <v>3.99182432419577</v>
      </c>
      <c r="J8" s="33">
        <v>24.678259901202399</v>
      </c>
      <c r="K8" s="33">
        <v>23.374879631685801</v>
      </c>
      <c r="L8" s="33">
        <v>48.053139532888203</v>
      </c>
      <c r="M8" s="33">
        <v>178.70322185936101</v>
      </c>
      <c r="N8" s="33">
        <v>6.8658043189941003</v>
      </c>
      <c r="O8" s="33">
        <v>14.6757090314425</v>
      </c>
      <c r="P8" s="33">
        <v>13.140408966944801</v>
      </c>
      <c r="Q8" s="33">
        <v>21.8926469232666</v>
      </c>
      <c r="R8" s="33">
        <v>-0.43375460520342501</v>
      </c>
      <c r="S8" s="33">
        <v>3.62054106085052</v>
      </c>
      <c r="T8" s="33">
        <v>1.0699691310977499</v>
      </c>
      <c r="U8" s="33">
        <v>3.1143705782223101</v>
      </c>
      <c r="V8" s="15">
        <v>0</v>
      </c>
      <c r="W8" s="15"/>
      <c r="X8" s="15"/>
    </row>
    <row r="9" spans="1:24" ht="21.25" customHeight="1" x14ac:dyDescent="0.15">
      <c r="A9" s="37" t="s">
        <v>67</v>
      </c>
      <c r="B9" s="38" t="s">
        <v>68</v>
      </c>
      <c r="C9" s="39">
        <v>36</v>
      </c>
      <c r="D9" s="38" t="s">
        <v>66</v>
      </c>
      <c r="E9" s="40">
        <f t="shared" si="0"/>
        <v>263.15598285495486</v>
      </c>
      <c r="F9" s="41">
        <f t="shared" si="1"/>
        <v>6.5788995713738716</v>
      </c>
      <c r="G9" s="42">
        <v>40</v>
      </c>
      <c r="H9" s="43">
        <v>21.847357142857099</v>
      </c>
      <c r="I9" s="33">
        <v>5.0465261500017196</v>
      </c>
      <c r="J9" s="33">
        <v>25.8101682390209</v>
      </c>
      <c r="K9" s="33">
        <v>21.207278107457</v>
      </c>
      <c r="L9" s="33">
        <v>47.017446346478003</v>
      </c>
      <c r="M9" s="33">
        <v>182.619619869106</v>
      </c>
      <c r="N9" s="33">
        <v>7.7561007161584001</v>
      </c>
      <c r="O9" s="33">
        <v>14.0081459302382</v>
      </c>
      <c r="P9" s="33">
        <v>13.887710102458501</v>
      </c>
      <c r="Q9" s="33">
        <v>70.081353733820805</v>
      </c>
      <c r="R9" s="33">
        <v>2.37409979740249</v>
      </c>
      <c r="S9" s="33">
        <v>3.1960448945383302</v>
      </c>
      <c r="T9" s="33">
        <v>1.96783426145859</v>
      </c>
      <c r="U9" s="33">
        <v>1.5650628928230701</v>
      </c>
      <c r="V9" s="15">
        <v>0.55700298523371805</v>
      </c>
      <c r="W9" s="15"/>
      <c r="X9" s="15"/>
    </row>
    <row r="10" spans="1:24" ht="21.25" customHeight="1" x14ac:dyDescent="0.15">
      <c r="A10" s="44" t="s">
        <v>25</v>
      </c>
      <c r="B10" s="45" t="s">
        <v>69</v>
      </c>
      <c r="C10" s="46">
        <v>33</v>
      </c>
      <c r="D10" s="45" t="s">
        <v>66</v>
      </c>
      <c r="E10" s="40">
        <f t="shared" si="0"/>
        <v>258.70951906387467</v>
      </c>
      <c r="F10" s="41">
        <f t="shared" si="1"/>
        <v>5.8797617969062426</v>
      </c>
      <c r="G10" s="42">
        <v>44</v>
      </c>
      <c r="H10" s="43">
        <v>18.739606060606</v>
      </c>
      <c r="I10" s="33">
        <v>3.2420700510854301</v>
      </c>
      <c r="J10" s="33">
        <v>21.812334155459101</v>
      </c>
      <c r="K10" s="33">
        <v>31.4303947531271</v>
      </c>
      <c r="L10" s="33">
        <v>53.2427289085864</v>
      </c>
      <c r="M10" s="33">
        <v>122.52743147942201</v>
      </c>
      <c r="N10" s="33">
        <v>4.8300740638451396</v>
      </c>
      <c r="O10" s="33">
        <v>17.4569714040001</v>
      </c>
      <c r="P10" s="33">
        <v>14.018368952024399</v>
      </c>
      <c r="Q10" s="33">
        <v>55.2003085344775</v>
      </c>
      <c r="R10" s="33">
        <v>4.7848672752805301</v>
      </c>
      <c r="S10" s="33">
        <v>3.6205406139460599</v>
      </c>
      <c r="T10" s="33">
        <v>9.1495384939094002</v>
      </c>
      <c r="U10" s="33">
        <v>14.9515570758981</v>
      </c>
      <c r="V10" s="15">
        <v>0.37963164236282398</v>
      </c>
      <c r="W10" s="15"/>
      <c r="X10" s="15"/>
    </row>
    <row r="11" spans="1:24" ht="21.25" customHeight="1" x14ac:dyDescent="0.15">
      <c r="A11" s="44" t="s">
        <v>30</v>
      </c>
      <c r="B11" s="45" t="s">
        <v>69</v>
      </c>
      <c r="C11" s="46">
        <v>25</v>
      </c>
      <c r="D11" s="45" t="s">
        <v>63</v>
      </c>
      <c r="E11" s="40">
        <f t="shared" si="0"/>
        <v>255.11887861672682</v>
      </c>
      <c r="F11" s="41">
        <f t="shared" si="1"/>
        <v>5.7981563321983369</v>
      </c>
      <c r="G11" s="42">
        <v>44</v>
      </c>
      <c r="H11" s="43">
        <v>18.596342105263101</v>
      </c>
      <c r="I11" s="33">
        <v>3.5404398624861999</v>
      </c>
      <c r="J11" s="33">
        <v>21.8050634340591</v>
      </c>
      <c r="K11" s="33">
        <v>22.987461420780299</v>
      </c>
      <c r="L11" s="33">
        <v>44.792524854839499</v>
      </c>
      <c r="M11" s="33">
        <v>173.62831500703001</v>
      </c>
      <c r="N11" s="33">
        <v>8.5764681783177803</v>
      </c>
      <c r="O11" s="33">
        <v>15.9168115195267</v>
      </c>
      <c r="P11" s="33">
        <v>10.467617548201</v>
      </c>
      <c r="Q11" s="33">
        <v>32.890052441380902</v>
      </c>
      <c r="R11" s="33">
        <v>4.80269591657623</v>
      </c>
      <c r="S11" s="33">
        <v>3.6193337764781401</v>
      </c>
      <c r="T11" s="33">
        <v>4.7509325488280503</v>
      </c>
      <c r="U11" s="33">
        <v>7.80788357941148</v>
      </c>
      <c r="V11" s="15">
        <v>0.37829461792542501</v>
      </c>
      <c r="W11" s="15"/>
      <c r="X11" s="15"/>
    </row>
    <row r="12" spans="1:24" ht="21.25" customHeight="1" x14ac:dyDescent="0.15">
      <c r="A12" s="37" t="s">
        <v>27</v>
      </c>
      <c r="B12" s="38" t="s">
        <v>70</v>
      </c>
      <c r="C12" s="39">
        <v>28</v>
      </c>
      <c r="D12" s="38" t="s">
        <v>63</v>
      </c>
      <c r="E12" s="40">
        <f t="shared" si="0"/>
        <v>246.90128981893864</v>
      </c>
      <c r="F12" s="41">
        <f t="shared" si="1"/>
        <v>6.3308023030497083</v>
      </c>
      <c r="G12" s="42">
        <v>39</v>
      </c>
      <c r="H12" s="43">
        <v>19.851454545454601</v>
      </c>
      <c r="I12" s="33">
        <v>3.7615734423367</v>
      </c>
      <c r="J12" s="33">
        <v>17.418521278480501</v>
      </c>
      <c r="K12" s="33">
        <v>30.977954846482699</v>
      </c>
      <c r="L12" s="33">
        <v>48.396476124962902</v>
      </c>
      <c r="M12" s="33">
        <v>132.17866925591099</v>
      </c>
      <c r="N12" s="33">
        <v>4.1126015028481504</v>
      </c>
      <c r="O12" s="33">
        <v>16.5645107901973</v>
      </c>
      <c r="P12" s="33">
        <v>12.4675261784946</v>
      </c>
      <c r="Q12" s="33">
        <v>34.652446868156197</v>
      </c>
      <c r="R12" s="33">
        <v>4.22758500845074</v>
      </c>
      <c r="S12" s="33">
        <v>2.7809607139762398</v>
      </c>
      <c r="T12" s="33">
        <v>0</v>
      </c>
      <c r="U12" s="33">
        <v>0.32971907574780401</v>
      </c>
      <c r="V12" s="15">
        <v>0</v>
      </c>
      <c r="W12" s="15"/>
      <c r="X12" s="15"/>
    </row>
    <row r="13" spans="1:24" ht="21.25" customHeight="1" x14ac:dyDescent="0.15">
      <c r="A13" s="44" t="s">
        <v>71</v>
      </c>
      <c r="B13" s="45" t="s">
        <v>72</v>
      </c>
      <c r="C13" s="46">
        <v>24</v>
      </c>
      <c r="D13" s="45" t="s">
        <v>73</v>
      </c>
      <c r="E13" s="40">
        <f t="shared" si="0"/>
        <v>246.49359868726657</v>
      </c>
      <c r="F13" s="41">
        <f t="shared" si="1"/>
        <v>5.4776355263837013</v>
      </c>
      <c r="G13" s="42">
        <v>45</v>
      </c>
      <c r="H13" s="43">
        <v>19.1283611111112</v>
      </c>
      <c r="I13" s="33">
        <v>3.1920406634439602</v>
      </c>
      <c r="J13" s="33">
        <v>20.907097306930002</v>
      </c>
      <c r="K13" s="33">
        <v>28.049945286301199</v>
      </c>
      <c r="L13" s="33">
        <v>48.957042593231101</v>
      </c>
      <c r="M13" s="33">
        <v>150.99061541882699</v>
      </c>
      <c r="N13" s="33">
        <v>4.9611992615004601</v>
      </c>
      <c r="O13" s="33">
        <v>10.4374334233545</v>
      </c>
      <c r="P13" s="33">
        <v>16.261481757252199</v>
      </c>
      <c r="Q13" s="33">
        <v>39.756580703887202</v>
      </c>
      <c r="R13" s="33">
        <v>3.3078291135869198</v>
      </c>
      <c r="S13" s="33">
        <v>3.2836669350021301</v>
      </c>
      <c r="T13" s="33">
        <v>2.3811756781914899</v>
      </c>
      <c r="U13" s="33">
        <v>7.1687350398474496</v>
      </c>
      <c r="V13" s="15">
        <v>0.24934009840465499</v>
      </c>
      <c r="W13" s="15"/>
      <c r="X13" s="15"/>
    </row>
    <row r="14" spans="1:24" ht="21.25" customHeight="1" x14ac:dyDescent="0.15">
      <c r="A14" s="44" t="s">
        <v>32</v>
      </c>
      <c r="B14" s="45" t="s">
        <v>74</v>
      </c>
      <c r="C14" s="46">
        <v>33</v>
      </c>
      <c r="D14" s="45" t="s">
        <v>63</v>
      </c>
      <c r="E14" s="40">
        <f t="shared" si="0"/>
        <v>240.88471642396146</v>
      </c>
      <c r="F14" s="41">
        <f t="shared" si="1"/>
        <v>5.8752369859502798</v>
      </c>
      <c r="G14" s="42">
        <v>41</v>
      </c>
      <c r="H14" s="43">
        <v>21.694500000000001</v>
      </c>
      <c r="I14" s="33">
        <v>4.0910526259700699</v>
      </c>
      <c r="J14" s="33">
        <v>12.956171027740201</v>
      </c>
      <c r="K14" s="33">
        <v>31.183985978810799</v>
      </c>
      <c r="L14" s="33">
        <v>44.140157006550901</v>
      </c>
      <c r="M14" s="33">
        <v>149.985524496398</v>
      </c>
      <c r="N14" s="33">
        <v>4.0383513905991801</v>
      </c>
      <c r="O14" s="33">
        <v>15.469574082983399</v>
      </c>
      <c r="P14" s="33">
        <v>12.6616749507133</v>
      </c>
      <c r="Q14" s="33">
        <v>12.2969853780787</v>
      </c>
      <c r="R14" s="33">
        <v>-2.2611808189123002</v>
      </c>
      <c r="S14" s="33">
        <v>1.6430238789956599</v>
      </c>
      <c r="T14" s="33">
        <v>2.4954795499287901</v>
      </c>
      <c r="U14" s="33">
        <v>4.1592204473546701</v>
      </c>
      <c r="V14" s="15">
        <v>0.37499504875463602</v>
      </c>
      <c r="W14" s="15"/>
      <c r="X14" s="15"/>
    </row>
    <row r="15" spans="1:24" ht="21.25" customHeight="1" x14ac:dyDescent="0.15">
      <c r="A15" s="44" t="s">
        <v>34</v>
      </c>
      <c r="B15" s="48" t="s">
        <v>62</v>
      </c>
      <c r="C15" s="49">
        <v>24</v>
      </c>
      <c r="D15" s="48" t="s">
        <v>63</v>
      </c>
      <c r="E15" s="40">
        <f t="shared" si="0"/>
        <v>232.07940738751853</v>
      </c>
      <c r="F15" s="41">
        <f t="shared" si="1"/>
        <v>5.2745319860799667</v>
      </c>
      <c r="G15" s="42">
        <v>44</v>
      </c>
      <c r="H15" s="43">
        <v>21.055482758620801</v>
      </c>
      <c r="I15" s="33">
        <v>3.5447663993484699</v>
      </c>
      <c r="J15" s="33">
        <v>14.150103065879099</v>
      </c>
      <c r="K15" s="33">
        <v>32.609321101847499</v>
      </c>
      <c r="L15" s="33">
        <v>46.7594241677266</v>
      </c>
      <c r="M15" s="33">
        <v>113.38008582325899</v>
      </c>
      <c r="N15" s="33">
        <v>2.10424316075281</v>
      </c>
      <c r="O15" s="33">
        <v>15.1564382794711</v>
      </c>
      <c r="P15" s="33">
        <v>23.9910770688352</v>
      </c>
      <c r="Q15" s="33">
        <v>23.3889468810446</v>
      </c>
      <c r="R15" s="33">
        <v>4.7079269718082397</v>
      </c>
      <c r="S15" s="33">
        <v>2.2729524473221199</v>
      </c>
      <c r="T15" s="33">
        <v>5.46892909921129</v>
      </c>
      <c r="U15" s="33">
        <v>3.9279661060450599</v>
      </c>
      <c r="V15" s="15">
        <v>0.58199319879103395</v>
      </c>
      <c r="W15" s="15"/>
      <c r="X15" s="15"/>
    </row>
    <row r="16" spans="1:24" ht="21.25" customHeight="1" x14ac:dyDescent="0.15">
      <c r="A16" s="44" t="s">
        <v>75</v>
      </c>
      <c r="B16" s="48" t="s">
        <v>65</v>
      </c>
      <c r="C16" s="49">
        <v>28</v>
      </c>
      <c r="D16" s="48" t="s">
        <v>59</v>
      </c>
      <c r="E16" s="40">
        <f t="shared" si="0"/>
        <v>231.86900552162899</v>
      </c>
      <c r="F16" s="41">
        <f t="shared" si="1"/>
        <v>5.2697501254915684</v>
      </c>
      <c r="G16" s="42">
        <v>44</v>
      </c>
      <c r="H16" s="43">
        <v>22.0217812500001</v>
      </c>
      <c r="I16" s="33">
        <v>4.0428801869116899</v>
      </c>
      <c r="J16" s="33">
        <v>16.8866554908385</v>
      </c>
      <c r="K16" s="33">
        <v>29.406560787801499</v>
      </c>
      <c r="L16" s="33">
        <v>46.293216278639903</v>
      </c>
      <c r="M16" s="33">
        <v>113.964255173677</v>
      </c>
      <c r="N16" s="33">
        <v>5.2654851613458602</v>
      </c>
      <c r="O16" s="33">
        <v>14.8914530583753</v>
      </c>
      <c r="P16" s="33">
        <v>31.121614910599401</v>
      </c>
      <c r="Q16" s="33">
        <v>26.186493625227801</v>
      </c>
      <c r="R16" s="33">
        <v>-0.82629508206148605</v>
      </c>
      <c r="S16" s="33">
        <v>2.4774368140129202</v>
      </c>
      <c r="T16" s="33">
        <v>320.17388048791702</v>
      </c>
      <c r="U16" s="33">
        <v>335.85583018522698</v>
      </c>
      <c r="V16" s="15">
        <v>0.488047835759436</v>
      </c>
      <c r="W16" s="15"/>
      <c r="X16" s="15"/>
    </row>
    <row r="17" spans="1:24" ht="21.25" customHeight="1" x14ac:dyDescent="0.2">
      <c r="A17" s="47" t="s">
        <v>76</v>
      </c>
      <c r="B17" s="38" t="s">
        <v>61</v>
      </c>
      <c r="C17" s="39">
        <v>31</v>
      </c>
      <c r="D17" s="38" t="s">
        <v>59</v>
      </c>
      <c r="E17" s="40">
        <f t="shared" si="0"/>
        <v>230.65585608423612</v>
      </c>
      <c r="F17" s="41">
        <f t="shared" si="1"/>
        <v>5.364089676377584</v>
      </c>
      <c r="G17" s="42">
        <v>43</v>
      </c>
      <c r="H17" s="43">
        <v>19.54975</v>
      </c>
      <c r="I17" s="33">
        <v>3.6168993830748901</v>
      </c>
      <c r="J17" s="33">
        <v>15.145922060407001</v>
      </c>
      <c r="K17" s="33">
        <v>28.454572573180702</v>
      </c>
      <c r="L17" s="33">
        <v>43.600494633587502</v>
      </c>
      <c r="M17" s="33">
        <v>143.39864124736701</v>
      </c>
      <c r="N17" s="33">
        <v>4.2823944367547302</v>
      </c>
      <c r="O17" s="33">
        <v>12.9107262903551</v>
      </c>
      <c r="P17" s="33">
        <v>11.6679948953966</v>
      </c>
      <c r="Q17" s="33">
        <v>36.944307569086703</v>
      </c>
      <c r="R17" s="33">
        <v>5.0926280353450304</v>
      </c>
      <c r="S17" s="33">
        <v>2.2710503912081501</v>
      </c>
      <c r="T17" s="33">
        <v>375.75359713431197</v>
      </c>
      <c r="U17" s="33">
        <v>331.76490100228398</v>
      </c>
      <c r="V17" s="15">
        <v>0.53108660497773696</v>
      </c>
      <c r="W17" s="15"/>
      <c r="X17" s="15"/>
    </row>
    <row r="18" spans="1:24" ht="21.25" customHeight="1" x14ac:dyDescent="0.2">
      <c r="A18" s="47" t="s">
        <v>77</v>
      </c>
      <c r="B18" s="38" t="s">
        <v>78</v>
      </c>
      <c r="C18" s="39">
        <v>28</v>
      </c>
      <c r="D18" s="38" t="s">
        <v>73</v>
      </c>
      <c r="E18" s="40">
        <f t="shared" si="0"/>
        <v>229.21217275539746</v>
      </c>
      <c r="F18" s="41">
        <f t="shared" si="1"/>
        <v>4.9828733207695102</v>
      </c>
      <c r="G18" s="42">
        <v>46</v>
      </c>
      <c r="H18" s="43">
        <v>18.425166666666701</v>
      </c>
      <c r="I18" s="33">
        <v>3.10534980490789</v>
      </c>
      <c r="J18" s="33">
        <v>15.9029486127383</v>
      </c>
      <c r="K18" s="33">
        <v>28.6736611919818</v>
      </c>
      <c r="L18" s="33">
        <v>44.5766098047201</v>
      </c>
      <c r="M18" s="33">
        <v>135.54936167234399</v>
      </c>
      <c r="N18" s="33">
        <v>4.2007722323775498</v>
      </c>
      <c r="O18" s="33">
        <v>13.0554979544657</v>
      </c>
      <c r="P18" s="33">
        <v>7.98333298066885</v>
      </c>
      <c r="Q18" s="33">
        <v>10.5682311128579</v>
      </c>
      <c r="R18" s="33">
        <v>3.4931968823767199</v>
      </c>
      <c r="S18" s="33">
        <v>2.6462780560361701</v>
      </c>
      <c r="T18" s="33">
        <v>0.57821433754518503</v>
      </c>
      <c r="U18" s="33">
        <v>0.93303603817579905</v>
      </c>
      <c r="V18" s="15">
        <v>0</v>
      </c>
      <c r="W18" s="15"/>
      <c r="X18" s="15"/>
    </row>
    <row r="19" spans="1:24" ht="21.25" customHeight="1" x14ac:dyDescent="0.15">
      <c r="A19" s="44" t="s">
        <v>79</v>
      </c>
      <c r="B19" s="45" t="s">
        <v>62</v>
      </c>
      <c r="C19" s="46">
        <v>31</v>
      </c>
      <c r="D19" s="45" t="s">
        <v>59</v>
      </c>
      <c r="E19" s="40">
        <f t="shared" si="0"/>
        <v>226.49294366288697</v>
      </c>
      <c r="F19" s="41">
        <f t="shared" si="1"/>
        <v>5.1475669014292498</v>
      </c>
      <c r="G19" s="42">
        <v>44</v>
      </c>
      <c r="H19" s="43">
        <v>18.536337837837799</v>
      </c>
      <c r="I19" s="33">
        <v>3.3570091744503201</v>
      </c>
      <c r="J19" s="33">
        <v>16.9919879316829</v>
      </c>
      <c r="K19" s="33">
        <v>24.564877091827601</v>
      </c>
      <c r="L19" s="33">
        <v>41.556865023510397</v>
      </c>
      <c r="M19" s="33">
        <v>137.303702102312</v>
      </c>
      <c r="N19" s="33">
        <v>6.0440942784180596</v>
      </c>
      <c r="O19" s="33">
        <v>14.241006693730199</v>
      </c>
      <c r="P19" s="33">
        <v>23.442420768695399</v>
      </c>
      <c r="Q19" s="33">
        <v>38.203479764918299</v>
      </c>
      <c r="R19" s="33">
        <v>3.90699673758788</v>
      </c>
      <c r="S19" s="33">
        <v>2.7294487096223099</v>
      </c>
      <c r="T19" s="33">
        <v>414.65268699221701</v>
      </c>
      <c r="U19" s="33">
        <v>310.88088030804698</v>
      </c>
      <c r="V19" s="15">
        <v>0.57151413205477797</v>
      </c>
      <c r="W19" s="15"/>
      <c r="X19" s="15"/>
    </row>
    <row r="20" spans="1:24" ht="21.25" customHeight="1" x14ac:dyDescent="0.15">
      <c r="A20" s="37" t="s">
        <v>80</v>
      </c>
      <c r="B20" s="38" t="s">
        <v>81</v>
      </c>
      <c r="C20" s="39">
        <v>24</v>
      </c>
      <c r="D20" s="38" t="s">
        <v>59</v>
      </c>
      <c r="E20" s="40">
        <f t="shared" si="0"/>
        <v>226.16510769992715</v>
      </c>
      <c r="F20" s="41">
        <f t="shared" si="1"/>
        <v>5.1401160840892537</v>
      </c>
      <c r="G20" s="42">
        <v>44</v>
      </c>
      <c r="H20" s="43">
        <v>18.084714285714298</v>
      </c>
      <c r="I20" s="33">
        <v>3.2784313062881498</v>
      </c>
      <c r="J20" s="33">
        <v>19.7045501494392</v>
      </c>
      <c r="K20" s="33">
        <v>24.500525055323099</v>
      </c>
      <c r="L20" s="33">
        <v>44.205075204762601</v>
      </c>
      <c r="M20" s="33">
        <v>121.217186008103</v>
      </c>
      <c r="N20" s="33">
        <v>6.8318247443942299</v>
      </c>
      <c r="O20" s="33">
        <v>14.815153749524001</v>
      </c>
      <c r="P20" s="33">
        <v>16.554907912703801</v>
      </c>
      <c r="Q20" s="33">
        <v>32.1213818232088</v>
      </c>
      <c r="R20" s="33">
        <v>3.2905695554991401</v>
      </c>
      <c r="S20" s="33">
        <v>3.0961484660675298</v>
      </c>
      <c r="T20" s="33">
        <v>270.38808126376699</v>
      </c>
      <c r="U20" s="33">
        <v>262.845772919083</v>
      </c>
      <c r="V20" s="15">
        <v>0.50707223321017603</v>
      </c>
      <c r="W20" s="15"/>
      <c r="X20" s="15"/>
    </row>
    <row r="21" spans="1:24" ht="21.25" customHeight="1" x14ac:dyDescent="0.2">
      <c r="A21" s="47" t="s">
        <v>82</v>
      </c>
      <c r="B21" s="38" t="s">
        <v>83</v>
      </c>
      <c r="C21" s="39">
        <v>33</v>
      </c>
      <c r="D21" s="38" t="s">
        <v>66</v>
      </c>
      <c r="E21" s="40">
        <f t="shared" si="0"/>
        <v>225.97831800093354</v>
      </c>
      <c r="F21" s="41">
        <f t="shared" si="1"/>
        <v>5.5116662927056961</v>
      </c>
      <c r="G21" s="42">
        <v>41</v>
      </c>
      <c r="H21" s="43">
        <v>17.686124999999901</v>
      </c>
      <c r="I21" s="33">
        <v>2.3798791604777398</v>
      </c>
      <c r="J21" s="33">
        <v>20.0990266101937</v>
      </c>
      <c r="K21" s="33">
        <v>20.472163474670499</v>
      </c>
      <c r="L21" s="33">
        <v>40.571190084864199</v>
      </c>
      <c r="M21" s="33">
        <v>161.96277982186299</v>
      </c>
      <c r="N21" s="33">
        <v>4.1686000175752902</v>
      </c>
      <c r="O21" s="33">
        <v>9.4308722149783009</v>
      </c>
      <c r="P21" s="33">
        <v>22.108067027264099</v>
      </c>
      <c r="Q21" s="33">
        <v>36.357621586105097</v>
      </c>
      <c r="R21" s="33">
        <v>4.0176179356036599</v>
      </c>
      <c r="S21" s="33">
        <v>2.87670861924861</v>
      </c>
      <c r="T21" s="33">
        <v>14.9009542393704</v>
      </c>
      <c r="U21" s="33">
        <v>16.684346396043299</v>
      </c>
      <c r="V21" s="15">
        <v>0.47176863729653301</v>
      </c>
      <c r="W21" s="15"/>
      <c r="X21" s="15"/>
    </row>
    <row r="22" spans="1:24" ht="21.25" customHeight="1" x14ac:dyDescent="0.15">
      <c r="A22" s="44" t="s">
        <v>36</v>
      </c>
      <c r="B22" s="45" t="s">
        <v>61</v>
      </c>
      <c r="C22" s="46">
        <v>23</v>
      </c>
      <c r="D22" s="45" t="s">
        <v>84</v>
      </c>
      <c r="E22" s="40">
        <f t="shared" si="0"/>
        <v>223.34174948692353</v>
      </c>
      <c r="F22" s="41">
        <f t="shared" si="1"/>
        <v>5.1939941741145006</v>
      </c>
      <c r="G22" s="42">
        <v>43</v>
      </c>
      <c r="H22" s="43">
        <v>25.334785714285701</v>
      </c>
      <c r="I22" s="33">
        <v>3.5701909075276701</v>
      </c>
      <c r="J22" s="33">
        <v>12.328055416856801</v>
      </c>
      <c r="K22" s="33">
        <v>28.857884587763699</v>
      </c>
      <c r="L22" s="33">
        <v>41.185940004620399</v>
      </c>
      <c r="M22" s="33">
        <v>114.332665343952</v>
      </c>
      <c r="N22" s="33">
        <v>3.0755052495746198</v>
      </c>
      <c r="O22" s="33">
        <v>15.7570745705025</v>
      </c>
      <c r="P22" s="33">
        <v>55.517238300405097</v>
      </c>
      <c r="Q22" s="33">
        <v>54.111421550981603</v>
      </c>
      <c r="R22" s="33">
        <v>6.2628815039291599</v>
      </c>
      <c r="S22" s="33">
        <v>1.8485262875132</v>
      </c>
      <c r="T22" s="33">
        <v>0</v>
      </c>
      <c r="U22" s="33">
        <v>0</v>
      </c>
      <c r="V22" s="15">
        <v>0</v>
      </c>
      <c r="W22" s="15"/>
      <c r="X22" s="15"/>
    </row>
    <row r="23" spans="1:24" ht="21.25" customHeight="1" x14ac:dyDescent="0.15">
      <c r="A23" s="44" t="s">
        <v>85</v>
      </c>
      <c r="B23" s="48" t="s">
        <v>86</v>
      </c>
      <c r="C23" s="49">
        <v>34</v>
      </c>
      <c r="D23" s="48" t="s">
        <v>59</v>
      </c>
      <c r="E23" s="40">
        <f t="shared" si="0"/>
        <v>223.24239359275757</v>
      </c>
      <c r="F23" s="41">
        <f t="shared" si="1"/>
        <v>5.4449364290916478</v>
      </c>
      <c r="G23" s="42">
        <v>41</v>
      </c>
      <c r="H23" s="43">
        <v>19.6402586206896</v>
      </c>
      <c r="I23" s="33">
        <v>3.4077743418076198</v>
      </c>
      <c r="J23" s="33">
        <v>15.6901229717181</v>
      </c>
      <c r="K23" s="33">
        <v>28.238433862357301</v>
      </c>
      <c r="L23" s="33">
        <v>43.928556834075302</v>
      </c>
      <c r="M23" s="33">
        <v>112.993289261459</v>
      </c>
      <c r="N23" s="33">
        <v>3.8024175157135498</v>
      </c>
      <c r="O23" s="33">
        <v>15.6423949920433</v>
      </c>
      <c r="P23" s="33">
        <v>18.3764423785764</v>
      </c>
      <c r="Q23" s="33">
        <v>29.230886924215401</v>
      </c>
      <c r="R23" s="33">
        <v>3.87629728086779</v>
      </c>
      <c r="S23" s="33">
        <v>2.2009241715344898</v>
      </c>
      <c r="T23" s="33">
        <v>447.01819803346098</v>
      </c>
      <c r="U23" s="33">
        <v>404.94782348674102</v>
      </c>
      <c r="V23" s="15">
        <v>0.52469017160546605</v>
      </c>
      <c r="W23" s="15"/>
      <c r="X23" s="15"/>
    </row>
    <row r="24" spans="1:24" ht="21.25" customHeight="1" x14ac:dyDescent="0.15">
      <c r="A24" s="37" t="s">
        <v>87</v>
      </c>
      <c r="B24" s="38" t="s">
        <v>88</v>
      </c>
      <c r="C24" s="39">
        <v>28</v>
      </c>
      <c r="D24" s="38" t="s">
        <v>66</v>
      </c>
      <c r="E24" s="40">
        <f t="shared" si="0"/>
        <v>222.30284643120331</v>
      </c>
      <c r="F24" s="41">
        <f t="shared" si="1"/>
        <v>5.5575711607800828</v>
      </c>
      <c r="G24" s="42">
        <v>40</v>
      </c>
      <c r="H24" s="43">
        <v>19.189</v>
      </c>
      <c r="I24" s="33">
        <v>3.23407789701018</v>
      </c>
      <c r="J24" s="33">
        <v>14.5898025507484</v>
      </c>
      <c r="K24" s="33">
        <v>32.257213547187703</v>
      </c>
      <c r="L24" s="33">
        <v>46.847016097935999</v>
      </c>
      <c r="M24" s="33">
        <v>100.723525784782</v>
      </c>
      <c r="N24" s="33">
        <v>2.8041240850036</v>
      </c>
      <c r="O24" s="33">
        <v>14.057212908996201</v>
      </c>
      <c r="P24" s="33">
        <v>16.428047135058002</v>
      </c>
      <c r="Q24" s="33">
        <v>44.987511111078803</v>
      </c>
      <c r="R24" s="33">
        <v>4.0193077420923196</v>
      </c>
      <c r="S24" s="33">
        <v>1.9384808567346901</v>
      </c>
      <c r="T24" s="33">
        <v>13.1355275025527</v>
      </c>
      <c r="U24" s="33">
        <v>20.711716443778698</v>
      </c>
      <c r="V24" s="15">
        <v>0.38808263158384598</v>
      </c>
      <c r="W24" s="15"/>
      <c r="X24" s="15"/>
    </row>
    <row r="25" spans="1:24" ht="21.25" customHeight="1" x14ac:dyDescent="0.2">
      <c r="A25" s="47" t="s">
        <v>89</v>
      </c>
      <c r="B25" s="38" t="s">
        <v>61</v>
      </c>
      <c r="C25" s="39">
        <v>29</v>
      </c>
      <c r="D25" s="38" t="s">
        <v>60</v>
      </c>
      <c r="E25" s="40">
        <f t="shared" si="0"/>
        <v>221.69224316204236</v>
      </c>
      <c r="F25" s="41">
        <f t="shared" si="1"/>
        <v>5.1556335619079618</v>
      </c>
      <c r="G25" s="42">
        <v>43</v>
      </c>
      <c r="H25" s="43">
        <v>20.549193548387102</v>
      </c>
      <c r="I25" s="33">
        <v>3.59519442287906</v>
      </c>
      <c r="J25" s="33">
        <v>17.6904795722964</v>
      </c>
      <c r="K25" s="33">
        <v>26.208370110393101</v>
      </c>
      <c r="L25" s="33">
        <v>43.898849682689502</v>
      </c>
      <c r="M25" s="33">
        <v>122.27224663537601</v>
      </c>
      <c r="N25" s="33">
        <v>5.3587900198381799</v>
      </c>
      <c r="O25" s="33">
        <v>11.560759680910699</v>
      </c>
      <c r="P25" s="33">
        <v>28.690257172322301</v>
      </c>
      <c r="Q25" s="33">
        <v>73.741189137033601</v>
      </c>
      <c r="R25" s="33">
        <v>5.6471870038990204</v>
      </c>
      <c r="S25" s="33">
        <v>2.6525932454352001</v>
      </c>
      <c r="T25" s="33">
        <v>249.306442879385</v>
      </c>
      <c r="U25" s="33">
        <v>194.41443337636599</v>
      </c>
      <c r="V25" s="15">
        <v>0.56185421110475298</v>
      </c>
      <c r="W25" s="15"/>
      <c r="X25" s="15"/>
    </row>
    <row r="26" spans="1:24" ht="21.25" customHeight="1" x14ac:dyDescent="0.2">
      <c r="A26" s="47" t="s">
        <v>90</v>
      </c>
      <c r="B26" s="38" t="s">
        <v>69</v>
      </c>
      <c r="C26" s="39">
        <v>36</v>
      </c>
      <c r="D26" s="38" t="s">
        <v>59</v>
      </c>
      <c r="E26" s="40">
        <f t="shared" si="0"/>
        <v>221.02543314207395</v>
      </c>
      <c r="F26" s="41">
        <f t="shared" si="1"/>
        <v>5.023305298683499</v>
      </c>
      <c r="G26" s="42">
        <v>44</v>
      </c>
      <c r="H26" s="43">
        <v>18.309851351351298</v>
      </c>
      <c r="I26" s="33">
        <v>3.10720500562423</v>
      </c>
      <c r="J26" s="33">
        <v>17.090328422736398</v>
      </c>
      <c r="K26" s="33">
        <v>20.501407142166101</v>
      </c>
      <c r="L26" s="33">
        <v>37.5917355649025</v>
      </c>
      <c r="M26" s="33">
        <v>155.03425328602299</v>
      </c>
      <c r="N26" s="33">
        <v>5.8671686380960804</v>
      </c>
      <c r="O26" s="33">
        <v>12.337588402845901</v>
      </c>
      <c r="P26" s="33">
        <v>30.289614993315801</v>
      </c>
      <c r="Q26" s="33">
        <v>50.592243890917103</v>
      </c>
      <c r="R26" s="33">
        <v>5.38697324696916</v>
      </c>
      <c r="S26" s="33">
        <v>2.8367540914784599</v>
      </c>
      <c r="T26" s="33">
        <v>603.14513175345405</v>
      </c>
      <c r="U26" s="33">
        <v>386.88571460209801</v>
      </c>
      <c r="V26" s="15">
        <v>0.60921852483053196</v>
      </c>
      <c r="W26" s="15"/>
      <c r="X26" s="15"/>
    </row>
    <row r="27" spans="1:24" ht="21.25" customHeight="1" x14ac:dyDescent="0.2">
      <c r="A27" s="47" t="s">
        <v>91</v>
      </c>
      <c r="B27" s="38" t="s">
        <v>86</v>
      </c>
      <c r="C27" s="39">
        <v>27</v>
      </c>
      <c r="D27" s="38" t="s">
        <v>73</v>
      </c>
      <c r="E27" s="40">
        <f t="shared" si="0"/>
        <v>220.24021200194773</v>
      </c>
      <c r="F27" s="41">
        <f t="shared" si="1"/>
        <v>5.3717124878523839</v>
      </c>
      <c r="G27" s="42">
        <v>41</v>
      </c>
      <c r="H27" s="43">
        <v>19.452857142857201</v>
      </c>
      <c r="I27" s="33">
        <v>3.59149828409392</v>
      </c>
      <c r="J27" s="33">
        <v>19.778631700998499</v>
      </c>
      <c r="K27" s="33">
        <v>22.875246721724</v>
      </c>
      <c r="L27" s="33">
        <v>42.6538784227224</v>
      </c>
      <c r="M27" s="33">
        <v>128.043499568492</v>
      </c>
      <c r="N27" s="33">
        <v>5.3596673559035102</v>
      </c>
      <c r="O27" s="33">
        <v>11.903991439930399</v>
      </c>
      <c r="P27" s="33">
        <v>22.2442203483672</v>
      </c>
      <c r="Q27" s="33">
        <v>39.266486360910903</v>
      </c>
      <c r="R27" s="33">
        <v>3.9133781249436002</v>
      </c>
      <c r="S27" s="33">
        <v>2.77443769364156</v>
      </c>
      <c r="T27" s="33">
        <v>9.2358128764765901</v>
      </c>
      <c r="U27" s="33">
        <v>12.243679715951201</v>
      </c>
      <c r="V27" s="15">
        <v>0.42998282369726498</v>
      </c>
      <c r="W27" s="15"/>
      <c r="X27" s="15"/>
    </row>
    <row r="28" spans="1:24" ht="21.25" customHeight="1" x14ac:dyDescent="0.15">
      <c r="A28" s="37" t="s">
        <v>92</v>
      </c>
      <c r="B28" s="38" t="s">
        <v>72</v>
      </c>
      <c r="C28" s="39">
        <v>34</v>
      </c>
      <c r="D28" s="38" t="s">
        <v>63</v>
      </c>
      <c r="E28" s="40">
        <f t="shared" si="0"/>
        <v>216.69045878615648</v>
      </c>
      <c r="F28" s="41">
        <f t="shared" si="1"/>
        <v>4.8153435285812556</v>
      </c>
      <c r="G28" s="42">
        <v>45</v>
      </c>
      <c r="H28" s="43">
        <v>19.679435483871</v>
      </c>
      <c r="I28" s="33">
        <v>3.4064082114432201</v>
      </c>
      <c r="J28" s="33">
        <v>15.0672330720475</v>
      </c>
      <c r="K28" s="33">
        <v>29.776233023169699</v>
      </c>
      <c r="L28" s="33">
        <v>44.843466095217202</v>
      </c>
      <c r="M28" s="33">
        <v>101.228738526147</v>
      </c>
      <c r="N28" s="33">
        <v>3.8702940374209098</v>
      </c>
      <c r="O28" s="33">
        <v>13.089187583910199</v>
      </c>
      <c r="P28" s="33">
        <v>26.836580348054898</v>
      </c>
      <c r="Q28" s="33">
        <v>21.627909741511001</v>
      </c>
      <c r="R28" s="33">
        <v>2.7226688150993201</v>
      </c>
      <c r="S28" s="33">
        <v>2.3664583521239702</v>
      </c>
      <c r="T28" s="33">
        <v>16.827690603948501</v>
      </c>
      <c r="U28" s="33">
        <v>17.389790186920099</v>
      </c>
      <c r="V28" s="15">
        <v>0.49178636810805798</v>
      </c>
      <c r="W28" s="15"/>
      <c r="X28" s="15"/>
    </row>
    <row r="29" spans="1:24" ht="21.25" customHeight="1" x14ac:dyDescent="0.2">
      <c r="A29" s="47" t="s">
        <v>93</v>
      </c>
      <c r="B29" s="38" t="s">
        <v>94</v>
      </c>
      <c r="C29" s="39">
        <v>22</v>
      </c>
      <c r="D29" s="38" t="s">
        <v>66</v>
      </c>
      <c r="E29" s="40">
        <f t="shared" si="0"/>
        <v>216.31103512304395</v>
      </c>
      <c r="F29" s="41">
        <f t="shared" si="1"/>
        <v>4.9161598891600899</v>
      </c>
      <c r="G29" s="42">
        <v>44</v>
      </c>
      <c r="H29" s="43">
        <v>17.174449999999901</v>
      </c>
      <c r="I29" s="33">
        <v>2.69969911198754</v>
      </c>
      <c r="J29" s="33">
        <v>18.0407152063494</v>
      </c>
      <c r="K29" s="33">
        <v>25.8797858704677</v>
      </c>
      <c r="L29" s="33">
        <v>43.920501076817096</v>
      </c>
      <c r="M29" s="33">
        <v>116.020759891743</v>
      </c>
      <c r="N29" s="33">
        <v>5.1948648162037401</v>
      </c>
      <c r="O29" s="33">
        <v>11.907088111153801</v>
      </c>
      <c r="P29" s="33">
        <v>13.624878622067801</v>
      </c>
      <c r="Q29" s="33">
        <v>25.784091843078301</v>
      </c>
      <c r="R29" s="33">
        <v>2.87965912498847</v>
      </c>
      <c r="S29" s="33">
        <v>2.6459315590592398</v>
      </c>
      <c r="T29" s="33">
        <v>0.643938717236756</v>
      </c>
      <c r="U29" s="33">
        <v>0.92680692040118595</v>
      </c>
      <c r="V29" s="15">
        <v>0.40995734879461398</v>
      </c>
      <c r="W29" s="15"/>
      <c r="X29" s="15"/>
    </row>
    <row r="30" spans="1:24" ht="21.25" customHeight="1" x14ac:dyDescent="0.15">
      <c r="A30" s="37" t="s">
        <v>28</v>
      </c>
      <c r="B30" s="38" t="s">
        <v>95</v>
      </c>
      <c r="C30" s="39">
        <v>30</v>
      </c>
      <c r="D30" s="38" t="s">
        <v>66</v>
      </c>
      <c r="E30" s="40">
        <f t="shared" si="0"/>
        <v>216.02672489998696</v>
      </c>
      <c r="F30" s="41">
        <f t="shared" si="1"/>
        <v>5.400668122499674</v>
      </c>
      <c r="G30" s="42">
        <v>40</v>
      </c>
      <c r="H30" s="43">
        <v>18.996594594594601</v>
      </c>
      <c r="I30" s="33">
        <v>2.85713144834292</v>
      </c>
      <c r="J30" s="33">
        <v>14.024063507949499</v>
      </c>
      <c r="K30" s="33">
        <v>32.008814536545799</v>
      </c>
      <c r="L30" s="33">
        <v>46.032878044495199</v>
      </c>
      <c r="M30" s="33">
        <v>99.379518892667207</v>
      </c>
      <c r="N30" s="33">
        <v>3.1518921007095702</v>
      </c>
      <c r="O30" s="33">
        <v>13.2537845112874</v>
      </c>
      <c r="P30" s="33">
        <v>8.6538114879633596</v>
      </c>
      <c r="Q30" s="33">
        <v>15.899161306545899</v>
      </c>
      <c r="R30" s="33">
        <v>0.93780320245418003</v>
      </c>
      <c r="S30" s="33">
        <v>1.9806881762144599</v>
      </c>
      <c r="T30" s="33">
        <v>0.246749083639273</v>
      </c>
      <c r="U30" s="33">
        <v>1.06917152368244</v>
      </c>
      <c r="V30" s="15">
        <v>0.187510615964499</v>
      </c>
      <c r="W30" s="15"/>
      <c r="X30" s="15"/>
    </row>
    <row r="31" spans="1:24" ht="21.25" customHeight="1" x14ac:dyDescent="0.2">
      <c r="A31" s="47" t="s">
        <v>96</v>
      </c>
      <c r="B31" s="38" t="s">
        <v>78</v>
      </c>
      <c r="C31" s="39">
        <v>24</v>
      </c>
      <c r="D31" s="38" t="s">
        <v>73</v>
      </c>
      <c r="E31" s="40">
        <f t="shared" si="0"/>
        <v>215.79842126012301</v>
      </c>
      <c r="F31" s="41">
        <f t="shared" si="1"/>
        <v>4.691270027393978</v>
      </c>
      <c r="G31" s="42">
        <v>46</v>
      </c>
      <c r="H31" s="43">
        <v>17.649333333333299</v>
      </c>
      <c r="I31" s="33">
        <v>3.0823446530180898</v>
      </c>
      <c r="J31" s="33">
        <v>16.719179179686599</v>
      </c>
      <c r="K31" s="33">
        <v>22.749055578496101</v>
      </c>
      <c r="L31" s="33">
        <v>39.468234758182703</v>
      </c>
      <c r="M31" s="33">
        <v>137.55068181358899</v>
      </c>
      <c r="N31" s="33">
        <v>5.1549850119087202</v>
      </c>
      <c r="O31" s="33">
        <v>13.1043803481047</v>
      </c>
      <c r="P31" s="33">
        <v>12.0480769128551</v>
      </c>
      <c r="Q31" s="33">
        <v>73.357869409713501</v>
      </c>
      <c r="R31" s="33">
        <v>3.65885173841371</v>
      </c>
      <c r="S31" s="33">
        <v>2.78210022905452</v>
      </c>
      <c r="T31" s="33">
        <v>5.3242497314099397</v>
      </c>
      <c r="U31" s="33">
        <v>11.7946364536558</v>
      </c>
      <c r="V31" s="15">
        <v>0.31101613001287098</v>
      </c>
      <c r="W31" s="15"/>
      <c r="X31" s="15"/>
    </row>
    <row r="32" spans="1:24" ht="21.25" customHeight="1" x14ac:dyDescent="0.15">
      <c r="A32" s="37" t="s">
        <v>97</v>
      </c>
      <c r="B32" s="38" t="s">
        <v>98</v>
      </c>
      <c r="C32" s="39">
        <v>23</v>
      </c>
      <c r="D32" s="38" t="s">
        <v>63</v>
      </c>
      <c r="E32" s="40">
        <f t="shared" si="0"/>
        <v>215.69235205290332</v>
      </c>
      <c r="F32" s="41">
        <f t="shared" si="1"/>
        <v>4.5891989798490069</v>
      </c>
      <c r="G32" s="42">
        <v>47</v>
      </c>
      <c r="H32" s="43">
        <v>19.560700000000001</v>
      </c>
      <c r="I32" s="33">
        <v>3.4516413857923798</v>
      </c>
      <c r="J32" s="33">
        <v>16.867670778663701</v>
      </c>
      <c r="K32" s="33">
        <v>24.643397218579501</v>
      </c>
      <c r="L32" s="33">
        <v>41.511067997243202</v>
      </c>
      <c r="M32" s="33">
        <v>112.964612522507</v>
      </c>
      <c r="N32" s="33">
        <v>3.49031864183423</v>
      </c>
      <c r="O32" s="33">
        <v>15.0174056689394</v>
      </c>
      <c r="P32" s="33">
        <v>23.210152310206901</v>
      </c>
      <c r="Q32" s="33">
        <v>96.044890032271098</v>
      </c>
      <c r="R32" s="33">
        <v>-0.742983549974086</v>
      </c>
      <c r="S32" s="33">
        <v>1.9151212046438699</v>
      </c>
      <c r="T32" s="33">
        <v>13.8447701545873</v>
      </c>
      <c r="U32" s="33">
        <v>16.718951565192</v>
      </c>
      <c r="V32" s="15">
        <v>0.45298050680875102</v>
      </c>
      <c r="W32" s="15"/>
      <c r="X32" s="15"/>
    </row>
    <row r="33" spans="1:24" ht="21.25" customHeight="1" x14ac:dyDescent="0.15">
      <c r="A33" s="37" t="s">
        <v>99</v>
      </c>
      <c r="B33" s="38" t="s">
        <v>100</v>
      </c>
      <c r="C33" s="39">
        <v>25</v>
      </c>
      <c r="D33" s="38" t="s">
        <v>73</v>
      </c>
      <c r="E33" s="40">
        <f t="shared" si="0"/>
        <v>215.63321572644517</v>
      </c>
      <c r="F33" s="41">
        <f t="shared" si="1"/>
        <v>5.3908303931611297</v>
      </c>
      <c r="G33" s="42">
        <v>40</v>
      </c>
      <c r="H33" s="43">
        <v>19.6769594594595</v>
      </c>
      <c r="I33" s="33">
        <v>2.7524022250067599</v>
      </c>
      <c r="J33" s="33">
        <v>17.093586089876698</v>
      </c>
      <c r="K33" s="33">
        <v>21.774651703167098</v>
      </c>
      <c r="L33" s="33">
        <v>38.868237793043797</v>
      </c>
      <c r="M33" s="33">
        <v>151.58034229814899</v>
      </c>
      <c r="N33" s="33">
        <v>4.7979271851606002</v>
      </c>
      <c r="O33" s="33">
        <v>9.0486923643886801</v>
      </c>
      <c r="P33" s="33">
        <v>25.704732347309498</v>
      </c>
      <c r="Q33" s="33">
        <v>76.291422839897194</v>
      </c>
      <c r="R33" s="33">
        <v>0.41361337616576399</v>
      </c>
      <c r="S33" s="33">
        <v>1.8472285026581301</v>
      </c>
      <c r="T33" s="33">
        <v>7.9427784222918003</v>
      </c>
      <c r="U33" s="33">
        <v>14.1864127481079</v>
      </c>
      <c r="V33" s="15">
        <v>0.35892764272903799</v>
      </c>
      <c r="W33" s="15"/>
      <c r="X33" s="15"/>
    </row>
    <row r="34" spans="1:24" ht="21.25" customHeight="1" x14ac:dyDescent="0.2">
      <c r="A34" s="47" t="s">
        <v>101</v>
      </c>
      <c r="B34" s="38" t="s">
        <v>94</v>
      </c>
      <c r="C34" s="39">
        <v>25</v>
      </c>
      <c r="D34" s="38" t="s">
        <v>60</v>
      </c>
      <c r="E34" s="40">
        <f t="shared" si="0"/>
        <v>215.44314426358719</v>
      </c>
      <c r="F34" s="41">
        <f t="shared" si="1"/>
        <v>4.896435096899709</v>
      </c>
      <c r="G34" s="42">
        <v>44</v>
      </c>
      <c r="H34" s="43">
        <v>18.0455000000001</v>
      </c>
      <c r="I34" s="33">
        <v>2.7274569849946499</v>
      </c>
      <c r="J34" s="33">
        <v>18.1168599798646</v>
      </c>
      <c r="K34" s="33">
        <v>21.523635261805499</v>
      </c>
      <c r="L34" s="33">
        <v>39.640495241670102</v>
      </c>
      <c r="M34" s="33">
        <v>121.189597408117</v>
      </c>
      <c r="N34" s="33">
        <v>5.0487345798470198</v>
      </c>
      <c r="O34" s="33">
        <v>15.7868905973012</v>
      </c>
      <c r="P34" s="33">
        <v>21.765393199579901</v>
      </c>
      <c r="Q34" s="33">
        <v>48.133770230237097</v>
      </c>
      <c r="R34" s="33">
        <v>2.6168853226972302</v>
      </c>
      <c r="S34" s="33">
        <v>2.6570992903269199</v>
      </c>
      <c r="T34" s="33">
        <v>185.31681455290999</v>
      </c>
      <c r="U34" s="33">
        <v>181.220223717452</v>
      </c>
      <c r="V34" s="15">
        <v>0.50558823585030899</v>
      </c>
      <c r="W34" s="15"/>
      <c r="X34" s="15"/>
    </row>
    <row r="35" spans="1:24" ht="21.25" customHeight="1" x14ac:dyDescent="0.15">
      <c r="A35" s="44" t="s">
        <v>102</v>
      </c>
      <c r="B35" s="48" t="s">
        <v>70</v>
      </c>
      <c r="C35" s="49">
        <v>31</v>
      </c>
      <c r="D35" s="48" t="s">
        <v>103</v>
      </c>
      <c r="E35" s="40">
        <f t="shared" si="0"/>
        <v>214.78991793861903</v>
      </c>
      <c r="F35" s="41">
        <f t="shared" si="1"/>
        <v>5.507433793297924</v>
      </c>
      <c r="G35" s="42">
        <v>39</v>
      </c>
      <c r="H35" s="43">
        <v>19.185880952380899</v>
      </c>
      <c r="I35" s="33">
        <v>3.7068674237550399</v>
      </c>
      <c r="J35" s="33">
        <v>18.506271643710701</v>
      </c>
      <c r="K35" s="33">
        <v>24.3815943290492</v>
      </c>
      <c r="L35" s="33">
        <v>42.887865972759997</v>
      </c>
      <c r="M35" s="33">
        <v>112.557299027315</v>
      </c>
      <c r="N35" s="33">
        <v>7.79965769984587</v>
      </c>
      <c r="O35" s="33">
        <v>13.3254376390597</v>
      </c>
      <c r="P35" s="33">
        <v>15.983976142811899</v>
      </c>
      <c r="Q35" s="33">
        <v>47.799673502041102</v>
      </c>
      <c r="R35" s="33">
        <v>4.0372578823782304</v>
      </c>
      <c r="S35" s="33">
        <v>2.9546259168919402</v>
      </c>
      <c r="T35" s="33">
        <v>286.263039910754</v>
      </c>
      <c r="U35" s="33">
        <v>243.505059134513</v>
      </c>
      <c r="V35" s="15">
        <v>0.54035537516632104</v>
      </c>
      <c r="W35" s="15"/>
      <c r="X35" s="15"/>
    </row>
    <row r="36" spans="1:24" ht="21.25" customHeight="1" x14ac:dyDescent="0.15">
      <c r="A36" s="44" t="s">
        <v>104</v>
      </c>
      <c r="B36" s="48" t="s">
        <v>83</v>
      </c>
      <c r="C36" s="49">
        <v>25</v>
      </c>
      <c r="D36" s="48" t="s">
        <v>59</v>
      </c>
      <c r="E36" s="40">
        <f t="shared" si="0"/>
        <v>214.75144166498168</v>
      </c>
      <c r="F36" s="41">
        <f t="shared" si="1"/>
        <v>5.2378400406093091</v>
      </c>
      <c r="G36" s="42">
        <v>41</v>
      </c>
      <c r="H36" s="43">
        <v>20.497619047619001</v>
      </c>
      <c r="I36" s="33">
        <v>3.5249999999999999</v>
      </c>
      <c r="J36" s="33">
        <v>14.542504277964101</v>
      </c>
      <c r="K36" s="33">
        <v>24.999246673447999</v>
      </c>
      <c r="L36" s="33">
        <v>39.541750951411998</v>
      </c>
      <c r="M36" s="33">
        <v>123.306608525212</v>
      </c>
      <c r="N36" s="33">
        <v>4.2509408197986804</v>
      </c>
      <c r="O36" s="33">
        <v>14.706351021762501</v>
      </c>
      <c r="P36" s="33">
        <v>25.300912523071901</v>
      </c>
      <c r="Q36" s="33">
        <v>36.395416647357003</v>
      </c>
      <c r="R36" s="33">
        <v>8.3716729374149201E-2</v>
      </c>
      <c r="S36" s="33">
        <v>1.2218664388454199</v>
      </c>
      <c r="T36" s="33">
        <v>353.11564444194801</v>
      </c>
      <c r="U36" s="33">
        <v>387.60034909734998</v>
      </c>
      <c r="V36" s="15">
        <v>0.47672204667093299</v>
      </c>
      <c r="W36" s="15"/>
      <c r="X36" s="15"/>
    </row>
    <row r="37" spans="1:24" ht="21.25" customHeight="1" x14ac:dyDescent="0.15">
      <c r="A37" s="44" t="s">
        <v>105</v>
      </c>
      <c r="B37" s="45" t="s">
        <v>106</v>
      </c>
      <c r="C37" s="46">
        <v>31</v>
      </c>
      <c r="D37" s="45" t="s">
        <v>84</v>
      </c>
      <c r="E37" s="40">
        <f t="shared" si="0"/>
        <v>211.18008264050229</v>
      </c>
      <c r="F37" s="41">
        <f t="shared" si="1"/>
        <v>5.4148739138590329</v>
      </c>
      <c r="G37" s="42">
        <v>39</v>
      </c>
      <c r="H37" s="43">
        <v>24.947341463414698</v>
      </c>
      <c r="I37" s="33">
        <v>3.2451088581879</v>
      </c>
      <c r="J37" s="33">
        <v>9.0166816672638799</v>
      </c>
      <c r="K37" s="33">
        <v>25.0862044473187</v>
      </c>
      <c r="L37" s="33">
        <v>34.102886114582503</v>
      </c>
      <c r="M37" s="33">
        <v>132.10703668377801</v>
      </c>
      <c r="N37" s="33">
        <v>3.5023924145518799</v>
      </c>
      <c r="O37" s="33">
        <v>15.2283500900361</v>
      </c>
      <c r="P37" s="33">
        <v>61.806028873966703</v>
      </c>
      <c r="Q37" s="33">
        <v>31.690615155495799</v>
      </c>
      <c r="R37" s="33">
        <v>2.24924630754361</v>
      </c>
      <c r="S37" s="33">
        <v>1.3403441966984699</v>
      </c>
      <c r="T37" s="33">
        <v>0</v>
      </c>
      <c r="U37" s="33">
        <v>2.2806316607740101E-5</v>
      </c>
      <c r="V37" s="15">
        <v>0</v>
      </c>
      <c r="W37" s="15"/>
      <c r="X37" s="15"/>
    </row>
    <row r="38" spans="1:24" ht="21.25" customHeight="1" x14ac:dyDescent="0.2">
      <c r="A38" s="47" t="s">
        <v>107</v>
      </c>
      <c r="B38" s="38" t="s">
        <v>65</v>
      </c>
      <c r="C38" s="39">
        <v>25</v>
      </c>
      <c r="D38" s="38" t="s">
        <v>73</v>
      </c>
      <c r="E38" s="40">
        <f t="shared" si="0"/>
        <v>209.42877175637301</v>
      </c>
      <c r="F38" s="41">
        <f t="shared" si="1"/>
        <v>4.7597448126448407</v>
      </c>
      <c r="G38" s="42">
        <v>44</v>
      </c>
      <c r="H38" s="43">
        <v>18.419441176470698</v>
      </c>
      <c r="I38" s="33">
        <v>2.2175108448169598</v>
      </c>
      <c r="J38" s="33">
        <v>17.6292640078658</v>
      </c>
      <c r="K38" s="33">
        <v>20.231199951337999</v>
      </c>
      <c r="L38" s="33">
        <v>37.860463959203798</v>
      </c>
      <c r="M38" s="33">
        <v>155.336480573096</v>
      </c>
      <c r="N38" s="33">
        <v>2.76665184058779</v>
      </c>
      <c r="O38" s="33">
        <v>7.3779971205395398</v>
      </c>
      <c r="P38" s="33">
        <v>17.115726755672799</v>
      </c>
      <c r="Q38" s="33">
        <v>26.3625931135842</v>
      </c>
      <c r="R38" s="33">
        <v>0.968780722069292</v>
      </c>
      <c r="S38" s="33">
        <v>2.5863847154775401</v>
      </c>
      <c r="T38" s="33">
        <v>1.0066894034953699</v>
      </c>
      <c r="U38" s="33">
        <v>1.03922801766127</v>
      </c>
      <c r="V38" s="15">
        <v>0.49204791605237203</v>
      </c>
      <c r="W38" s="15"/>
      <c r="X38" s="15"/>
    </row>
    <row r="39" spans="1:24" ht="21.25" customHeight="1" x14ac:dyDescent="0.15">
      <c r="A39" s="37" t="s">
        <v>108</v>
      </c>
      <c r="B39" s="38" t="s">
        <v>86</v>
      </c>
      <c r="C39" s="39">
        <v>35</v>
      </c>
      <c r="D39" s="38" t="s">
        <v>59</v>
      </c>
      <c r="E39" s="40">
        <f t="shared" si="0"/>
        <v>208.89074408655836</v>
      </c>
      <c r="F39" s="41">
        <f t="shared" si="1"/>
        <v>5.0948961972331306</v>
      </c>
      <c r="G39" s="42">
        <v>41</v>
      </c>
      <c r="H39" s="43">
        <v>17.806000000000001</v>
      </c>
      <c r="I39" s="33">
        <v>3.9452394281730601</v>
      </c>
      <c r="J39" s="33">
        <v>14.050311797901299</v>
      </c>
      <c r="K39" s="33">
        <v>26.319639856657801</v>
      </c>
      <c r="L39" s="33">
        <v>40.369951654559202</v>
      </c>
      <c r="M39" s="33">
        <v>105.877622258759</v>
      </c>
      <c r="N39" s="33">
        <v>5.8172764144085303</v>
      </c>
      <c r="O39" s="33">
        <v>15.591982657957001</v>
      </c>
      <c r="P39" s="33">
        <v>18.290563387937699</v>
      </c>
      <c r="Q39" s="33">
        <v>27.994499096672399</v>
      </c>
      <c r="R39" s="33">
        <v>0.57195613405865897</v>
      </c>
      <c r="S39" s="33">
        <v>1.9709004772835801</v>
      </c>
      <c r="T39" s="33">
        <v>217.86946516828601</v>
      </c>
      <c r="U39" s="33">
        <v>258.47344486044102</v>
      </c>
      <c r="V39" s="15">
        <v>0.45737946462800699</v>
      </c>
      <c r="W39" s="15"/>
      <c r="X39" s="15"/>
    </row>
    <row r="40" spans="1:24" ht="21.25" customHeight="1" x14ac:dyDescent="0.2">
      <c r="A40" s="47" t="s">
        <v>109</v>
      </c>
      <c r="B40" s="38" t="s">
        <v>65</v>
      </c>
      <c r="C40" s="39">
        <v>35</v>
      </c>
      <c r="D40" s="38" t="s">
        <v>103</v>
      </c>
      <c r="E40" s="40">
        <f t="shared" si="0"/>
        <v>208.56327844304727</v>
      </c>
      <c r="F40" s="41">
        <f t="shared" si="1"/>
        <v>4.7400745100692561</v>
      </c>
      <c r="G40" s="42">
        <v>44</v>
      </c>
      <c r="H40" s="43">
        <v>19.460249999999998</v>
      </c>
      <c r="I40" s="33">
        <v>3.43568568124229</v>
      </c>
      <c r="J40" s="33">
        <v>11.3579865185266</v>
      </c>
      <c r="K40" s="33">
        <v>28.513956984717801</v>
      </c>
      <c r="L40" s="33">
        <v>39.871943503244403</v>
      </c>
      <c r="M40" s="33">
        <v>112.679720972392</v>
      </c>
      <c r="N40" s="33">
        <v>3.21055307757659</v>
      </c>
      <c r="O40" s="33">
        <v>13.8705589212133</v>
      </c>
      <c r="P40" s="33">
        <v>24.3323480234572</v>
      </c>
      <c r="Q40" s="33">
        <v>55.967737486083301</v>
      </c>
      <c r="R40" s="33">
        <v>-1.1412321416152</v>
      </c>
      <c r="S40" s="33">
        <v>1.6663272339111901</v>
      </c>
      <c r="T40" s="33">
        <v>53.032899309643902</v>
      </c>
      <c r="U40" s="33">
        <v>85.058432520819096</v>
      </c>
      <c r="V40" s="15">
        <v>0.38404220313229598</v>
      </c>
      <c r="W40" s="15"/>
      <c r="X40" s="15"/>
    </row>
    <row r="41" spans="1:24" ht="21.25" customHeight="1" x14ac:dyDescent="0.15">
      <c r="A41" s="44" t="s">
        <v>31</v>
      </c>
      <c r="B41" s="45" t="s">
        <v>88</v>
      </c>
      <c r="C41" s="46">
        <v>26</v>
      </c>
      <c r="D41" s="45" t="s">
        <v>59</v>
      </c>
      <c r="E41" s="40">
        <f t="shared" si="0"/>
        <v>208.2532926976364</v>
      </c>
      <c r="F41" s="41">
        <f t="shared" si="1"/>
        <v>5.2063323174409097</v>
      </c>
      <c r="G41" s="42">
        <v>40</v>
      </c>
      <c r="H41" s="43">
        <v>19.554241379310401</v>
      </c>
      <c r="I41" s="33">
        <v>3.0736156274181599</v>
      </c>
      <c r="J41" s="33">
        <v>18.256424495368702</v>
      </c>
      <c r="K41" s="33">
        <v>22.378637304836001</v>
      </c>
      <c r="L41" s="33">
        <v>40.635061800204802</v>
      </c>
      <c r="M41" s="33">
        <v>118.950872887922</v>
      </c>
      <c r="N41" s="33">
        <v>4.7905011397213197</v>
      </c>
      <c r="O41" s="33">
        <v>10.8050182993059</v>
      </c>
      <c r="P41" s="33">
        <v>26.313171272247502</v>
      </c>
      <c r="Q41" s="33">
        <v>29.187056125185201</v>
      </c>
      <c r="R41" s="33">
        <v>4.16953837664812</v>
      </c>
      <c r="S41" s="33">
        <v>2.42564827547164</v>
      </c>
      <c r="T41" s="33">
        <v>424.33030976273199</v>
      </c>
      <c r="U41" s="33">
        <v>351.47541500039102</v>
      </c>
      <c r="V41" s="15">
        <v>0.54695434207100302</v>
      </c>
      <c r="W41" s="15"/>
      <c r="X41" s="15"/>
    </row>
    <row r="42" spans="1:24" ht="21.25" customHeight="1" x14ac:dyDescent="0.15">
      <c r="A42" s="44" t="s">
        <v>110</v>
      </c>
      <c r="B42" s="45" t="s">
        <v>78</v>
      </c>
      <c r="C42" s="46">
        <v>27</v>
      </c>
      <c r="D42" s="45" t="s">
        <v>103</v>
      </c>
      <c r="E42" s="40">
        <f t="shared" si="0"/>
        <v>208.00985893905406</v>
      </c>
      <c r="F42" s="41">
        <f t="shared" si="1"/>
        <v>4.5219534551968277</v>
      </c>
      <c r="G42" s="42">
        <v>46</v>
      </c>
      <c r="H42" s="43">
        <v>20.2431666666666</v>
      </c>
      <c r="I42" s="33">
        <v>3.0803028867573801</v>
      </c>
      <c r="J42" s="33">
        <v>16.601512404582198</v>
      </c>
      <c r="K42" s="33">
        <v>22.436234622522701</v>
      </c>
      <c r="L42" s="33">
        <v>39.037747027104999</v>
      </c>
      <c r="M42" s="33">
        <v>119.473630286591</v>
      </c>
      <c r="N42" s="33">
        <v>5.1122686468259504</v>
      </c>
      <c r="O42" s="33">
        <v>12.989495467063</v>
      </c>
      <c r="P42" s="33">
        <v>25.904058901589401</v>
      </c>
      <c r="Q42" s="33">
        <v>41.891141170421001</v>
      </c>
      <c r="R42" s="33">
        <v>3.0169387765769198</v>
      </c>
      <c r="S42" s="33">
        <v>2.7625202748921902</v>
      </c>
      <c r="T42" s="33">
        <v>400.281861694165</v>
      </c>
      <c r="U42" s="33">
        <v>384.16972896443298</v>
      </c>
      <c r="V42" s="15">
        <v>0.510269679430572</v>
      </c>
      <c r="W42" s="15"/>
      <c r="X42" s="15"/>
    </row>
    <row r="43" spans="1:24" ht="21.25" customHeight="1" x14ac:dyDescent="0.15">
      <c r="A43" s="44" t="s">
        <v>111</v>
      </c>
      <c r="B43" s="45" t="s">
        <v>72</v>
      </c>
      <c r="C43" s="46">
        <v>25</v>
      </c>
      <c r="D43" s="45" t="s">
        <v>73</v>
      </c>
      <c r="E43" s="40">
        <f t="shared" si="0"/>
        <v>207.72488155103034</v>
      </c>
      <c r="F43" s="41">
        <f t="shared" si="1"/>
        <v>4.6161084789117854</v>
      </c>
      <c r="G43" s="42">
        <v>45</v>
      </c>
      <c r="H43" s="43">
        <v>17.982635135135201</v>
      </c>
      <c r="I43" s="33">
        <v>2.9105106966187799</v>
      </c>
      <c r="J43" s="33">
        <v>15.881918420418</v>
      </c>
      <c r="K43" s="33">
        <v>21.029374831996201</v>
      </c>
      <c r="L43" s="33">
        <v>36.911293252414197</v>
      </c>
      <c r="M43" s="33">
        <v>146.576719419824</v>
      </c>
      <c r="N43" s="33">
        <v>3.8101666006114199</v>
      </c>
      <c r="O43" s="33">
        <v>10.593990269544699</v>
      </c>
      <c r="P43" s="33">
        <v>12.5733077239318</v>
      </c>
      <c r="Q43" s="33">
        <v>26.7980612073803</v>
      </c>
      <c r="R43" s="33">
        <v>2.21303270776975</v>
      </c>
      <c r="S43" s="33">
        <v>2.4944127640445601</v>
      </c>
      <c r="T43" s="33">
        <v>3.5050181750171001</v>
      </c>
      <c r="U43" s="33">
        <v>9.0328221254093393</v>
      </c>
      <c r="V43" s="15">
        <v>0.279555177848124</v>
      </c>
      <c r="W43" s="15"/>
      <c r="X43" s="15"/>
    </row>
    <row r="44" spans="1:24" ht="21.25" customHeight="1" x14ac:dyDescent="0.2">
      <c r="A44" s="47" t="s">
        <v>112</v>
      </c>
      <c r="B44" s="38" t="s">
        <v>94</v>
      </c>
      <c r="C44" s="39">
        <v>37</v>
      </c>
      <c r="D44" s="38" t="s">
        <v>103</v>
      </c>
      <c r="E44" s="40">
        <f t="shared" si="0"/>
        <v>206.29189635834382</v>
      </c>
      <c r="F44" s="41">
        <f t="shared" si="1"/>
        <v>4.6884521899623595</v>
      </c>
      <c r="G44" s="42">
        <v>44</v>
      </c>
      <c r="H44" s="43">
        <v>18.382052631578901</v>
      </c>
      <c r="I44" s="33">
        <v>2.9126063311686101</v>
      </c>
      <c r="J44" s="33">
        <v>16.902916918946499</v>
      </c>
      <c r="K44" s="33">
        <v>22.8647608111729</v>
      </c>
      <c r="L44" s="33">
        <v>39.767677730119502</v>
      </c>
      <c r="M44" s="33">
        <v>107.134701264209</v>
      </c>
      <c r="N44" s="33">
        <v>6.9072527002725401</v>
      </c>
      <c r="O44" s="33">
        <v>13.521235989601299</v>
      </c>
      <c r="P44" s="33">
        <v>31.895202783392801</v>
      </c>
      <c r="Q44" s="33">
        <v>54.096491266036097</v>
      </c>
      <c r="R44" s="33">
        <v>2.6302247100913201</v>
      </c>
      <c r="S44" s="33">
        <v>2.4790569999273901</v>
      </c>
      <c r="T44" s="33">
        <v>238.87499565118</v>
      </c>
      <c r="U44" s="33">
        <v>208.82902486254699</v>
      </c>
      <c r="V44" s="15">
        <v>0.53355561868101598</v>
      </c>
      <c r="W44" s="15"/>
      <c r="X44" s="15"/>
    </row>
    <row r="45" spans="1:24" ht="21.25" customHeight="1" x14ac:dyDescent="0.15">
      <c r="A45" s="44" t="s">
        <v>113</v>
      </c>
      <c r="B45" s="45" t="s">
        <v>74</v>
      </c>
      <c r="C45" s="46">
        <v>24</v>
      </c>
      <c r="D45" s="45" t="s">
        <v>73</v>
      </c>
      <c r="E45" s="40">
        <f t="shared" si="0"/>
        <v>204.64030989171911</v>
      </c>
      <c r="F45" s="41">
        <f t="shared" si="1"/>
        <v>4.9912270705297344</v>
      </c>
      <c r="G45" s="42">
        <v>41</v>
      </c>
      <c r="H45" s="43">
        <v>20.400085365853698</v>
      </c>
      <c r="I45" s="33">
        <v>3.9696166166655602</v>
      </c>
      <c r="J45" s="33">
        <v>21.354514660252601</v>
      </c>
      <c r="K45" s="33">
        <v>15.1141142149283</v>
      </c>
      <c r="L45" s="33">
        <v>36.468628875180997</v>
      </c>
      <c r="M45" s="33">
        <v>127.26039164341</v>
      </c>
      <c r="N45" s="33">
        <v>8.2158499956889095</v>
      </c>
      <c r="O45" s="33">
        <v>14.031083011750001</v>
      </c>
      <c r="P45" s="33">
        <v>17.710307104857002</v>
      </c>
      <c r="Q45" s="33">
        <v>54.677937448504103</v>
      </c>
      <c r="R45" s="33">
        <v>-1.66925203561333</v>
      </c>
      <c r="S45" s="33">
        <v>2.7080514324823199</v>
      </c>
      <c r="T45" s="33">
        <v>9.1657396482934903</v>
      </c>
      <c r="U45" s="33">
        <v>17.834689862963899</v>
      </c>
      <c r="V45" s="15">
        <v>0.33946643865320703</v>
      </c>
      <c r="W45" s="15"/>
      <c r="X45" s="15"/>
    </row>
    <row r="46" spans="1:24" ht="21.25" customHeight="1" x14ac:dyDescent="0.15">
      <c r="A46" s="44" t="s">
        <v>114</v>
      </c>
      <c r="B46" s="45" t="s">
        <v>95</v>
      </c>
      <c r="C46" s="46">
        <v>28</v>
      </c>
      <c r="D46" s="45" t="s">
        <v>59</v>
      </c>
      <c r="E46" s="40">
        <f t="shared" si="0"/>
        <v>203.41826968464412</v>
      </c>
      <c r="F46" s="41">
        <f t="shared" si="1"/>
        <v>5.0854567421161025</v>
      </c>
      <c r="G46" s="42">
        <v>40</v>
      </c>
      <c r="H46" s="43">
        <v>19.849142857142901</v>
      </c>
      <c r="I46" s="33">
        <v>2.9154131270936401</v>
      </c>
      <c r="J46" s="33">
        <v>16.788732560626102</v>
      </c>
      <c r="K46" s="33">
        <v>21.764874466907202</v>
      </c>
      <c r="L46" s="33">
        <v>38.553607027533303</v>
      </c>
      <c r="M46" s="33">
        <v>116.913737396911</v>
      </c>
      <c r="N46" s="33">
        <v>6.7187313345774804</v>
      </c>
      <c r="O46" s="33">
        <v>11.914539911456099</v>
      </c>
      <c r="P46" s="33">
        <v>27.357500403382399</v>
      </c>
      <c r="Q46" s="33">
        <v>37.765978403075401</v>
      </c>
      <c r="R46" s="33">
        <v>0.293976018187244</v>
      </c>
      <c r="S46" s="33">
        <v>2.3711561244434902</v>
      </c>
      <c r="T46" s="33">
        <v>331.55828682878501</v>
      </c>
      <c r="U46" s="33">
        <v>346.36210450502199</v>
      </c>
      <c r="V46" s="15">
        <v>0.48908144830463801</v>
      </c>
      <c r="W46" s="15"/>
      <c r="X46" s="15"/>
    </row>
    <row r="47" spans="1:24" ht="21.25" customHeight="1" x14ac:dyDescent="0.15">
      <c r="A47" s="44" t="s">
        <v>115</v>
      </c>
      <c r="B47" s="45" t="s">
        <v>86</v>
      </c>
      <c r="C47" s="46">
        <v>29</v>
      </c>
      <c r="D47" s="45" t="s">
        <v>73</v>
      </c>
      <c r="E47" s="40">
        <f t="shared" si="0"/>
        <v>202.11478856404813</v>
      </c>
      <c r="F47" s="41">
        <f t="shared" si="1"/>
        <v>4.9296289893670275</v>
      </c>
      <c r="G47" s="42">
        <v>41</v>
      </c>
      <c r="H47" s="43">
        <v>18.235236842105301</v>
      </c>
      <c r="I47" s="33">
        <v>3.65563844920925</v>
      </c>
      <c r="J47" s="33">
        <v>17.049080787926801</v>
      </c>
      <c r="K47" s="33">
        <v>20.496299633132701</v>
      </c>
      <c r="L47" s="33">
        <v>37.545380421059498</v>
      </c>
      <c r="M47" s="33">
        <v>114.578419927672</v>
      </c>
      <c r="N47" s="33">
        <v>6.3663155799793998</v>
      </c>
      <c r="O47" s="33">
        <v>14.2065921966965</v>
      </c>
      <c r="P47" s="33">
        <v>18.881264718202999</v>
      </c>
      <c r="Q47" s="33">
        <v>35.2587566323582</v>
      </c>
      <c r="R47" s="33">
        <v>3.55077785045841</v>
      </c>
      <c r="S47" s="33">
        <v>2.3915513011739802</v>
      </c>
      <c r="T47" s="33">
        <v>2.6776888674229999</v>
      </c>
      <c r="U47" s="33">
        <v>5.0952307849291198</v>
      </c>
      <c r="V47" s="15">
        <v>0.34448945662428498</v>
      </c>
      <c r="W47" s="15"/>
      <c r="X47" s="15"/>
    </row>
    <row r="48" spans="1:24" ht="21.25" customHeight="1" x14ac:dyDescent="0.2">
      <c r="A48" s="47" t="s">
        <v>116</v>
      </c>
      <c r="B48" s="38" t="s">
        <v>58</v>
      </c>
      <c r="C48" s="39">
        <v>28</v>
      </c>
      <c r="D48" s="38" t="s">
        <v>60</v>
      </c>
      <c r="E48" s="40">
        <f t="shared" si="0"/>
        <v>201.52003110765546</v>
      </c>
      <c r="F48" s="41">
        <f t="shared" si="1"/>
        <v>4.4782229135034548</v>
      </c>
      <c r="G48" s="42">
        <v>45</v>
      </c>
      <c r="H48" s="43">
        <v>20.254333333333399</v>
      </c>
      <c r="I48" s="33">
        <v>3.6705413848764099</v>
      </c>
      <c r="J48" s="33">
        <v>11.1966870695003</v>
      </c>
      <c r="K48" s="33">
        <v>24.693486739080001</v>
      </c>
      <c r="L48" s="33">
        <v>35.8901738085804</v>
      </c>
      <c r="M48" s="33">
        <v>111.588801605123</v>
      </c>
      <c r="N48" s="33">
        <v>3.78783163444561</v>
      </c>
      <c r="O48" s="33">
        <v>16.473729106040398</v>
      </c>
      <c r="P48" s="33">
        <v>25.5382533363614</v>
      </c>
      <c r="Q48" s="33">
        <v>31.142790499903001</v>
      </c>
      <c r="R48" s="33">
        <v>0.36193889976576499</v>
      </c>
      <c r="S48" s="33">
        <v>1.4154263915396701</v>
      </c>
      <c r="T48" s="33">
        <v>93.960579887028004</v>
      </c>
      <c r="U48" s="33">
        <v>113.546744703504</v>
      </c>
      <c r="V48" s="15">
        <v>0.45280608803779598</v>
      </c>
      <c r="W48" s="15"/>
      <c r="X48" s="15"/>
    </row>
    <row r="49" spans="1:24" ht="21.25" customHeight="1" x14ac:dyDescent="0.15">
      <c r="A49" s="44" t="s">
        <v>117</v>
      </c>
      <c r="B49" s="45" t="s">
        <v>98</v>
      </c>
      <c r="C49" s="46">
        <v>22</v>
      </c>
      <c r="D49" s="45" t="s">
        <v>66</v>
      </c>
      <c r="E49" s="40">
        <f t="shared" si="0"/>
        <v>200.26433507223132</v>
      </c>
      <c r="F49" s="41">
        <f t="shared" si="1"/>
        <v>4.2609432994091767</v>
      </c>
      <c r="G49" s="42">
        <v>47</v>
      </c>
      <c r="H49" s="43">
        <v>18.38325</v>
      </c>
      <c r="I49" s="33">
        <v>3.3199492998781399</v>
      </c>
      <c r="J49" s="33">
        <v>15.324018974896299</v>
      </c>
      <c r="K49" s="33">
        <v>17.8653638844225</v>
      </c>
      <c r="L49" s="33">
        <v>33.189382859318798</v>
      </c>
      <c r="M49" s="33">
        <v>161.20539736165901</v>
      </c>
      <c r="N49" s="33">
        <v>3.86388478383491</v>
      </c>
      <c r="O49" s="33">
        <v>7.7306745274414803</v>
      </c>
      <c r="P49" s="33">
        <v>23.1606937928123</v>
      </c>
      <c r="Q49" s="33">
        <v>168.18525783973899</v>
      </c>
      <c r="R49" s="33">
        <v>-1.8346947221360701</v>
      </c>
      <c r="S49" s="33">
        <v>1.7398581027744</v>
      </c>
      <c r="T49" s="33">
        <v>114.745104246588</v>
      </c>
      <c r="U49" s="33">
        <v>115.270412036975</v>
      </c>
      <c r="V49" s="15">
        <v>0.49885810357736998</v>
      </c>
      <c r="W49" s="15"/>
      <c r="X49" s="15"/>
    </row>
    <row r="50" spans="1:24" ht="21.25" customHeight="1" x14ac:dyDescent="0.15">
      <c r="A50" s="44" t="s">
        <v>118</v>
      </c>
      <c r="B50" s="45" t="s">
        <v>119</v>
      </c>
      <c r="C50" s="46">
        <v>28</v>
      </c>
      <c r="D50" s="45" t="s">
        <v>60</v>
      </c>
      <c r="E50" s="40">
        <f t="shared" si="0"/>
        <v>199.95833031429112</v>
      </c>
      <c r="F50" s="41">
        <f t="shared" si="1"/>
        <v>4.877032446690027</v>
      </c>
      <c r="G50" s="42">
        <v>41</v>
      </c>
      <c r="H50" s="43">
        <v>20.887499999999999</v>
      </c>
      <c r="I50" s="33">
        <v>3.3892638441348102</v>
      </c>
      <c r="J50" s="33">
        <v>13.2859257797026</v>
      </c>
      <c r="K50" s="33">
        <v>25.540916088928299</v>
      </c>
      <c r="L50" s="33">
        <v>38.8268418686309</v>
      </c>
      <c r="M50" s="33">
        <v>97.204469925526894</v>
      </c>
      <c r="N50" s="33">
        <v>3.7895902513132702</v>
      </c>
      <c r="O50" s="33">
        <v>14.9268088431773</v>
      </c>
      <c r="P50" s="33">
        <v>25.109760296401902</v>
      </c>
      <c r="Q50" s="33">
        <v>77.589870308443594</v>
      </c>
      <c r="R50" s="33">
        <v>-0.26762053727646301</v>
      </c>
      <c r="S50" s="33">
        <v>1.76660255115846</v>
      </c>
      <c r="T50" s="33">
        <v>290.24658399891598</v>
      </c>
      <c r="U50" s="33">
        <v>233.67669842767199</v>
      </c>
      <c r="V50" s="15">
        <v>0.55398680252310595</v>
      </c>
      <c r="W50" s="15"/>
      <c r="X50" s="15"/>
    </row>
    <row r="51" spans="1:24" ht="21.25" customHeight="1" x14ac:dyDescent="0.15">
      <c r="A51" s="44" t="s">
        <v>120</v>
      </c>
      <c r="B51" s="45" t="s">
        <v>81</v>
      </c>
      <c r="C51" s="46">
        <v>21</v>
      </c>
      <c r="D51" s="45" t="s">
        <v>73</v>
      </c>
      <c r="E51" s="40">
        <f t="shared" si="0"/>
        <v>199.84064357435452</v>
      </c>
      <c r="F51" s="41">
        <f t="shared" si="1"/>
        <v>4.5418328085080573</v>
      </c>
      <c r="G51" s="42">
        <v>44</v>
      </c>
      <c r="H51" s="43">
        <v>17.1357142857144</v>
      </c>
      <c r="I51" s="33">
        <v>2.7890660094490798</v>
      </c>
      <c r="J51" s="33">
        <v>14.4882175004873</v>
      </c>
      <c r="K51" s="33">
        <v>22.148272146932602</v>
      </c>
      <c r="L51" s="33">
        <v>36.6364896474199</v>
      </c>
      <c r="M51" s="33">
        <v>127.674760976418</v>
      </c>
      <c r="N51" s="33">
        <v>3.0335970322934802</v>
      </c>
      <c r="O51" s="33">
        <v>11.9457826427731</v>
      </c>
      <c r="P51" s="33">
        <v>11.0111442916981</v>
      </c>
      <c r="Q51" s="33">
        <v>81.532784011585306</v>
      </c>
      <c r="R51" s="33">
        <v>4.0844714259671102</v>
      </c>
      <c r="S51" s="33">
        <v>2.2765133966513398</v>
      </c>
      <c r="T51" s="33">
        <v>0.51264018651343102</v>
      </c>
      <c r="U51" s="33">
        <v>3.4633238427627702</v>
      </c>
      <c r="V51" s="15">
        <v>0.12893481498793999</v>
      </c>
      <c r="W51" s="15"/>
      <c r="X51" s="15"/>
    </row>
    <row r="52" spans="1:24" ht="21.25" customHeight="1" x14ac:dyDescent="0.15">
      <c r="A52" s="37" t="s">
        <v>121</v>
      </c>
      <c r="B52" s="38" t="s">
        <v>122</v>
      </c>
      <c r="C52" s="39">
        <v>30</v>
      </c>
      <c r="D52" s="38" t="s">
        <v>63</v>
      </c>
      <c r="E52" s="40">
        <f t="shared" si="0"/>
        <v>199.6708297924342</v>
      </c>
      <c r="F52" s="41">
        <f t="shared" si="1"/>
        <v>4.8700202388398584</v>
      </c>
      <c r="G52" s="42">
        <v>41</v>
      </c>
      <c r="H52" s="43">
        <v>17.2152837837838</v>
      </c>
      <c r="I52" s="33">
        <v>2.85365677646536</v>
      </c>
      <c r="J52" s="33">
        <v>12.7092161534921</v>
      </c>
      <c r="K52" s="33">
        <v>22.839761462858199</v>
      </c>
      <c r="L52" s="33">
        <v>35.548977616350498</v>
      </c>
      <c r="M52" s="33">
        <v>125.862477061593</v>
      </c>
      <c r="N52" s="33">
        <v>3.2403621697011098</v>
      </c>
      <c r="O52" s="33">
        <v>12.471170374131001</v>
      </c>
      <c r="P52" s="33">
        <v>25.751588321623998</v>
      </c>
      <c r="Q52" s="33">
        <v>47.616448609279097</v>
      </c>
      <c r="R52" s="33">
        <v>0.31151171473378902</v>
      </c>
      <c r="S52" s="33">
        <v>1.6150453753726499</v>
      </c>
      <c r="T52" s="33">
        <v>2.20492586793848</v>
      </c>
      <c r="U52" s="33">
        <v>4.3341918106368302</v>
      </c>
      <c r="V52" s="15">
        <v>0.33719011896095302</v>
      </c>
      <c r="W52" s="15"/>
      <c r="X52" s="15"/>
    </row>
    <row r="53" spans="1:24" ht="21.25" customHeight="1" x14ac:dyDescent="0.2">
      <c r="A53" s="47" t="s">
        <v>123</v>
      </c>
      <c r="B53" s="38" t="s">
        <v>98</v>
      </c>
      <c r="C53" s="39">
        <v>22</v>
      </c>
      <c r="D53" s="38" t="s">
        <v>59</v>
      </c>
      <c r="E53" s="40">
        <f t="shared" si="0"/>
        <v>198.79198056659632</v>
      </c>
      <c r="F53" s="41">
        <f t="shared" si="1"/>
        <v>4.2296166077999215</v>
      </c>
      <c r="G53" s="42">
        <v>47</v>
      </c>
      <c r="H53" s="43">
        <v>18.836882352941199</v>
      </c>
      <c r="I53" s="33">
        <v>3.4372621516311899</v>
      </c>
      <c r="J53" s="33">
        <v>20.328857837474299</v>
      </c>
      <c r="K53" s="33">
        <v>15.326014425650101</v>
      </c>
      <c r="L53" s="33">
        <v>35.654872263124297</v>
      </c>
      <c r="M53" s="33">
        <v>118.403198056866</v>
      </c>
      <c r="N53" s="33">
        <v>7.4400703397434196</v>
      </c>
      <c r="O53" s="33">
        <v>12.6692990130431</v>
      </c>
      <c r="P53" s="33">
        <v>36.435833613519598</v>
      </c>
      <c r="Q53" s="33">
        <v>60.476011567841702</v>
      </c>
      <c r="R53" s="33">
        <v>-1.74196055904342</v>
      </c>
      <c r="S53" s="33">
        <v>2.3080973788025299</v>
      </c>
      <c r="T53" s="33">
        <v>376.67079139823602</v>
      </c>
      <c r="U53" s="33">
        <v>353.64956242995601</v>
      </c>
      <c r="V53" s="15">
        <v>0.51576104845470006</v>
      </c>
      <c r="W53" s="15"/>
      <c r="X53" s="15"/>
    </row>
    <row r="54" spans="1:24" ht="21.25" customHeight="1" x14ac:dyDescent="0.15">
      <c r="A54" s="44" t="s">
        <v>124</v>
      </c>
      <c r="B54" s="48" t="s">
        <v>62</v>
      </c>
      <c r="C54" s="49">
        <v>25</v>
      </c>
      <c r="D54" s="48" t="s">
        <v>73</v>
      </c>
      <c r="E54" s="40">
        <f t="shared" si="0"/>
        <v>198.36011022491797</v>
      </c>
      <c r="F54" s="41">
        <f t="shared" si="1"/>
        <v>4.5081843232935901</v>
      </c>
      <c r="G54" s="42">
        <v>44</v>
      </c>
      <c r="H54" s="43">
        <v>18.917171052631598</v>
      </c>
      <c r="I54" s="33">
        <v>1.6835231451534001</v>
      </c>
      <c r="J54" s="33">
        <v>16.6263587669571</v>
      </c>
      <c r="K54" s="33">
        <v>20.662916214456502</v>
      </c>
      <c r="L54" s="33">
        <v>37.289274981413598</v>
      </c>
      <c r="M54" s="33">
        <v>136.478947445042</v>
      </c>
      <c r="N54" s="33">
        <v>3.1024198741523801</v>
      </c>
      <c r="O54" s="33">
        <v>7.8105843697689297</v>
      </c>
      <c r="P54" s="33">
        <v>13.1582140930915</v>
      </c>
      <c r="Q54" s="33">
        <v>13.332814557216899</v>
      </c>
      <c r="R54" s="33">
        <v>4.5585243859615199</v>
      </c>
      <c r="S54" s="33">
        <v>2.67071714414136</v>
      </c>
      <c r="T54" s="33">
        <v>28.1051402407833</v>
      </c>
      <c r="U54" s="33">
        <v>24.404442545924699</v>
      </c>
      <c r="V54" s="15">
        <v>0.53523830792839</v>
      </c>
      <c r="W54" s="15"/>
      <c r="X54" s="15"/>
    </row>
    <row r="55" spans="1:24" ht="21.25" customHeight="1" x14ac:dyDescent="0.15">
      <c r="A55" s="44" t="s">
        <v>125</v>
      </c>
      <c r="B55" s="45" t="s">
        <v>81</v>
      </c>
      <c r="C55" s="46">
        <v>27</v>
      </c>
      <c r="D55" s="45" t="s">
        <v>73</v>
      </c>
      <c r="E55" s="40">
        <f t="shared" si="0"/>
        <v>198.09648774026675</v>
      </c>
      <c r="F55" s="41">
        <f t="shared" si="1"/>
        <v>4.5021929031878809</v>
      </c>
      <c r="G55" s="42">
        <v>44</v>
      </c>
      <c r="H55" s="43">
        <v>17.002310810810901</v>
      </c>
      <c r="I55" s="33">
        <v>3.2134504023130601</v>
      </c>
      <c r="J55" s="33">
        <v>11.7157023053402</v>
      </c>
      <c r="K55" s="33">
        <v>23.932728736630001</v>
      </c>
      <c r="L55" s="33">
        <v>35.648431041970099</v>
      </c>
      <c r="M55" s="33">
        <v>113.907996492664</v>
      </c>
      <c r="N55" s="33">
        <v>5.3317468408333797</v>
      </c>
      <c r="O55" s="33">
        <v>15.178133725953501</v>
      </c>
      <c r="P55" s="33">
        <v>19.2046445805858</v>
      </c>
      <c r="Q55" s="33">
        <v>17.795103410760799</v>
      </c>
      <c r="R55" s="33">
        <v>3.4220947895100702</v>
      </c>
      <c r="S55" s="33">
        <v>1.8408719532536499</v>
      </c>
      <c r="T55" s="33">
        <v>11.773607833092401</v>
      </c>
      <c r="U55" s="33">
        <v>12.8633471282276</v>
      </c>
      <c r="V55" s="15">
        <v>0.47788405067009898</v>
      </c>
      <c r="W55" s="15"/>
      <c r="X55" s="15"/>
    </row>
    <row r="56" spans="1:24" ht="21.25" customHeight="1" x14ac:dyDescent="0.15">
      <c r="A56" s="44" t="s">
        <v>126</v>
      </c>
      <c r="B56" s="48" t="s">
        <v>127</v>
      </c>
      <c r="C56" s="49">
        <v>24</v>
      </c>
      <c r="D56" s="48" t="s">
        <v>59</v>
      </c>
      <c r="E56" s="40">
        <f t="shared" si="0"/>
        <v>197.64750527498077</v>
      </c>
      <c r="F56" s="41">
        <f t="shared" si="1"/>
        <v>4.1176563598954328</v>
      </c>
      <c r="G56" s="42">
        <v>48</v>
      </c>
      <c r="H56" s="43">
        <v>18.528806451612802</v>
      </c>
      <c r="I56" s="33">
        <v>2.9639124630012299</v>
      </c>
      <c r="J56" s="33">
        <v>13.088740562580901</v>
      </c>
      <c r="K56" s="33">
        <v>25.6700212264372</v>
      </c>
      <c r="L56" s="33">
        <v>38.758761789018102</v>
      </c>
      <c r="M56" s="33">
        <v>116.400497039179</v>
      </c>
      <c r="N56" s="33">
        <v>1.67707092481102</v>
      </c>
      <c r="O56" s="33">
        <v>10.0957507154928</v>
      </c>
      <c r="P56" s="33">
        <v>14.8973497867569</v>
      </c>
      <c r="Q56" s="33">
        <v>25.921793035752199</v>
      </c>
      <c r="R56" s="33">
        <v>1.5056981360211601</v>
      </c>
      <c r="S56" s="33">
        <v>1.6949898504916801</v>
      </c>
      <c r="T56" s="33">
        <v>146.138199588318</v>
      </c>
      <c r="U56" s="33">
        <v>184.897909525107</v>
      </c>
      <c r="V56" s="15">
        <v>0.44145697573507298</v>
      </c>
      <c r="W56" s="15"/>
      <c r="X56" s="15"/>
    </row>
    <row r="57" spans="1:24" ht="21.25" customHeight="1" x14ac:dyDescent="0.2">
      <c r="A57" s="47" t="s">
        <v>128</v>
      </c>
      <c r="B57" s="38" t="s">
        <v>68</v>
      </c>
      <c r="C57" s="39">
        <v>29</v>
      </c>
      <c r="D57" s="38" t="s">
        <v>59</v>
      </c>
      <c r="E57" s="40">
        <f t="shared" si="0"/>
        <v>195.18124796508107</v>
      </c>
      <c r="F57" s="41">
        <f t="shared" si="1"/>
        <v>4.8795311991270269</v>
      </c>
      <c r="G57" s="42">
        <v>40</v>
      </c>
      <c r="H57" s="43">
        <v>20.9404230769231</v>
      </c>
      <c r="I57" s="33">
        <v>3.7818741787844998</v>
      </c>
      <c r="J57" s="33">
        <v>13.096982675145201</v>
      </c>
      <c r="K57" s="33">
        <v>25.9188636629613</v>
      </c>
      <c r="L57" s="33">
        <v>39.015846338106499</v>
      </c>
      <c r="M57" s="33">
        <v>102.21917749386</v>
      </c>
      <c r="N57" s="33">
        <v>2.9012167300519098</v>
      </c>
      <c r="O57" s="33">
        <v>11.8416903412002</v>
      </c>
      <c r="P57" s="33">
        <v>16.703697607155799</v>
      </c>
      <c r="Q57" s="33">
        <v>23.2518923965624</v>
      </c>
      <c r="R57" s="33">
        <v>2.2502057724137901</v>
      </c>
      <c r="S57" s="33">
        <v>1.6217850354602199</v>
      </c>
      <c r="T57" s="33">
        <v>272.01930348066497</v>
      </c>
      <c r="U57" s="33">
        <v>363.48529047261798</v>
      </c>
      <c r="V57" s="15">
        <v>0.42803672242322399</v>
      </c>
      <c r="W57" s="15"/>
      <c r="X57" s="15"/>
    </row>
    <row r="58" spans="1:24" ht="21.25" customHeight="1" x14ac:dyDescent="0.15">
      <c r="A58" s="37" t="s">
        <v>41</v>
      </c>
      <c r="B58" s="38" t="s">
        <v>86</v>
      </c>
      <c r="C58" s="39">
        <v>34</v>
      </c>
      <c r="D58" s="38" t="s">
        <v>84</v>
      </c>
      <c r="E58" s="40">
        <f t="shared" si="0"/>
        <v>194.96300073131141</v>
      </c>
      <c r="F58" s="41">
        <f t="shared" si="1"/>
        <v>4.7551951397880829</v>
      </c>
      <c r="G58" s="42">
        <v>41</v>
      </c>
      <c r="H58" s="43">
        <v>25.654108108108201</v>
      </c>
      <c r="I58" s="33">
        <v>3.5478475305653498</v>
      </c>
      <c r="J58" s="33">
        <v>5.8758946810747403</v>
      </c>
      <c r="K58" s="33">
        <v>28.377458656846098</v>
      </c>
      <c r="L58" s="33">
        <v>34.2533533379208</v>
      </c>
      <c r="M58" s="33">
        <v>108.058039710885</v>
      </c>
      <c r="N58" s="33">
        <v>1.62846172228047</v>
      </c>
      <c r="O58" s="33">
        <v>12.592776623754499</v>
      </c>
      <c r="P58" s="33">
        <v>64.941838072986897</v>
      </c>
      <c r="Q58" s="33">
        <v>78.231713362692204</v>
      </c>
      <c r="R58" s="33">
        <v>3.7040403169996199</v>
      </c>
      <c r="S58" s="33">
        <v>0.82423819470882598</v>
      </c>
      <c r="T58" s="33">
        <v>0</v>
      </c>
      <c r="U58" s="33">
        <v>0.13913751897114399</v>
      </c>
      <c r="V58" s="15">
        <v>0</v>
      </c>
      <c r="W58" s="15"/>
      <c r="X58" s="15"/>
    </row>
    <row r="59" spans="1:24" ht="21.25" customHeight="1" x14ac:dyDescent="0.2">
      <c r="A59" s="47" t="s">
        <v>129</v>
      </c>
      <c r="B59" s="38" t="s">
        <v>122</v>
      </c>
      <c r="C59" s="39">
        <v>26</v>
      </c>
      <c r="D59" s="38" t="s">
        <v>63</v>
      </c>
      <c r="E59" s="40">
        <f t="shared" si="0"/>
        <v>193.91923552254974</v>
      </c>
      <c r="F59" s="41">
        <f t="shared" si="1"/>
        <v>4.7297374517695054</v>
      </c>
      <c r="G59" s="42">
        <v>41</v>
      </c>
      <c r="H59" s="43">
        <v>18.805714285714402</v>
      </c>
      <c r="I59" s="33">
        <v>2.6372074440570601</v>
      </c>
      <c r="J59" s="33">
        <v>15.337050746735899</v>
      </c>
      <c r="K59" s="33">
        <v>22.4956231242031</v>
      </c>
      <c r="L59" s="33">
        <v>37.832673870938997</v>
      </c>
      <c r="M59" s="33">
        <v>111.607797051329</v>
      </c>
      <c r="N59" s="33">
        <v>3.72578969317841</v>
      </c>
      <c r="O59" s="33">
        <v>10.855260481576799</v>
      </c>
      <c r="P59" s="33">
        <v>14.5339721045733</v>
      </c>
      <c r="Q59" s="33">
        <v>36.239015815910797</v>
      </c>
      <c r="R59" s="33">
        <v>2.3386493776198001</v>
      </c>
      <c r="S59" s="33">
        <v>1.94898194988725</v>
      </c>
      <c r="T59" s="33">
        <v>6.3253175910484201</v>
      </c>
      <c r="U59" s="33">
        <v>18.877247598555101</v>
      </c>
      <c r="V59" s="15">
        <v>0.25097911833425901</v>
      </c>
      <c r="W59" s="15"/>
      <c r="X59" s="15"/>
    </row>
    <row r="60" spans="1:24" ht="21.25" customHeight="1" x14ac:dyDescent="0.15">
      <c r="A60" s="44" t="s">
        <v>37</v>
      </c>
      <c r="B60" s="48" t="s">
        <v>68</v>
      </c>
      <c r="C60" s="49">
        <v>32</v>
      </c>
      <c r="D60" s="48" t="s">
        <v>84</v>
      </c>
      <c r="E60" s="40">
        <f t="shared" si="0"/>
        <v>193.83366268813657</v>
      </c>
      <c r="F60" s="41">
        <f t="shared" si="1"/>
        <v>4.8458415672034141</v>
      </c>
      <c r="G60" s="42">
        <v>40</v>
      </c>
      <c r="H60" s="43">
        <v>24.0799210526317</v>
      </c>
      <c r="I60" s="33">
        <v>4.0989774123043796</v>
      </c>
      <c r="J60" s="33">
        <v>7.8472017494818003</v>
      </c>
      <c r="K60" s="33">
        <v>27.9602537214116</v>
      </c>
      <c r="L60" s="33">
        <v>35.807455470893501</v>
      </c>
      <c r="M60" s="33">
        <v>99.971928968494794</v>
      </c>
      <c r="N60" s="33">
        <v>2.4704845915970801</v>
      </c>
      <c r="O60" s="33">
        <v>12.856025017439601</v>
      </c>
      <c r="P60" s="33">
        <v>53.566408781648803</v>
      </c>
      <c r="Q60" s="33">
        <v>38.257427579257502</v>
      </c>
      <c r="R60" s="33">
        <v>1.87545120809844</v>
      </c>
      <c r="S60" s="33">
        <v>0.97171040713817203</v>
      </c>
      <c r="T60" s="33">
        <v>0</v>
      </c>
      <c r="U60" s="33">
        <v>0.13170092782429699</v>
      </c>
      <c r="V60" s="15">
        <v>0</v>
      </c>
      <c r="W60" s="15"/>
      <c r="X60" s="15"/>
    </row>
    <row r="61" spans="1:24" ht="21.25" customHeight="1" x14ac:dyDescent="0.2">
      <c r="A61" s="47" t="s">
        <v>40</v>
      </c>
      <c r="B61" s="38" t="s">
        <v>70</v>
      </c>
      <c r="C61" s="39">
        <v>31</v>
      </c>
      <c r="D61" s="38" t="s">
        <v>84</v>
      </c>
      <c r="E61" s="40">
        <f t="shared" si="0"/>
        <v>193.80881830253981</v>
      </c>
      <c r="F61" s="41">
        <f t="shared" si="1"/>
        <v>4.9694568795523031</v>
      </c>
      <c r="G61" s="42">
        <v>39</v>
      </c>
      <c r="H61" s="43">
        <v>25.230209302325601</v>
      </c>
      <c r="I61" s="33">
        <v>3.4866236679635398</v>
      </c>
      <c r="J61" s="33">
        <v>7.0027203594821898</v>
      </c>
      <c r="K61" s="33">
        <v>28.082677247479701</v>
      </c>
      <c r="L61" s="33">
        <v>35.085397606961898</v>
      </c>
      <c r="M61" s="33">
        <v>96.498884468653699</v>
      </c>
      <c r="N61" s="33">
        <v>1.6951439928838601</v>
      </c>
      <c r="O61" s="33">
        <v>14.829723568411801</v>
      </c>
      <c r="P61" s="33">
        <v>53.218680552518499</v>
      </c>
      <c r="Q61" s="33">
        <v>47.734334285114102</v>
      </c>
      <c r="R61" s="33">
        <v>3.8967371563926898</v>
      </c>
      <c r="S61" s="33">
        <v>1.1180220122784299</v>
      </c>
      <c r="T61" s="33">
        <v>0</v>
      </c>
      <c r="U61" s="33">
        <v>2.23354625638505E-5</v>
      </c>
      <c r="V61" s="15">
        <v>0</v>
      </c>
      <c r="W61" s="15"/>
      <c r="X61" s="15"/>
    </row>
    <row r="62" spans="1:24" ht="21.25" customHeight="1" x14ac:dyDescent="0.15">
      <c r="A62" s="44" t="s">
        <v>130</v>
      </c>
      <c r="B62" s="48" t="s">
        <v>81</v>
      </c>
      <c r="C62" s="49">
        <v>26</v>
      </c>
      <c r="D62" s="48" t="s">
        <v>84</v>
      </c>
      <c r="E62" s="40">
        <f t="shared" si="0"/>
        <v>193.54587124257043</v>
      </c>
      <c r="F62" s="41">
        <f t="shared" si="1"/>
        <v>4.3987698009675098</v>
      </c>
      <c r="G62" s="42">
        <v>44</v>
      </c>
      <c r="H62" s="43">
        <v>19.9820645161291</v>
      </c>
      <c r="I62" s="33">
        <v>3.45721586486275</v>
      </c>
      <c r="J62" s="33">
        <v>8.1706430778219303</v>
      </c>
      <c r="K62" s="33">
        <v>27.468198961442301</v>
      </c>
      <c r="L62" s="33">
        <v>35.638842039264198</v>
      </c>
      <c r="M62" s="33">
        <v>96.261512866695398</v>
      </c>
      <c r="N62" s="33">
        <v>1.75932440094723</v>
      </c>
      <c r="O62" s="33">
        <v>15.019688168138501</v>
      </c>
      <c r="P62" s="33">
        <v>42.296061775765203</v>
      </c>
      <c r="Q62" s="33">
        <v>37.547002565539898</v>
      </c>
      <c r="R62" s="33">
        <v>3.31755513750569</v>
      </c>
      <c r="S62" s="33">
        <v>1.2838417441823</v>
      </c>
      <c r="T62" s="33">
        <v>0</v>
      </c>
      <c r="U62" s="33">
        <v>0</v>
      </c>
      <c r="V62" s="15">
        <v>0</v>
      </c>
      <c r="W62" s="15"/>
      <c r="X62" s="15"/>
    </row>
    <row r="63" spans="1:24" ht="21.25" customHeight="1" x14ac:dyDescent="0.15">
      <c r="A63" s="44" t="s">
        <v>131</v>
      </c>
      <c r="B63" s="48" t="s">
        <v>65</v>
      </c>
      <c r="C63" s="49">
        <v>27</v>
      </c>
      <c r="D63" s="48" t="s">
        <v>73</v>
      </c>
      <c r="E63" s="40">
        <f t="shared" si="0"/>
        <v>192.83302730212017</v>
      </c>
      <c r="F63" s="41">
        <f t="shared" si="1"/>
        <v>4.3825688023209128</v>
      </c>
      <c r="G63" s="42">
        <v>44</v>
      </c>
      <c r="H63" s="43">
        <v>21.483500000000099</v>
      </c>
      <c r="I63" s="33">
        <v>3.6280401134837699</v>
      </c>
      <c r="J63" s="33">
        <v>14.0773799377457</v>
      </c>
      <c r="K63" s="33">
        <v>20.602976916363598</v>
      </c>
      <c r="L63" s="33">
        <v>34.680356854109199</v>
      </c>
      <c r="M63" s="33">
        <v>121.332515894797</v>
      </c>
      <c r="N63" s="33">
        <v>5.0279709063444997</v>
      </c>
      <c r="O63" s="33">
        <v>10.980889693001799</v>
      </c>
      <c r="P63" s="33">
        <v>30.819597031950899</v>
      </c>
      <c r="Q63" s="33">
        <v>45.361873061250698</v>
      </c>
      <c r="R63" s="33">
        <v>-0.29991302107339601</v>
      </c>
      <c r="S63" s="33">
        <v>2.06528873177635</v>
      </c>
      <c r="T63" s="33">
        <v>252.72978934964399</v>
      </c>
      <c r="U63" s="33">
        <v>218.742237968198</v>
      </c>
      <c r="V63" s="15">
        <v>0.53604408046729501</v>
      </c>
      <c r="W63" s="15"/>
      <c r="X63" s="15"/>
    </row>
    <row r="64" spans="1:24" ht="21.25" customHeight="1" x14ac:dyDescent="0.15">
      <c r="A64" s="44" t="s">
        <v>132</v>
      </c>
      <c r="B64" s="48" t="s">
        <v>65</v>
      </c>
      <c r="C64" s="49">
        <v>23</v>
      </c>
      <c r="D64" s="48" t="s">
        <v>59</v>
      </c>
      <c r="E64" s="40">
        <f t="shared" si="0"/>
        <v>191.24301573482614</v>
      </c>
      <c r="F64" s="41">
        <f t="shared" si="1"/>
        <v>4.3464321757915032</v>
      </c>
      <c r="G64" s="42">
        <v>44</v>
      </c>
      <c r="H64" s="43">
        <v>19.4034210526317</v>
      </c>
      <c r="I64" s="33">
        <v>3.5816491785539899</v>
      </c>
      <c r="J64" s="33">
        <v>16.430171785675501</v>
      </c>
      <c r="K64" s="33">
        <v>17.4914847526709</v>
      </c>
      <c r="L64" s="33">
        <v>33.921656538346397</v>
      </c>
      <c r="M64" s="33">
        <v>119.552017313454</v>
      </c>
      <c r="N64" s="33">
        <v>6.2709108320914</v>
      </c>
      <c r="O64" s="33">
        <v>12.1253013373739</v>
      </c>
      <c r="P64" s="33">
        <v>27.257173941560598</v>
      </c>
      <c r="Q64" s="33">
        <v>58.799444205135501</v>
      </c>
      <c r="R64" s="33">
        <v>0.10186497878264</v>
      </c>
      <c r="S64" s="33">
        <v>2.4104662089229301</v>
      </c>
      <c r="T64" s="33">
        <v>260.67535585436701</v>
      </c>
      <c r="U64" s="33">
        <v>328.51406880872298</v>
      </c>
      <c r="V64" s="15">
        <v>0.44243047302389399</v>
      </c>
      <c r="W64" s="15"/>
      <c r="X64" s="15"/>
    </row>
    <row r="65" spans="1:24" ht="21.25" customHeight="1" x14ac:dyDescent="0.15">
      <c r="A65" s="44" t="s">
        <v>133</v>
      </c>
      <c r="B65" s="45" t="s">
        <v>72</v>
      </c>
      <c r="C65" s="46">
        <v>27</v>
      </c>
      <c r="D65" s="45" t="s">
        <v>103</v>
      </c>
      <c r="E65" s="40">
        <f t="shared" si="0"/>
        <v>190.23521670146579</v>
      </c>
      <c r="F65" s="41">
        <f t="shared" si="1"/>
        <v>4.2274492600325733</v>
      </c>
      <c r="G65" s="42">
        <v>45</v>
      </c>
      <c r="H65" s="43">
        <v>20.284391891892</v>
      </c>
      <c r="I65" s="33">
        <v>2.6872021062409899</v>
      </c>
      <c r="J65" s="33">
        <v>15.9946381918689</v>
      </c>
      <c r="K65" s="33">
        <v>18.092979373315501</v>
      </c>
      <c r="L65" s="33">
        <v>34.087617565184303</v>
      </c>
      <c r="M65" s="33">
        <v>141.49859978188601</v>
      </c>
      <c r="N65" s="33">
        <v>1.9548488912226201</v>
      </c>
      <c r="O65" s="33">
        <v>5.4740405001499202</v>
      </c>
      <c r="P65" s="33">
        <v>31.374915573348702</v>
      </c>
      <c r="Q65" s="33">
        <v>52.595730647891997</v>
      </c>
      <c r="R65" s="33">
        <v>3.6591923322504698</v>
      </c>
      <c r="S65" s="33">
        <v>2.5121165218164001</v>
      </c>
      <c r="T65" s="33">
        <v>256.20848179205899</v>
      </c>
      <c r="U65" s="33">
        <v>288.95382870683699</v>
      </c>
      <c r="V65" s="15">
        <v>0.46996734157501502</v>
      </c>
      <c r="W65" s="15"/>
      <c r="X65" s="15"/>
    </row>
    <row r="66" spans="1:24" ht="21.25" customHeight="1" x14ac:dyDescent="0.15">
      <c r="A66" s="37" t="s">
        <v>134</v>
      </c>
      <c r="B66" s="38" t="s">
        <v>135</v>
      </c>
      <c r="C66" s="39">
        <v>34</v>
      </c>
      <c r="D66" s="38" t="s">
        <v>59</v>
      </c>
      <c r="E66" s="40">
        <f t="shared" si="0"/>
        <v>187.0407501126335</v>
      </c>
      <c r="F66" s="41">
        <f t="shared" si="1"/>
        <v>4.6760187528158372</v>
      </c>
      <c r="G66" s="42">
        <v>40</v>
      </c>
      <c r="H66" s="43">
        <v>21.024571428571399</v>
      </c>
      <c r="I66" s="33">
        <v>3.3828155190215998</v>
      </c>
      <c r="J66" s="33">
        <v>11.6727607733441</v>
      </c>
      <c r="K66" s="33">
        <v>23.560407917784801</v>
      </c>
      <c r="L66" s="33">
        <v>35.233168691129002</v>
      </c>
      <c r="M66" s="33">
        <v>95.943768914120398</v>
      </c>
      <c r="N66" s="33">
        <v>3.5392541761415401</v>
      </c>
      <c r="O66" s="33">
        <v>13.472999319253599</v>
      </c>
      <c r="P66" s="33">
        <v>32.116804718396999</v>
      </c>
      <c r="Q66" s="33">
        <v>33.6390608198545</v>
      </c>
      <c r="R66" s="33">
        <v>0.285136403103536</v>
      </c>
      <c r="S66" s="33">
        <v>1.5636789552191901</v>
      </c>
      <c r="T66" s="33">
        <v>451.24886263799999</v>
      </c>
      <c r="U66" s="33">
        <v>348.966103221742</v>
      </c>
      <c r="V66" s="15">
        <v>0.56390955167051104</v>
      </c>
      <c r="W66" s="15"/>
      <c r="X66" s="15"/>
    </row>
    <row r="67" spans="1:24" ht="21.25" customHeight="1" x14ac:dyDescent="0.15">
      <c r="A67" s="44" t="s">
        <v>136</v>
      </c>
      <c r="B67" s="45" t="s">
        <v>100</v>
      </c>
      <c r="C67" s="46">
        <v>28</v>
      </c>
      <c r="D67" s="45" t="s">
        <v>60</v>
      </c>
      <c r="E67" s="40">
        <f t="shared" ref="E67:E130" si="2">(H67*G67*H$2)+(J67*J$2)+(K67*K$2)+(L67*L$2)+(M67*M$2)+(N67*N$2)+(O67*O$2)+(P67*P$2)+(Q67*Q$2)+(R67*R$2)+(S67*S$2)+(T67*T$2)+(U67*U$2)+(W67*W$2)+(X67*X$2)</f>
        <v>186.73628951687641</v>
      </c>
      <c r="F67" s="41">
        <f t="shared" ref="F67:F130" si="3">E67/G67</f>
        <v>4.6684072379219099</v>
      </c>
      <c r="G67" s="42">
        <v>40</v>
      </c>
      <c r="H67" s="43">
        <v>20.593714285714299</v>
      </c>
      <c r="I67" s="33">
        <v>2.7102900018664999</v>
      </c>
      <c r="J67" s="33">
        <v>17.9722165181782</v>
      </c>
      <c r="K67" s="33">
        <v>18.4382671691849</v>
      </c>
      <c r="L67" s="33">
        <v>36.410483687363097</v>
      </c>
      <c r="M67" s="33">
        <v>114.52816547314799</v>
      </c>
      <c r="N67" s="33">
        <v>2.8865905787437698</v>
      </c>
      <c r="O67" s="33">
        <v>7.70271773829948</v>
      </c>
      <c r="P67" s="33">
        <v>24.1766012080707</v>
      </c>
      <c r="Q67" s="33">
        <v>41.886609556409198</v>
      </c>
      <c r="R67" s="33">
        <v>-0.334794092067913</v>
      </c>
      <c r="S67" s="33">
        <v>1.9421782201678099</v>
      </c>
      <c r="T67" s="33">
        <v>395.91353058442797</v>
      </c>
      <c r="U67" s="33">
        <v>329.22150188965799</v>
      </c>
      <c r="V67" s="15">
        <v>0.54598593758959901</v>
      </c>
      <c r="W67" s="15"/>
      <c r="X67" s="15"/>
    </row>
    <row r="68" spans="1:24" ht="21.25" customHeight="1" x14ac:dyDescent="0.15">
      <c r="A68" s="44" t="s">
        <v>137</v>
      </c>
      <c r="B68" s="45" t="s">
        <v>138</v>
      </c>
      <c r="C68" s="46">
        <v>26</v>
      </c>
      <c r="D68" s="45" t="s">
        <v>73</v>
      </c>
      <c r="E68" s="40">
        <f t="shared" si="2"/>
        <v>186.70843884870874</v>
      </c>
      <c r="F68" s="41">
        <f t="shared" si="3"/>
        <v>4.3420567174118307</v>
      </c>
      <c r="G68" s="42">
        <v>43</v>
      </c>
      <c r="H68" s="43">
        <v>18.409648648648702</v>
      </c>
      <c r="I68" s="33">
        <v>3.1747122671574202</v>
      </c>
      <c r="J68" s="33">
        <v>15.2876991243711</v>
      </c>
      <c r="K68" s="33">
        <v>18.9154931273867</v>
      </c>
      <c r="L68" s="33">
        <v>34.203192251757798</v>
      </c>
      <c r="M68" s="33">
        <v>120.960428414026</v>
      </c>
      <c r="N68" s="33">
        <v>4.2717839019613901</v>
      </c>
      <c r="O68" s="33">
        <v>10.155257177685799</v>
      </c>
      <c r="P68" s="33">
        <v>16.540667655253699</v>
      </c>
      <c r="Q68" s="33">
        <v>30.471934723765301</v>
      </c>
      <c r="R68" s="33">
        <v>-2.9454697659701501</v>
      </c>
      <c r="S68" s="33">
        <v>1.59827451889364</v>
      </c>
      <c r="T68" s="33">
        <v>6.5139667837680202</v>
      </c>
      <c r="U68" s="33">
        <v>10.018470386634</v>
      </c>
      <c r="V68" s="15">
        <v>0.39401128318999101</v>
      </c>
      <c r="W68" s="15"/>
      <c r="X68" s="15"/>
    </row>
    <row r="69" spans="1:24" ht="21.25" customHeight="1" x14ac:dyDescent="0.15">
      <c r="A69" s="44" t="s">
        <v>139</v>
      </c>
      <c r="B69" s="45" t="s">
        <v>106</v>
      </c>
      <c r="C69" s="46">
        <v>27</v>
      </c>
      <c r="D69" s="45" t="s">
        <v>66</v>
      </c>
      <c r="E69" s="40">
        <f t="shared" si="2"/>
        <v>185.9552481737725</v>
      </c>
      <c r="F69" s="41">
        <f t="shared" si="3"/>
        <v>4.7680832865069869</v>
      </c>
      <c r="G69" s="42">
        <v>39</v>
      </c>
      <c r="H69" s="43">
        <v>17.9435000000001</v>
      </c>
      <c r="I69" s="33">
        <v>2.8649142486518802</v>
      </c>
      <c r="J69" s="33">
        <v>17.1101559828946</v>
      </c>
      <c r="K69" s="33">
        <v>17.2402159642809</v>
      </c>
      <c r="L69" s="33">
        <v>34.350371947175503</v>
      </c>
      <c r="M69" s="33">
        <v>115.63050806117199</v>
      </c>
      <c r="N69" s="33">
        <v>3.7588089727448399</v>
      </c>
      <c r="O69" s="33">
        <v>10.263573866697699</v>
      </c>
      <c r="P69" s="33">
        <v>22.808652841322999</v>
      </c>
      <c r="Q69" s="33">
        <v>43.493727970788399</v>
      </c>
      <c r="R69" s="33">
        <v>1.1578562269579999</v>
      </c>
      <c r="S69" s="33">
        <v>2.5434521393320502</v>
      </c>
      <c r="T69" s="33">
        <v>1.3772097380646</v>
      </c>
      <c r="U69" s="33">
        <v>1.12506910629332</v>
      </c>
      <c r="V69" s="15">
        <v>0</v>
      </c>
      <c r="W69" s="15"/>
      <c r="X69" s="15"/>
    </row>
    <row r="70" spans="1:24" ht="21.25" customHeight="1" x14ac:dyDescent="0.15">
      <c r="A70" s="44" t="s">
        <v>39</v>
      </c>
      <c r="B70" s="48" t="s">
        <v>95</v>
      </c>
      <c r="C70" s="49">
        <v>23</v>
      </c>
      <c r="D70" s="48" t="s">
        <v>84</v>
      </c>
      <c r="E70" s="40">
        <f t="shared" si="2"/>
        <v>185.53873654577544</v>
      </c>
      <c r="F70" s="41">
        <f t="shared" si="3"/>
        <v>4.6384684136443859</v>
      </c>
      <c r="G70" s="42">
        <v>40</v>
      </c>
      <c r="H70" s="43">
        <v>24.432309523809501</v>
      </c>
      <c r="I70" s="33">
        <v>2.9480047317595299</v>
      </c>
      <c r="J70" s="33">
        <v>5.2912418451257599</v>
      </c>
      <c r="K70" s="33">
        <v>29.145923940559701</v>
      </c>
      <c r="L70" s="33">
        <v>34.4371657856856</v>
      </c>
      <c r="M70" s="33">
        <v>75.882588336710796</v>
      </c>
      <c r="N70" s="33">
        <v>0.73127346481549604</v>
      </c>
      <c r="O70" s="33">
        <v>14.4043292729801</v>
      </c>
      <c r="P70" s="33">
        <v>77.386432372017197</v>
      </c>
      <c r="Q70" s="33">
        <v>27.0545947778411</v>
      </c>
      <c r="R70" s="33">
        <v>1.8062823664632499</v>
      </c>
      <c r="S70" s="33">
        <v>0.747308378501784</v>
      </c>
      <c r="T70" s="33">
        <v>0</v>
      </c>
      <c r="U70" s="33">
        <v>0.127390733516629</v>
      </c>
      <c r="V70" s="15">
        <v>0</v>
      </c>
      <c r="W70" s="15"/>
      <c r="X70" s="15"/>
    </row>
    <row r="71" spans="1:24" ht="21.25" customHeight="1" x14ac:dyDescent="0.15">
      <c r="A71" s="44" t="s">
        <v>140</v>
      </c>
      <c r="B71" s="48" t="s">
        <v>141</v>
      </c>
      <c r="C71" s="49">
        <v>34</v>
      </c>
      <c r="D71" s="48" t="s">
        <v>60</v>
      </c>
      <c r="E71" s="40">
        <f t="shared" si="2"/>
        <v>183.7621896684195</v>
      </c>
      <c r="F71" s="41">
        <f t="shared" si="3"/>
        <v>4.4820046260590125</v>
      </c>
      <c r="G71" s="42">
        <v>41</v>
      </c>
      <c r="H71" s="43">
        <v>19.423552631579</v>
      </c>
      <c r="I71" s="33">
        <v>3.08132646365185</v>
      </c>
      <c r="J71" s="33">
        <v>14.1291182818279</v>
      </c>
      <c r="K71" s="33">
        <v>20.512139505924299</v>
      </c>
      <c r="L71" s="33">
        <v>34.641257787752203</v>
      </c>
      <c r="M71" s="33">
        <v>113.775413461466</v>
      </c>
      <c r="N71" s="33">
        <v>2.93496454628667</v>
      </c>
      <c r="O71" s="33">
        <v>10.5992434042788</v>
      </c>
      <c r="P71" s="33">
        <v>8.7611138293616406</v>
      </c>
      <c r="Q71" s="33">
        <v>31.079135851890001</v>
      </c>
      <c r="R71" s="33">
        <v>-0.83347574886634601</v>
      </c>
      <c r="S71" s="33">
        <v>1.6924238732274599</v>
      </c>
      <c r="T71" s="33">
        <v>399.54645371714798</v>
      </c>
      <c r="U71" s="33">
        <v>265.80141558698398</v>
      </c>
      <c r="V71" s="15">
        <v>0.60050760233894196</v>
      </c>
      <c r="W71" s="15"/>
      <c r="X71" s="15"/>
    </row>
    <row r="72" spans="1:24" ht="21.25" customHeight="1" x14ac:dyDescent="0.15">
      <c r="A72" s="44" t="s">
        <v>142</v>
      </c>
      <c r="B72" s="48" t="s">
        <v>95</v>
      </c>
      <c r="C72" s="49">
        <v>30</v>
      </c>
      <c r="D72" s="48" t="s">
        <v>66</v>
      </c>
      <c r="E72" s="40">
        <f t="shared" si="2"/>
        <v>183.71750470376995</v>
      </c>
      <c r="F72" s="41">
        <f t="shared" si="3"/>
        <v>4.5929376175942487</v>
      </c>
      <c r="G72" s="42">
        <v>40</v>
      </c>
      <c r="H72" s="43">
        <v>19.335214285714301</v>
      </c>
      <c r="I72" s="33">
        <v>2.9191617322737899</v>
      </c>
      <c r="J72" s="33">
        <v>20.444291139352401</v>
      </c>
      <c r="K72" s="33">
        <v>12.4512046851645</v>
      </c>
      <c r="L72" s="33">
        <v>32.8954958245169</v>
      </c>
      <c r="M72" s="33">
        <v>114.56885721684699</v>
      </c>
      <c r="N72" s="33">
        <v>7.9332556969936396</v>
      </c>
      <c r="O72" s="33">
        <v>11.5814884764645</v>
      </c>
      <c r="P72" s="33">
        <v>22.918058344333801</v>
      </c>
      <c r="Q72" s="33">
        <v>85.090198946484804</v>
      </c>
      <c r="R72" s="33">
        <v>0.399417461831238</v>
      </c>
      <c r="S72" s="33">
        <v>2.88744882735647</v>
      </c>
      <c r="T72" s="33">
        <v>32.156205631671803</v>
      </c>
      <c r="U72" s="33">
        <v>37.815943761450001</v>
      </c>
      <c r="V72" s="15">
        <v>0.45955720826881902</v>
      </c>
      <c r="W72" s="15"/>
      <c r="X72" s="15"/>
    </row>
    <row r="73" spans="1:24" ht="21.25" customHeight="1" x14ac:dyDescent="0.2">
      <c r="A73" s="47" t="s">
        <v>143</v>
      </c>
      <c r="B73" s="38" t="s">
        <v>81</v>
      </c>
      <c r="C73" s="39">
        <v>28</v>
      </c>
      <c r="D73" s="38" t="s">
        <v>59</v>
      </c>
      <c r="E73" s="40">
        <f t="shared" si="2"/>
        <v>183.4117145185931</v>
      </c>
      <c r="F73" s="41">
        <f t="shared" si="3"/>
        <v>4.1684480572407523</v>
      </c>
      <c r="G73" s="42">
        <v>44</v>
      </c>
      <c r="H73" s="43">
        <v>18.550052631579</v>
      </c>
      <c r="I73" s="33">
        <v>3.2117851793532899</v>
      </c>
      <c r="J73" s="33">
        <v>12.746939984900999</v>
      </c>
      <c r="K73" s="33">
        <v>22.555002692838901</v>
      </c>
      <c r="L73" s="33">
        <v>35.301942677739902</v>
      </c>
      <c r="M73" s="33">
        <v>95.935957436587401</v>
      </c>
      <c r="N73" s="33">
        <v>4.8850474682962899</v>
      </c>
      <c r="O73" s="33">
        <v>12.1600343768232</v>
      </c>
      <c r="P73" s="33">
        <v>26.0891950671665</v>
      </c>
      <c r="Q73" s="33">
        <v>90.530335257737804</v>
      </c>
      <c r="R73" s="33">
        <v>2.8528869503390402</v>
      </c>
      <c r="S73" s="33">
        <v>2.00290889068732</v>
      </c>
      <c r="T73" s="33">
        <v>395.76025544633302</v>
      </c>
      <c r="U73" s="33">
        <v>328.66020089896398</v>
      </c>
      <c r="V73" s="15">
        <v>0.54631292087325101</v>
      </c>
      <c r="W73" s="15"/>
      <c r="X73" s="15"/>
    </row>
    <row r="74" spans="1:24" ht="21.25" customHeight="1" x14ac:dyDescent="0.2">
      <c r="A74" s="47" t="s">
        <v>144</v>
      </c>
      <c r="B74" s="38" t="s">
        <v>138</v>
      </c>
      <c r="C74" s="39">
        <v>23</v>
      </c>
      <c r="D74" s="38" t="s">
        <v>73</v>
      </c>
      <c r="E74" s="40">
        <f t="shared" si="2"/>
        <v>182.66834036502183</v>
      </c>
      <c r="F74" s="41">
        <f t="shared" si="3"/>
        <v>4.2481009387214383</v>
      </c>
      <c r="G74" s="42">
        <v>43</v>
      </c>
      <c r="H74" s="43">
        <v>18.334</v>
      </c>
      <c r="I74" s="33">
        <v>3.8079694222805198</v>
      </c>
      <c r="J74" s="33">
        <v>14.0133811216342</v>
      </c>
      <c r="K74" s="33">
        <v>18.35694567497</v>
      </c>
      <c r="L74" s="33">
        <v>32.370326796604203</v>
      </c>
      <c r="M74" s="33">
        <v>115.15998182179599</v>
      </c>
      <c r="N74" s="33">
        <v>4.38080540350329</v>
      </c>
      <c r="O74" s="33">
        <v>12.3301664301011</v>
      </c>
      <c r="P74" s="33">
        <v>16.5851810205451</v>
      </c>
      <c r="Q74" s="33">
        <v>35.120516677189201</v>
      </c>
      <c r="R74" s="33">
        <v>-4.4666583744420896</v>
      </c>
      <c r="S74" s="33">
        <v>1.4650491083088</v>
      </c>
      <c r="T74" s="33">
        <v>4.82962464822391</v>
      </c>
      <c r="U74" s="33">
        <v>12.6324420261684</v>
      </c>
      <c r="V74" s="15">
        <v>0.27657806709136201</v>
      </c>
      <c r="W74" s="15"/>
      <c r="X74" s="15"/>
    </row>
    <row r="75" spans="1:24" ht="21.25" customHeight="1" x14ac:dyDescent="0.15">
      <c r="A75" s="44" t="s">
        <v>145</v>
      </c>
      <c r="B75" s="48" t="s">
        <v>62</v>
      </c>
      <c r="C75" s="49">
        <v>27</v>
      </c>
      <c r="D75" s="48" t="s">
        <v>84</v>
      </c>
      <c r="E75" s="40">
        <f t="shared" si="2"/>
        <v>182.50141690367275</v>
      </c>
      <c r="F75" s="41">
        <f t="shared" si="3"/>
        <v>4.1477594750834719</v>
      </c>
      <c r="G75" s="42">
        <v>44</v>
      </c>
      <c r="H75" s="43">
        <v>24.473328947368401</v>
      </c>
      <c r="I75" s="33">
        <v>3.16030355989201</v>
      </c>
      <c r="J75" s="33">
        <v>4.6464237564762598</v>
      </c>
      <c r="K75" s="33">
        <v>27.435419996594401</v>
      </c>
      <c r="L75" s="33">
        <v>32.0818437530707</v>
      </c>
      <c r="M75" s="33">
        <v>104.27803812582999</v>
      </c>
      <c r="N75" s="33">
        <v>0.95469951947702603</v>
      </c>
      <c r="O75" s="33">
        <v>11.6415981002961</v>
      </c>
      <c r="P75" s="33">
        <v>54.168351904767803</v>
      </c>
      <c r="Q75" s="33">
        <v>50.962199022788703</v>
      </c>
      <c r="R75" s="33">
        <v>5.4265126432943402</v>
      </c>
      <c r="S75" s="33">
        <v>0.74636207237563401</v>
      </c>
      <c r="T75" s="33">
        <v>0</v>
      </c>
      <c r="U75" s="33">
        <v>0.15587136930232301</v>
      </c>
      <c r="V75" s="15">
        <v>0</v>
      </c>
      <c r="W75" s="15"/>
      <c r="X75" s="15"/>
    </row>
    <row r="76" spans="1:24" ht="21.25" customHeight="1" x14ac:dyDescent="0.2">
      <c r="A76" s="47" t="s">
        <v>146</v>
      </c>
      <c r="B76" s="38" t="s">
        <v>83</v>
      </c>
      <c r="C76" s="39">
        <v>31</v>
      </c>
      <c r="D76" s="38" t="s">
        <v>60</v>
      </c>
      <c r="E76" s="40">
        <f t="shared" si="2"/>
        <v>181.75907536687222</v>
      </c>
      <c r="F76" s="41">
        <f t="shared" si="3"/>
        <v>4.4331481796798107</v>
      </c>
      <c r="G76" s="42">
        <v>41</v>
      </c>
      <c r="H76" s="43">
        <v>17.692541666666699</v>
      </c>
      <c r="I76" s="33">
        <v>2.1119571739429301</v>
      </c>
      <c r="J76" s="33">
        <v>16.237155713178201</v>
      </c>
      <c r="K76" s="33">
        <v>15.8378151540725</v>
      </c>
      <c r="L76" s="33">
        <v>32.074970867250798</v>
      </c>
      <c r="M76" s="33">
        <v>137.55002251193901</v>
      </c>
      <c r="N76" s="33">
        <v>3.1856053988700599</v>
      </c>
      <c r="O76" s="33">
        <v>7.2313162244189604</v>
      </c>
      <c r="P76" s="33">
        <v>11.482595301563499</v>
      </c>
      <c r="Q76" s="33">
        <v>37.405230227348099</v>
      </c>
      <c r="R76" s="33">
        <v>2.4191369944560699</v>
      </c>
      <c r="S76" s="33">
        <v>2.3239715384272102</v>
      </c>
      <c r="T76" s="33">
        <v>29.699316893966099</v>
      </c>
      <c r="U76" s="33">
        <v>38.103232107414101</v>
      </c>
      <c r="V76" s="15">
        <v>0.43802655403650897</v>
      </c>
      <c r="W76" s="15"/>
      <c r="X76" s="15"/>
    </row>
    <row r="77" spans="1:24" ht="21.25" customHeight="1" x14ac:dyDescent="0.15">
      <c r="A77" s="44" t="s">
        <v>147</v>
      </c>
      <c r="B77" s="48" t="s">
        <v>70</v>
      </c>
      <c r="C77" s="49">
        <v>25</v>
      </c>
      <c r="D77" s="48" t="s">
        <v>103</v>
      </c>
      <c r="E77" s="40">
        <f t="shared" si="2"/>
        <v>181.66023516553147</v>
      </c>
      <c r="F77" s="41">
        <f t="shared" si="3"/>
        <v>4.6579547478341405</v>
      </c>
      <c r="G77" s="42">
        <v>39</v>
      </c>
      <c r="H77" s="43">
        <v>19.3714482758622</v>
      </c>
      <c r="I77" s="33">
        <v>3.47876261964486</v>
      </c>
      <c r="J77" s="33">
        <v>17.389126510011899</v>
      </c>
      <c r="K77" s="33">
        <v>18.6428811824211</v>
      </c>
      <c r="L77" s="33">
        <v>36.032007692432998</v>
      </c>
      <c r="M77" s="33">
        <v>101.24894324417799</v>
      </c>
      <c r="N77" s="33">
        <v>4.3943096422465899</v>
      </c>
      <c r="O77" s="33">
        <v>10.187696510338199</v>
      </c>
      <c r="P77" s="33">
        <v>12.821737227335399</v>
      </c>
      <c r="Q77" s="33">
        <v>23.541369811635999</v>
      </c>
      <c r="R77" s="33">
        <v>4.1269782525648697</v>
      </c>
      <c r="S77" s="33">
        <v>2.7762676809109998</v>
      </c>
      <c r="T77" s="33">
        <v>210.49819482814499</v>
      </c>
      <c r="U77" s="33">
        <v>207.33458292929001</v>
      </c>
      <c r="V77" s="15">
        <v>0.50378573925654402</v>
      </c>
      <c r="W77" s="15"/>
      <c r="X77" s="15"/>
    </row>
    <row r="78" spans="1:24" ht="21.25" customHeight="1" x14ac:dyDescent="0.15">
      <c r="A78" s="44" t="s">
        <v>148</v>
      </c>
      <c r="B78" s="45" t="s">
        <v>98</v>
      </c>
      <c r="C78" s="46">
        <v>24</v>
      </c>
      <c r="D78" s="45" t="s">
        <v>84</v>
      </c>
      <c r="E78" s="40">
        <f t="shared" si="2"/>
        <v>181.59724152680474</v>
      </c>
      <c r="F78" s="41">
        <f t="shared" si="3"/>
        <v>3.8637710963149945</v>
      </c>
      <c r="G78" s="42">
        <v>47</v>
      </c>
      <c r="H78" s="43">
        <v>27.058242857142801</v>
      </c>
      <c r="I78" s="33">
        <v>3.81516054484758</v>
      </c>
      <c r="J78" s="33">
        <v>4.3180376217154102</v>
      </c>
      <c r="K78" s="33">
        <v>24.318982693048099</v>
      </c>
      <c r="L78" s="33">
        <v>28.6370203147636</v>
      </c>
      <c r="M78" s="33">
        <v>123.595430841515</v>
      </c>
      <c r="N78" s="33">
        <v>0.50666480242207601</v>
      </c>
      <c r="O78" s="33">
        <v>9.4719143426577297</v>
      </c>
      <c r="P78" s="33">
        <v>74.723182382206204</v>
      </c>
      <c r="Q78" s="33">
        <v>63.7628561050836</v>
      </c>
      <c r="R78" s="33">
        <v>-1.0703724461236199</v>
      </c>
      <c r="S78" s="33">
        <v>0.49026125303901003</v>
      </c>
      <c r="T78" s="33">
        <v>0</v>
      </c>
      <c r="U78" s="33">
        <v>0</v>
      </c>
      <c r="V78" s="15">
        <v>0</v>
      </c>
      <c r="W78" s="15"/>
      <c r="X78" s="15"/>
    </row>
    <row r="79" spans="1:24" ht="21.25" customHeight="1" x14ac:dyDescent="0.15">
      <c r="A79" s="44" t="s">
        <v>149</v>
      </c>
      <c r="B79" s="45" t="s">
        <v>68</v>
      </c>
      <c r="C79" s="46">
        <v>34</v>
      </c>
      <c r="D79" s="45" t="s">
        <v>59</v>
      </c>
      <c r="E79" s="40">
        <f t="shared" si="2"/>
        <v>180.39387369062572</v>
      </c>
      <c r="F79" s="41">
        <f t="shared" si="3"/>
        <v>4.5098468422656435</v>
      </c>
      <c r="G79" s="42">
        <v>40</v>
      </c>
      <c r="H79" s="43">
        <v>17.696666666666701</v>
      </c>
      <c r="I79" s="33">
        <v>3.78926185156558</v>
      </c>
      <c r="J79" s="33">
        <v>9.6652841587249192</v>
      </c>
      <c r="K79" s="33">
        <v>25.689239866878999</v>
      </c>
      <c r="L79" s="33">
        <v>35.354524025603901</v>
      </c>
      <c r="M79" s="33">
        <v>81.378218886880404</v>
      </c>
      <c r="N79" s="33">
        <v>2.9292891946141602</v>
      </c>
      <c r="O79" s="33">
        <v>15.087683127909999</v>
      </c>
      <c r="P79" s="33">
        <v>17.329129572768998</v>
      </c>
      <c r="Q79" s="33">
        <v>22.901219687396399</v>
      </c>
      <c r="R79" s="33">
        <v>1.83961013641522</v>
      </c>
      <c r="S79" s="33">
        <v>1.1968415627393401</v>
      </c>
      <c r="T79" s="33">
        <v>283.603332098978</v>
      </c>
      <c r="U79" s="33">
        <v>293.72535787354201</v>
      </c>
      <c r="V79" s="15">
        <v>0</v>
      </c>
      <c r="W79" s="15"/>
      <c r="X79" s="15"/>
    </row>
    <row r="80" spans="1:24" ht="21.25" customHeight="1" x14ac:dyDescent="0.15">
      <c r="A80" s="44" t="s">
        <v>150</v>
      </c>
      <c r="B80" s="48" t="s">
        <v>151</v>
      </c>
      <c r="C80" s="49">
        <v>22</v>
      </c>
      <c r="D80" s="48" t="s">
        <v>103</v>
      </c>
      <c r="E80" s="40">
        <f t="shared" si="2"/>
        <v>179.89585597963884</v>
      </c>
      <c r="F80" s="41">
        <f t="shared" si="3"/>
        <v>4.283234666181877</v>
      </c>
      <c r="G80" s="42">
        <v>42</v>
      </c>
      <c r="H80" s="43">
        <v>20.770287499999998</v>
      </c>
      <c r="I80" s="33">
        <v>3.56730444188445</v>
      </c>
      <c r="J80" s="33">
        <v>11.705335591639599</v>
      </c>
      <c r="K80" s="33">
        <v>20.896171852166098</v>
      </c>
      <c r="L80" s="33">
        <v>32.601507443805701</v>
      </c>
      <c r="M80" s="33">
        <v>102.022962855119</v>
      </c>
      <c r="N80" s="33">
        <v>5.0064303202242799</v>
      </c>
      <c r="O80" s="33">
        <v>12.4354165785444</v>
      </c>
      <c r="P80" s="33">
        <v>31.045095317867201</v>
      </c>
      <c r="Q80" s="33">
        <v>51.3671690017865</v>
      </c>
      <c r="R80" s="33">
        <v>-3.2636516757443701</v>
      </c>
      <c r="S80" s="33">
        <v>1.14802801213415</v>
      </c>
      <c r="T80" s="33">
        <v>312.26036062524997</v>
      </c>
      <c r="U80" s="33">
        <v>374.04166295372301</v>
      </c>
      <c r="V80" s="15">
        <v>0.45498971283350498</v>
      </c>
      <c r="W80" s="15"/>
      <c r="X80" s="15"/>
    </row>
    <row r="81" spans="1:24" ht="21.25" customHeight="1" x14ac:dyDescent="0.2">
      <c r="A81" s="47" t="s">
        <v>152</v>
      </c>
      <c r="B81" s="38" t="s">
        <v>153</v>
      </c>
      <c r="C81" s="39">
        <v>26</v>
      </c>
      <c r="D81" s="38" t="s">
        <v>73</v>
      </c>
      <c r="E81" s="40">
        <f t="shared" si="2"/>
        <v>179.6385181369323</v>
      </c>
      <c r="F81" s="41">
        <f t="shared" si="3"/>
        <v>4.490962953423308</v>
      </c>
      <c r="G81" s="42">
        <v>40</v>
      </c>
      <c r="H81" s="43">
        <v>20.248794117647101</v>
      </c>
      <c r="I81" s="33">
        <v>3.12225843306586</v>
      </c>
      <c r="J81" s="33">
        <v>18.226598885816799</v>
      </c>
      <c r="K81" s="33">
        <v>18.214811687569799</v>
      </c>
      <c r="L81" s="33">
        <v>36.441410573386598</v>
      </c>
      <c r="M81" s="33">
        <v>96.540950805591606</v>
      </c>
      <c r="N81" s="33">
        <v>4.2618625988075998</v>
      </c>
      <c r="O81" s="33">
        <v>9.01194116617628</v>
      </c>
      <c r="P81" s="33">
        <v>20.099643408120802</v>
      </c>
      <c r="Q81" s="33">
        <v>38.704530118894198</v>
      </c>
      <c r="R81" s="33">
        <v>-0.425413024805676</v>
      </c>
      <c r="S81" s="33">
        <v>2.4280474171837199</v>
      </c>
      <c r="T81" s="33">
        <v>6.7293075051360001</v>
      </c>
      <c r="U81" s="33">
        <v>6.1152417820637597</v>
      </c>
      <c r="V81" s="15">
        <v>0.52390374739284096</v>
      </c>
      <c r="W81" s="15"/>
      <c r="X81" s="15"/>
    </row>
    <row r="82" spans="1:24" ht="21.25" customHeight="1" x14ac:dyDescent="0.15">
      <c r="A82" s="44" t="s">
        <v>38</v>
      </c>
      <c r="B82" s="45" t="s">
        <v>119</v>
      </c>
      <c r="C82" s="46">
        <v>22</v>
      </c>
      <c r="D82" s="45" t="s">
        <v>84</v>
      </c>
      <c r="E82" s="40">
        <f t="shared" si="2"/>
        <v>178.35952005728186</v>
      </c>
      <c r="F82" s="41">
        <f t="shared" si="3"/>
        <v>4.3502321965190696</v>
      </c>
      <c r="G82" s="42">
        <v>41</v>
      </c>
      <c r="H82" s="43">
        <v>25.2</v>
      </c>
      <c r="I82" s="33">
        <v>3.8151875112653801</v>
      </c>
      <c r="J82" s="33">
        <v>3.3344089301737898</v>
      </c>
      <c r="K82" s="33">
        <v>29.3398759252531</v>
      </c>
      <c r="L82" s="33">
        <v>32.674284855426997</v>
      </c>
      <c r="M82" s="33">
        <v>84.766662158974597</v>
      </c>
      <c r="N82" s="33">
        <v>0.67378658689224202</v>
      </c>
      <c r="O82" s="33">
        <v>15.251670523553299</v>
      </c>
      <c r="P82" s="33">
        <v>37.249966822036399</v>
      </c>
      <c r="Q82" s="33">
        <v>22.642808275993701</v>
      </c>
      <c r="R82" s="33">
        <v>-0.188829380261541</v>
      </c>
      <c r="S82" s="33">
        <v>0.44336957923171899</v>
      </c>
      <c r="T82" s="33">
        <v>0</v>
      </c>
      <c r="U82" s="33">
        <v>0</v>
      </c>
      <c r="V82" s="15">
        <v>0</v>
      </c>
      <c r="W82" s="15"/>
      <c r="X82" s="15"/>
    </row>
    <row r="83" spans="1:24" ht="21.25" customHeight="1" x14ac:dyDescent="0.15">
      <c r="A83" s="44" t="s">
        <v>154</v>
      </c>
      <c r="B83" s="45" t="s">
        <v>83</v>
      </c>
      <c r="C83" s="46">
        <v>29</v>
      </c>
      <c r="D83" s="45" t="s">
        <v>63</v>
      </c>
      <c r="E83" s="40">
        <f t="shared" si="2"/>
        <v>178.31574838940946</v>
      </c>
      <c r="F83" s="41">
        <f t="shared" si="3"/>
        <v>4.3491645948636455</v>
      </c>
      <c r="G83" s="42">
        <v>41</v>
      </c>
      <c r="H83" s="43">
        <v>17.602347826087001</v>
      </c>
      <c r="I83" s="33">
        <v>2.28331886098095</v>
      </c>
      <c r="J83" s="33">
        <v>12.7252481152033</v>
      </c>
      <c r="K83" s="33">
        <v>26.0456265246988</v>
      </c>
      <c r="L83" s="33">
        <v>38.770874639902097</v>
      </c>
      <c r="M83" s="33">
        <v>80.195025797399396</v>
      </c>
      <c r="N83" s="33">
        <v>3.22661482491712</v>
      </c>
      <c r="O83" s="33">
        <v>8.3507511751493499</v>
      </c>
      <c r="P83" s="33">
        <v>26.020546103523799</v>
      </c>
      <c r="Q83" s="33">
        <v>25.517983981355101</v>
      </c>
      <c r="R83" s="33">
        <v>4.00495534439069</v>
      </c>
      <c r="S83" s="33">
        <v>1.8213235717851199</v>
      </c>
      <c r="T83" s="33">
        <v>12.3834555620472</v>
      </c>
      <c r="U83" s="33">
        <v>18.8018421930995</v>
      </c>
      <c r="V83" s="15">
        <v>0.39709274733487199</v>
      </c>
      <c r="W83" s="15"/>
      <c r="X83" s="15"/>
    </row>
    <row r="84" spans="1:24" ht="21.25" customHeight="1" x14ac:dyDescent="0.2">
      <c r="A84" s="47" t="s">
        <v>155</v>
      </c>
      <c r="B84" s="38" t="s">
        <v>151</v>
      </c>
      <c r="C84" s="39">
        <v>32</v>
      </c>
      <c r="D84" s="38" t="s">
        <v>73</v>
      </c>
      <c r="E84" s="40">
        <f t="shared" si="2"/>
        <v>177.86034269850211</v>
      </c>
      <c r="F84" s="41">
        <f t="shared" si="3"/>
        <v>4.2347700642500499</v>
      </c>
      <c r="G84" s="42">
        <v>42</v>
      </c>
      <c r="H84" s="43">
        <v>17.385179999999998</v>
      </c>
      <c r="I84" s="33">
        <v>3.1584938222136199</v>
      </c>
      <c r="J84" s="33">
        <v>14.871563000484</v>
      </c>
      <c r="K84" s="33">
        <v>14.996426931062301</v>
      </c>
      <c r="L84" s="33">
        <v>29.867989931546301</v>
      </c>
      <c r="M84" s="33">
        <v>114.317017985655</v>
      </c>
      <c r="N84" s="33">
        <v>6.01782506778701</v>
      </c>
      <c r="O84" s="33">
        <v>13.9166856327691</v>
      </c>
      <c r="P84" s="33">
        <v>16.3224632274875</v>
      </c>
      <c r="Q84" s="33">
        <v>26.0990952547827</v>
      </c>
      <c r="R84" s="33">
        <v>-4.01148588026496</v>
      </c>
      <c r="S84" s="33">
        <v>1.4585631291910699</v>
      </c>
      <c r="T84" s="33">
        <v>4.9419304935730803</v>
      </c>
      <c r="U84" s="33">
        <v>3.6818500914212202</v>
      </c>
      <c r="V84" s="15">
        <v>0.57305846836736896</v>
      </c>
      <c r="W84" s="15"/>
      <c r="X84" s="15"/>
    </row>
    <row r="85" spans="1:24" ht="21.25" customHeight="1" x14ac:dyDescent="0.2">
      <c r="A85" s="47" t="s">
        <v>156</v>
      </c>
      <c r="B85" s="38" t="s">
        <v>141</v>
      </c>
      <c r="C85" s="39">
        <v>32</v>
      </c>
      <c r="D85" s="38" t="s">
        <v>63</v>
      </c>
      <c r="E85" s="40">
        <f t="shared" si="2"/>
        <v>176.48753041893647</v>
      </c>
      <c r="F85" s="41">
        <f t="shared" si="3"/>
        <v>4.3045739126569869</v>
      </c>
      <c r="G85" s="42">
        <v>41</v>
      </c>
      <c r="H85" s="43">
        <v>19.446378048780499</v>
      </c>
      <c r="I85" s="33">
        <v>2.6787277133357801</v>
      </c>
      <c r="J85" s="33">
        <v>13.7681014232591</v>
      </c>
      <c r="K85" s="33">
        <v>16.249093543759599</v>
      </c>
      <c r="L85" s="33">
        <v>30.0171949670187</v>
      </c>
      <c r="M85" s="33">
        <v>135.90017913009299</v>
      </c>
      <c r="N85" s="33">
        <v>2.1486832125020601</v>
      </c>
      <c r="O85" s="33">
        <v>6.7021090379536297</v>
      </c>
      <c r="P85" s="33">
        <v>25.408189384633001</v>
      </c>
      <c r="Q85" s="33">
        <v>18.5384711042174</v>
      </c>
      <c r="R85" s="33">
        <v>-1.5433633842218699</v>
      </c>
      <c r="S85" s="33">
        <v>1.64918030077714</v>
      </c>
      <c r="T85" s="33">
        <v>5.6828220415972304</v>
      </c>
      <c r="U85" s="33">
        <v>10.755616347419799</v>
      </c>
      <c r="V85" s="15">
        <v>0.34570327832320502</v>
      </c>
      <c r="W85" s="15"/>
      <c r="X85" s="15"/>
    </row>
    <row r="86" spans="1:24" ht="21.25" customHeight="1" x14ac:dyDescent="0.15">
      <c r="A86" s="44" t="s">
        <v>157</v>
      </c>
      <c r="B86" s="45" t="s">
        <v>122</v>
      </c>
      <c r="C86" s="46">
        <v>33</v>
      </c>
      <c r="D86" s="45" t="s">
        <v>73</v>
      </c>
      <c r="E86" s="40">
        <f t="shared" si="2"/>
        <v>176.26079509197271</v>
      </c>
      <c r="F86" s="41">
        <f t="shared" si="3"/>
        <v>4.2990437827310419</v>
      </c>
      <c r="G86" s="42">
        <v>41</v>
      </c>
      <c r="H86" s="43">
        <v>16.6452321428572</v>
      </c>
      <c r="I86" s="33">
        <v>2.6758829097519499</v>
      </c>
      <c r="J86" s="33">
        <v>12.263044857331799</v>
      </c>
      <c r="K86" s="33">
        <v>20.884128752096899</v>
      </c>
      <c r="L86" s="33">
        <v>33.147173609428698</v>
      </c>
      <c r="M86" s="33">
        <v>94.344221531542104</v>
      </c>
      <c r="N86" s="33">
        <v>4.3405787535460103</v>
      </c>
      <c r="O86" s="33">
        <v>13.5416696343769</v>
      </c>
      <c r="P86" s="33">
        <v>12.819121145808801</v>
      </c>
      <c r="Q86" s="33">
        <v>36.050722259527802</v>
      </c>
      <c r="R86" s="33">
        <v>0.43755625661971298</v>
      </c>
      <c r="S86" s="33">
        <v>1.5583473949633899</v>
      </c>
      <c r="T86" s="33">
        <v>0.89058833189232001</v>
      </c>
      <c r="U86" s="33">
        <v>3.3157798505827798</v>
      </c>
      <c r="V86" s="15">
        <v>0.21172381809152099</v>
      </c>
      <c r="W86" s="15"/>
      <c r="X86" s="15"/>
    </row>
    <row r="87" spans="1:24" ht="21.25" customHeight="1" x14ac:dyDescent="0.15">
      <c r="A87" s="44" t="s">
        <v>158</v>
      </c>
      <c r="B87" s="48" t="s">
        <v>58</v>
      </c>
      <c r="C87" s="49">
        <v>26</v>
      </c>
      <c r="D87" s="48" t="s">
        <v>84</v>
      </c>
      <c r="E87" s="40">
        <f t="shared" si="2"/>
        <v>175.73626614464018</v>
      </c>
      <c r="F87" s="41">
        <f t="shared" si="3"/>
        <v>3.905250358769782</v>
      </c>
      <c r="G87" s="42">
        <v>45</v>
      </c>
      <c r="H87" s="43">
        <v>26.533833333333401</v>
      </c>
      <c r="I87" s="33">
        <v>1.5242301309270301</v>
      </c>
      <c r="J87" s="33">
        <v>7.1861885182625898</v>
      </c>
      <c r="K87" s="33">
        <v>18.353580169740301</v>
      </c>
      <c r="L87" s="33">
        <v>25.539768688003001</v>
      </c>
      <c r="M87" s="33">
        <v>141.782716840593</v>
      </c>
      <c r="N87" s="33">
        <v>0.43820317429370997</v>
      </c>
      <c r="O87" s="33">
        <v>6.1087539378920397</v>
      </c>
      <c r="P87" s="33">
        <v>80.040468922754897</v>
      </c>
      <c r="Q87" s="33">
        <v>116.546504856057</v>
      </c>
      <c r="R87" s="33">
        <v>0.51805348632596304</v>
      </c>
      <c r="S87" s="33">
        <v>0.90844022166479599</v>
      </c>
      <c r="T87" s="33">
        <v>0</v>
      </c>
      <c r="U87" s="33">
        <v>0</v>
      </c>
      <c r="V87" s="15">
        <v>0</v>
      </c>
      <c r="W87" s="15"/>
      <c r="X87" s="15"/>
    </row>
    <row r="88" spans="1:24" ht="21.25" customHeight="1" x14ac:dyDescent="0.15">
      <c r="A88" s="44" t="s">
        <v>159</v>
      </c>
      <c r="B88" s="48" t="s">
        <v>88</v>
      </c>
      <c r="C88" s="49">
        <v>25</v>
      </c>
      <c r="D88" s="48" t="s">
        <v>84</v>
      </c>
      <c r="E88" s="40">
        <f t="shared" si="2"/>
        <v>175.71185496378439</v>
      </c>
      <c r="F88" s="41">
        <f t="shared" si="3"/>
        <v>4.3927963740946101</v>
      </c>
      <c r="G88" s="42">
        <v>40</v>
      </c>
      <c r="H88" s="43">
        <v>24.646280487804901</v>
      </c>
      <c r="I88" s="33">
        <v>3.3711563338514701</v>
      </c>
      <c r="J88" s="33">
        <v>8.1189928985334792</v>
      </c>
      <c r="K88" s="33">
        <v>21.745142277793001</v>
      </c>
      <c r="L88" s="33">
        <v>29.864135176326499</v>
      </c>
      <c r="M88" s="33">
        <v>109.659713219998</v>
      </c>
      <c r="N88" s="33">
        <v>2.7539785387762001</v>
      </c>
      <c r="O88" s="33">
        <v>11.0884212716098</v>
      </c>
      <c r="P88" s="33">
        <v>45.563751407931598</v>
      </c>
      <c r="Q88" s="33">
        <v>39.282369376877803</v>
      </c>
      <c r="R88" s="33">
        <v>4.8161516396458799</v>
      </c>
      <c r="S88" s="33">
        <v>1.0787337426279799</v>
      </c>
      <c r="T88" s="33">
        <v>0</v>
      </c>
      <c r="U88" s="33">
        <v>0</v>
      </c>
      <c r="V88" s="15">
        <v>0</v>
      </c>
      <c r="W88" s="15"/>
      <c r="X88" s="15"/>
    </row>
    <row r="89" spans="1:24" ht="21.25" customHeight="1" x14ac:dyDescent="0.15">
      <c r="A89" s="44" t="s">
        <v>160</v>
      </c>
      <c r="B89" s="48" t="s">
        <v>119</v>
      </c>
      <c r="C89" s="49">
        <v>24</v>
      </c>
      <c r="D89" s="48" t="s">
        <v>63</v>
      </c>
      <c r="E89" s="40">
        <f t="shared" si="2"/>
        <v>175.64590262065738</v>
      </c>
      <c r="F89" s="41">
        <f t="shared" si="3"/>
        <v>4.2840464053818872</v>
      </c>
      <c r="G89" s="42">
        <v>41</v>
      </c>
      <c r="H89" s="43">
        <v>19.6078857142857</v>
      </c>
      <c r="I89" s="33">
        <v>3.6391377639773999</v>
      </c>
      <c r="J89" s="33">
        <v>14.088279348050699</v>
      </c>
      <c r="K89" s="33">
        <v>16.8980842852839</v>
      </c>
      <c r="L89" s="33">
        <v>30.986363633334602</v>
      </c>
      <c r="M89" s="33">
        <v>118.729245343776</v>
      </c>
      <c r="N89" s="33">
        <v>4.9631813157383702</v>
      </c>
      <c r="O89" s="33">
        <v>9.86689250857264</v>
      </c>
      <c r="P89" s="33">
        <v>17.9420201581014</v>
      </c>
      <c r="Q89" s="33">
        <v>23.051401431649101</v>
      </c>
      <c r="R89" s="33">
        <v>-9.5006851086652203E-2</v>
      </c>
      <c r="S89" s="33">
        <v>1.87328987459213</v>
      </c>
      <c r="T89" s="33">
        <v>8.3429021631488691</v>
      </c>
      <c r="U89" s="33">
        <v>13.629812523531999</v>
      </c>
      <c r="V89" s="15">
        <v>0.37969373753376301</v>
      </c>
      <c r="W89" s="15"/>
      <c r="X89" s="15"/>
    </row>
    <row r="90" spans="1:24" ht="21.25" customHeight="1" x14ac:dyDescent="0.2">
      <c r="A90" s="47" t="s">
        <v>161</v>
      </c>
      <c r="B90" s="38" t="s">
        <v>127</v>
      </c>
      <c r="C90" s="39">
        <v>30</v>
      </c>
      <c r="D90" s="38" t="s">
        <v>59</v>
      </c>
      <c r="E90" s="40">
        <f t="shared" si="2"/>
        <v>175.44883674186408</v>
      </c>
      <c r="F90" s="41">
        <f t="shared" si="3"/>
        <v>3.6551840987888351</v>
      </c>
      <c r="G90" s="42">
        <v>48</v>
      </c>
      <c r="H90" s="43">
        <v>18.030560000000001</v>
      </c>
      <c r="I90" s="33">
        <v>2.3262878247062799</v>
      </c>
      <c r="J90" s="33">
        <v>18.6119247919525</v>
      </c>
      <c r="K90" s="33">
        <v>14.0024513629875</v>
      </c>
      <c r="L90" s="33">
        <v>32.614376154939997</v>
      </c>
      <c r="M90" s="33">
        <v>113.86923551349901</v>
      </c>
      <c r="N90" s="33">
        <v>5.1206191030366996</v>
      </c>
      <c r="O90" s="33">
        <v>7.5553330435840804</v>
      </c>
      <c r="P90" s="33">
        <v>27.802122165632099</v>
      </c>
      <c r="Q90" s="33">
        <v>34.887949143950799</v>
      </c>
      <c r="R90" s="33">
        <v>0.81223840783192802</v>
      </c>
      <c r="S90" s="33">
        <v>2.4102413421397602</v>
      </c>
      <c r="T90" s="33">
        <v>349.37600410629898</v>
      </c>
      <c r="U90" s="33">
        <v>343.39682393678999</v>
      </c>
      <c r="V90" s="15">
        <v>0.50431539743439302</v>
      </c>
      <c r="W90" s="15"/>
      <c r="X90" s="15"/>
    </row>
    <row r="91" spans="1:24" ht="21.25" customHeight="1" x14ac:dyDescent="0.15">
      <c r="A91" s="44" t="s">
        <v>162</v>
      </c>
      <c r="B91" s="45" t="s">
        <v>163</v>
      </c>
      <c r="C91" s="46">
        <v>23</v>
      </c>
      <c r="D91" s="45" t="s">
        <v>73</v>
      </c>
      <c r="E91" s="40">
        <f t="shared" si="2"/>
        <v>175.4047759324356</v>
      </c>
      <c r="F91" s="41">
        <f t="shared" si="3"/>
        <v>4.1763041888675145</v>
      </c>
      <c r="G91" s="42">
        <v>42</v>
      </c>
      <c r="H91" s="43">
        <v>19.961449999999999</v>
      </c>
      <c r="I91" s="33">
        <v>2.9605562519059001</v>
      </c>
      <c r="J91" s="33">
        <v>14.109125835755901</v>
      </c>
      <c r="K91" s="33">
        <v>18.438063337416501</v>
      </c>
      <c r="L91" s="33">
        <v>32.547189173172498</v>
      </c>
      <c r="M91" s="33">
        <v>121.52215228903501</v>
      </c>
      <c r="N91" s="33">
        <v>2.2852765198107998</v>
      </c>
      <c r="O91" s="33">
        <v>6.5504902655344299</v>
      </c>
      <c r="P91" s="33">
        <v>19.505758686660101</v>
      </c>
      <c r="Q91" s="33">
        <v>19.227717954013102</v>
      </c>
      <c r="R91" s="33">
        <v>-4.5492721525561803</v>
      </c>
      <c r="S91" s="33">
        <v>1.3413392983091099</v>
      </c>
      <c r="T91" s="33">
        <v>17.8364577679992</v>
      </c>
      <c r="U91" s="33">
        <v>26.040474177515701</v>
      </c>
      <c r="V91" s="15">
        <v>0.40651105209789901</v>
      </c>
      <c r="W91" s="15"/>
      <c r="X91" s="15"/>
    </row>
    <row r="92" spans="1:24" ht="21.25" customHeight="1" x14ac:dyDescent="0.15">
      <c r="A92" s="44" t="s">
        <v>164</v>
      </c>
      <c r="B92" s="45" t="s">
        <v>141</v>
      </c>
      <c r="C92" s="46">
        <v>29</v>
      </c>
      <c r="D92" s="45" t="s">
        <v>59</v>
      </c>
      <c r="E92" s="40">
        <f t="shared" si="2"/>
        <v>175.20968236600515</v>
      </c>
      <c r="F92" s="41">
        <f t="shared" si="3"/>
        <v>4.2734068869757351</v>
      </c>
      <c r="G92" s="42">
        <v>41</v>
      </c>
      <c r="H92" s="43">
        <v>20.6462413793103</v>
      </c>
      <c r="I92" s="33">
        <v>2.6794687810889402</v>
      </c>
      <c r="J92" s="33">
        <v>13.225574975056</v>
      </c>
      <c r="K92" s="33">
        <v>19.852045395634299</v>
      </c>
      <c r="L92" s="33">
        <v>33.077620370690298</v>
      </c>
      <c r="M92" s="33">
        <v>114.10029853413501</v>
      </c>
      <c r="N92" s="33">
        <v>2.3145014426325701</v>
      </c>
      <c r="O92" s="33">
        <v>7.1213557417762399</v>
      </c>
      <c r="P92" s="33">
        <v>23.419802516571298</v>
      </c>
      <c r="Q92" s="33">
        <v>34.986296556826098</v>
      </c>
      <c r="R92" s="33">
        <v>-1.0388956347637599</v>
      </c>
      <c r="S92" s="33">
        <v>1.58419502041629</v>
      </c>
      <c r="T92" s="33">
        <v>356.77508567876299</v>
      </c>
      <c r="U92" s="33">
        <v>262.83560912502003</v>
      </c>
      <c r="V92" s="15">
        <v>0.57580524137296496</v>
      </c>
      <c r="W92" s="15"/>
      <c r="X92" s="15"/>
    </row>
    <row r="93" spans="1:24" ht="21.25" customHeight="1" x14ac:dyDescent="0.15">
      <c r="A93" s="37" t="s">
        <v>165</v>
      </c>
      <c r="B93" s="38" t="s">
        <v>65</v>
      </c>
      <c r="C93" s="39">
        <v>26</v>
      </c>
      <c r="D93" s="38" t="s">
        <v>84</v>
      </c>
      <c r="E93" s="40">
        <f t="shared" si="2"/>
        <v>175.07802967490795</v>
      </c>
      <c r="F93" s="41">
        <f t="shared" si="3"/>
        <v>3.9790461289751806</v>
      </c>
      <c r="G93" s="42">
        <v>44</v>
      </c>
      <c r="H93" s="43">
        <v>22.518214285714301</v>
      </c>
      <c r="I93" s="33">
        <v>3.6874070583588199</v>
      </c>
      <c r="J93" s="33">
        <v>3.5718921876649001</v>
      </c>
      <c r="K93" s="33">
        <v>24.811223993769399</v>
      </c>
      <c r="L93" s="33">
        <v>28.383116181434399</v>
      </c>
      <c r="M93" s="33">
        <v>98.180445893365402</v>
      </c>
      <c r="N93" s="33">
        <v>1.83556119494374</v>
      </c>
      <c r="O93" s="33">
        <v>14.8533073921559</v>
      </c>
      <c r="P93" s="33">
        <v>55.659216998052798</v>
      </c>
      <c r="Q93" s="33">
        <v>98.743165271210202</v>
      </c>
      <c r="R93" s="33">
        <v>6.1784860045516497E-2</v>
      </c>
      <c r="S93" s="33">
        <v>0.52403136939739503</v>
      </c>
      <c r="T93" s="33">
        <v>0</v>
      </c>
      <c r="U93" s="33">
        <v>2.76573726734594E-5</v>
      </c>
      <c r="V93" s="15">
        <v>0</v>
      </c>
      <c r="W93" s="15"/>
      <c r="X93" s="15"/>
    </row>
    <row r="94" spans="1:24" ht="21.25" customHeight="1" x14ac:dyDescent="0.15">
      <c r="A94" s="44" t="s">
        <v>166</v>
      </c>
      <c r="B94" s="45" t="s">
        <v>151</v>
      </c>
      <c r="C94" s="46">
        <v>29</v>
      </c>
      <c r="D94" s="45" t="s">
        <v>73</v>
      </c>
      <c r="E94" s="40">
        <f t="shared" si="2"/>
        <v>174.95555584462508</v>
      </c>
      <c r="F94" s="41">
        <f t="shared" si="3"/>
        <v>4.1656084724910736</v>
      </c>
      <c r="G94" s="42">
        <v>42</v>
      </c>
      <c r="H94" s="43">
        <v>17.635810344827501</v>
      </c>
      <c r="I94" s="33">
        <v>2.89233396808892</v>
      </c>
      <c r="J94" s="33">
        <v>16.054485056978098</v>
      </c>
      <c r="K94" s="33">
        <v>15.8513324924911</v>
      </c>
      <c r="L94" s="33">
        <v>31.905817549469301</v>
      </c>
      <c r="M94" s="33">
        <v>118.206276663941</v>
      </c>
      <c r="N94" s="33">
        <v>5.0233087132286904</v>
      </c>
      <c r="O94" s="33">
        <v>8.6887285927464504</v>
      </c>
      <c r="P94" s="33">
        <v>13.787538393770401</v>
      </c>
      <c r="Q94" s="33">
        <v>53.598583661002003</v>
      </c>
      <c r="R94" s="33">
        <v>-1.9923815427668301</v>
      </c>
      <c r="S94" s="33">
        <v>1.5745809610929999</v>
      </c>
      <c r="T94" s="33">
        <v>7.4582111041969403</v>
      </c>
      <c r="U94" s="33">
        <v>13.244256489442</v>
      </c>
      <c r="V94" s="15">
        <v>0.36025710802168098</v>
      </c>
      <c r="W94" s="15"/>
      <c r="X94" s="15"/>
    </row>
    <row r="95" spans="1:24" ht="21.25" customHeight="1" x14ac:dyDescent="0.15">
      <c r="A95" s="44" t="s">
        <v>167</v>
      </c>
      <c r="B95" s="48" t="s">
        <v>72</v>
      </c>
      <c r="C95" s="49">
        <v>24</v>
      </c>
      <c r="D95" s="48" t="s">
        <v>59</v>
      </c>
      <c r="E95" s="40">
        <f t="shared" si="2"/>
        <v>174.76871964766877</v>
      </c>
      <c r="F95" s="41">
        <f t="shared" si="3"/>
        <v>3.8837493255037505</v>
      </c>
      <c r="G95" s="42">
        <v>45</v>
      </c>
      <c r="H95" s="43">
        <v>18.422640625</v>
      </c>
      <c r="I95" s="33">
        <v>3.2927779652971099</v>
      </c>
      <c r="J95" s="33">
        <v>16.7152080092315</v>
      </c>
      <c r="K95" s="33">
        <v>13.434921595091099</v>
      </c>
      <c r="L95" s="33">
        <v>30.1501296043227</v>
      </c>
      <c r="M95" s="33">
        <v>119.18454161722001</v>
      </c>
      <c r="N95" s="33">
        <v>7.0856833886239103</v>
      </c>
      <c r="O95" s="33">
        <v>9.5043272308767506</v>
      </c>
      <c r="P95" s="33">
        <v>28.5870278216874</v>
      </c>
      <c r="Q95" s="33">
        <v>74.435132957449497</v>
      </c>
      <c r="R95" s="33">
        <v>2.8229399645533801</v>
      </c>
      <c r="S95" s="33">
        <v>2.6252891563958598</v>
      </c>
      <c r="T95" s="33">
        <v>376.859454127817</v>
      </c>
      <c r="U95" s="33">
        <v>423.73070215289101</v>
      </c>
      <c r="V95" s="15">
        <v>0.47072706449275897</v>
      </c>
      <c r="W95" s="15"/>
      <c r="X95" s="15"/>
    </row>
    <row r="96" spans="1:24" ht="21.25" customHeight="1" x14ac:dyDescent="0.15">
      <c r="A96" s="44" t="s">
        <v>168</v>
      </c>
      <c r="B96" s="48" t="s">
        <v>122</v>
      </c>
      <c r="C96" s="49">
        <v>23</v>
      </c>
      <c r="D96" s="48" t="s">
        <v>103</v>
      </c>
      <c r="E96" s="40">
        <f t="shared" si="2"/>
        <v>174.76561969737938</v>
      </c>
      <c r="F96" s="41">
        <f t="shared" si="3"/>
        <v>4.2625760901799845</v>
      </c>
      <c r="G96" s="42">
        <v>41</v>
      </c>
      <c r="H96" s="43">
        <v>16.341297297297199</v>
      </c>
      <c r="I96" s="33">
        <v>1.9140841645782101</v>
      </c>
      <c r="J96" s="33">
        <v>13.8422326756048</v>
      </c>
      <c r="K96" s="33">
        <v>21.227972804181899</v>
      </c>
      <c r="L96" s="33">
        <v>35.070205479786701</v>
      </c>
      <c r="M96" s="33">
        <v>100.35936892034</v>
      </c>
      <c r="N96" s="33">
        <v>2.1240181437614098</v>
      </c>
      <c r="O96" s="33">
        <v>8.3005574751193301</v>
      </c>
      <c r="P96" s="33">
        <v>13.871019238053</v>
      </c>
      <c r="Q96" s="33">
        <v>10.3687601539177</v>
      </c>
      <c r="R96" s="33">
        <v>1.4749948490748499</v>
      </c>
      <c r="S96" s="33">
        <v>1.75902538737018</v>
      </c>
      <c r="T96" s="33">
        <v>5.0077829061846701</v>
      </c>
      <c r="U96" s="33">
        <v>4.2651731369572801</v>
      </c>
      <c r="V96" s="15">
        <v>0.54004169575335004</v>
      </c>
      <c r="W96" s="15"/>
      <c r="X96" s="15"/>
    </row>
    <row r="97" spans="1:24" ht="21.25" customHeight="1" x14ac:dyDescent="0.15">
      <c r="A97" s="44" t="s">
        <v>169</v>
      </c>
      <c r="B97" s="48" t="s">
        <v>170</v>
      </c>
      <c r="C97" s="49">
        <v>28</v>
      </c>
      <c r="D97" s="48" t="s">
        <v>84</v>
      </c>
      <c r="E97" s="40">
        <f t="shared" si="2"/>
        <v>172.94498310743541</v>
      </c>
      <c r="F97" s="41">
        <f t="shared" si="3"/>
        <v>4.1177376930341767</v>
      </c>
      <c r="G97" s="42">
        <v>42</v>
      </c>
      <c r="H97" s="43">
        <v>20.561499999999999</v>
      </c>
      <c r="I97" s="33">
        <v>2.4029138218741899</v>
      </c>
      <c r="J97" s="33">
        <v>7.7264474962798602</v>
      </c>
      <c r="K97" s="33">
        <v>18.8390145152702</v>
      </c>
      <c r="L97" s="33">
        <v>26.5654620115501</v>
      </c>
      <c r="M97" s="33">
        <v>126.397651707934</v>
      </c>
      <c r="N97" s="33">
        <v>1.6494621789211701</v>
      </c>
      <c r="O97" s="33">
        <v>9.4341480725324693</v>
      </c>
      <c r="P97" s="33">
        <v>55.907375368766502</v>
      </c>
      <c r="Q97" s="33">
        <v>46.672141485592597</v>
      </c>
      <c r="R97" s="33">
        <v>-0.75479520833561498</v>
      </c>
      <c r="S97" s="33">
        <v>0.97358271135666197</v>
      </c>
      <c r="T97" s="33">
        <v>0</v>
      </c>
      <c r="U97" s="33">
        <v>2.9350038703461499E-5</v>
      </c>
      <c r="V97" s="15">
        <v>0</v>
      </c>
      <c r="W97" s="15"/>
      <c r="X97" s="15"/>
    </row>
    <row r="98" spans="1:24" ht="21.25" customHeight="1" x14ac:dyDescent="0.15">
      <c r="A98" s="44" t="s">
        <v>171</v>
      </c>
      <c r="B98" s="45" t="s">
        <v>138</v>
      </c>
      <c r="C98" s="46">
        <v>32</v>
      </c>
      <c r="D98" s="45" t="s">
        <v>73</v>
      </c>
      <c r="E98" s="40">
        <f t="shared" si="2"/>
        <v>171.65403805854672</v>
      </c>
      <c r="F98" s="41">
        <f t="shared" si="3"/>
        <v>3.991954373454575</v>
      </c>
      <c r="G98" s="42">
        <v>43</v>
      </c>
      <c r="H98" s="43">
        <v>17.274202702702699</v>
      </c>
      <c r="I98" s="33">
        <v>3.3507071279474201</v>
      </c>
      <c r="J98" s="33">
        <v>5.9744204551787403</v>
      </c>
      <c r="K98" s="33">
        <v>28.209413374971898</v>
      </c>
      <c r="L98" s="33">
        <v>34.183833830150697</v>
      </c>
      <c r="M98" s="33">
        <v>84.747884819654203</v>
      </c>
      <c r="N98" s="33">
        <v>1.56065476535558</v>
      </c>
      <c r="O98" s="33">
        <v>11.8018199549799</v>
      </c>
      <c r="P98" s="33">
        <v>15.6247712415395</v>
      </c>
      <c r="Q98" s="33">
        <v>19.573077322126402</v>
      </c>
      <c r="R98" s="33">
        <v>-2.7335282851034699</v>
      </c>
      <c r="S98" s="33">
        <v>0.62460438951515396</v>
      </c>
      <c r="T98" s="33">
        <v>5.5734536798913803</v>
      </c>
      <c r="U98" s="33">
        <v>13.1505081951927</v>
      </c>
      <c r="V98" s="15">
        <v>0.51170000000000004</v>
      </c>
      <c r="W98" s="15"/>
      <c r="X98" s="15"/>
    </row>
    <row r="99" spans="1:24" ht="21.25" customHeight="1" x14ac:dyDescent="0.15">
      <c r="A99" s="44" t="s">
        <v>172</v>
      </c>
      <c r="B99" s="45" t="s">
        <v>83</v>
      </c>
      <c r="C99" s="46">
        <v>32</v>
      </c>
      <c r="D99" s="45" t="s">
        <v>84</v>
      </c>
      <c r="E99" s="40">
        <f t="shared" si="2"/>
        <v>171.4645102819384</v>
      </c>
      <c r="F99" s="41">
        <f t="shared" si="3"/>
        <v>4.1820612263887416</v>
      </c>
      <c r="G99" s="42">
        <v>41</v>
      </c>
      <c r="H99" s="43">
        <v>26.302179487179501</v>
      </c>
      <c r="I99" s="33">
        <v>2.2700332807915302</v>
      </c>
      <c r="J99" s="33">
        <v>7.1875779832712698</v>
      </c>
      <c r="K99" s="33">
        <v>19.562312901440901</v>
      </c>
      <c r="L99" s="33">
        <v>26.749890884712201</v>
      </c>
      <c r="M99" s="33">
        <v>121.681226347314</v>
      </c>
      <c r="N99" s="33">
        <v>1.65043865822626</v>
      </c>
      <c r="O99" s="33">
        <v>6.8909181241344601</v>
      </c>
      <c r="P99" s="33">
        <v>82.961941029379901</v>
      </c>
      <c r="Q99" s="33">
        <v>39.3405559395772</v>
      </c>
      <c r="R99" s="33">
        <v>2.0682672076359698</v>
      </c>
      <c r="S99" s="33">
        <v>1.0287347709421499</v>
      </c>
      <c r="T99" s="33">
        <v>0</v>
      </c>
      <c r="U99" s="33">
        <v>2.6412565594919899E-5</v>
      </c>
      <c r="V99" s="15">
        <v>0</v>
      </c>
      <c r="W99" s="15"/>
      <c r="X99" s="15"/>
    </row>
    <row r="100" spans="1:24" ht="21.25" customHeight="1" x14ac:dyDescent="0.15">
      <c r="A100" s="44" t="s">
        <v>173</v>
      </c>
      <c r="B100" s="45" t="s">
        <v>170</v>
      </c>
      <c r="C100" s="46">
        <v>23</v>
      </c>
      <c r="D100" s="45" t="s">
        <v>73</v>
      </c>
      <c r="E100" s="40">
        <f t="shared" si="2"/>
        <v>171.16808248437457</v>
      </c>
      <c r="F100" s="41">
        <f t="shared" si="3"/>
        <v>4.0754305353422513</v>
      </c>
      <c r="G100" s="42">
        <v>42</v>
      </c>
      <c r="H100" s="43">
        <v>17.2672837837838</v>
      </c>
      <c r="I100" s="33">
        <v>2.43876130175809</v>
      </c>
      <c r="J100" s="33">
        <v>12.026851888754599</v>
      </c>
      <c r="K100" s="33">
        <v>21.6878267196028</v>
      </c>
      <c r="L100" s="33">
        <v>33.714678608357403</v>
      </c>
      <c r="M100" s="33">
        <v>106.11644372192301</v>
      </c>
      <c r="N100" s="33">
        <v>2.1541483918358502</v>
      </c>
      <c r="O100" s="33">
        <v>6.9344072626547497</v>
      </c>
      <c r="P100" s="33">
        <v>15.485051365156799</v>
      </c>
      <c r="Q100" s="33">
        <v>23.948585678879098</v>
      </c>
      <c r="R100" s="33">
        <v>-0.227656112335863</v>
      </c>
      <c r="S100" s="33">
        <v>1.5154616758318</v>
      </c>
      <c r="T100" s="33">
        <v>1.0607069756920999</v>
      </c>
      <c r="U100" s="33">
        <v>4.7019072897832102</v>
      </c>
      <c r="V100" s="15">
        <v>0.184066974957348</v>
      </c>
      <c r="W100" s="15"/>
      <c r="X100" s="15"/>
    </row>
    <row r="101" spans="1:24" ht="21.25" customHeight="1" x14ac:dyDescent="0.15">
      <c r="A101" s="44" t="s">
        <v>174</v>
      </c>
      <c r="B101" s="45" t="s">
        <v>106</v>
      </c>
      <c r="C101" s="46">
        <v>31</v>
      </c>
      <c r="D101" s="45" t="s">
        <v>103</v>
      </c>
      <c r="E101" s="40">
        <f t="shared" si="2"/>
        <v>171.06140561253494</v>
      </c>
      <c r="F101" s="41">
        <f t="shared" si="3"/>
        <v>4.3861898875008958</v>
      </c>
      <c r="G101" s="42">
        <v>39</v>
      </c>
      <c r="H101" s="43">
        <v>18.794794871794899</v>
      </c>
      <c r="I101" s="33">
        <v>3.1559070021177602</v>
      </c>
      <c r="J101" s="33">
        <v>14.086637056332499</v>
      </c>
      <c r="K101" s="33">
        <v>17.164895115511399</v>
      </c>
      <c r="L101" s="33">
        <v>31.251532171843799</v>
      </c>
      <c r="M101" s="33">
        <v>105.94766435407</v>
      </c>
      <c r="N101" s="33">
        <v>5.3041649734660101</v>
      </c>
      <c r="O101" s="33">
        <v>10.660947550923</v>
      </c>
      <c r="P101" s="33">
        <v>15.055409090611199</v>
      </c>
      <c r="Q101" s="33">
        <v>21.194985005613901</v>
      </c>
      <c r="R101" s="33">
        <v>1.44293899876818</v>
      </c>
      <c r="S101" s="33">
        <v>2.0940011997986301</v>
      </c>
      <c r="T101" s="33">
        <v>136.13818047540801</v>
      </c>
      <c r="U101" s="33">
        <v>109.916890307069</v>
      </c>
      <c r="V101" s="15">
        <v>0.55328337693865104</v>
      </c>
      <c r="W101" s="15"/>
      <c r="X101" s="15"/>
    </row>
    <row r="102" spans="1:24" ht="21.25" customHeight="1" x14ac:dyDescent="0.2">
      <c r="A102" s="47" t="s">
        <v>175</v>
      </c>
      <c r="B102" s="38" t="s">
        <v>58</v>
      </c>
      <c r="C102" s="39">
        <v>23</v>
      </c>
      <c r="D102" s="38" t="s">
        <v>63</v>
      </c>
      <c r="E102" s="40">
        <f t="shared" si="2"/>
        <v>169.95868925324061</v>
      </c>
      <c r="F102" s="41">
        <f t="shared" si="3"/>
        <v>3.7768597611831245</v>
      </c>
      <c r="G102" s="42">
        <v>45</v>
      </c>
      <c r="H102" s="43">
        <v>17.434214285714301</v>
      </c>
      <c r="I102" s="33">
        <v>2.3488136186575299</v>
      </c>
      <c r="J102" s="33">
        <v>14.0766065042348</v>
      </c>
      <c r="K102" s="33">
        <v>15.9771153381327</v>
      </c>
      <c r="L102" s="33">
        <v>30.053721842367501</v>
      </c>
      <c r="M102" s="33">
        <v>120.427102726952</v>
      </c>
      <c r="N102" s="33">
        <v>4.0203852224130099</v>
      </c>
      <c r="O102" s="33">
        <v>8.3149782266609993</v>
      </c>
      <c r="P102" s="33">
        <v>14.7700795467006</v>
      </c>
      <c r="Q102" s="33">
        <v>61.0990428883851</v>
      </c>
      <c r="R102" s="33">
        <v>2.0941815971445599</v>
      </c>
      <c r="S102" s="33">
        <v>1.77949068556955</v>
      </c>
      <c r="T102" s="33">
        <v>1.27632529244318E-8</v>
      </c>
      <c r="U102" s="33">
        <v>0.63026552686978399</v>
      </c>
      <c r="V102" s="15">
        <v>2.0250596172310199E-8</v>
      </c>
      <c r="W102" s="15"/>
      <c r="X102" s="15"/>
    </row>
    <row r="103" spans="1:24" ht="21.25" customHeight="1" x14ac:dyDescent="0.2">
      <c r="A103" s="47" t="s">
        <v>176</v>
      </c>
      <c r="B103" s="38" t="s">
        <v>83</v>
      </c>
      <c r="C103" s="39">
        <v>26</v>
      </c>
      <c r="D103" s="38" t="s">
        <v>84</v>
      </c>
      <c r="E103" s="40">
        <f t="shared" si="2"/>
        <v>169.53418760205153</v>
      </c>
      <c r="F103" s="41">
        <f t="shared" si="3"/>
        <v>4.1349801854158912</v>
      </c>
      <c r="G103" s="42">
        <v>41</v>
      </c>
      <c r="H103" s="43">
        <v>23.78</v>
      </c>
      <c r="I103" s="33">
        <v>2.1609180817571598</v>
      </c>
      <c r="J103" s="33">
        <v>7.3915574128094601</v>
      </c>
      <c r="K103" s="33">
        <v>21.133027858517799</v>
      </c>
      <c r="L103" s="33">
        <v>28.524585271327201</v>
      </c>
      <c r="M103" s="33">
        <v>117.680684416939</v>
      </c>
      <c r="N103" s="33">
        <v>0.48475658753449602</v>
      </c>
      <c r="O103" s="33">
        <v>7.7127921634794401</v>
      </c>
      <c r="P103" s="33">
        <v>48.472526263207001</v>
      </c>
      <c r="Q103" s="33">
        <v>26.223445832246899</v>
      </c>
      <c r="R103" s="33">
        <v>3.2924540899794499</v>
      </c>
      <c r="S103" s="33">
        <v>1.05792968642151</v>
      </c>
      <c r="T103" s="33">
        <v>1.4053554314005E-12</v>
      </c>
      <c r="U103" s="33">
        <v>2.61382514761511E-5</v>
      </c>
      <c r="V103" s="15">
        <v>5.37662344063871E-8</v>
      </c>
      <c r="W103" s="15"/>
      <c r="X103" s="15"/>
    </row>
    <row r="104" spans="1:24" ht="21.25" customHeight="1" x14ac:dyDescent="0.15">
      <c r="A104" s="44" t="s">
        <v>177</v>
      </c>
      <c r="B104" s="48" t="s">
        <v>122</v>
      </c>
      <c r="C104" s="49">
        <v>30</v>
      </c>
      <c r="D104" s="48" t="s">
        <v>59</v>
      </c>
      <c r="E104" s="40">
        <f t="shared" si="2"/>
        <v>168.85623863381502</v>
      </c>
      <c r="F104" s="41">
        <f t="shared" si="3"/>
        <v>4.118444844727196</v>
      </c>
      <c r="G104" s="42">
        <v>41</v>
      </c>
      <c r="H104" s="43">
        <v>19.582027027026999</v>
      </c>
      <c r="I104" s="33">
        <v>2.7614956623192399</v>
      </c>
      <c r="J104" s="33">
        <v>11.931591417005601</v>
      </c>
      <c r="K104" s="33">
        <v>22.1502032671577</v>
      </c>
      <c r="L104" s="33">
        <v>34.081794684163398</v>
      </c>
      <c r="M104" s="33">
        <v>90.270169665490698</v>
      </c>
      <c r="N104" s="33">
        <v>2.7840077953454001</v>
      </c>
      <c r="O104" s="33">
        <v>8.6053335144365004</v>
      </c>
      <c r="P104" s="33">
        <v>21.325513598533998</v>
      </c>
      <c r="Q104" s="33">
        <v>17.6579939752943</v>
      </c>
      <c r="R104" s="33">
        <v>1.4430934211720201</v>
      </c>
      <c r="S104" s="33">
        <v>1.51622738225095</v>
      </c>
      <c r="T104" s="33">
        <v>503.51573558835997</v>
      </c>
      <c r="U104" s="33">
        <v>373.250587994488</v>
      </c>
      <c r="V104" s="15">
        <v>0.57428726679507502</v>
      </c>
      <c r="W104" s="15"/>
      <c r="X104" s="15"/>
    </row>
    <row r="105" spans="1:24" ht="21.25" customHeight="1" x14ac:dyDescent="0.15">
      <c r="A105" s="44" t="s">
        <v>178</v>
      </c>
      <c r="B105" s="45" t="s">
        <v>179</v>
      </c>
      <c r="C105" s="46">
        <v>25</v>
      </c>
      <c r="D105" s="45" t="s">
        <v>73</v>
      </c>
      <c r="E105" s="40">
        <f t="shared" si="2"/>
        <v>168.51295507221565</v>
      </c>
      <c r="F105" s="41">
        <f t="shared" si="3"/>
        <v>4.1100720749320887</v>
      </c>
      <c r="G105" s="42">
        <v>41</v>
      </c>
      <c r="H105" s="43">
        <v>19.1244444444444</v>
      </c>
      <c r="I105" s="33">
        <v>2.8362835112245102</v>
      </c>
      <c r="J105" s="33">
        <v>14.1256890986347</v>
      </c>
      <c r="K105" s="33">
        <v>16.936519389497601</v>
      </c>
      <c r="L105" s="33">
        <v>31.0622084881322</v>
      </c>
      <c r="M105" s="33">
        <v>109.382601754432</v>
      </c>
      <c r="N105" s="33">
        <v>3.3707398207204098</v>
      </c>
      <c r="O105" s="33">
        <v>7.4948031280226397</v>
      </c>
      <c r="P105" s="33">
        <v>28.227112372787399</v>
      </c>
      <c r="Q105" s="33">
        <v>47.543088657322201</v>
      </c>
      <c r="R105" s="33">
        <v>-3.0180254515167801</v>
      </c>
      <c r="S105" s="33">
        <v>1.18684547759354</v>
      </c>
      <c r="T105" s="33">
        <v>11.4285352703413</v>
      </c>
      <c r="U105" s="33">
        <v>21.204928486335699</v>
      </c>
      <c r="V105" s="15">
        <v>0.350209078495474</v>
      </c>
      <c r="W105" s="15"/>
      <c r="X105" s="15"/>
    </row>
    <row r="106" spans="1:24" ht="21.25" customHeight="1" x14ac:dyDescent="0.15">
      <c r="A106" s="37" t="s">
        <v>180</v>
      </c>
      <c r="B106" s="38" t="s">
        <v>74</v>
      </c>
      <c r="C106" s="39">
        <v>27</v>
      </c>
      <c r="D106" s="38" t="s">
        <v>84</v>
      </c>
      <c r="E106" s="40">
        <f t="shared" si="2"/>
        <v>167.7847635921573</v>
      </c>
      <c r="F106" s="41">
        <f t="shared" si="3"/>
        <v>4.0923113071257875</v>
      </c>
      <c r="G106" s="42">
        <v>41</v>
      </c>
      <c r="H106" s="43">
        <v>26.083432432432499</v>
      </c>
      <c r="I106" s="33">
        <v>3.4261463677108002</v>
      </c>
      <c r="J106" s="33">
        <v>4.1546438601522002</v>
      </c>
      <c r="K106" s="33">
        <v>21.858383422163101</v>
      </c>
      <c r="L106" s="33">
        <v>26.013027282315399</v>
      </c>
      <c r="M106" s="33">
        <v>107.24672785873599</v>
      </c>
      <c r="N106" s="33">
        <v>1.26279151951626</v>
      </c>
      <c r="O106" s="33">
        <v>10.262534372270901</v>
      </c>
      <c r="P106" s="33">
        <v>77.986245356507894</v>
      </c>
      <c r="Q106" s="33">
        <v>62.061342287247101</v>
      </c>
      <c r="R106" s="33">
        <v>-2.45080707755822</v>
      </c>
      <c r="S106" s="33">
        <v>0.52686700849636703</v>
      </c>
      <c r="T106" s="33">
        <v>0</v>
      </c>
      <c r="U106" s="33">
        <v>0</v>
      </c>
      <c r="V106" s="15">
        <v>0</v>
      </c>
      <c r="W106" s="15"/>
      <c r="X106" s="15"/>
    </row>
    <row r="107" spans="1:24" ht="21.25" customHeight="1" x14ac:dyDescent="0.15">
      <c r="A107" s="44" t="s">
        <v>181</v>
      </c>
      <c r="B107" s="45" t="s">
        <v>98</v>
      </c>
      <c r="C107" s="46">
        <v>20</v>
      </c>
      <c r="D107" s="45" t="s">
        <v>66</v>
      </c>
      <c r="E107" s="40">
        <f t="shared" si="2"/>
        <v>167.42921428835442</v>
      </c>
      <c r="F107" s="41">
        <f t="shared" si="3"/>
        <v>3.56232370826286</v>
      </c>
      <c r="G107" s="42">
        <v>47</v>
      </c>
      <c r="H107" s="43">
        <v>17.529323529411698</v>
      </c>
      <c r="I107" s="33">
        <v>3.3388684812793201</v>
      </c>
      <c r="J107" s="33">
        <v>11.218652628709799</v>
      </c>
      <c r="K107" s="33">
        <v>17.466961876798301</v>
      </c>
      <c r="L107" s="33">
        <v>28.685614505508202</v>
      </c>
      <c r="M107" s="33">
        <v>107.37596643167601</v>
      </c>
      <c r="N107" s="33">
        <v>3.34738854334595</v>
      </c>
      <c r="O107" s="33">
        <v>11.3626370180507</v>
      </c>
      <c r="P107" s="33">
        <v>24.795567599453499</v>
      </c>
      <c r="Q107" s="33">
        <v>65.766434218218507</v>
      </c>
      <c r="R107" s="33">
        <v>-1.7576525987050999</v>
      </c>
      <c r="S107" s="33">
        <v>1.2737431159702699</v>
      </c>
      <c r="T107" s="33">
        <v>36.052676383771299</v>
      </c>
      <c r="U107" s="33">
        <v>88.949624393648904</v>
      </c>
      <c r="V107" s="15">
        <v>0.288416102420122</v>
      </c>
      <c r="W107" s="15"/>
      <c r="X107" s="15"/>
    </row>
    <row r="108" spans="1:24" ht="21.25" customHeight="1" x14ac:dyDescent="0.15">
      <c r="A108" s="44" t="s">
        <v>182</v>
      </c>
      <c r="B108" s="45" t="s">
        <v>138</v>
      </c>
      <c r="C108" s="46">
        <v>24</v>
      </c>
      <c r="D108" s="45" t="s">
        <v>84</v>
      </c>
      <c r="E108" s="40">
        <f t="shared" si="2"/>
        <v>167.35783577855483</v>
      </c>
      <c r="F108" s="41">
        <f t="shared" si="3"/>
        <v>3.8920426925245311</v>
      </c>
      <c r="G108" s="42">
        <v>43</v>
      </c>
      <c r="H108" s="43">
        <v>27.1367085426544</v>
      </c>
      <c r="I108" s="33">
        <v>2.2144798992905201</v>
      </c>
      <c r="J108" s="33">
        <v>8.9457632432918501</v>
      </c>
      <c r="K108" s="33">
        <v>17.1392369140335</v>
      </c>
      <c r="L108" s="33">
        <v>26.085000157325499</v>
      </c>
      <c r="M108" s="33">
        <v>128.00337485442199</v>
      </c>
      <c r="N108" s="33">
        <v>1.8056912678353201</v>
      </c>
      <c r="O108" s="33">
        <v>6.2615471954447903</v>
      </c>
      <c r="P108" s="33">
        <v>62.8902674423909</v>
      </c>
      <c r="Q108" s="33">
        <v>35.029069872705499</v>
      </c>
      <c r="R108" s="33">
        <v>-3.4560693461485799</v>
      </c>
      <c r="S108" s="33">
        <v>0.93524769996393098</v>
      </c>
      <c r="T108" s="33">
        <v>0</v>
      </c>
      <c r="U108" s="33">
        <v>0</v>
      </c>
      <c r="V108" s="15">
        <v>0</v>
      </c>
      <c r="W108" s="15"/>
      <c r="X108" s="15"/>
    </row>
    <row r="109" spans="1:24" ht="21.25" customHeight="1" x14ac:dyDescent="0.15">
      <c r="A109" s="37" t="s">
        <v>183</v>
      </c>
      <c r="B109" s="38" t="s">
        <v>179</v>
      </c>
      <c r="C109" s="39">
        <v>24</v>
      </c>
      <c r="D109" s="38" t="s">
        <v>73</v>
      </c>
      <c r="E109" s="40">
        <f t="shared" si="2"/>
        <v>167.24818817672559</v>
      </c>
      <c r="F109" s="41">
        <f t="shared" si="3"/>
        <v>4.0792241018713558</v>
      </c>
      <c r="G109" s="42">
        <v>41</v>
      </c>
      <c r="H109" s="43">
        <v>17.794105263157899</v>
      </c>
      <c r="I109" s="33">
        <v>2.5193020312012901</v>
      </c>
      <c r="J109" s="33">
        <v>13.8019141195365</v>
      </c>
      <c r="K109" s="33">
        <v>14.1506006935783</v>
      </c>
      <c r="L109" s="33">
        <v>27.952514813114799</v>
      </c>
      <c r="M109" s="33">
        <v>125.73624635533101</v>
      </c>
      <c r="N109" s="33">
        <v>4.1091291124659</v>
      </c>
      <c r="O109" s="33">
        <v>8.9034041757872</v>
      </c>
      <c r="P109" s="33">
        <v>13.5785610407065</v>
      </c>
      <c r="Q109" s="33">
        <v>36.813979635979798</v>
      </c>
      <c r="R109" s="33">
        <v>-3.6020423934082002</v>
      </c>
      <c r="S109" s="33">
        <v>1.1596417874218701</v>
      </c>
      <c r="T109" s="33">
        <v>154.75423589805601</v>
      </c>
      <c r="U109" s="33">
        <v>296.740780982253</v>
      </c>
      <c r="V109" s="15">
        <v>0.34275956569213201</v>
      </c>
      <c r="W109" s="15"/>
      <c r="X109" s="15"/>
    </row>
    <row r="110" spans="1:24" ht="21.25" customHeight="1" x14ac:dyDescent="0.15">
      <c r="A110" s="44" t="s">
        <v>184</v>
      </c>
      <c r="B110" s="45" t="s">
        <v>86</v>
      </c>
      <c r="C110" s="46">
        <v>28</v>
      </c>
      <c r="D110" s="45" t="s">
        <v>103</v>
      </c>
      <c r="E110" s="40">
        <f t="shared" si="2"/>
        <v>166.82991403544014</v>
      </c>
      <c r="F110" s="41">
        <f t="shared" si="3"/>
        <v>4.0690222935473201</v>
      </c>
      <c r="G110" s="42">
        <v>41</v>
      </c>
      <c r="H110" s="43">
        <v>18.255414634146302</v>
      </c>
      <c r="I110" s="33">
        <v>2.5235569729515102</v>
      </c>
      <c r="J110" s="33">
        <v>14.174661314261799</v>
      </c>
      <c r="K110" s="33">
        <v>13.8809401491397</v>
      </c>
      <c r="L110" s="33">
        <v>28.055601463401501</v>
      </c>
      <c r="M110" s="33">
        <v>128.14926358042001</v>
      </c>
      <c r="N110" s="33">
        <v>5.6143700572051403</v>
      </c>
      <c r="O110" s="33">
        <v>7.4060420651188901</v>
      </c>
      <c r="P110" s="33">
        <v>18.881968623939201</v>
      </c>
      <c r="Q110" s="33">
        <v>38.517964635267703</v>
      </c>
      <c r="R110" s="33">
        <v>3.62530061592093</v>
      </c>
      <c r="S110" s="33">
        <v>1.9883435436489401</v>
      </c>
      <c r="T110" s="33">
        <v>132.96236512331399</v>
      </c>
      <c r="U110" s="33">
        <v>151.80000066194299</v>
      </c>
      <c r="V110" s="15">
        <v>0.46692393763711898</v>
      </c>
      <c r="W110" s="15"/>
      <c r="X110" s="15"/>
    </row>
    <row r="111" spans="1:24" ht="21.25" customHeight="1" x14ac:dyDescent="0.15">
      <c r="A111" s="44" t="s">
        <v>185</v>
      </c>
      <c r="B111" s="48" t="s">
        <v>186</v>
      </c>
      <c r="C111" s="49">
        <v>25</v>
      </c>
      <c r="D111" s="48" t="s">
        <v>60</v>
      </c>
      <c r="E111" s="40">
        <f t="shared" si="2"/>
        <v>166.29920231453656</v>
      </c>
      <c r="F111" s="41">
        <f t="shared" si="3"/>
        <v>4.0560781052325989</v>
      </c>
      <c r="G111" s="42">
        <v>41</v>
      </c>
      <c r="H111" s="43">
        <v>16.999194444444601</v>
      </c>
      <c r="I111" s="33">
        <v>2.6337590953838599</v>
      </c>
      <c r="J111" s="33">
        <v>14.995539864479801</v>
      </c>
      <c r="K111" s="33">
        <v>14.9484945400617</v>
      </c>
      <c r="L111" s="33">
        <v>29.9440344045416</v>
      </c>
      <c r="M111" s="33">
        <v>107.468674638656</v>
      </c>
      <c r="N111" s="33">
        <v>5.59181636072522</v>
      </c>
      <c r="O111" s="33">
        <v>9.6478779253358198</v>
      </c>
      <c r="P111" s="33">
        <v>17.185029654562101</v>
      </c>
      <c r="Q111" s="33">
        <v>46.344597163489397</v>
      </c>
      <c r="R111" s="33">
        <v>-6.8182112852124997E-3</v>
      </c>
      <c r="S111" s="33">
        <v>1.8818966911410999</v>
      </c>
      <c r="T111" s="33">
        <v>148.93210105079999</v>
      </c>
      <c r="U111" s="33">
        <v>179.52684973435299</v>
      </c>
      <c r="V111" s="15">
        <v>0.45342683064288702</v>
      </c>
      <c r="W111" s="15"/>
      <c r="X111" s="15"/>
    </row>
    <row r="112" spans="1:24" ht="21.25" customHeight="1" x14ac:dyDescent="0.15">
      <c r="A112" s="44" t="s">
        <v>187</v>
      </c>
      <c r="B112" s="45" t="s">
        <v>127</v>
      </c>
      <c r="C112" s="46">
        <v>21</v>
      </c>
      <c r="D112" s="45" t="s">
        <v>63</v>
      </c>
      <c r="E112" s="40">
        <f t="shared" si="2"/>
        <v>166.13625564796877</v>
      </c>
      <c r="F112" s="41">
        <f t="shared" si="3"/>
        <v>3.4611719926660158</v>
      </c>
      <c r="G112" s="42">
        <v>48</v>
      </c>
      <c r="H112" s="43">
        <v>13.5395</v>
      </c>
      <c r="I112" s="33">
        <v>2.6155754632543999</v>
      </c>
      <c r="J112" s="33">
        <v>12.745994934898899</v>
      </c>
      <c r="K112" s="33">
        <v>12.600258923596799</v>
      </c>
      <c r="L112" s="33">
        <v>25.3462538584957</v>
      </c>
      <c r="M112" s="33">
        <v>122.459022682323</v>
      </c>
      <c r="N112" s="33">
        <v>6.1035414965303998</v>
      </c>
      <c r="O112" s="33">
        <v>12.8329878956218</v>
      </c>
      <c r="P112" s="33">
        <v>16.010034700382899</v>
      </c>
      <c r="Q112" s="33">
        <v>66.555579290015501</v>
      </c>
      <c r="R112" s="33">
        <v>0.71572223338448204</v>
      </c>
      <c r="S112" s="33">
        <v>1.65060434545065</v>
      </c>
      <c r="T112" s="33">
        <v>5.86722030910075</v>
      </c>
      <c r="U112" s="33">
        <v>8.6435705211389795</v>
      </c>
      <c r="V112" s="15">
        <v>0.40433497923998402</v>
      </c>
      <c r="W112" s="15"/>
      <c r="X112" s="15"/>
    </row>
    <row r="113" spans="1:24" ht="21.25" customHeight="1" x14ac:dyDescent="0.15">
      <c r="A113" s="44" t="s">
        <v>188</v>
      </c>
      <c r="B113" s="45" t="s">
        <v>94</v>
      </c>
      <c r="C113" s="46">
        <v>29</v>
      </c>
      <c r="D113" s="45" t="s">
        <v>84</v>
      </c>
      <c r="E113" s="40">
        <f t="shared" si="2"/>
        <v>166.05927519015438</v>
      </c>
      <c r="F113" s="41">
        <f t="shared" si="3"/>
        <v>3.7740744361398724</v>
      </c>
      <c r="G113" s="42">
        <v>44</v>
      </c>
      <c r="H113" s="43">
        <v>21.823166666666602</v>
      </c>
      <c r="I113" s="33">
        <v>3.0907312154190998</v>
      </c>
      <c r="J113" s="33">
        <v>4.0663640026385597</v>
      </c>
      <c r="K113" s="33">
        <v>24.5999659103291</v>
      </c>
      <c r="L113" s="33">
        <v>28.666329912967701</v>
      </c>
      <c r="M113" s="33">
        <v>81.886237006620206</v>
      </c>
      <c r="N113" s="33">
        <v>1.69754769403001</v>
      </c>
      <c r="O113" s="33">
        <v>14.6712766650011</v>
      </c>
      <c r="P113" s="33">
        <v>48.873068089695501</v>
      </c>
      <c r="Q113" s="33">
        <v>36.907114678471601</v>
      </c>
      <c r="R113" s="33">
        <v>-0.97231071455330098</v>
      </c>
      <c r="S113" s="33">
        <v>0.596391036726588</v>
      </c>
      <c r="T113" s="33">
        <v>0</v>
      </c>
      <c r="U113" s="33">
        <v>0</v>
      </c>
      <c r="V113" s="15">
        <v>0</v>
      </c>
      <c r="W113" s="15"/>
      <c r="X113" s="15"/>
    </row>
    <row r="114" spans="1:24" ht="21.25" customHeight="1" x14ac:dyDescent="0.15">
      <c r="A114" s="37" t="s">
        <v>189</v>
      </c>
      <c r="B114" s="38" t="s">
        <v>95</v>
      </c>
      <c r="C114" s="39">
        <v>28</v>
      </c>
      <c r="D114" s="38" t="s">
        <v>103</v>
      </c>
      <c r="E114" s="40">
        <f t="shared" si="2"/>
        <v>165.94359144576759</v>
      </c>
      <c r="F114" s="41">
        <f t="shared" si="3"/>
        <v>4.1485897861441901</v>
      </c>
      <c r="G114" s="42">
        <v>40</v>
      </c>
      <c r="H114" s="43">
        <v>18.4365263157895</v>
      </c>
      <c r="I114" s="33">
        <v>2.9241824184641199</v>
      </c>
      <c r="J114" s="33">
        <v>10.165663261804401</v>
      </c>
      <c r="K114" s="33">
        <v>23.304832013817499</v>
      </c>
      <c r="L114" s="33">
        <v>33.470495275621801</v>
      </c>
      <c r="M114" s="33">
        <v>87.975228051042393</v>
      </c>
      <c r="N114" s="33">
        <v>2.19093688065644</v>
      </c>
      <c r="O114" s="33">
        <v>9.5696664852875202</v>
      </c>
      <c r="P114" s="33">
        <v>12.025793114028399</v>
      </c>
      <c r="Q114" s="33">
        <v>24.978334805569801</v>
      </c>
      <c r="R114" s="33">
        <v>1.0505955880502</v>
      </c>
      <c r="S114" s="33">
        <v>1.43574713667122</v>
      </c>
      <c r="T114" s="33">
        <v>241.715284948342</v>
      </c>
      <c r="U114" s="33">
        <v>292.546925314568</v>
      </c>
      <c r="V114" s="15">
        <v>0.452428190325111</v>
      </c>
      <c r="W114" s="15"/>
      <c r="X114" s="15"/>
    </row>
    <row r="115" spans="1:24" ht="21.25" customHeight="1" x14ac:dyDescent="0.15">
      <c r="A115" s="44" t="s">
        <v>190</v>
      </c>
      <c r="B115" s="45" t="s">
        <v>153</v>
      </c>
      <c r="C115" s="46">
        <v>25</v>
      </c>
      <c r="D115" s="45" t="s">
        <v>59</v>
      </c>
      <c r="E115" s="40">
        <f t="shared" si="2"/>
        <v>165.73345049937302</v>
      </c>
      <c r="F115" s="41">
        <f t="shared" si="3"/>
        <v>4.1433362624843255</v>
      </c>
      <c r="G115" s="42">
        <v>40</v>
      </c>
      <c r="H115" s="43">
        <v>18.994324324324399</v>
      </c>
      <c r="I115" s="33">
        <v>3.08832541246126</v>
      </c>
      <c r="J115" s="33">
        <v>13.4660774138392</v>
      </c>
      <c r="K115" s="33">
        <v>16.8529473575</v>
      </c>
      <c r="L115" s="33">
        <v>30.319024771339102</v>
      </c>
      <c r="M115" s="33">
        <v>115.304051407882</v>
      </c>
      <c r="N115" s="33">
        <v>2.4509088130262202</v>
      </c>
      <c r="O115" s="33">
        <v>6.8802045237151201</v>
      </c>
      <c r="P115" s="33">
        <v>16.8197071699209</v>
      </c>
      <c r="Q115" s="33">
        <v>31.5397404641358</v>
      </c>
      <c r="R115" s="33">
        <v>-1.8933428402435799</v>
      </c>
      <c r="S115" s="33">
        <v>1.7938768877890401</v>
      </c>
      <c r="T115" s="33">
        <v>332.85395633347298</v>
      </c>
      <c r="U115" s="33">
        <v>306.02178710500999</v>
      </c>
      <c r="V115" s="15">
        <v>0.52099952103679004</v>
      </c>
      <c r="W115" s="15"/>
      <c r="X115" s="15"/>
    </row>
    <row r="116" spans="1:24" ht="21.25" customHeight="1" x14ac:dyDescent="0.2">
      <c r="A116" s="47" t="s">
        <v>191</v>
      </c>
      <c r="B116" s="38" t="s">
        <v>69</v>
      </c>
      <c r="C116" s="39">
        <v>24</v>
      </c>
      <c r="D116" s="38" t="s">
        <v>84</v>
      </c>
      <c r="E116" s="40">
        <f t="shared" si="2"/>
        <v>165.17140342575325</v>
      </c>
      <c r="F116" s="41">
        <f t="shared" si="3"/>
        <v>3.7538955324034831</v>
      </c>
      <c r="G116" s="42">
        <v>44</v>
      </c>
      <c r="H116" s="43">
        <v>24.0775857142857</v>
      </c>
      <c r="I116" s="33">
        <v>3.1236763832235002</v>
      </c>
      <c r="J116" s="33">
        <v>5.7338494672680804</v>
      </c>
      <c r="K116" s="33">
        <v>22.820995597694498</v>
      </c>
      <c r="L116" s="33">
        <v>28.554845064962599</v>
      </c>
      <c r="M116" s="33">
        <v>82.868990042740407</v>
      </c>
      <c r="N116" s="33">
        <v>2.4775529208321001</v>
      </c>
      <c r="O116" s="33">
        <v>11.5813157101818</v>
      </c>
      <c r="P116" s="33">
        <v>74.548708945658603</v>
      </c>
      <c r="Q116" s="33">
        <v>74.742196445566293</v>
      </c>
      <c r="R116" s="33">
        <v>4.5982294565553303</v>
      </c>
      <c r="S116" s="33">
        <v>0.95173834778711497</v>
      </c>
      <c r="T116" s="33">
        <v>0</v>
      </c>
      <c r="U116" s="33">
        <v>0</v>
      </c>
      <c r="V116" s="15">
        <v>0</v>
      </c>
      <c r="W116" s="15"/>
      <c r="X116" s="15"/>
    </row>
    <row r="117" spans="1:24" ht="21.25" customHeight="1" x14ac:dyDescent="0.2">
      <c r="A117" s="47" t="s">
        <v>192</v>
      </c>
      <c r="B117" s="38" t="s">
        <v>61</v>
      </c>
      <c r="C117" s="39">
        <v>27</v>
      </c>
      <c r="D117" s="38" t="s">
        <v>84</v>
      </c>
      <c r="E117" s="40">
        <f t="shared" si="2"/>
        <v>163.35039965499334</v>
      </c>
      <c r="F117" s="41">
        <f t="shared" si="3"/>
        <v>3.798846503604496</v>
      </c>
      <c r="G117" s="42">
        <v>43</v>
      </c>
      <c r="H117" s="43">
        <v>26.032499999999999</v>
      </c>
      <c r="I117" s="33">
        <v>1.64291686959897</v>
      </c>
      <c r="J117" s="33">
        <v>7.6206292484109097</v>
      </c>
      <c r="K117" s="33">
        <v>22.214486311568798</v>
      </c>
      <c r="L117" s="33">
        <v>29.835115559979702</v>
      </c>
      <c r="M117" s="33">
        <v>99.811235947045901</v>
      </c>
      <c r="N117" s="33">
        <v>1.30738898554361</v>
      </c>
      <c r="O117" s="33">
        <v>5.34411842139302</v>
      </c>
      <c r="P117" s="33">
        <v>66.255990793725999</v>
      </c>
      <c r="Q117" s="33">
        <v>45.941782891815201</v>
      </c>
      <c r="R117" s="33">
        <v>6.5538375723907896</v>
      </c>
      <c r="S117" s="33">
        <v>1.1426727911863299</v>
      </c>
      <c r="T117" s="33">
        <v>0</v>
      </c>
      <c r="U117" s="33">
        <v>3.3699977196507798E-5</v>
      </c>
      <c r="V117" s="15">
        <v>0</v>
      </c>
      <c r="W117" s="15"/>
      <c r="X117" s="15"/>
    </row>
    <row r="118" spans="1:24" ht="21.25" customHeight="1" x14ac:dyDescent="0.15">
      <c r="A118" s="44" t="s">
        <v>193</v>
      </c>
      <c r="B118" s="48" t="s">
        <v>153</v>
      </c>
      <c r="C118" s="49">
        <v>19</v>
      </c>
      <c r="D118" s="48" t="s">
        <v>73</v>
      </c>
      <c r="E118" s="40">
        <f t="shared" si="2"/>
        <v>162.52345977135656</v>
      </c>
      <c r="F118" s="41">
        <f t="shared" si="3"/>
        <v>4.0630864942839136</v>
      </c>
      <c r="G118" s="42">
        <v>40</v>
      </c>
      <c r="H118" s="43">
        <v>18.887928571428599</v>
      </c>
      <c r="I118" s="33">
        <v>3.1260728173924899</v>
      </c>
      <c r="J118" s="33">
        <v>11.609595910161399</v>
      </c>
      <c r="K118" s="33">
        <v>21.113895499202901</v>
      </c>
      <c r="L118" s="33">
        <v>32.723491409364399</v>
      </c>
      <c r="M118" s="33">
        <v>88.421055287017595</v>
      </c>
      <c r="N118" s="33">
        <v>3.2832153531659198</v>
      </c>
      <c r="O118" s="33">
        <v>8.64564074361172</v>
      </c>
      <c r="P118" s="33">
        <v>14.255882062656999</v>
      </c>
      <c r="Q118" s="33">
        <v>29.588458313158402</v>
      </c>
      <c r="R118" s="33">
        <v>-1.6527049703668399</v>
      </c>
      <c r="S118" s="33">
        <v>1.54656661622972</v>
      </c>
      <c r="T118" s="33">
        <v>5.9968023827162398</v>
      </c>
      <c r="U118" s="33">
        <v>5.9968023827162398</v>
      </c>
      <c r="V118" s="15">
        <v>0.5</v>
      </c>
      <c r="W118" s="15"/>
      <c r="X118" s="15"/>
    </row>
    <row r="119" spans="1:24" ht="21.25" customHeight="1" x14ac:dyDescent="0.2">
      <c r="A119" s="47" t="s">
        <v>194</v>
      </c>
      <c r="B119" s="38" t="s">
        <v>170</v>
      </c>
      <c r="C119" s="39">
        <v>20</v>
      </c>
      <c r="D119" s="38" t="s">
        <v>60</v>
      </c>
      <c r="E119" s="40">
        <f t="shared" si="2"/>
        <v>161.61803689037222</v>
      </c>
      <c r="F119" s="41">
        <f t="shared" si="3"/>
        <v>3.848048497389815</v>
      </c>
      <c r="G119" s="42">
        <v>42</v>
      </c>
      <c r="H119" s="43">
        <v>19.313347826087</v>
      </c>
      <c r="I119" s="33">
        <v>2.6726755884875701</v>
      </c>
      <c r="J119" s="33">
        <v>11.5131371333879</v>
      </c>
      <c r="K119" s="33">
        <v>17.343193726871899</v>
      </c>
      <c r="L119" s="33">
        <v>28.856330860259899</v>
      </c>
      <c r="M119" s="33">
        <v>115.23353144124501</v>
      </c>
      <c r="N119" s="33">
        <v>2.3241039747543502</v>
      </c>
      <c r="O119" s="33">
        <v>7.1465980413405097</v>
      </c>
      <c r="P119" s="33">
        <v>15.6954125314465</v>
      </c>
      <c r="Q119" s="33">
        <v>13.150116066410099</v>
      </c>
      <c r="R119" s="33">
        <v>-1.8335350265401</v>
      </c>
      <c r="S119" s="33">
        <v>1.4507302705339999</v>
      </c>
      <c r="T119" s="33">
        <v>131.72867084694201</v>
      </c>
      <c r="U119" s="33">
        <v>249.72126011355999</v>
      </c>
      <c r="V119" s="15">
        <v>0.345336727457901</v>
      </c>
      <c r="W119" s="15"/>
      <c r="X119" s="15"/>
    </row>
    <row r="120" spans="1:24" ht="21.25" customHeight="1" x14ac:dyDescent="0.15">
      <c r="A120" s="44" t="s">
        <v>195</v>
      </c>
      <c r="B120" s="45" t="s">
        <v>98</v>
      </c>
      <c r="C120" s="46">
        <v>28</v>
      </c>
      <c r="D120" s="45" t="s">
        <v>73</v>
      </c>
      <c r="E120" s="40">
        <f t="shared" si="2"/>
        <v>161.09228078325583</v>
      </c>
      <c r="F120" s="41">
        <f t="shared" si="3"/>
        <v>3.4274953358139539</v>
      </c>
      <c r="G120" s="42">
        <v>47</v>
      </c>
      <c r="H120" s="43">
        <v>19.542076923077001</v>
      </c>
      <c r="I120" s="33">
        <v>2.0930013340018698</v>
      </c>
      <c r="J120" s="33">
        <v>13.486406872863901</v>
      </c>
      <c r="K120" s="33">
        <v>18.4418313002537</v>
      </c>
      <c r="L120" s="33">
        <v>31.928238173117599</v>
      </c>
      <c r="M120" s="33">
        <v>99.036809890738795</v>
      </c>
      <c r="N120" s="33">
        <v>1.4126561843850001</v>
      </c>
      <c r="O120" s="33">
        <v>5.4597636142964898</v>
      </c>
      <c r="P120" s="33">
        <v>24.348170449703101</v>
      </c>
      <c r="Q120" s="33">
        <v>22.860175181078699</v>
      </c>
      <c r="R120" s="33">
        <v>-2.0430174433559598</v>
      </c>
      <c r="S120" s="33">
        <v>1.53121934353539</v>
      </c>
      <c r="T120" s="33">
        <v>24.842940872311701</v>
      </c>
      <c r="U120" s="33">
        <v>31.303966583683199</v>
      </c>
      <c r="V120" s="15">
        <v>0.44246320942577899</v>
      </c>
      <c r="W120" s="15"/>
      <c r="X120" s="15"/>
    </row>
    <row r="121" spans="1:24" ht="21.25" customHeight="1" x14ac:dyDescent="0.2">
      <c r="A121" s="47" t="s">
        <v>196</v>
      </c>
      <c r="B121" s="38" t="s">
        <v>58</v>
      </c>
      <c r="C121" s="39">
        <v>30</v>
      </c>
      <c r="D121" s="38" t="s">
        <v>84</v>
      </c>
      <c r="E121" s="40">
        <f t="shared" si="2"/>
        <v>160.92505104576287</v>
      </c>
      <c r="F121" s="41">
        <f t="shared" si="3"/>
        <v>3.5761122454613972</v>
      </c>
      <c r="G121" s="42">
        <v>45</v>
      </c>
      <c r="H121" s="43">
        <v>19.754528571428501</v>
      </c>
      <c r="I121" s="33">
        <v>2.9155071442205398</v>
      </c>
      <c r="J121" s="33">
        <v>4.3066501005017699</v>
      </c>
      <c r="K121" s="33">
        <v>21.9283372942113</v>
      </c>
      <c r="L121" s="33">
        <v>26.234987394712999</v>
      </c>
      <c r="M121" s="33">
        <v>96.511509681516003</v>
      </c>
      <c r="N121" s="33">
        <v>2.05795329801858</v>
      </c>
      <c r="O121" s="33">
        <v>12.213660338819301</v>
      </c>
      <c r="P121" s="33">
        <v>47.685066716135303</v>
      </c>
      <c r="Q121" s="33">
        <v>30.2273240274044</v>
      </c>
      <c r="R121" s="33">
        <v>-0.19888259535091199</v>
      </c>
      <c r="S121" s="33">
        <v>0.54442409380020496</v>
      </c>
      <c r="T121" s="33">
        <v>0</v>
      </c>
      <c r="U121" s="33">
        <v>0</v>
      </c>
      <c r="V121" s="15">
        <v>0</v>
      </c>
      <c r="W121" s="15"/>
      <c r="X121" s="15"/>
    </row>
    <row r="122" spans="1:24" ht="21.25" customHeight="1" x14ac:dyDescent="0.2">
      <c r="A122" s="47" t="s">
        <v>197</v>
      </c>
      <c r="B122" s="38" t="s">
        <v>138</v>
      </c>
      <c r="C122" s="39">
        <v>28</v>
      </c>
      <c r="D122" s="38" t="s">
        <v>60</v>
      </c>
      <c r="E122" s="40">
        <f t="shared" si="2"/>
        <v>160.70473736682146</v>
      </c>
      <c r="F122" s="41">
        <f t="shared" si="3"/>
        <v>3.7373194736470108</v>
      </c>
      <c r="G122" s="42">
        <v>43</v>
      </c>
      <c r="H122" s="43">
        <v>20.409820512820499</v>
      </c>
      <c r="I122" s="33">
        <v>3.2572607630456201</v>
      </c>
      <c r="J122" s="33">
        <v>14.071447912618099</v>
      </c>
      <c r="K122" s="33">
        <v>12.427281598292099</v>
      </c>
      <c r="L122" s="33">
        <v>26.498729510910099</v>
      </c>
      <c r="M122" s="33">
        <v>117.781919279422</v>
      </c>
      <c r="N122" s="33">
        <v>4.6300917838676003</v>
      </c>
      <c r="O122" s="33">
        <v>6.7863650308628198</v>
      </c>
      <c r="P122" s="33">
        <v>43.7242956632711</v>
      </c>
      <c r="Q122" s="33">
        <v>52.848974621941103</v>
      </c>
      <c r="R122" s="33">
        <v>-4.0796389002823901</v>
      </c>
      <c r="S122" s="33">
        <v>1.47111978458707</v>
      </c>
      <c r="T122" s="33">
        <v>455.728025016684</v>
      </c>
      <c r="U122" s="33">
        <v>372.72254705525597</v>
      </c>
      <c r="V122" s="15">
        <v>0.55009681974980895</v>
      </c>
      <c r="W122" s="15"/>
      <c r="X122" s="15"/>
    </row>
    <row r="123" spans="1:24" ht="21.25" customHeight="1" x14ac:dyDescent="0.2">
      <c r="A123" s="47" t="s">
        <v>198</v>
      </c>
      <c r="B123" s="38" t="s">
        <v>61</v>
      </c>
      <c r="C123" s="39">
        <v>26</v>
      </c>
      <c r="D123" s="38" t="s">
        <v>73</v>
      </c>
      <c r="E123" s="40">
        <f t="shared" si="2"/>
        <v>159.37322423568736</v>
      </c>
      <c r="F123" s="41">
        <f t="shared" si="3"/>
        <v>3.7063540519927294</v>
      </c>
      <c r="G123" s="42">
        <v>43</v>
      </c>
      <c r="H123" s="43">
        <v>16.170364864864901</v>
      </c>
      <c r="I123" s="33">
        <v>1.8315246253937001</v>
      </c>
      <c r="J123" s="33">
        <v>15.001057956390801</v>
      </c>
      <c r="K123" s="33">
        <v>18.755965449971001</v>
      </c>
      <c r="L123" s="33">
        <v>33.757023406361803</v>
      </c>
      <c r="M123" s="33">
        <v>81.872745227636202</v>
      </c>
      <c r="N123" s="33">
        <v>2.2057213922186301</v>
      </c>
      <c r="O123" s="33">
        <v>6.7263702286394</v>
      </c>
      <c r="P123" s="33">
        <v>18.565204727525401</v>
      </c>
      <c r="Q123" s="33">
        <v>30.936072417458099</v>
      </c>
      <c r="R123" s="33">
        <v>4.7698568355425399</v>
      </c>
      <c r="S123" s="33">
        <v>2.24932878992262</v>
      </c>
      <c r="T123" s="33">
        <v>5.3150847937914003</v>
      </c>
      <c r="U123" s="33">
        <v>7.6417884722657297</v>
      </c>
      <c r="V123" s="15">
        <v>0.41021353567725399</v>
      </c>
      <c r="W123" s="15"/>
      <c r="X123" s="15"/>
    </row>
    <row r="124" spans="1:24" ht="21.25" customHeight="1" x14ac:dyDescent="0.15">
      <c r="A124" s="37" t="s">
        <v>199</v>
      </c>
      <c r="B124" s="38" t="s">
        <v>58</v>
      </c>
      <c r="C124" s="39">
        <v>29</v>
      </c>
      <c r="D124" s="38" t="s">
        <v>73</v>
      </c>
      <c r="E124" s="40">
        <f t="shared" si="2"/>
        <v>158.97210907443525</v>
      </c>
      <c r="F124" s="41">
        <f t="shared" si="3"/>
        <v>3.5327135349874501</v>
      </c>
      <c r="G124" s="42">
        <v>45</v>
      </c>
      <c r="H124" s="43">
        <v>19.764582823289899</v>
      </c>
      <c r="I124" s="33">
        <v>0.99045721123771402</v>
      </c>
      <c r="J124" s="33">
        <v>15.243153677625999</v>
      </c>
      <c r="K124" s="33">
        <v>16.056317678363001</v>
      </c>
      <c r="L124" s="33">
        <v>31.299471355988899</v>
      </c>
      <c r="M124" s="33">
        <v>110.31327099465901</v>
      </c>
      <c r="N124" s="33">
        <v>1.7160539384731801</v>
      </c>
      <c r="O124" s="33">
        <v>2.9812987690120698</v>
      </c>
      <c r="P124" s="33">
        <v>19.772309855573099</v>
      </c>
      <c r="Q124" s="33">
        <v>60.352030235635702</v>
      </c>
      <c r="R124" s="33">
        <v>1.5255932275525701</v>
      </c>
      <c r="S124" s="33">
        <v>1.92695945431738</v>
      </c>
      <c r="T124" s="33">
        <v>34.237092631949999</v>
      </c>
      <c r="U124" s="33">
        <v>39.271969867899998</v>
      </c>
      <c r="V124" s="15">
        <v>0.46575335703703002</v>
      </c>
      <c r="W124" s="15"/>
      <c r="X124" s="15"/>
    </row>
    <row r="125" spans="1:24" ht="21.25" customHeight="1" x14ac:dyDescent="0.2">
      <c r="A125" s="47" t="s">
        <v>200</v>
      </c>
      <c r="B125" s="38" t="s">
        <v>127</v>
      </c>
      <c r="C125" s="39">
        <v>22</v>
      </c>
      <c r="D125" s="38" t="s">
        <v>84</v>
      </c>
      <c r="E125" s="40">
        <f t="shared" si="2"/>
        <v>157.87322082168413</v>
      </c>
      <c r="F125" s="41">
        <f t="shared" si="3"/>
        <v>3.2890254337850862</v>
      </c>
      <c r="G125" s="42">
        <v>48</v>
      </c>
      <c r="H125" s="43">
        <v>22.227765625</v>
      </c>
      <c r="I125" s="33">
        <v>2.9611865509320201</v>
      </c>
      <c r="J125" s="33">
        <v>5.64248885303458</v>
      </c>
      <c r="K125" s="33">
        <v>16.888733886450598</v>
      </c>
      <c r="L125" s="33">
        <v>22.531222739485099</v>
      </c>
      <c r="M125" s="33">
        <v>109.54940644564201</v>
      </c>
      <c r="N125" s="33">
        <v>1.0667963686002</v>
      </c>
      <c r="O125" s="33">
        <v>8.8384189102800992</v>
      </c>
      <c r="P125" s="33">
        <v>89.1400577992368</v>
      </c>
      <c r="Q125" s="33">
        <v>61.5295160958187</v>
      </c>
      <c r="R125" s="33">
        <v>0.39143139858752302</v>
      </c>
      <c r="S125" s="33">
        <v>0.73070142170502195</v>
      </c>
      <c r="T125" s="33">
        <v>0</v>
      </c>
      <c r="U125" s="33">
        <v>0</v>
      </c>
      <c r="V125" s="15">
        <v>0</v>
      </c>
      <c r="W125" s="15"/>
      <c r="X125" s="15"/>
    </row>
    <row r="126" spans="1:24" ht="21.25" customHeight="1" x14ac:dyDescent="0.15">
      <c r="A126" s="44" t="s">
        <v>201</v>
      </c>
      <c r="B126" s="48" t="s">
        <v>127</v>
      </c>
      <c r="C126" s="49">
        <v>31</v>
      </c>
      <c r="D126" s="48" t="s">
        <v>66</v>
      </c>
      <c r="E126" s="40">
        <f t="shared" si="2"/>
        <v>157.73337196807248</v>
      </c>
      <c r="F126" s="41">
        <f t="shared" si="3"/>
        <v>3.2861119160015098</v>
      </c>
      <c r="G126" s="42">
        <v>48</v>
      </c>
      <c r="H126" s="43">
        <v>16.882637931034498</v>
      </c>
      <c r="I126" s="33">
        <v>2.72442111493522</v>
      </c>
      <c r="J126" s="33">
        <v>15.9143698373066</v>
      </c>
      <c r="K126" s="33">
        <v>11.4794276853541</v>
      </c>
      <c r="L126" s="33">
        <v>27.393797522660599</v>
      </c>
      <c r="M126" s="33">
        <v>115.453164615408</v>
      </c>
      <c r="N126" s="33">
        <v>4.3621160179852803</v>
      </c>
      <c r="O126" s="33">
        <v>7.0679733786055197</v>
      </c>
      <c r="P126" s="33">
        <v>18.4472516758767</v>
      </c>
      <c r="Q126" s="33">
        <v>60.087277986892801</v>
      </c>
      <c r="R126" s="33">
        <v>1.32045435638136</v>
      </c>
      <c r="S126" s="33">
        <v>2.0609083984996301</v>
      </c>
      <c r="T126" s="33">
        <v>77.913085677809804</v>
      </c>
      <c r="U126" s="33">
        <v>85.090209639828501</v>
      </c>
      <c r="V126" s="15">
        <v>0.47798472740065401</v>
      </c>
      <c r="W126" s="15"/>
      <c r="X126" s="15"/>
    </row>
    <row r="127" spans="1:24" ht="21.25" customHeight="1" x14ac:dyDescent="0.15">
      <c r="A127" s="44" t="s">
        <v>202</v>
      </c>
      <c r="B127" s="45" t="s">
        <v>119</v>
      </c>
      <c r="C127" s="46">
        <v>26</v>
      </c>
      <c r="D127" s="45" t="s">
        <v>59</v>
      </c>
      <c r="E127" s="40">
        <f t="shared" si="2"/>
        <v>157.62834025140964</v>
      </c>
      <c r="F127" s="41">
        <f t="shared" si="3"/>
        <v>3.8445936646685279</v>
      </c>
      <c r="G127" s="42">
        <v>41</v>
      </c>
      <c r="H127" s="43">
        <v>19.480052631578999</v>
      </c>
      <c r="I127" s="33">
        <v>3.13333912702995</v>
      </c>
      <c r="J127" s="33">
        <v>13.414876988086901</v>
      </c>
      <c r="K127" s="33">
        <v>14.215193844024601</v>
      </c>
      <c r="L127" s="33">
        <v>27.630070832111699</v>
      </c>
      <c r="M127" s="33">
        <v>106.226438750227</v>
      </c>
      <c r="N127" s="33">
        <v>5.1813380503537996</v>
      </c>
      <c r="O127" s="33">
        <v>8.2347473312327697</v>
      </c>
      <c r="P127" s="33">
        <v>25.7770685874804</v>
      </c>
      <c r="Q127" s="33">
        <v>48.190803575388301</v>
      </c>
      <c r="R127" s="33">
        <v>-0.70875949363755297</v>
      </c>
      <c r="S127" s="33">
        <v>1.7837489312816099</v>
      </c>
      <c r="T127" s="33">
        <v>505.77555791529801</v>
      </c>
      <c r="U127" s="33">
        <v>404.468448221328</v>
      </c>
      <c r="V127" s="15">
        <v>0.55564832561982502</v>
      </c>
      <c r="W127" s="15"/>
      <c r="X127" s="15"/>
    </row>
    <row r="128" spans="1:24" ht="21.25" customHeight="1" x14ac:dyDescent="0.2">
      <c r="A128" s="47" t="s">
        <v>203</v>
      </c>
      <c r="B128" s="38" t="s">
        <v>69</v>
      </c>
      <c r="C128" s="39">
        <v>30</v>
      </c>
      <c r="D128" s="38" t="s">
        <v>66</v>
      </c>
      <c r="E128" s="40">
        <f t="shared" si="2"/>
        <v>157.44920628116299</v>
      </c>
      <c r="F128" s="41">
        <f t="shared" si="3"/>
        <v>3.5783910518446134</v>
      </c>
      <c r="G128" s="42">
        <v>44</v>
      </c>
      <c r="H128" s="43">
        <v>16.597947368421099</v>
      </c>
      <c r="I128" s="33">
        <v>2.3323790994669999</v>
      </c>
      <c r="J128" s="33">
        <v>8.9580945499085907</v>
      </c>
      <c r="K128" s="33">
        <v>19.035004485819499</v>
      </c>
      <c r="L128" s="33">
        <v>27.9930990357281</v>
      </c>
      <c r="M128" s="33">
        <v>111.342902067837</v>
      </c>
      <c r="N128" s="33">
        <v>2.3225318320319701</v>
      </c>
      <c r="O128" s="33">
        <v>6.8540567342874903</v>
      </c>
      <c r="P128" s="33">
        <v>20.451723357426101</v>
      </c>
      <c r="Q128" s="33">
        <v>29.538938439584602</v>
      </c>
      <c r="R128" s="33">
        <v>3.6275190747025698</v>
      </c>
      <c r="S128" s="33">
        <v>1.4869176728339999</v>
      </c>
      <c r="T128" s="33">
        <v>7.60902102870386</v>
      </c>
      <c r="U128" s="33">
        <v>9.5493361154553593</v>
      </c>
      <c r="V128" s="15">
        <v>0.443458599490337</v>
      </c>
      <c r="W128" s="15"/>
      <c r="X128" s="15"/>
    </row>
    <row r="129" spans="1:24" ht="21.25" customHeight="1" x14ac:dyDescent="0.2">
      <c r="A129" s="47" t="s">
        <v>204</v>
      </c>
      <c r="B129" s="38" t="s">
        <v>88</v>
      </c>
      <c r="C129" s="39">
        <v>26</v>
      </c>
      <c r="D129" s="38" t="s">
        <v>73</v>
      </c>
      <c r="E129" s="40">
        <f t="shared" si="2"/>
        <v>157.22780534654626</v>
      </c>
      <c r="F129" s="41">
        <f t="shared" si="3"/>
        <v>3.9306951336636566</v>
      </c>
      <c r="G129" s="42">
        <v>40</v>
      </c>
      <c r="H129" s="43">
        <v>15.8827352941176</v>
      </c>
      <c r="I129" s="33">
        <v>2.4389577417694901</v>
      </c>
      <c r="J129" s="33">
        <v>14.701263556795601</v>
      </c>
      <c r="K129" s="33">
        <v>16.138468715538899</v>
      </c>
      <c r="L129" s="33">
        <v>30.839732272334398</v>
      </c>
      <c r="M129" s="33">
        <v>96.568102899040397</v>
      </c>
      <c r="N129" s="33">
        <v>3.22384985201038</v>
      </c>
      <c r="O129" s="33">
        <v>6.7857558846586796</v>
      </c>
      <c r="P129" s="33">
        <v>14.265226553526</v>
      </c>
      <c r="Q129" s="33">
        <v>25.826061894866299</v>
      </c>
      <c r="R129" s="33">
        <v>5.2608878180397998</v>
      </c>
      <c r="S129" s="33">
        <v>1.9532901748007401</v>
      </c>
      <c r="T129" s="33">
        <v>0.349779510681335</v>
      </c>
      <c r="U129" s="33">
        <v>1.5513400807095801</v>
      </c>
      <c r="V129" s="15">
        <v>0.183986063930584</v>
      </c>
      <c r="W129" s="15"/>
      <c r="X129" s="15"/>
    </row>
    <row r="130" spans="1:24" ht="21.25" customHeight="1" x14ac:dyDescent="0.15">
      <c r="A130" s="37" t="s">
        <v>205</v>
      </c>
      <c r="B130" s="38" t="s">
        <v>135</v>
      </c>
      <c r="C130" s="39">
        <v>32</v>
      </c>
      <c r="D130" s="38" t="s">
        <v>84</v>
      </c>
      <c r="E130" s="40">
        <f t="shared" si="2"/>
        <v>157.05032375120228</v>
      </c>
      <c r="F130" s="41">
        <f t="shared" si="3"/>
        <v>3.9262580937800573</v>
      </c>
      <c r="G130" s="42">
        <v>40</v>
      </c>
      <c r="H130" s="43">
        <v>25.423804347826099</v>
      </c>
      <c r="I130" s="33">
        <v>3.2734107508913</v>
      </c>
      <c r="J130" s="33">
        <v>5.60214396908128</v>
      </c>
      <c r="K130" s="33">
        <v>20.485360414313799</v>
      </c>
      <c r="L130" s="33">
        <v>26.087504383395</v>
      </c>
      <c r="M130" s="33">
        <v>86.279300537259999</v>
      </c>
      <c r="N130" s="33">
        <v>3.8895298821487101</v>
      </c>
      <c r="O130" s="33">
        <v>12.036229249994401</v>
      </c>
      <c r="P130" s="33">
        <v>57.878509161991197</v>
      </c>
      <c r="Q130" s="33">
        <v>59.424515824770801</v>
      </c>
      <c r="R130" s="33">
        <v>0.26012662493859001</v>
      </c>
      <c r="S130" s="33">
        <v>0.75046124894161603</v>
      </c>
      <c r="T130" s="33">
        <v>0</v>
      </c>
      <c r="U130" s="33">
        <v>0</v>
      </c>
      <c r="V130" s="15">
        <v>0</v>
      </c>
      <c r="W130" s="15"/>
      <c r="X130" s="15"/>
    </row>
    <row r="131" spans="1:24" ht="21.25" customHeight="1" x14ac:dyDescent="0.2">
      <c r="A131" s="47" t="s">
        <v>206</v>
      </c>
      <c r="B131" s="38" t="s">
        <v>88</v>
      </c>
      <c r="C131" s="39">
        <v>26</v>
      </c>
      <c r="D131" s="38" t="s">
        <v>103</v>
      </c>
      <c r="E131" s="40">
        <f t="shared" ref="E131:E194" si="4">(H131*G131*H$2)+(J131*J$2)+(K131*K$2)+(L131*L$2)+(M131*M$2)+(N131*N$2)+(O131*O$2)+(P131*P$2)+(Q131*Q$2)+(R131*R$2)+(S131*S$2)+(T131*T$2)+(U131*U$2)+(W131*W$2)+(X131*X$2)</f>
        <v>156.4232431574728</v>
      </c>
      <c r="F131" s="41">
        <f t="shared" ref="F131:F194" si="5">E131/G131</f>
        <v>3.9105810789368198</v>
      </c>
      <c r="G131" s="42">
        <v>40</v>
      </c>
      <c r="H131" s="43">
        <v>17.841166666666702</v>
      </c>
      <c r="I131" s="33">
        <v>3.2211835515226301</v>
      </c>
      <c r="J131" s="33">
        <v>13.6480539919388</v>
      </c>
      <c r="K131" s="33">
        <v>16.610713758443801</v>
      </c>
      <c r="L131" s="33">
        <v>30.258767750382699</v>
      </c>
      <c r="M131" s="33">
        <v>82.635133543356403</v>
      </c>
      <c r="N131" s="33">
        <v>4.9327442108115997</v>
      </c>
      <c r="O131" s="33">
        <v>10.523780804076701</v>
      </c>
      <c r="P131" s="33">
        <v>16.409057632466901</v>
      </c>
      <c r="Q131" s="33">
        <v>24.291900785246199</v>
      </c>
      <c r="R131" s="33">
        <v>2.9381326314499798</v>
      </c>
      <c r="S131" s="33">
        <v>1.81335499935863</v>
      </c>
      <c r="T131" s="33">
        <v>66.879645502954801</v>
      </c>
      <c r="U131" s="33">
        <v>88.880791591399998</v>
      </c>
      <c r="V131" s="15">
        <v>0.42937505024104</v>
      </c>
      <c r="W131" s="15"/>
      <c r="X131" s="15"/>
    </row>
    <row r="132" spans="1:24" ht="21.25" customHeight="1" x14ac:dyDescent="0.15">
      <c r="A132" s="44" t="s">
        <v>207</v>
      </c>
      <c r="B132" s="48" t="s">
        <v>68</v>
      </c>
      <c r="C132" s="49">
        <v>27</v>
      </c>
      <c r="D132" s="48" t="s">
        <v>63</v>
      </c>
      <c r="E132" s="40">
        <f t="shared" si="4"/>
        <v>155.59178268265401</v>
      </c>
      <c r="F132" s="41">
        <f t="shared" si="5"/>
        <v>3.8897945670663505</v>
      </c>
      <c r="G132" s="42">
        <v>40</v>
      </c>
      <c r="H132" s="43">
        <v>19.546276315789601</v>
      </c>
      <c r="I132" s="33">
        <v>2.6851721161305799</v>
      </c>
      <c r="J132" s="33">
        <v>13.2923031068966</v>
      </c>
      <c r="K132" s="33">
        <v>18.007237158506001</v>
      </c>
      <c r="L132" s="33">
        <v>31.299540265402602</v>
      </c>
      <c r="M132" s="33">
        <v>85.583230124848399</v>
      </c>
      <c r="N132" s="33">
        <v>3.2657559632100002</v>
      </c>
      <c r="O132" s="33">
        <v>6.6052475503353998</v>
      </c>
      <c r="P132" s="33">
        <v>28.455258616756002</v>
      </c>
      <c r="Q132" s="33">
        <v>110.682142779762</v>
      </c>
      <c r="R132" s="33">
        <v>1.38705669781458</v>
      </c>
      <c r="S132" s="33">
        <v>1.64597135082698</v>
      </c>
      <c r="T132" s="33">
        <v>11.5002422524494</v>
      </c>
      <c r="U132" s="33">
        <v>16.354786864018202</v>
      </c>
      <c r="V132" s="15">
        <v>0.41286053604053102</v>
      </c>
      <c r="W132" s="15"/>
      <c r="X132" s="15"/>
    </row>
    <row r="133" spans="1:24" ht="21.25" customHeight="1" x14ac:dyDescent="0.2">
      <c r="A133" s="47" t="s">
        <v>208</v>
      </c>
      <c r="B133" s="38" t="s">
        <v>86</v>
      </c>
      <c r="C133" s="39">
        <v>37</v>
      </c>
      <c r="D133" s="38" t="s">
        <v>103</v>
      </c>
      <c r="E133" s="40">
        <f t="shared" si="4"/>
        <v>155.2115351118139</v>
      </c>
      <c r="F133" s="41">
        <f t="shared" si="5"/>
        <v>3.7856471978491197</v>
      </c>
      <c r="G133" s="42">
        <v>41</v>
      </c>
      <c r="H133" s="43">
        <v>18.1881428571429</v>
      </c>
      <c r="I133" s="33">
        <v>2.4876318737780601</v>
      </c>
      <c r="J133" s="33">
        <v>13.457389045304099</v>
      </c>
      <c r="K133" s="33">
        <v>12.567039893380599</v>
      </c>
      <c r="L133" s="33">
        <v>26.0244289386847</v>
      </c>
      <c r="M133" s="33">
        <v>125.179844632639</v>
      </c>
      <c r="N133" s="33">
        <v>1.8332100257080299</v>
      </c>
      <c r="O133" s="33">
        <v>4.8243479749608902</v>
      </c>
      <c r="P133" s="33">
        <v>24.4981501475926</v>
      </c>
      <c r="Q133" s="33">
        <v>44.131502325817301</v>
      </c>
      <c r="R133" s="33">
        <v>1.8779064152612199</v>
      </c>
      <c r="S133" s="33">
        <v>1.8877285339918399</v>
      </c>
      <c r="T133" s="33">
        <v>288.42385263986802</v>
      </c>
      <c r="U133" s="33">
        <v>263.29257890927499</v>
      </c>
      <c r="V133" s="15">
        <v>0.522775534942858</v>
      </c>
      <c r="W133" s="15"/>
      <c r="X133" s="15"/>
    </row>
    <row r="134" spans="1:24" ht="21.25" customHeight="1" x14ac:dyDescent="0.15">
      <c r="A134" s="44" t="s">
        <v>209</v>
      </c>
      <c r="B134" s="48" t="s">
        <v>100</v>
      </c>
      <c r="C134" s="49">
        <v>32</v>
      </c>
      <c r="D134" s="48" t="s">
        <v>59</v>
      </c>
      <c r="E134" s="40">
        <f t="shared" si="4"/>
        <v>154.27875510508585</v>
      </c>
      <c r="F134" s="41">
        <f t="shared" si="5"/>
        <v>3.8569688776271462</v>
      </c>
      <c r="G134" s="42">
        <v>40</v>
      </c>
      <c r="H134" s="43">
        <v>18.983118421052598</v>
      </c>
      <c r="I134" s="33">
        <v>2.6360096344033201</v>
      </c>
      <c r="J134" s="33">
        <v>13.071952212572601</v>
      </c>
      <c r="K134" s="33">
        <v>16.166160431957302</v>
      </c>
      <c r="L134" s="33">
        <v>29.238112644529998</v>
      </c>
      <c r="M134" s="33">
        <v>95.977188224037604</v>
      </c>
      <c r="N134" s="33">
        <v>1.38552363059782</v>
      </c>
      <c r="O134" s="33">
        <v>6.5270615515216397</v>
      </c>
      <c r="P134" s="33">
        <v>27.608499782170199</v>
      </c>
      <c r="Q134" s="33">
        <v>46.815572048870401</v>
      </c>
      <c r="R134" s="33">
        <v>-0.84486711470472797</v>
      </c>
      <c r="S134" s="33">
        <v>1.41262825632297</v>
      </c>
      <c r="T134" s="33">
        <v>297.66791818373503</v>
      </c>
      <c r="U134" s="33">
        <v>321.34280662914199</v>
      </c>
      <c r="V134" s="15">
        <v>0.48087683500753198</v>
      </c>
      <c r="W134" s="15"/>
      <c r="X134" s="15"/>
    </row>
    <row r="135" spans="1:24" ht="21.25" customHeight="1" x14ac:dyDescent="0.15">
      <c r="A135" s="44" t="s">
        <v>210</v>
      </c>
      <c r="B135" s="48" t="s">
        <v>141</v>
      </c>
      <c r="C135" s="49">
        <v>24</v>
      </c>
      <c r="D135" s="48" t="s">
        <v>63</v>
      </c>
      <c r="E135" s="40">
        <f t="shared" si="4"/>
        <v>153.92575225689373</v>
      </c>
      <c r="F135" s="41">
        <f t="shared" si="5"/>
        <v>3.7542866404120421</v>
      </c>
      <c r="G135" s="42">
        <v>41</v>
      </c>
      <c r="H135" s="43">
        <v>16.9844743589743</v>
      </c>
      <c r="I135" s="33">
        <v>2.4317929617622198</v>
      </c>
      <c r="J135" s="33">
        <v>9.8019513167666492</v>
      </c>
      <c r="K135" s="33">
        <v>18.319776505890001</v>
      </c>
      <c r="L135" s="33">
        <v>28.121727822656599</v>
      </c>
      <c r="M135" s="33">
        <v>99.163158482941199</v>
      </c>
      <c r="N135" s="33">
        <v>2.2126153229001799</v>
      </c>
      <c r="O135" s="33">
        <v>8.3874781296591205</v>
      </c>
      <c r="P135" s="33">
        <v>16.020166440674799</v>
      </c>
      <c r="Q135" s="33">
        <v>52.249790931503597</v>
      </c>
      <c r="R135" s="33">
        <v>-1.5301730461448599</v>
      </c>
      <c r="S135" s="33">
        <v>1.17410415015388</v>
      </c>
      <c r="T135" s="33">
        <v>6.8892682017688198</v>
      </c>
      <c r="U135" s="33">
        <v>8.7267437216687398</v>
      </c>
      <c r="V135" s="15">
        <v>0.44116694041638999</v>
      </c>
      <c r="W135" s="15"/>
      <c r="X135" s="15"/>
    </row>
    <row r="136" spans="1:24" ht="21.25" customHeight="1" x14ac:dyDescent="0.15">
      <c r="A136" s="37" t="s">
        <v>211</v>
      </c>
      <c r="B136" s="38" t="s">
        <v>88</v>
      </c>
      <c r="C136" s="39">
        <v>25</v>
      </c>
      <c r="D136" s="38" t="s">
        <v>60</v>
      </c>
      <c r="E136" s="40">
        <f t="shared" si="4"/>
        <v>153.68244897204528</v>
      </c>
      <c r="F136" s="41">
        <f t="shared" si="5"/>
        <v>3.8420612243011321</v>
      </c>
      <c r="G136" s="42">
        <v>40</v>
      </c>
      <c r="H136" s="43">
        <v>17.261156249999999</v>
      </c>
      <c r="I136" s="33">
        <v>2.64817992305148</v>
      </c>
      <c r="J136" s="33">
        <v>14.4436949232099</v>
      </c>
      <c r="K136" s="33">
        <v>12.056185338351799</v>
      </c>
      <c r="L136" s="33">
        <v>26.499880261561799</v>
      </c>
      <c r="M136" s="33">
        <v>116.09460120982</v>
      </c>
      <c r="N136" s="33">
        <v>3.97518760423202</v>
      </c>
      <c r="O136" s="33">
        <v>6.4898779919898004</v>
      </c>
      <c r="P136" s="33">
        <v>15.7787579923528</v>
      </c>
      <c r="Q136" s="33">
        <v>82.284718095639604</v>
      </c>
      <c r="R136" s="33">
        <v>4.4984925137592802</v>
      </c>
      <c r="S136" s="33">
        <v>1.9190681992966501</v>
      </c>
      <c r="T136" s="33">
        <v>211.512592078235</v>
      </c>
      <c r="U136" s="33">
        <v>222.78288387776399</v>
      </c>
      <c r="V136" s="15">
        <v>0.487024626753571</v>
      </c>
      <c r="W136" s="15"/>
      <c r="X136" s="15"/>
    </row>
    <row r="137" spans="1:24" ht="21.25" customHeight="1" x14ac:dyDescent="0.15">
      <c r="A137" s="44" t="s">
        <v>212</v>
      </c>
      <c r="B137" s="48" t="s">
        <v>122</v>
      </c>
      <c r="C137" s="49">
        <v>30</v>
      </c>
      <c r="D137" s="48" t="s">
        <v>84</v>
      </c>
      <c r="E137" s="40">
        <f t="shared" si="4"/>
        <v>153.33967213419797</v>
      </c>
      <c r="F137" s="41">
        <f t="shared" si="5"/>
        <v>3.7399920032731213</v>
      </c>
      <c r="G137" s="42">
        <v>41</v>
      </c>
      <c r="H137" s="43">
        <v>20.8701388888888</v>
      </c>
      <c r="I137" s="33">
        <v>2.9913112962340298</v>
      </c>
      <c r="J137" s="33">
        <v>4.5123971313474298</v>
      </c>
      <c r="K137" s="33">
        <v>22.018713815454301</v>
      </c>
      <c r="L137" s="33">
        <v>26.531110946801601</v>
      </c>
      <c r="M137" s="33">
        <v>80.163001507738898</v>
      </c>
      <c r="N137" s="33">
        <v>1.42706979637016</v>
      </c>
      <c r="O137" s="33">
        <v>12.6342030888697</v>
      </c>
      <c r="P137" s="33">
        <v>41.9821618109196</v>
      </c>
      <c r="Q137" s="33">
        <v>37.146037368907599</v>
      </c>
      <c r="R137" s="33">
        <v>2.07648266714178</v>
      </c>
      <c r="S137" s="33">
        <v>0.57342058163240905</v>
      </c>
      <c r="T137" s="33">
        <v>0</v>
      </c>
      <c r="U137" s="33">
        <v>0</v>
      </c>
      <c r="V137" s="15">
        <v>0</v>
      </c>
      <c r="W137" s="15"/>
      <c r="X137" s="15"/>
    </row>
    <row r="138" spans="1:24" ht="21.25" customHeight="1" x14ac:dyDescent="0.15">
      <c r="A138" s="44" t="s">
        <v>213</v>
      </c>
      <c r="B138" s="45" t="s">
        <v>170</v>
      </c>
      <c r="C138" s="46">
        <v>23</v>
      </c>
      <c r="D138" s="45" t="s">
        <v>59</v>
      </c>
      <c r="E138" s="40">
        <f t="shared" si="4"/>
        <v>153.27002040912964</v>
      </c>
      <c r="F138" s="41">
        <f t="shared" si="5"/>
        <v>3.6492862002173725</v>
      </c>
      <c r="G138" s="42">
        <v>42</v>
      </c>
      <c r="H138" s="43">
        <v>18.797823529411701</v>
      </c>
      <c r="I138" s="33">
        <v>2.6282783540550199</v>
      </c>
      <c r="J138" s="33">
        <v>10.9263499031952</v>
      </c>
      <c r="K138" s="33">
        <v>17.294103021374301</v>
      </c>
      <c r="L138" s="33">
        <v>28.2204529245695</v>
      </c>
      <c r="M138" s="33">
        <v>93.115813968039205</v>
      </c>
      <c r="N138" s="33">
        <v>2.9505484132145501</v>
      </c>
      <c r="O138" s="33">
        <v>7.9793628719752903</v>
      </c>
      <c r="P138" s="33">
        <v>30.4601445372546</v>
      </c>
      <c r="Q138" s="33">
        <v>32.7156945126967</v>
      </c>
      <c r="R138" s="33">
        <v>-1.5307993653476299</v>
      </c>
      <c r="S138" s="33">
        <v>1.3767912574448</v>
      </c>
      <c r="T138" s="33">
        <v>416.28887091308201</v>
      </c>
      <c r="U138" s="33">
        <v>357.52105678380002</v>
      </c>
      <c r="V138" s="15">
        <v>0.53797302930979096</v>
      </c>
      <c r="W138" s="15"/>
      <c r="X138" s="15"/>
    </row>
    <row r="139" spans="1:24" ht="21.25" customHeight="1" x14ac:dyDescent="0.2">
      <c r="A139" s="47" t="s">
        <v>214</v>
      </c>
      <c r="B139" s="38" t="s">
        <v>100</v>
      </c>
      <c r="C139" s="39">
        <v>36</v>
      </c>
      <c r="D139" s="38" t="s">
        <v>84</v>
      </c>
      <c r="E139" s="40">
        <f t="shared" si="4"/>
        <v>153.16494316374374</v>
      </c>
      <c r="F139" s="41">
        <f t="shared" si="5"/>
        <v>3.8291235790935936</v>
      </c>
      <c r="G139" s="42">
        <v>40</v>
      </c>
      <c r="H139" s="43">
        <v>25.767642857142899</v>
      </c>
      <c r="I139" s="33">
        <v>2.5487875499950801</v>
      </c>
      <c r="J139" s="33">
        <v>5.0291429970941604</v>
      </c>
      <c r="K139" s="33">
        <v>18.942034336752801</v>
      </c>
      <c r="L139" s="33">
        <v>23.971177333846999</v>
      </c>
      <c r="M139" s="33">
        <v>106.268486104204</v>
      </c>
      <c r="N139" s="33">
        <v>1.97708354605676</v>
      </c>
      <c r="O139" s="33">
        <v>7.0191892882979996</v>
      </c>
      <c r="P139" s="33">
        <v>70.393947667524401</v>
      </c>
      <c r="Q139" s="33">
        <v>30.525439473434499</v>
      </c>
      <c r="R139" s="33">
        <v>-1.6338175837811999</v>
      </c>
      <c r="S139" s="33">
        <v>0.54347731595522797</v>
      </c>
      <c r="T139" s="33">
        <v>0</v>
      </c>
      <c r="U139" s="33">
        <v>2.2450307737565299E-5</v>
      </c>
      <c r="V139" s="15">
        <v>0</v>
      </c>
      <c r="W139" s="15"/>
      <c r="X139" s="15"/>
    </row>
    <row r="140" spans="1:24" ht="21.25" customHeight="1" x14ac:dyDescent="0.15">
      <c r="A140" s="44" t="s">
        <v>215</v>
      </c>
      <c r="B140" s="45" t="s">
        <v>216</v>
      </c>
      <c r="C140" s="46">
        <v>20</v>
      </c>
      <c r="D140" s="45" t="s">
        <v>60</v>
      </c>
      <c r="E140" s="40">
        <f t="shared" si="4"/>
        <v>152.76453395297548</v>
      </c>
      <c r="F140" s="41">
        <f t="shared" si="5"/>
        <v>3.9170393321275765</v>
      </c>
      <c r="G140" s="42">
        <v>39</v>
      </c>
      <c r="H140" s="43">
        <v>18.026689189189199</v>
      </c>
      <c r="I140" s="33">
        <v>2.8928864626820401</v>
      </c>
      <c r="J140" s="33">
        <v>10.2413169194077</v>
      </c>
      <c r="K140" s="33">
        <v>19.652073446311</v>
      </c>
      <c r="L140" s="33">
        <v>29.893390365718702</v>
      </c>
      <c r="M140" s="33">
        <v>95.851043590508695</v>
      </c>
      <c r="N140" s="33">
        <v>2.2389482411305299</v>
      </c>
      <c r="O140" s="33">
        <v>6.3482051652438898</v>
      </c>
      <c r="P140" s="33">
        <v>12.3121536503863</v>
      </c>
      <c r="Q140" s="33">
        <v>19.540316585472901</v>
      </c>
      <c r="R140" s="33">
        <v>0.16339512874345899</v>
      </c>
      <c r="S140" s="33">
        <v>1.3143188003945101</v>
      </c>
      <c r="T140" s="33">
        <v>134.31879013612601</v>
      </c>
      <c r="U140" s="33">
        <v>185.15315358389901</v>
      </c>
      <c r="V140" s="15">
        <v>0.42044001915185197</v>
      </c>
      <c r="W140" s="15"/>
      <c r="X140" s="15"/>
    </row>
    <row r="141" spans="1:24" ht="21.25" customHeight="1" x14ac:dyDescent="0.2">
      <c r="A141" s="47" t="s">
        <v>217</v>
      </c>
      <c r="B141" s="38" t="s">
        <v>122</v>
      </c>
      <c r="C141" s="39">
        <v>26</v>
      </c>
      <c r="D141" s="38" t="s">
        <v>103</v>
      </c>
      <c r="E141" s="40">
        <f t="shared" si="4"/>
        <v>152.69351956358463</v>
      </c>
      <c r="F141" s="41">
        <f t="shared" si="5"/>
        <v>3.7242321844776738</v>
      </c>
      <c r="G141" s="42">
        <v>41</v>
      </c>
      <c r="H141" s="43">
        <v>17.8385</v>
      </c>
      <c r="I141" s="33">
        <v>2.1190469720880198</v>
      </c>
      <c r="J141" s="33">
        <v>13.8933407201598</v>
      </c>
      <c r="K141" s="33">
        <v>17.314777213108101</v>
      </c>
      <c r="L141" s="33">
        <v>31.208117933267999</v>
      </c>
      <c r="M141" s="33">
        <v>71.521710867136406</v>
      </c>
      <c r="N141" s="33">
        <v>4.9016211158238097</v>
      </c>
      <c r="O141" s="33">
        <v>9.5975264907482707</v>
      </c>
      <c r="P141" s="33">
        <v>20.566286743580999</v>
      </c>
      <c r="Q141" s="33">
        <v>68.541856868164203</v>
      </c>
      <c r="R141" s="33">
        <v>0.341456335573875</v>
      </c>
      <c r="S141" s="33">
        <v>1.76552002952639</v>
      </c>
      <c r="T141" s="33">
        <v>97.083126466608306</v>
      </c>
      <c r="U141" s="33">
        <v>132.067879338479</v>
      </c>
      <c r="V141" s="15">
        <v>0.42366441345313499</v>
      </c>
      <c r="W141" s="15"/>
      <c r="X141" s="15"/>
    </row>
    <row r="142" spans="1:24" ht="21.25" customHeight="1" x14ac:dyDescent="0.15">
      <c r="A142" s="37" t="s">
        <v>218</v>
      </c>
      <c r="B142" s="38" t="s">
        <v>119</v>
      </c>
      <c r="C142" s="39">
        <v>23</v>
      </c>
      <c r="D142" s="38" t="s">
        <v>59</v>
      </c>
      <c r="E142" s="40">
        <f t="shared" si="4"/>
        <v>152.37676474146485</v>
      </c>
      <c r="F142" s="41">
        <f t="shared" si="5"/>
        <v>3.716506457108899</v>
      </c>
      <c r="G142" s="42">
        <v>41</v>
      </c>
      <c r="H142" s="43">
        <v>18.233280487804901</v>
      </c>
      <c r="I142" s="33">
        <v>3.2125070850170299</v>
      </c>
      <c r="J142" s="33">
        <v>12.1288501781157</v>
      </c>
      <c r="K142" s="33">
        <v>16.130014115687601</v>
      </c>
      <c r="L142" s="33">
        <v>28.258864293803299</v>
      </c>
      <c r="M142" s="33">
        <v>88.708840692101404</v>
      </c>
      <c r="N142" s="33">
        <v>3.8734028006045498</v>
      </c>
      <c r="O142" s="33">
        <v>9.4576187193441204</v>
      </c>
      <c r="P142" s="33">
        <v>21.652570376580101</v>
      </c>
      <c r="Q142" s="33">
        <v>21.236278401695898</v>
      </c>
      <c r="R142" s="33">
        <v>0.40935514507917398</v>
      </c>
      <c r="S142" s="33">
        <v>1.6127485598341</v>
      </c>
      <c r="T142" s="33">
        <v>109.392674555818</v>
      </c>
      <c r="U142" s="33">
        <v>148.55650121959499</v>
      </c>
      <c r="V142" s="15">
        <v>0.42408615661196097</v>
      </c>
      <c r="W142" s="15"/>
      <c r="X142" s="15"/>
    </row>
    <row r="143" spans="1:24" ht="21.25" customHeight="1" x14ac:dyDescent="0.15">
      <c r="A143" s="44" t="s">
        <v>219</v>
      </c>
      <c r="B143" s="48" t="s">
        <v>135</v>
      </c>
      <c r="C143" s="49">
        <v>28</v>
      </c>
      <c r="D143" s="48" t="s">
        <v>73</v>
      </c>
      <c r="E143" s="40">
        <f t="shared" si="4"/>
        <v>152.1621574625396</v>
      </c>
      <c r="F143" s="41">
        <f t="shared" si="5"/>
        <v>3.80405393656349</v>
      </c>
      <c r="G143" s="42">
        <v>40</v>
      </c>
      <c r="H143" s="43">
        <v>17.156928571428601</v>
      </c>
      <c r="I143" s="33">
        <v>3.1940360162652701</v>
      </c>
      <c r="J143" s="33">
        <v>10.493535308613801</v>
      </c>
      <c r="K143" s="33">
        <v>14.0689011081611</v>
      </c>
      <c r="L143" s="33">
        <v>24.562436416775</v>
      </c>
      <c r="M143" s="33">
        <v>120.342515956181</v>
      </c>
      <c r="N143" s="33">
        <v>3.2770658097171399</v>
      </c>
      <c r="O143" s="33">
        <v>6.5770420705133201</v>
      </c>
      <c r="P143" s="33">
        <v>25.747530465488801</v>
      </c>
      <c r="Q143" s="33">
        <v>17.163447921819198</v>
      </c>
      <c r="R143" s="33">
        <v>1.1952140314161399</v>
      </c>
      <c r="S143" s="33">
        <v>1.40571032393635</v>
      </c>
      <c r="T143" s="33">
        <v>7.2390070064568803</v>
      </c>
      <c r="U143" s="33">
        <v>9.3118750140558006</v>
      </c>
      <c r="V143" s="15">
        <v>0.43737892624000602</v>
      </c>
      <c r="W143" s="15"/>
      <c r="X143" s="15"/>
    </row>
    <row r="144" spans="1:24" ht="21.25" customHeight="1" x14ac:dyDescent="0.2">
      <c r="A144" s="47" t="s">
        <v>220</v>
      </c>
      <c r="B144" s="38" t="s">
        <v>94</v>
      </c>
      <c r="C144" s="39">
        <v>29</v>
      </c>
      <c r="D144" s="38" t="s">
        <v>103</v>
      </c>
      <c r="E144" s="40">
        <f t="shared" si="4"/>
        <v>151.30732261111942</v>
      </c>
      <c r="F144" s="41">
        <f t="shared" si="5"/>
        <v>3.4388027866163502</v>
      </c>
      <c r="G144" s="42">
        <v>44</v>
      </c>
      <c r="H144" s="43">
        <v>17.110105263157799</v>
      </c>
      <c r="I144" s="33">
        <v>2.3853624116089298</v>
      </c>
      <c r="J144" s="33">
        <v>12.32383697142</v>
      </c>
      <c r="K144" s="33">
        <v>12.4210477387529</v>
      </c>
      <c r="L144" s="33">
        <v>24.744884710173</v>
      </c>
      <c r="M144" s="33">
        <v>119.005574100611</v>
      </c>
      <c r="N144" s="33">
        <v>2.7252552477742999</v>
      </c>
      <c r="O144" s="33">
        <v>7.1772145736160304</v>
      </c>
      <c r="P144" s="33">
        <v>16.0772614153158</v>
      </c>
      <c r="Q144" s="33">
        <v>49.773097056758701</v>
      </c>
      <c r="R144" s="33">
        <v>-0.959363895279152</v>
      </c>
      <c r="S144" s="33">
        <v>1.8074687615436</v>
      </c>
      <c r="T144" s="33">
        <v>262.54746193132701</v>
      </c>
      <c r="U144" s="33">
        <v>200.662015325065</v>
      </c>
      <c r="V144" s="15">
        <v>0.56680071290079403</v>
      </c>
      <c r="W144" s="15"/>
      <c r="X144" s="15"/>
    </row>
    <row r="145" spans="1:24" ht="21.25" customHeight="1" x14ac:dyDescent="0.15">
      <c r="A145" s="44" t="s">
        <v>221</v>
      </c>
      <c r="B145" s="45" t="s">
        <v>153</v>
      </c>
      <c r="C145" s="46">
        <v>20</v>
      </c>
      <c r="D145" s="45" t="s">
        <v>84</v>
      </c>
      <c r="E145" s="40">
        <f t="shared" si="4"/>
        <v>151.23892990573165</v>
      </c>
      <c r="F145" s="41">
        <f t="shared" si="5"/>
        <v>3.7809732476432911</v>
      </c>
      <c r="G145" s="42">
        <v>40</v>
      </c>
      <c r="H145" s="43">
        <v>22.595857142857099</v>
      </c>
      <c r="I145" s="33">
        <v>3.2103690780016398</v>
      </c>
      <c r="J145" s="33">
        <v>3.1743555401213102</v>
      </c>
      <c r="K145" s="33">
        <v>21.6369933842347</v>
      </c>
      <c r="L145" s="33">
        <v>24.8113489243561</v>
      </c>
      <c r="M145" s="33">
        <v>81.989941567713203</v>
      </c>
      <c r="N145" s="33">
        <v>0.33171661932174601</v>
      </c>
      <c r="O145" s="33">
        <v>11.227589469776699</v>
      </c>
      <c r="P145" s="33">
        <v>66.773667046268002</v>
      </c>
      <c r="Q145" s="33">
        <v>57.969548995597997</v>
      </c>
      <c r="R145" s="33">
        <v>-1.9753467519966399</v>
      </c>
      <c r="S145" s="33">
        <v>0.42287021394935198</v>
      </c>
      <c r="T145" s="33">
        <v>0</v>
      </c>
      <c r="U145" s="33">
        <v>0</v>
      </c>
      <c r="V145" s="15">
        <v>0</v>
      </c>
      <c r="W145" s="15"/>
      <c r="X145" s="15"/>
    </row>
    <row r="146" spans="1:24" ht="21.25" customHeight="1" x14ac:dyDescent="0.15">
      <c r="A146" s="44" t="s">
        <v>222</v>
      </c>
      <c r="B146" s="48" t="s">
        <v>70</v>
      </c>
      <c r="C146" s="49">
        <v>32</v>
      </c>
      <c r="D146" s="48" t="s">
        <v>73</v>
      </c>
      <c r="E146" s="40">
        <f t="shared" si="4"/>
        <v>149.97782924112497</v>
      </c>
      <c r="F146" s="41">
        <f t="shared" si="5"/>
        <v>3.8455853651570502</v>
      </c>
      <c r="G146" s="42">
        <v>39</v>
      </c>
      <c r="H146" s="43">
        <v>19.570220930232601</v>
      </c>
      <c r="I146" s="33">
        <v>3.2944373729251701</v>
      </c>
      <c r="J146" s="33">
        <v>12.820955626738501</v>
      </c>
      <c r="K146" s="33">
        <v>18.536784593045098</v>
      </c>
      <c r="L146" s="33">
        <v>31.3577402197837</v>
      </c>
      <c r="M146" s="33">
        <v>78.7712050790945</v>
      </c>
      <c r="N146" s="33">
        <v>2.9813245434253601</v>
      </c>
      <c r="O146" s="33">
        <v>7.11644785929</v>
      </c>
      <c r="P146" s="33">
        <v>11.430551618234601</v>
      </c>
      <c r="Q146" s="33">
        <v>44.7576342805461</v>
      </c>
      <c r="R146" s="33">
        <v>3.2912192595688601</v>
      </c>
      <c r="S146" s="33">
        <v>2.0469346015979899</v>
      </c>
      <c r="T146" s="33">
        <v>1.22465713431297</v>
      </c>
      <c r="U146" s="33">
        <v>5.0260759725109097</v>
      </c>
      <c r="V146" s="15">
        <v>0.195922160390438</v>
      </c>
      <c r="W146" s="15"/>
      <c r="X146" s="15"/>
    </row>
    <row r="147" spans="1:24" ht="21.25" customHeight="1" x14ac:dyDescent="0.2">
      <c r="A147" s="47" t="s">
        <v>223</v>
      </c>
      <c r="B147" s="38" t="s">
        <v>179</v>
      </c>
      <c r="C147" s="39">
        <v>21</v>
      </c>
      <c r="D147" s="38" t="s">
        <v>84</v>
      </c>
      <c r="E147" s="40">
        <f t="shared" si="4"/>
        <v>149.70757736711684</v>
      </c>
      <c r="F147" s="41">
        <f t="shared" si="5"/>
        <v>3.6514043260272402</v>
      </c>
      <c r="G147" s="42">
        <v>41</v>
      </c>
      <c r="H147" s="43">
        <v>24.191073170731698</v>
      </c>
      <c r="I147" s="33">
        <v>2.9493488172130302</v>
      </c>
      <c r="J147" s="33">
        <v>5.1088712408263497</v>
      </c>
      <c r="K147" s="33">
        <v>20.249312648470902</v>
      </c>
      <c r="L147" s="33">
        <v>25.358183889297301</v>
      </c>
      <c r="M147" s="33">
        <v>89.6430397170665</v>
      </c>
      <c r="N147" s="33">
        <v>1.3791741542714699</v>
      </c>
      <c r="O147" s="33">
        <v>9.8716321253181807</v>
      </c>
      <c r="P147" s="33">
        <v>45.341207950277301</v>
      </c>
      <c r="Q147" s="33">
        <v>59.305881171790602</v>
      </c>
      <c r="R147" s="33">
        <v>-4.7105307516742796</v>
      </c>
      <c r="S147" s="33">
        <v>0.42924919877845302</v>
      </c>
      <c r="T147" s="33">
        <v>0</v>
      </c>
      <c r="U147" s="33">
        <v>0</v>
      </c>
      <c r="V147" s="15">
        <v>0</v>
      </c>
      <c r="W147" s="15"/>
      <c r="X147" s="15"/>
    </row>
    <row r="148" spans="1:24" ht="21.25" customHeight="1" x14ac:dyDescent="0.15">
      <c r="A148" s="44" t="s">
        <v>224</v>
      </c>
      <c r="B148" s="45" t="s">
        <v>70</v>
      </c>
      <c r="C148" s="46">
        <v>30</v>
      </c>
      <c r="D148" s="45" t="s">
        <v>66</v>
      </c>
      <c r="E148" s="40">
        <f t="shared" si="4"/>
        <v>148.71618198290838</v>
      </c>
      <c r="F148" s="41">
        <f t="shared" si="5"/>
        <v>3.8132354354591893</v>
      </c>
      <c r="G148" s="42">
        <v>39</v>
      </c>
      <c r="H148" s="43">
        <v>16.948</v>
      </c>
      <c r="I148" s="33">
        <v>2.7548039247658598</v>
      </c>
      <c r="J148" s="33">
        <v>12.0324895772819</v>
      </c>
      <c r="K148" s="33">
        <v>16.987899935392701</v>
      </c>
      <c r="L148" s="33">
        <v>29.020389512674701</v>
      </c>
      <c r="M148" s="33">
        <v>78.700809389065498</v>
      </c>
      <c r="N148" s="33">
        <v>2.9839399257658399</v>
      </c>
      <c r="O148" s="33">
        <v>8.7633057930994696</v>
      </c>
      <c r="P148" s="33">
        <v>23.889985820764601</v>
      </c>
      <c r="Q148" s="33">
        <v>58.377525486892601</v>
      </c>
      <c r="R148" s="33">
        <v>3.6704020921913298</v>
      </c>
      <c r="S148" s="33">
        <v>1.9210517512235401</v>
      </c>
      <c r="T148" s="33">
        <v>0.66547933765969103</v>
      </c>
      <c r="U148" s="33">
        <v>5.7525913771900896</v>
      </c>
      <c r="V148" s="15">
        <v>0.103688377275112</v>
      </c>
      <c r="W148" s="15"/>
      <c r="X148" s="15"/>
    </row>
    <row r="149" spans="1:24" ht="21.25" customHeight="1" x14ac:dyDescent="0.15">
      <c r="A149" s="44" t="s">
        <v>225</v>
      </c>
      <c r="B149" s="48" t="s">
        <v>163</v>
      </c>
      <c r="C149" s="49">
        <v>34</v>
      </c>
      <c r="D149" s="48" t="s">
        <v>63</v>
      </c>
      <c r="E149" s="40">
        <f t="shared" si="4"/>
        <v>148.71308851035064</v>
      </c>
      <c r="F149" s="41">
        <f t="shared" si="5"/>
        <v>3.5407878216750155</v>
      </c>
      <c r="G149" s="42">
        <v>42</v>
      </c>
      <c r="H149" s="43">
        <v>17.094449999999998</v>
      </c>
      <c r="I149" s="33">
        <v>2.8447332185162</v>
      </c>
      <c r="J149" s="33">
        <v>9.7080570073802708</v>
      </c>
      <c r="K149" s="33">
        <v>18.4633577674966</v>
      </c>
      <c r="L149" s="33">
        <v>28.171414774876801</v>
      </c>
      <c r="M149" s="33">
        <v>87.052935845917403</v>
      </c>
      <c r="N149" s="33">
        <v>3.1338018863792101</v>
      </c>
      <c r="O149" s="33">
        <v>9.1260464881165397</v>
      </c>
      <c r="P149" s="33">
        <v>12.1014164326412</v>
      </c>
      <c r="Q149" s="33">
        <v>9.52468198377146</v>
      </c>
      <c r="R149" s="33">
        <v>-5.0580557961097501</v>
      </c>
      <c r="S149" s="33">
        <v>0.92293445574239297</v>
      </c>
      <c r="T149" s="33">
        <v>1.01819531065182</v>
      </c>
      <c r="U149" s="33">
        <v>3.20587241895349</v>
      </c>
      <c r="V149" s="15">
        <v>0.24104616114830901</v>
      </c>
      <c r="W149" s="15"/>
      <c r="X149" s="15"/>
    </row>
    <row r="150" spans="1:24" ht="21.25" customHeight="1" x14ac:dyDescent="0.15">
      <c r="A150" s="44" t="s">
        <v>226</v>
      </c>
      <c r="B150" s="48" t="s">
        <v>61</v>
      </c>
      <c r="C150" s="49">
        <v>26</v>
      </c>
      <c r="D150" s="48" t="s">
        <v>73</v>
      </c>
      <c r="E150" s="40">
        <f t="shared" si="4"/>
        <v>148.47792069026974</v>
      </c>
      <c r="F150" s="41">
        <f t="shared" si="5"/>
        <v>3.4529748997737149</v>
      </c>
      <c r="G150" s="42">
        <v>43</v>
      </c>
      <c r="H150" s="43">
        <v>18.846413043478201</v>
      </c>
      <c r="I150" s="33">
        <v>2.4040100338178099</v>
      </c>
      <c r="J150" s="33">
        <v>14.365536131299599</v>
      </c>
      <c r="K150" s="33">
        <v>13.7432900874238</v>
      </c>
      <c r="L150" s="33">
        <v>28.108826218723401</v>
      </c>
      <c r="M150" s="33">
        <v>104.971846466287</v>
      </c>
      <c r="N150" s="33">
        <v>2.1990114866685002</v>
      </c>
      <c r="O150" s="33">
        <v>3.4217284418959899</v>
      </c>
      <c r="P150" s="33">
        <v>24.1103095858203</v>
      </c>
      <c r="Q150" s="33">
        <v>63.862364923945201</v>
      </c>
      <c r="R150" s="33">
        <v>5.9151966746993896</v>
      </c>
      <c r="S150" s="33">
        <v>2.1540356751331502</v>
      </c>
      <c r="T150" s="33">
        <v>1.8711184656330999</v>
      </c>
      <c r="U150" s="33">
        <v>5.1182624465493101</v>
      </c>
      <c r="V150" s="15">
        <v>0.26770875548816803</v>
      </c>
      <c r="W150" s="15"/>
      <c r="X150" s="15"/>
    </row>
    <row r="151" spans="1:24" ht="21.25" customHeight="1" x14ac:dyDescent="0.2">
      <c r="A151" s="47" t="s">
        <v>227</v>
      </c>
      <c r="B151" s="38" t="s">
        <v>135</v>
      </c>
      <c r="C151" s="39">
        <v>25</v>
      </c>
      <c r="D151" s="38" t="s">
        <v>73</v>
      </c>
      <c r="E151" s="40">
        <f t="shared" si="4"/>
        <v>147.89463731958551</v>
      </c>
      <c r="F151" s="41">
        <f t="shared" si="5"/>
        <v>3.697365932989638</v>
      </c>
      <c r="G151" s="42">
        <v>40</v>
      </c>
      <c r="H151" s="43">
        <v>18.778141025640998</v>
      </c>
      <c r="I151" s="33">
        <v>2.94159038304681</v>
      </c>
      <c r="J151" s="33">
        <v>13.242863247605699</v>
      </c>
      <c r="K151" s="33">
        <v>11.287079049762999</v>
      </c>
      <c r="L151" s="33">
        <v>24.529942297368699</v>
      </c>
      <c r="M151" s="33">
        <v>113.06017001015501</v>
      </c>
      <c r="N151" s="33">
        <v>2.3768004378880701</v>
      </c>
      <c r="O151" s="33">
        <v>7.5248475267051997</v>
      </c>
      <c r="P151" s="33">
        <v>13.6251518449576</v>
      </c>
      <c r="Q151" s="33">
        <v>47.817633729656798</v>
      </c>
      <c r="R151" s="33">
        <v>-0.82875677558489202</v>
      </c>
      <c r="S151" s="33">
        <v>1.7740093341426599</v>
      </c>
      <c r="T151" s="33">
        <v>27.297487579109202</v>
      </c>
      <c r="U151" s="33">
        <v>32.321294736637299</v>
      </c>
      <c r="V151" s="15">
        <v>0.45786724449585697</v>
      </c>
      <c r="W151" s="15"/>
      <c r="X151" s="15"/>
    </row>
    <row r="152" spans="1:24" ht="21.25" customHeight="1" x14ac:dyDescent="0.15">
      <c r="A152" s="44" t="s">
        <v>228</v>
      </c>
      <c r="B152" s="45" t="s">
        <v>72</v>
      </c>
      <c r="C152" s="46">
        <v>30</v>
      </c>
      <c r="D152" s="45" t="s">
        <v>73</v>
      </c>
      <c r="E152" s="40">
        <f t="shared" si="4"/>
        <v>147.6469513855161</v>
      </c>
      <c r="F152" s="41">
        <f t="shared" si="5"/>
        <v>3.28104336412258</v>
      </c>
      <c r="G152" s="42">
        <v>45</v>
      </c>
      <c r="H152" s="43">
        <v>17.203162162162201</v>
      </c>
      <c r="I152" s="33">
        <v>1.95353538031138</v>
      </c>
      <c r="J152" s="33">
        <v>16.5914514371945</v>
      </c>
      <c r="K152" s="33">
        <v>15.023438585209499</v>
      </c>
      <c r="L152" s="33">
        <v>31.614890022404101</v>
      </c>
      <c r="M152" s="33">
        <v>71.359598584551605</v>
      </c>
      <c r="N152" s="33">
        <v>4.3400017762722696</v>
      </c>
      <c r="O152" s="33">
        <v>6.1097206918715097</v>
      </c>
      <c r="P152" s="33">
        <v>24.5152032114264</v>
      </c>
      <c r="Q152" s="33">
        <v>123.135566155687</v>
      </c>
      <c r="R152" s="33">
        <v>3.6887679025890998</v>
      </c>
      <c r="S152" s="33">
        <v>2.60585195965729</v>
      </c>
      <c r="T152" s="33">
        <v>5.8676001227231902</v>
      </c>
      <c r="U152" s="33">
        <v>9.4613081645388206</v>
      </c>
      <c r="V152" s="15">
        <v>0.382780039697871</v>
      </c>
      <c r="W152" s="15"/>
      <c r="X152" s="15"/>
    </row>
    <row r="153" spans="1:24" ht="21.25" customHeight="1" x14ac:dyDescent="0.15">
      <c r="A153" s="44" t="s">
        <v>229</v>
      </c>
      <c r="B153" s="48" t="s">
        <v>94</v>
      </c>
      <c r="C153" s="49">
        <v>22</v>
      </c>
      <c r="D153" s="48" t="s">
        <v>84</v>
      </c>
      <c r="E153" s="40">
        <f t="shared" si="4"/>
        <v>147.62401453285085</v>
      </c>
      <c r="F153" s="41">
        <f t="shared" si="5"/>
        <v>3.3550912393829737</v>
      </c>
      <c r="G153" s="42">
        <v>44</v>
      </c>
      <c r="H153" s="43">
        <v>24.651297297297301</v>
      </c>
      <c r="I153" s="33">
        <v>2.2713256928207302</v>
      </c>
      <c r="J153" s="33">
        <v>5.2264814043484202</v>
      </c>
      <c r="K153" s="33">
        <v>18.622208657280201</v>
      </c>
      <c r="L153" s="33">
        <v>23.848690061628702</v>
      </c>
      <c r="M153" s="33">
        <v>100.89852613364</v>
      </c>
      <c r="N153" s="33">
        <v>1.49218706290815</v>
      </c>
      <c r="O153" s="33">
        <v>7.1898324391456203</v>
      </c>
      <c r="P153" s="33">
        <v>56.245082014268803</v>
      </c>
      <c r="Q153" s="33">
        <v>38.931700210875498</v>
      </c>
      <c r="R153" s="33">
        <v>1.3940022878092799</v>
      </c>
      <c r="S153" s="33">
        <v>0.76653901646508105</v>
      </c>
      <c r="T153" s="33">
        <v>0</v>
      </c>
      <c r="U153" s="33">
        <v>0</v>
      </c>
      <c r="V153" s="15">
        <v>0</v>
      </c>
      <c r="W153" s="15"/>
      <c r="X153" s="15"/>
    </row>
    <row r="154" spans="1:24" ht="21.25" customHeight="1" x14ac:dyDescent="0.15">
      <c r="A154" s="44" t="s">
        <v>230</v>
      </c>
      <c r="B154" s="48" t="s">
        <v>186</v>
      </c>
      <c r="C154" s="49">
        <v>31</v>
      </c>
      <c r="D154" s="48" t="s">
        <v>63</v>
      </c>
      <c r="E154" s="40">
        <f t="shared" si="4"/>
        <v>147.48885175096893</v>
      </c>
      <c r="F154" s="41">
        <f t="shared" si="5"/>
        <v>3.5972890670968032</v>
      </c>
      <c r="G154" s="42">
        <v>41</v>
      </c>
      <c r="H154" s="43">
        <v>18.1654615384615</v>
      </c>
      <c r="I154" s="33">
        <v>2.7138415332738202</v>
      </c>
      <c r="J154" s="33">
        <v>12.639656810777501</v>
      </c>
      <c r="K154" s="33">
        <v>14.5830829746458</v>
      </c>
      <c r="L154" s="33">
        <v>27.2227397854233</v>
      </c>
      <c r="M154" s="33">
        <v>95.656882934485196</v>
      </c>
      <c r="N154" s="33">
        <v>2.5200742473228401</v>
      </c>
      <c r="O154" s="33">
        <v>6.8488136096303904</v>
      </c>
      <c r="P154" s="33">
        <v>21.472818540978199</v>
      </c>
      <c r="Q154" s="33">
        <v>27.681772110632298</v>
      </c>
      <c r="R154" s="33">
        <v>-0.62083137042351499</v>
      </c>
      <c r="S154" s="33">
        <v>1.5862402117115399</v>
      </c>
      <c r="T154" s="33">
        <v>3.7846733780941202</v>
      </c>
      <c r="U154" s="33">
        <v>6.4897079008327001</v>
      </c>
      <c r="V154" s="15">
        <v>0</v>
      </c>
      <c r="W154" s="15"/>
      <c r="X154" s="15"/>
    </row>
    <row r="155" spans="1:24" ht="21.25" customHeight="1" x14ac:dyDescent="0.2">
      <c r="A155" s="47" t="s">
        <v>231</v>
      </c>
      <c r="B155" s="38" t="s">
        <v>100</v>
      </c>
      <c r="C155" s="39">
        <v>31</v>
      </c>
      <c r="D155" s="38" t="s">
        <v>84</v>
      </c>
      <c r="E155" s="40">
        <f t="shared" si="4"/>
        <v>147.39202832893369</v>
      </c>
      <c r="F155" s="41">
        <f t="shared" si="5"/>
        <v>3.6848007082233423</v>
      </c>
      <c r="G155" s="42">
        <v>40</v>
      </c>
      <c r="H155" s="43">
        <v>23.901863636363601</v>
      </c>
      <c r="I155" s="33">
        <v>2.7193825904044302</v>
      </c>
      <c r="J155" s="33">
        <v>6.6696089384071602</v>
      </c>
      <c r="K155" s="33">
        <v>18.350320503234499</v>
      </c>
      <c r="L155" s="33">
        <v>25.0199294416417</v>
      </c>
      <c r="M155" s="33">
        <v>92.548496704752793</v>
      </c>
      <c r="N155" s="33">
        <v>1.09894041405265</v>
      </c>
      <c r="O155" s="33">
        <v>7.9726116936897196</v>
      </c>
      <c r="P155" s="33">
        <v>50.563841321264398</v>
      </c>
      <c r="Q155" s="33">
        <v>26.000870298169701</v>
      </c>
      <c r="R155" s="33">
        <v>-1.1816398646362001</v>
      </c>
      <c r="S155" s="33">
        <v>0.72075523929443996</v>
      </c>
      <c r="T155" s="33">
        <v>1.32974759037925E-12</v>
      </c>
      <c r="U155" s="33">
        <v>5.6343980212577602E-5</v>
      </c>
      <c r="V155" s="15">
        <v>2.36005258055885E-8</v>
      </c>
      <c r="W155" s="15"/>
      <c r="X155" s="15"/>
    </row>
    <row r="156" spans="1:24" ht="21.25" customHeight="1" x14ac:dyDescent="0.15">
      <c r="A156" s="44" t="s">
        <v>232</v>
      </c>
      <c r="B156" s="45" t="s">
        <v>68</v>
      </c>
      <c r="C156" s="46">
        <v>35</v>
      </c>
      <c r="D156" s="45" t="s">
        <v>63</v>
      </c>
      <c r="E156" s="40">
        <f t="shared" si="4"/>
        <v>146.55026397842647</v>
      </c>
      <c r="F156" s="41">
        <f t="shared" si="5"/>
        <v>3.6637565994606618</v>
      </c>
      <c r="G156" s="42">
        <v>40</v>
      </c>
      <c r="H156" s="43">
        <v>17.162277777777799</v>
      </c>
      <c r="I156" s="33">
        <v>3.32227390015237</v>
      </c>
      <c r="J156" s="33">
        <v>13.8904755303809</v>
      </c>
      <c r="K156" s="33">
        <v>14.8502576072657</v>
      </c>
      <c r="L156" s="33">
        <v>28.7407331376466</v>
      </c>
      <c r="M156" s="33">
        <v>72.101070175125997</v>
      </c>
      <c r="N156" s="33">
        <v>6.4257133224362004</v>
      </c>
      <c r="O156" s="33">
        <v>9.9562193595947193</v>
      </c>
      <c r="P156" s="33">
        <v>21.825453793671201</v>
      </c>
      <c r="Q156" s="33">
        <v>58.198896174077603</v>
      </c>
      <c r="R156" s="33">
        <v>1.4243123642166999</v>
      </c>
      <c r="S156" s="33">
        <v>1.720042387576</v>
      </c>
      <c r="T156" s="33">
        <v>73.945790014806803</v>
      </c>
      <c r="U156" s="33">
        <v>83.042865454770805</v>
      </c>
      <c r="V156" s="15">
        <v>0.47102632858166299</v>
      </c>
      <c r="W156" s="15"/>
      <c r="X156" s="15"/>
    </row>
    <row r="157" spans="1:24" ht="21.25" customHeight="1" x14ac:dyDescent="0.2">
      <c r="A157" s="47" t="s">
        <v>233</v>
      </c>
      <c r="B157" s="38" t="s">
        <v>186</v>
      </c>
      <c r="C157" s="39">
        <v>29</v>
      </c>
      <c r="D157" s="38" t="s">
        <v>66</v>
      </c>
      <c r="E157" s="40">
        <f t="shared" si="4"/>
        <v>146.10818187019834</v>
      </c>
      <c r="F157" s="41">
        <f t="shared" si="5"/>
        <v>3.5636141919560571</v>
      </c>
      <c r="G157" s="42">
        <v>41</v>
      </c>
      <c r="H157" s="43">
        <v>18.364431034482699</v>
      </c>
      <c r="I157" s="33">
        <v>2.3038253909657</v>
      </c>
      <c r="J157" s="33">
        <v>10.1658480154502</v>
      </c>
      <c r="K157" s="33">
        <v>17.8054235423267</v>
      </c>
      <c r="L157" s="33">
        <v>27.971271557776902</v>
      </c>
      <c r="M157" s="33">
        <v>93.019640056061604</v>
      </c>
      <c r="N157" s="33">
        <v>2.2911952829912501</v>
      </c>
      <c r="O157" s="33">
        <v>6.0295693686375902</v>
      </c>
      <c r="P157" s="33">
        <v>18.127042157808301</v>
      </c>
      <c r="Q157" s="33">
        <v>45.135289182531501</v>
      </c>
      <c r="R157" s="33">
        <v>-1.2282144289163199</v>
      </c>
      <c r="S157" s="33">
        <v>1.27578439428081</v>
      </c>
      <c r="T157" s="33">
        <v>12.5394212595057</v>
      </c>
      <c r="U157" s="33">
        <v>13.5354526786641</v>
      </c>
      <c r="V157" s="15">
        <v>0</v>
      </c>
      <c r="W157" s="15"/>
      <c r="X157" s="15"/>
    </row>
    <row r="158" spans="1:24" ht="21.25" customHeight="1" x14ac:dyDescent="0.15">
      <c r="A158" s="44" t="s">
        <v>234</v>
      </c>
      <c r="B158" s="48" t="s">
        <v>106</v>
      </c>
      <c r="C158" s="49">
        <v>29</v>
      </c>
      <c r="D158" s="48" t="s">
        <v>103</v>
      </c>
      <c r="E158" s="40">
        <f t="shared" si="4"/>
        <v>145.51857442657013</v>
      </c>
      <c r="F158" s="41">
        <f t="shared" si="5"/>
        <v>3.7312454981171825</v>
      </c>
      <c r="G158" s="42">
        <v>39</v>
      </c>
      <c r="H158" s="43">
        <v>21.203878048780499</v>
      </c>
      <c r="I158" s="33">
        <v>3.05614444151648</v>
      </c>
      <c r="J158" s="33">
        <v>9.5528645597204793</v>
      </c>
      <c r="K158" s="33">
        <v>19.3741216014119</v>
      </c>
      <c r="L158" s="33">
        <v>28.9269861611326</v>
      </c>
      <c r="M158" s="33">
        <v>71.507836456658893</v>
      </c>
      <c r="N158" s="33">
        <v>2.72756043592477</v>
      </c>
      <c r="O158" s="33">
        <v>8.9655644446237694</v>
      </c>
      <c r="P158" s="33">
        <v>25.262844127979999</v>
      </c>
      <c r="Q158" s="33">
        <v>33.313794187931798</v>
      </c>
      <c r="R158" s="33">
        <v>1.28959177244211</v>
      </c>
      <c r="S158" s="33">
        <v>1.4200486439434501</v>
      </c>
      <c r="T158" s="33">
        <v>243.415045379465</v>
      </c>
      <c r="U158" s="33">
        <v>250.38717821139301</v>
      </c>
      <c r="V158" s="15">
        <v>0.49294035901536898</v>
      </c>
      <c r="W158" s="15"/>
      <c r="X158" s="15"/>
    </row>
    <row r="159" spans="1:24" ht="21.25" customHeight="1" x14ac:dyDescent="0.15">
      <c r="A159" s="44" t="s">
        <v>235</v>
      </c>
      <c r="B159" s="48" t="s">
        <v>78</v>
      </c>
      <c r="C159" s="49">
        <v>25</v>
      </c>
      <c r="D159" s="48" t="s">
        <v>73</v>
      </c>
      <c r="E159" s="40">
        <f t="shared" si="4"/>
        <v>145.41451400501228</v>
      </c>
      <c r="F159" s="41">
        <f t="shared" si="5"/>
        <v>3.1611850870654843</v>
      </c>
      <c r="G159" s="42">
        <v>46</v>
      </c>
      <c r="H159" s="43">
        <v>15.8403333333333</v>
      </c>
      <c r="I159" s="33">
        <v>1.9648871059113899</v>
      </c>
      <c r="J159" s="33">
        <v>16.876437025034701</v>
      </c>
      <c r="K159" s="33">
        <v>9.7432914309610101</v>
      </c>
      <c r="L159" s="33">
        <v>26.619728455995698</v>
      </c>
      <c r="M159" s="33">
        <v>96.308768621558997</v>
      </c>
      <c r="N159" s="33">
        <v>4.3506582216421501</v>
      </c>
      <c r="O159" s="33">
        <v>6.6738432122991602</v>
      </c>
      <c r="P159" s="33">
        <v>20.2662895082366</v>
      </c>
      <c r="Q159" s="33">
        <v>45.284363795393197</v>
      </c>
      <c r="R159" s="33">
        <v>1.63250137465825</v>
      </c>
      <c r="S159" s="33">
        <v>2.80826820553599</v>
      </c>
      <c r="T159" s="33">
        <v>9.2639585029456502</v>
      </c>
      <c r="U159" s="33">
        <v>23.0262297963253</v>
      </c>
      <c r="V159" s="15">
        <v>0.28689701085313302</v>
      </c>
      <c r="W159" s="15"/>
      <c r="X159" s="15"/>
    </row>
    <row r="160" spans="1:24" ht="21.25" customHeight="1" x14ac:dyDescent="0.15">
      <c r="A160" s="44" t="s">
        <v>236</v>
      </c>
      <c r="B160" s="45" t="s">
        <v>135</v>
      </c>
      <c r="C160" s="46">
        <v>28</v>
      </c>
      <c r="D160" s="45" t="s">
        <v>66</v>
      </c>
      <c r="E160" s="40">
        <f t="shared" si="4"/>
        <v>145.28254624680903</v>
      </c>
      <c r="F160" s="41">
        <f t="shared" si="5"/>
        <v>3.6320636561702258</v>
      </c>
      <c r="G160" s="42">
        <v>40</v>
      </c>
      <c r="H160" s="43">
        <v>19.332049999999999</v>
      </c>
      <c r="I160" s="33">
        <v>2.8829235836745801</v>
      </c>
      <c r="J160" s="33">
        <v>11.046902747471799</v>
      </c>
      <c r="K160" s="33">
        <v>14.2994361536176</v>
      </c>
      <c r="L160" s="33">
        <v>25.3463389010894</v>
      </c>
      <c r="M160" s="33">
        <v>103.20700370416201</v>
      </c>
      <c r="N160" s="33">
        <v>2.5481289537801999</v>
      </c>
      <c r="O160" s="33">
        <v>5.7144223118411199</v>
      </c>
      <c r="P160" s="33">
        <v>31.055915338887999</v>
      </c>
      <c r="Q160" s="33">
        <v>23.989346940438999</v>
      </c>
      <c r="R160" s="33">
        <v>0.65174108668942798</v>
      </c>
      <c r="S160" s="33">
        <v>1.4798392327221499</v>
      </c>
      <c r="T160" s="33">
        <v>7.1941265921681596</v>
      </c>
      <c r="U160" s="33">
        <v>10.207484818484399</v>
      </c>
      <c r="V160" s="15">
        <v>0.41341726478067498</v>
      </c>
      <c r="W160" s="15"/>
      <c r="X160" s="15"/>
    </row>
    <row r="161" spans="1:24" ht="21.25" customHeight="1" x14ac:dyDescent="0.2">
      <c r="A161" s="47" t="s">
        <v>237</v>
      </c>
      <c r="B161" s="38" t="s">
        <v>83</v>
      </c>
      <c r="C161" s="39">
        <v>27</v>
      </c>
      <c r="D161" s="38" t="s">
        <v>60</v>
      </c>
      <c r="E161" s="40">
        <f t="shared" si="4"/>
        <v>144.67677348280151</v>
      </c>
      <c r="F161" s="41">
        <f t="shared" si="5"/>
        <v>3.5287017922634516</v>
      </c>
      <c r="G161" s="42">
        <v>41</v>
      </c>
      <c r="H161" s="43">
        <v>19.139875000000099</v>
      </c>
      <c r="I161" s="33">
        <v>2.0201291089649001</v>
      </c>
      <c r="J161" s="33">
        <v>11.6875654247673</v>
      </c>
      <c r="K161" s="33">
        <v>20.369746342807399</v>
      </c>
      <c r="L161" s="33">
        <v>32.057311767574703</v>
      </c>
      <c r="M161" s="33">
        <v>66.127076161606297</v>
      </c>
      <c r="N161" s="33">
        <v>1.40016243306855</v>
      </c>
      <c r="O161" s="33">
        <v>5.2572524208339102</v>
      </c>
      <c r="P161" s="33">
        <v>24.633976288032201</v>
      </c>
      <c r="Q161" s="33">
        <v>40.3556916162023</v>
      </c>
      <c r="R161" s="33">
        <v>3.4716322969784099</v>
      </c>
      <c r="S161" s="33">
        <v>1.6728034072261</v>
      </c>
      <c r="T161" s="33">
        <v>309.57474168330401</v>
      </c>
      <c r="U161" s="33">
        <v>335.16570398911199</v>
      </c>
      <c r="V161" s="15">
        <v>0.48015405852263598</v>
      </c>
      <c r="W161" s="15"/>
      <c r="X161" s="15"/>
    </row>
    <row r="162" spans="1:24" ht="21.25" customHeight="1" x14ac:dyDescent="0.15">
      <c r="A162" s="44" t="s">
        <v>238</v>
      </c>
      <c r="B162" s="48" t="s">
        <v>163</v>
      </c>
      <c r="C162" s="49">
        <v>23</v>
      </c>
      <c r="D162" s="48" t="s">
        <v>84</v>
      </c>
      <c r="E162" s="40">
        <f t="shared" si="4"/>
        <v>144.18960132289101</v>
      </c>
      <c r="F162" s="41">
        <f t="shared" si="5"/>
        <v>3.4330857457831194</v>
      </c>
      <c r="G162" s="42">
        <v>42</v>
      </c>
      <c r="H162" s="43">
        <v>23.654620689655101</v>
      </c>
      <c r="I162" s="33">
        <v>2.22832354142633</v>
      </c>
      <c r="J162" s="33">
        <v>7.8357808476162196</v>
      </c>
      <c r="K162" s="33">
        <v>12.7709702055142</v>
      </c>
      <c r="L162" s="33">
        <v>20.606751053130399</v>
      </c>
      <c r="M162" s="33">
        <v>118.600769050113</v>
      </c>
      <c r="N162" s="33">
        <v>2.30473548649733</v>
      </c>
      <c r="O162" s="33">
        <v>5.3583154940482398</v>
      </c>
      <c r="P162" s="33">
        <v>61.7616632517339</v>
      </c>
      <c r="Q162" s="33">
        <v>50.686253601355702</v>
      </c>
      <c r="R162" s="33">
        <v>-5.8532973024236803</v>
      </c>
      <c r="S162" s="33">
        <v>0.74493919086110605</v>
      </c>
      <c r="T162" s="33">
        <v>0</v>
      </c>
      <c r="U162" s="33">
        <v>0</v>
      </c>
      <c r="V162" s="15">
        <v>0</v>
      </c>
      <c r="W162" s="15"/>
      <c r="X162" s="15"/>
    </row>
    <row r="163" spans="1:24" ht="21.25" customHeight="1" x14ac:dyDescent="0.2">
      <c r="A163" s="47" t="s">
        <v>239</v>
      </c>
      <c r="B163" s="38" t="s">
        <v>122</v>
      </c>
      <c r="C163" s="39">
        <v>22</v>
      </c>
      <c r="D163" s="38" t="s">
        <v>103</v>
      </c>
      <c r="E163" s="40">
        <f t="shared" si="4"/>
        <v>143.76384294262334</v>
      </c>
      <c r="F163" s="41">
        <f t="shared" si="5"/>
        <v>3.5064351937225204</v>
      </c>
      <c r="G163" s="42">
        <v>41</v>
      </c>
      <c r="H163" s="43">
        <v>18.971588235294199</v>
      </c>
      <c r="I163" s="33">
        <v>2.0391958329223998</v>
      </c>
      <c r="J163" s="33">
        <v>7.4157953588531598</v>
      </c>
      <c r="K163" s="33">
        <v>24.7523028327833</v>
      </c>
      <c r="L163" s="33">
        <v>32.168098191636503</v>
      </c>
      <c r="M163" s="33">
        <v>64.532904297201497</v>
      </c>
      <c r="N163" s="33">
        <v>0.63716674782944405</v>
      </c>
      <c r="O163" s="33">
        <v>5.9863092769429898</v>
      </c>
      <c r="P163" s="33">
        <v>15.1023883261362</v>
      </c>
      <c r="Q163" s="33">
        <v>14.489649374381001</v>
      </c>
      <c r="R163" s="33">
        <v>2.1510200715396302</v>
      </c>
      <c r="S163" s="33">
        <v>0.94237487618265403</v>
      </c>
      <c r="T163" s="33">
        <v>241.849565457457</v>
      </c>
      <c r="U163" s="33">
        <v>287.83036690292403</v>
      </c>
      <c r="V163" s="15">
        <v>0.45659567350365199</v>
      </c>
      <c r="W163" s="15"/>
      <c r="X163" s="15"/>
    </row>
    <row r="164" spans="1:24" ht="21.25" customHeight="1" x14ac:dyDescent="0.15">
      <c r="A164" s="37" t="s">
        <v>240</v>
      </c>
      <c r="B164" s="38" t="s">
        <v>81</v>
      </c>
      <c r="C164" s="39">
        <v>23</v>
      </c>
      <c r="D164" s="38" t="s">
        <v>103</v>
      </c>
      <c r="E164" s="40">
        <f t="shared" si="4"/>
        <v>143.56979191844121</v>
      </c>
      <c r="F164" s="41">
        <f t="shared" si="5"/>
        <v>3.2629498163282094</v>
      </c>
      <c r="G164" s="42">
        <v>44</v>
      </c>
      <c r="H164" s="43">
        <v>16.171735294117699</v>
      </c>
      <c r="I164" s="33">
        <v>1.97458894745862</v>
      </c>
      <c r="J164" s="33">
        <v>10.8668694304714</v>
      </c>
      <c r="K164" s="33">
        <v>17.8286881224988</v>
      </c>
      <c r="L164" s="33">
        <v>28.6955575529702</v>
      </c>
      <c r="M164" s="33">
        <v>81.886888731603094</v>
      </c>
      <c r="N164" s="33">
        <v>2.6511912946849501</v>
      </c>
      <c r="O164" s="33">
        <v>6.7766583157830897</v>
      </c>
      <c r="P164" s="33">
        <v>14.931791310814299</v>
      </c>
      <c r="Q164" s="33">
        <v>36.850732246079403</v>
      </c>
      <c r="R164" s="33">
        <v>2.1598860804586799</v>
      </c>
      <c r="S164" s="33">
        <v>1.7074960282241101</v>
      </c>
      <c r="T164" s="33">
        <v>18.326313769482301</v>
      </c>
      <c r="U164" s="33">
        <v>25.457769066395802</v>
      </c>
      <c r="V164" s="15">
        <v>0.41856109760657401</v>
      </c>
      <c r="W164" s="15"/>
      <c r="X164" s="15"/>
    </row>
    <row r="165" spans="1:24" ht="21.25" customHeight="1" x14ac:dyDescent="0.15">
      <c r="A165" s="44" t="s">
        <v>241</v>
      </c>
      <c r="B165" s="45" t="s">
        <v>141</v>
      </c>
      <c r="C165" s="46">
        <v>21</v>
      </c>
      <c r="D165" s="45" t="s">
        <v>73</v>
      </c>
      <c r="E165" s="40">
        <f t="shared" si="4"/>
        <v>143.30003563748903</v>
      </c>
      <c r="F165" s="41">
        <f t="shared" si="5"/>
        <v>3.4951228204265616</v>
      </c>
      <c r="G165" s="42">
        <v>41</v>
      </c>
      <c r="H165" s="43">
        <v>18.847787878787901</v>
      </c>
      <c r="I165" s="33">
        <v>2.6471768728131901</v>
      </c>
      <c r="J165" s="33">
        <v>14.669700138309</v>
      </c>
      <c r="K165" s="33">
        <v>13.6807706640953</v>
      </c>
      <c r="L165" s="33">
        <v>28.350470802404399</v>
      </c>
      <c r="M165" s="33">
        <v>89.134018736587507</v>
      </c>
      <c r="N165" s="33">
        <v>2.2843639609150101</v>
      </c>
      <c r="O165" s="33">
        <v>4.6718858840802797</v>
      </c>
      <c r="P165" s="33">
        <v>21.689210469109099</v>
      </c>
      <c r="Q165" s="33">
        <v>52.288070457078099</v>
      </c>
      <c r="R165" s="33">
        <v>-1.1171772266983799</v>
      </c>
      <c r="S165" s="33">
        <v>1.7571762251501599</v>
      </c>
      <c r="T165" s="33">
        <v>6.2954918988815098</v>
      </c>
      <c r="U165" s="33">
        <v>13.581143478513599</v>
      </c>
      <c r="V165" s="15">
        <v>0.316728247983114</v>
      </c>
      <c r="W165" s="15"/>
      <c r="X165" s="15"/>
    </row>
    <row r="166" spans="1:24" ht="21.25" customHeight="1" x14ac:dyDescent="0.2">
      <c r="A166" s="47" t="s">
        <v>242</v>
      </c>
      <c r="B166" s="38" t="s">
        <v>94</v>
      </c>
      <c r="C166" s="39">
        <v>32</v>
      </c>
      <c r="D166" s="38" t="s">
        <v>60</v>
      </c>
      <c r="E166" s="40">
        <f t="shared" si="4"/>
        <v>143.07800201219624</v>
      </c>
      <c r="F166" s="41">
        <f t="shared" si="5"/>
        <v>3.2517727730044599</v>
      </c>
      <c r="G166" s="42">
        <v>44</v>
      </c>
      <c r="H166" s="43">
        <v>17.131039473684201</v>
      </c>
      <c r="I166" s="33">
        <v>2.1121300011708901</v>
      </c>
      <c r="J166" s="33">
        <v>10.471295711631599</v>
      </c>
      <c r="K166" s="33">
        <v>13.8908652469808</v>
      </c>
      <c r="L166" s="33">
        <v>24.362160958612399</v>
      </c>
      <c r="M166" s="33">
        <v>102.17877624581</v>
      </c>
      <c r="N166" s="33">
        <v>2.7139916886995601</v>
      </c>
      <c r="O166" s="33">
        <v>6.4559397485505601</v>
      </c>
      <c r="P166" s="33">
        <v>29.951257581764501</v>
      </c>
      <c r="Q166" s="33">
        <v>76.300221724482796</v>
      </c>
      <c r="R166" s="33">
        <v>0.557790786035124</v>
      </c>
      <c r="S166" s="33">
        <v>1.5357668180414801</v>
      </c>
      <c r="T166" s="33">
        <v>243.47315123543299</v>
      </c>
      <c r="U166" s="33">
        <v>191.65515745795901</v>
      </c>
      <c r="V166" s="15">
        <v>0.55954334933191696</v>
      </c>
      <c r="W166" s="15"/>
      <c r="X166" s="15"/>
    </row>
    <row r="167" spans="1:24" ht="21.25" customHeight="1" x14ac:dyDescent="0.15">
      <c r="A167" s="44" t="s">
        <v>243</v>
      </c>
      <c r="B167" s="48" t="s">
        <v>151</v>
      </c>
      <c r="C167" s="49">
        <v>29</v>
      </c>
      <c r="D167" s="48" t="s">
        <v>63</v>
      </c>
      <c r="E167" s="40">
        <f t="shared" si="4"/>
        <v>143.06551844477741</v>
      </c>
      <c r="F167" s="41">
        <f t="shared" si="5"/>
        <v>3.4063218677327955</v>
      </c>
      <c r="G167" s="42">
        <v>42</v>
      </c>
      <c r="H167" s="43">
        <v>15.242979999999999</v>
      </c>
      <c r="I167" s="33">
        <v>2.59235271339967</v>
      </c>
      <c r="J167" s="33">
        <v>11.9701672611481</v>
      </c>
      <c r="K167" s="33">
        <v>11.5370495710564</v>
      </c>
      <c r="L167" s="33">
        <v>23.507216832204499</v>
      </c>
      <c r="M167" s="33">
        <v>114.95631803784801</v>
      </c>
      <c r="N167" s="33">
        <v>3.8257237869713299</v>
      </c>
      <c r="O167" s="33">
        <v>5.5503922157751902</v>
      </c>
      <c r="P167" s="33">
        <v>19.824622488447702</v>
      </c>
      <c r="Q167" s="33">
        <v>43.743106783726603</v>
      </c>
      <c r="R167" s="33">
        <v>-1.3157600186878999</v>
      </c>
      <c r="S167" s="33">
        <v>1.17400199406024</v>
      </c>
      <c r="T167" s="33">
        <v>15.494879384799001</v>
      </c>
      <c r="U167" s="33">
        <v>19.0078516520508</v>
      </c>
      <c r="V167" s="15">
        <v>0.44909138839618501</v>
      </c>
      <c r="W167" s="15"/>
      <c r="X167" s="15"/>
    </row>
    <row r="168" spans="1:24" ht="21.25" customHeight="1" x14ac:dyDescent="0.2">
      <c r="A168" s="47" t="s">
        <v>244</v>
      </c>
      <c r="B168" s="38" t="s">
        <v>62</v>
      </c>
      <c r="C168" s="39">
        <v>27</v>
      </c>
      <c r="D168" s="38" t="s">
        <v>73</v>
      </c>
      <c r="E168" s="40">
        <f t="shared" si="4"/>
        <v>143.04493540808954</v>
      </c>
      <c r="F168" s="41">
        <f t="shared" si="5"/>
        <v>3.2510212592747623</v>
      </c>
      <c r="G168" s="42">
        <v>44</v>
      </c>
      <c r="H168" s="43">
        <v>15.5922222222221</v>
      </c>
      <c r="I168" s="33">
        <v>1.6098822785467399</v>
      </c>
      <c r="J168" s="33">
        <v>12.125718245683</v>
      </c>
      <c r="K168" s="33">
        <v>11.775604496714299</v>
      </c>
      <c r="L168" s="33">
        <v>23.901322742397301</v>
      </c>
      <c r="M168" s="33">
        <v>108.13688612703</v>
      </c>
      <c r="N168" s="33">
        <v>3.77221411967288</v>
      </c>
      <c r="O168" s="33">
        <v>6.6835446429197596</v>
      </c>
      <c r="P168" s="33">
        <v>19.527174157715798</v>
      </c>
      <c r="Q168" s="33">
        <v>38.871661137922601</v>
      </c>
      <c r="R168" s="33">
        <v>3.9091322233904799</v>
      </c>
      <c r="S168" s="33">
        <v>1.9477724532285099</v>
      </c>
      <c r="T168" s="33">
        <v>1.5963562420786399</v>
      </c>
      <c r="U168" s="33">
        <v>0.40535833487171002</v>
      </c>
      <c r="V168" s="15">
        <v>0.79749443824839295</v>
      </c>
      <c r="W168" s="15"/>
      <c r="X168" s="15"/>
    </row>
    <row r="169" spans="1:24" ht="21.25" customHeight="1" x14ac:dyDescent="0.15">
      <c r="A169" s="44" t="s">
        <v>245</v>
      </c>
      <c r="B169" s="48" t="s">
        <v>127</v>
      </c>
      <c r="C169" s="49">
        <v>24</v>
      </c>
      <c r="D169" s="48" t="s">
        <v>66</v>
      </c>
      <c r="E169" s="40">
        <f t="shared" si="4"/>
        <v>142.66940101135023</v>
      </c>
      <c r="F169" s="41">
        <f t="shared" si="5"/>
        <v>2.9722791877364632</v>
      </c>
      <c r="G169" s="42">
        <v>48</v>
      </c>
      <c r="H169" s="43">
        <v>17.091322580645201</v>
      </c>
      <c r="I169" s="33">
        <v>1.76044016415425</v>
      </c>
      <c r="J169" s="33">
        <v>12.462941783784601</v>
      </c>
      <c r="K169" s="33">
        <v>13.665312234518201</v>
      </c>
      <c r="L169" s="33">
        <v>26.128254018302801</v>
      </c>
      <c r="M169" s="33">
        <v>103.62301035594599</v>
      </c>
      <c r="N169" s="33">
        <v>2.58684820949204</v>
      </c>
      <c r="O169" s="33">
        <v>4.5066056079363603</v>
      </c>
      <c r="P169" s="33">
        <v>17.299612812980499</v>
      </c>
      <c r="Q169" s="33">
        <v>42.013967515493</v>
      </c>
      <c r="R169" s="33">
        <v>6.4985451729374394E-2</v>
      </c>
      <c r="S169" s="33">
        <v>1.6139490067651201</v>
      </c>
      <c r="T169" s="33">
        <v>4.4480984673124802</v>
      </c>
      <c r="U169" s="33">
        <v>4.4888743193327798</v>
      </c>
      <c r="V169" s="15">
        <v>0.49771869888195103</v>
      </c>
      <c r="W169" s="15"/>
      <c r="X169" s="15"/>
    </row>
    <row r="170" spans="1:24" ht="21.25" customHeight="1" x14ac:dyDescent="0.15">
      <c r="A170" s="44" t="s">
        <v>246</v>
      </c>
      <c r="B170" s="48" t="s">
        <v>163</v>
      </c>
      <c r="C170" s="49">
        <v>28</v>
      </c>
      <c r="D170" s="48" t="s">
        <v>84</v>
      </c>
      <c r="E170" s="40">
        <f t="shared" si="4"/>
        <v>142.19813498875183</v>
      </c>
      <c r="F170" s="41">
        <f t="shared" si="5"/>
        <v>3.3856698806845675</v>
      </c>
      <c r="G170" s="42">
        <v>42</v>
      </c>
      <c r="H170" s="43">
        <v>22.823237500000001</v>
      </c>
      <c r="I170" s="33">
        <v>3.0375877342545299</v>
      </c>
      <c r="J170" s="33">
        <v>7.6249645957632</v>
      </c>
      <c r="K170" s="33">
        <v>15.977321152443199</v>
      </c>
      <c r="L170" s="33">
        <v>23.602285748206398</v>
      </c>
      <c r="M170" s="33">
        <v>88.774776987603403</v>
      </c>
      <c r="N170" s="33">
        <v>2.0090913568276298</v>
      </c>
      <c r="O170" s="33">
        <v>7.5729198210939002</v>
      </c>
      <c r="P170" s="33">
        <v>59.290248040715603</v>
      </c>
      <c r="Q170" s="33">
        <v>29.7566785641575</v>
      </c>
      <c r="R170" s="33">
        <v>-4.2944141810836598</v>
      </c>
      <c r="S170" s="33">
        <v>0.72489711833128001</v>
      </c>
      <c r="T170" s="33">
        <v>0</v>
      </c>
      <c r="U170" s="33">
        <v>0</v>
      </c>
      <c r="V170" s="15">
        <v>0</v>
      </c>
      <c r="W170" s="15"/>
      <c r="X170" s="15"/>
    </row>
    <row r="171" spans="1:24" ht="21.25" customHeight="1" x14ac:dyDescent="0.15">
      <c r="A171" s="44" t="s">
        <v>247</v>
      </c>
      <c r="B171" s="45" t="s">
        <v>119</v>
      </c>
      <c r="C171" s="46">
        <v>25</v>
      </c>
      <c r="D171" s="45" t="s">
        <v>73</v>
      </c>
      <c r="E171" s="40">
        <f t="shared" si="4"/>
        <v>142.08341174856747</v>
      </c>
      <c r="F171" s="41">
        <f t="shared" si="5"/>
        <v>3.465449067038231</v>
      </c>
      <c r="G171" s="42">
        <v>41</v>
      </c>
      <c r="H171" s="43">
        <v>15.9417432432433</v>
      </c>
      <c r="I171" s="33">
        <v>1.6716494028375699</v>
      </c>
      <c r="J171" s="33">
        <v>10.6318535033913</v>
      </c>
      <c r="K171" s="33">
        <v>15.475515101736301</v>
      </c>
      <c r="L171" s="33">
        <v>26.1073686051277</v>
      </c>
      <c r="M171" s="33">
        <v>107.141079332202</v>
      </c>
      <c r="N171" s="33">
        <v>1.4743338314591501</v>
      </c>
      <c r="O171" s="33">
        <v>3.7626197483375199</v>
      </c>
      <c r="P171" s="33">
        <v>13.3276338520433</v>
      </c>
      <c r="Q171" s="33">
        <v>28.1908249011138</v>
      </c>
      <c r="R171" s="33">
        <v>1.18962720041378</v>
      </c>
      <c r="S171" s="33">
        <v>1.41369595420504</v>
      </c>
      <c r="T171" s="33">
        <v>3.4528595587175901</v>
      </c>
      <c r="U171" s="33">
        <v>6.2566226830436102</v>
      </c>
      <c r="V171" s="15">
        <v>0.355617269051339</v>
      </c>
      <c r="W171" s="15"/>
      <c r="X171" s="15"/>
    </row>
    <row r="172" spans="1:24" ht="21.25" customHeight="1" x14ac:dyDescent="0.2">
      <c r="A172" s="47" t="s">
        <v>248</v>
      </c>
      <c r="B172" s="38" t="s">
        <v>216</v>
      </c>
      <c r="C172" s="39">
        <v>28</v>
      </c>
      <c r="D172" s="38" t="s">
        <v>73</v>
      </c>
      <c r="E172" s="40">
        <f t="shared" si="4"/>
        <v>141.9454148197853</v>
      </c>
      <c r="F172" s="41">
        <f t="shared" si="5"/>
        <v>3.6396260210201357</v>
      </c>
      <c r="G172" s="42">
        <v>39</v>
      </c>
      <c r="H172" s="43">
        <v>18.533090909090902</v>
      </c>
      <c r="I172" s="33">
        <v>2.7418385042514202</v>
      </c>
      <c r="J172" s="33">
        <v>9.1766725331566708</v>
      </c>
      <c r="K172" s="33">
        <v>14.0202567446612</v>
      </c>
      <c r="L172" s="33">
        <v>23.196929277817901</v>
      </c>
      <c r="M172" s="33">
        <v>110.80306405462299</v>
      </c>
      <c r="N172" s="33">
        <v>1.9450708684896501</v>
      </c>
      <c r="O172" s="33">
        <v>6.1938164414561401</v>
      </c>
      <c r="P172" s="33">
        <v>22.827310380539501</v>
      </c>
      <c r="Q172" s="33">
        <v>41.261758411255201</v>
      </c>
      <c r="R172" s="33">
        <v>-0.70898207119428402</v>
      </c>
      <c r="S172" s="33">
        <v>1.17768772612979</v>
      </c>
      <c r="T172" s="33">
        <v>20.7951244515945</v>
      </c>
      <c r="U172" s="33">
        <v>18.997680475717001</v>
      </c>
      <c r="V172" s="15">
        <v>0.52258503741016704</v>
      </c>
      <c r="W172" s="15"/>
      <c r="X172" s="15"/>
    </row>
    <row r="173" spans="1:24" ht="21.25" customHeight="1" x14ac:dyDescent="0.2">
      <c r="A173" s="47" t="s">
        <v>249</v>
      </c>
      <c r="B173" s="38" t="s">
        <v>83</v>
      </c>
      <c r="C173" s="39">
        <v>30</v>
      </c>
      <c r="D173" s="38" t="s">
        <v>63</v>
      </c>
      <c r="E173" s="40">
        <f t="shared" si="4"/>
        <v>141.3344403628673</v>
      </c>
      <c r="F173" s="41">
        <f t="shared" si="5"/>
        <v>3.447181472265056</v>
      </c>
      <c r="G173" s="42">
        <v>41</v>
      </c>
      <c r="H173" s="43">
        <v>17.8828414634146</v>
      </c>
      <c r="I173" s="33">
        <v>1.8575740416912201</v>
      </c>
      <c r="J173" s="33">
        <v>11.840586967181199</v>
      </c>
      <c r="K173" s="33">
        <v>14.325784842473301</v>
      </c>
      <c r="L173" s="33">
        <v>26.1663718096545</v>
      </c>
      <c r="M173" s="33">
        <v>102.162883668443</v>
      </c>
      <c r="N173" s="33">
        <v>2.1167671988274201</v>
      </c>
      <c r="O173" s="33">
        <v>4.3294966498273997</v>
      </c>
      <c r="P173" s="33">
        <v>15.474449000137501</v>
      </c>
      <c r="Q173" s="33">
        <v>37.271974998197202</v>
      </c>
      <c r="R173" s="33">
        <v>2.4479461676353398</v>
      </c>
      <c r="S173" s="33">
        <v>1.6947048852692901</v>
      </c>
      <c r="T173" s="33">
        <v>0.74932215911425104</v>
      </c>
      <c r="U173" s="33">
        <v>4.3374521254248197</v>
      </c>
      <c r="V173" s="15">
        <v>0.14730792388248301</v>
      </c>
      <c r="W173" s="15"/>
      <c r="X173" s="15"/>
    </row>
    <row r="174" spans="1:24" ht="21.25" customHeight="1" x14ac:dyDescent="0.15">
      <c r="A174" s="37" t="s">
        <v>250</v>
      </c>
      <c r="B174" s="38" t="s">
        <v>72</v>
      </c>
      <c r="C174" s="39">
        <v>32</v>
      </c>
      <c r="D174" s="38" t="s">
        <v>84</v>
      </c>
      <c r="E174" s="40">
        <f t="shared" si="4"/>
        <v>141.15044978662826</v>
      </c>
      <c r="F174" s="41">
        <f t="shared" si="5"/>
        <v>3.1366766619250726</v>
      </c>
      <c r="G174" s="42">
        <v>45</v>
      </c>
      <c r="H174" s="43">
        <v>20.304022727272802</v>
      </c>
      <c r="I174" s="33">
        <v>3.2760814383076799</v>
      </c>
      <c r="J174" s="33">
        <v>6.2583383368859398</v>
      </c>
      <c r="K174" s="33">
        <v>17.120569758874801</v>
      </c>
      <c r="L174" s="33">
        <v>23.3789080957607</v>
      </c>
      <c r="M174" s="33">
        <v>75.849882615189003</v>
      </c>
      <c r="N174" s="33">
        <v>2.09242115717892</v>
      </c>
      <c r="O174" s="33">
        <v>10.3641070268331</v>
      </c>
      <c r="P174" s="33">
        <v>61.802850690426602</v>
      </c>
      <c r="Q174" s="33">
        <v>42.009558216340103</v>
      </c>
      <c r="R174" s="33">
        <v>2.8422281291853402</v>
      </c>
      <c r="S174" s="33">
        <v>0.982934089950249</v>
      </c>
      <c r="T174" s="33">
        <v>1.5773657139274699E-8</v>
      </c>
      <c r="U174" s="33">
        <v>0.19144486001418801</v>
      </c>
      <c r="V174" s="15">
        <v>8.2392683922001203E-8</v>
      </c>
      <c r="W174" s="15"/>
      <c r="X174" s="15"/>
    </row>
    <row r="175" spans="1:24" ht="21.25" customHeight="1" x14ac:dyDescent="0.15">
      <c r="A175" s="44" t="s">
        <v>251</v>
      </c>
      <c r="B175" s="48" t="s">
        <v>58</v>
      </c>
      <c r="C175" s="49">
        <v>22</v>
      </c>
      <c r="D175" s="48" t="s">
        <v>84</v>
      </c>
      <c r="E175" s="40">
        <f t="shared" si="4"/>
        <v>140.83333408609556</v>
      </c>
      <c r="F175" s="41">
        <f t="shared" si="5"/>
        <v>3.1296296463576789</v>
      </c>
      <c r="G175" s="42">
        <v>45</v>
      </c>
      <c r="H175" s="43">
        <v>20.552270270270199</v>
      </c>
      <c r="I175" s="33">
        <v>1.08012999938694</v>
      </c>
      <c r="J175" s="33">
        <v>7.8329874234875003</v>
      </c>
      <c r="K175" s="33">
        <v>14.525859269894701</v>
      </c>
      <c r="L175" s="33">
        <v>22.358846693382102</v>
      </c>
      <c r="M175" s="33">
        <v>104.560154517142</v>
      </c>
      <c r="N175" s="33">
        <v>2.2384188377477199</v>
      </c>
      <c r="O175" s="33">
        <v>4.6108179957096898</v>
      </c>
      <c r="P175" s="33">
        <v>61.275403779792804</v>
      </c>
      <c r="Q175" s="33">
        <v>45.444302923395199</v>
      </c>
      <c r="R175" s="33">
        <v>0.30629618797057001</v>
      </c>
      <c r="S175" s="33">
        <v>0.99020514326987297</v>
      </c>
      <c r="T175" s="33">
        <v>0</v>
      </c>
      <c r="U175" s="33">
        <v>0</v>
      </c>
      <c r="V175" s="15">
        <v>0</v>
      </c>
      <c r="W175" s="15"/>
      <c r="X175" s="15"/>
    </row>
    <row r="176" spans="1:24" ht="21.25" customHeight="1" x14ac:dyDescent="0.2">
      <c r="A176" s="47" t="s">
        <v>252</v>
      </c>
      <c r="B176" s="38" t="s">
        <v>127</v>
      </c>
      <c r="C176" s="39">
        <v>32</v>
      </c>
      <c r="D176" s="38" t="s">
        <v>73</v>
      </c>
      <c r="E176" s="40">
        <f t="shared" si="4"/>
        <v>139.49614564080946</v>
      </c>
      <c r="F176" s="41">
        <f t="shared" si="5"/>
        <v>2.9061697008501972</v>
      </c>
      <c r="G176" s="42">
        <v>48</v>
      </c>
      <c r="H176" s="43">
        <v>17.881206896551699</v>
      </c>
      <c r="I176" s="33">
        <v>1.6075871777405899</v>
      </c>
      <c r="J176" s="33">
        <v>8.2092608338868605</v>
      </c>
      <c r="K176" s="33">
        <v>22.462269954665</v>
      </c>
      <c r="L176" s="33">
        <v>30.671530788551902</v>
      </c>
      <c r="M176" s="33">
        <v>62.865922815885597</v>
      </c>
      <c r="N176" s="33">
        <v>1.0633304197947799</v>
      </c>
      <c r="O176" s="33">
        <v>5.9349623399507001</v>
      </c>
      <c r="P176" s="33">
        <v>20.8933359365484</v>
      </c>
      <c r="Q176" s="33">
        <v>19.494888288761501</v>
      </c>
      <c r="R176" s="33">
        <v>-0.196509248192549</v>
      </c>
      <c r="S176" s="33">
        <v>1.06309799074613</v>
      </c>
      <c r="T176" s="33">
        <v>48.891715272196301</v>
      </c>
      <c r="U176" s="33">
        <v>60.378666025726098</v>
      </c>
      <c r="V176" s="15">
        <v>0.44743794879688897</v>
      </c>
      <c r="W176" s="15"/>
      <c r="X176" s="15"/>
    </row>
    <row r="177" spans="1:24" ht="21.25" customHeight="1" x14ac:dyDescent="0.2">
      <c r="A177" s="47" t="s">
        <v>253</v>
      </c>
      <c r="B177" s="38" t="s">
        <v>62</v>
      </c>
      <c r="C177" s="39">
        <v>26</v>
      </c>
      <c r="D177" s="38" t="s">
        <v>63</v>
      </c>
      <c r="E177" s="40">
        <f t="shared" si="4"/>
        <v>138.66318907031459</v>
      </c>
      <c r="F177" s="41">
        <f t="shared" si="5"/>
        <v>3.1514361152344224</v>
      </c>
      <c r="G177" s="42">
        <v>44</v>
      </c>
      <c r="H177" s="43">
        <v>15.4336666666666</v>
      </c>
      <c r="I177" s="33">
        <v>1.26473173859821</v>
      </c>
      <c r="J177" s="33">
        <v>9.4466703157897403</v>
      </c>
      <c r="K177" s="33">
        <v>12.8662984738824</v>
      </c>
      <c r="L177" s="33">
        <v>22.312968789671999</v>
      </c>
      <c r="M177" s="33">
        <v>116.745351021931</v>
      </c>
      <c r="N177" s="33">
        <v>1.1295762203925399</v>
      </c>
      <c r="O177" s="33">
        <v>4.08308962337306</v>
      </c>
      <c r="P177" s="33">
        <v>25.9271397179327</v>
      </c>
      <c r="Q177" s="33">
        <v>30.0145359233431</v>
      </c>
      <c r="R177" s="33">
        <v>3.7510765069901901</v>
      </c>
      <c r="S177" s="33">
        <v>1.51743293411733</v>
      </c>
      <c r="T177" s="33">
        <v>2.3938470489301098</v>
      </c>
      <c r="U177" s="33">
        <v>10.558208748481499</v>
      </c>
      <c r="V177" s="15">
        <v>0.18482371342227499</v>
      </c>
      <c r="W177" s="15"/>
      <c r="X177" s="15"/>
    </row>
    <row r="178" spans="1:24" ht="21.25" customHeight="1" x14ac:dyDescent="0.15">
      <c r="A178" s="44" t="s">
        <v>254</v>
      </c>
      <c r="B178" s="48" t="s">
        <v>141</v>
      </c>
      <c r="C178" s="49">
        <v>31</v>
      </c>
      <c r="D178" s="48" t="s">
        <v>84</v>
      </c>
      <c r="E178" s="40">
        <f t="shared" si="4"/>
        <v>138.02261239982266</v>
      </c>
      <c r="F178" s="41">
        <f t="shared" si="5"/>
        <v>3.3664051804834796</v>
      </c>
      <c r="G178" s="42">
        <v>41</v>
      </c>
      <c r="H178" s="43">
        <v>22.805</v>
      </c>
      <c r="I178" s="33">
        <v>1.6575</v>
      </c>
      <c r="J178" s="33">
        <v>5.5850131519891901</v>
      </c>
      <c r="K178" s="33">
        <v>18.668554689551499</v>
      </c>
      <c r="L178" s="33">
        <v>24.2535678415408</v>
      </c>
      <c r="M178" s="33">
        <v>81.429071013732397</v>
      </c>
      <c r="N178" s="33">
        <v>1.30776659249355</v>
      </c>
      <c r="O178" s="33">
        <v>5.4604506849176602</v>
      </c>
      <c r="P178" s="33">
        <v>68.132359992495296</v>
      </c>
      <c r="Q178" s="33">
        <v>39.185230814541796</v>
      </c>
      <c r="R178" s="33">
        <v>-0.62567064399087402</v>
      </c>
      <c r="S178" s="33">
        <v>0.66898792990308398</v>
      </c>
      <c r="T178" s="33">
        <v>0</v>
      </c>
      <c r="U178" s="33">
        <v>0</v>
      </c>
      <c r="V178" s="15">
        <v>0</v>
      </c>
      <c r="W178" s="15"/>
      <c r="X178" s="15"/>
    </row>
    <row r="179" spans="1:24" ht="21.25" customHeight="1" x14ac:dyDescent="0.15">
      <c r="A179" s="44" t="s">
        <v>255</v>
      </c>
      <c r="B179" s="48" t="s">
        <v>216</v>
      </c>
      <c r="C179" s="49">
        <v>36</v>
      </c>
      <c r="D179" s="48" t="s">
        <v>59</v>
      </c>
      <c r="E179" s="40">
        <f t="shared" si="4"/>
        <v>137.58291383739066</v>
      </c>
      <c r="F179" s="41">
        <f t="shared" si="5"/>
        <v>3.5277670214715555</v>
      </c>
      <c r="G179" s="42">
        <v>39</v>
      </c>
      <c r="H179" s="43">
        <v>19.2492428571428</v>
      </c>
      <c r="I179" s="33">
        <v>3.0830111410678902</v>
      </c>
      <c r="J179" s="33">
        <v>5.9320416157448896</v>
      </c>
      <c r="K179" s="33">
        <v>18.726967059728999</v>
      </c>
      <c r="L179" s="33">
        <v>24.659008675473899</v>
      </c>
      <c r="M179" s="33">
        <v>84.449702694238397</v>
      </c>
      <c r="N179" s="33">
        <v>2.6588665912054501</v>
      </c>
      <c r="O179" s="33">
        <v>7.0349156295115201</v>
      </c>
      <c r="P179" s="33">
        <v>36.5560260241338</v>
      </c>
      <c r="Q179" s="33">
        <v>64.393986619488999</v>
      </c>
      <c r="R179" s="33">
        <v>-1.6425048288244</v>
      </c>
      <c r="S179" s="33">
        <v>0.76128820948030096</v>
      </c>
      <c r="T179" s="33">
        <v>370.10213190271702</v>
      </c>
      <c r="U179" s="33">
        <v>328.87382324268498</v>
      </c>
      <c r="V179" s="15">
        <v>0.52949193627945002</v>
      </c>
      <c r="W179" s="15"/>
      <c r="X179" s="15"/>
    </row>
    <row r="180" spans="1:24" ht="21.25" customHeight="1" x14ac:dyDescent="0.15">
      <c r="A180" s="37" t="s">
        <v>256</v>
      </c>
      <c r="B180" s="38" t="s">
        <v>78</v>
      </c>
      <c r="C180" s="39">
        <v>30</v>
      </c>
      <c r="D180" s="38" t="s">
        <v>73</v>
      </c>
      <c r="E180" s="40">
        <f t="shared" si="4"/>
        <v>137.53700191860261</v>
      </c>
      <c r="F180" s="41">
        <f t="shared" si="5"/>
        <v>2.9899348243174479</v>
      </c>
      <c r="G180" s="42">
        <v>46</v>
      </c>
      <c r="H180" s="43">
        <v>15.6228</v>
      </c>
      <c r="I180" s="33">
        <v>0.60882836517070205</v>
      </c>
      <c r="J180" s="33">
        <v>11.2457315449153</v>
      </c>
      <c r="K180" s="33">
        <v>10.4170963039609</v>
      </c>
      <c r="L180" s="33">
        <v>21.662827848876301</v>
      </c>
      <c r="M180" s="33">
        <v>128.42665623580999</v>
      </c>
      <c r="N180" s="33">
        <v>0.64951655405127096</v>
      </c>
      <c r="O180" s="33">
        <v>1.16002839848269</v>
      </c>
      <c r="P180" s="33">
        <v>30.0756672855182</v>
      </c>
      <c r="Q180" s="33">
        <v>94.040349781124704</v>
      </c>
      <c r="R180" s="33">
        <v>1.03028848906492</v>
      </c>
      <c r="S180" s="33">
        <v>1.8713091097801799</v>
      </c>
      <c r="T180" s="33">
        <v>8.2768381131234197</v>
      </c>
      <c r="U180" s="33">
        <v>27.908813618392401</v>
      </c>
      <c r="V180" s="15">
        <v>0.22873259750949099</v>
      </c>
      <c r="W180" s="15"/>
      <c r="X180" s="15"/>
    </row>
    <row r="181" spans="1:24" ht="21.25" customHeight="1" x14ac:dyDescent="0.15">
      <c r="A181" s="44" t="s">
        <v>257</v>
      </c>
      <c r="B181" s="48" t="s">
        <v>78</v>
      </c>
      <c r="C181" s="49">
        <v>32</v>
      </c>
      <c r="D181" s="48" t="s">
        <v>103</v>
      </c>
      <c r="E181" s="40">
        <f t="shared" si="4"/>
        <v>137.44184264518844</v>
      </c>
      <c r="F181" s="41">
        <f t="shared" si="5"/>
        <v>2.9878661444606185</v>
      </c>
      <c r="G181" s="42">
        <v>46</v>
      </c>
      <c r="H181" s="43">
        <v>17.461166666666699</v>
      </c>
      <c r="I181" s="33">
        <v>1.78711666353189</v>
      </c>
      <c r="J181" s="33">
        <v>8.0986887695658503</v>
      </c>
      <c r="K181" s="33">
        <v>15.997859471158201</v>
      </c>
      <c r="L181" s="33">
        <v>24.096548240724101</v>
      </c>
      <c r="M181" s="33">
        <v>103.191832068143</v>
      </c>
      <c r="N181" s="33">
        <v>0.88308433445273105</v>
      </c>
      <c r="O181" s="33">
        <v>5.05655943382554</v>
      </c>
      <c r="P181" s="33">
        <v>17.2158151064686</v>
      </c>
      <c r="Q181" s="33">
        <v>36.902993534685699</v>
      </c>
      <c r="R181" s="33">
        <v>0.989121973653871</v>
      </c>
      <c r="S181" s="33">
        <v>1.3476357684009701</v>
      </c>
      <c r="T181" s="33">
        <v>311.92172909058098</v>
      </c>
      <c r="U181" s="33">
        <v>320.39105810931898</v>
      </c>
      <c r="V181" s="15">
        <v>0.493302895979501</v>
      </c>
      <c r="W181" s="15"/>
      <c r="X181" s="15"/>
    </row>
    <row r="182" spans="1:24" ht="21.25" customHeight="1" x14ac:dyDescent="0.15">
      <c r="A182" s="44" t="s">
        <v>258</v>
      </c>
      <c r="B182" s="48" t="s">
        <v>62</v>
      </c>
      <c r="C182" s="49">
        <v>26</v>
      </c>
      <c r="D182" s="48" t="s">
        <v>66</v>
      </c>
      <c r="E182" s="40">
        <f t="shared" si="4"/>
        <v>137.40500718957574</v>
      </c>
      <c r="F182" s="41">
        <f t="shared" si="5"/>
        <v>3.1228410724903579</v>
      </c>
      <c r="G182" s="42">
        <v>44</v>
      </c>
      <c r="H182" s="43">
        <v>15.9186710526316</v>
      </c>
      <c r="I182" s="33">
        <v>1.5570073996315199</v>
      </c>
      <c r="J182" s="33">
        <v>12.4615606676926</v>
      </c>
      <c r="K182" s="33">
        <v>14.557295078656701</v>
      </c>
      <c r="L182" s="33">
        <v>27.018855746349299</v>
      </c>
      <c r="M182" s="33">
        <v>91.097860473723003</v>
      </c>
      <c r="N182" s="33">
        <v>2.9549977711781801</v>
      </c>
      <c r="O182" s="33">
        <v>4.3847346617194498</v>
      </c>
      <c r="P182" s="33">
        <v>10.1502019511372</v>
      </c>
      <c r="Q182" s="33">
        <v>46.799779920431597</v>
      </c>
      <c r="R182" s="33">
        <v>4.9280451801387803</v>
      </c>
      <c r="S182" s="33">
        <v>2.0017193291959301</v>
      </c>
      <c r="T182" s="33">
        <v>3.8173512811619599</v>
      </c>
      <c r="U182" s="33">
        <v>5.3331943159867201</v>
      </c>
      <c r="V182" s="15">
        <v>0.417171986154732</v>
      </c>
      <c r="W182" s="15"/>
      <c r="X182" s="15"/>
    </row>
    <row r="183" spans="1:24" ht="21.25" customHeight="1" x14ac:dyDescent="0.2">
      <c r="A183" s="47" t="s">
        <v>259</v>
      </c>
      <c r="B183" s="38" t="s">
        <v>88</v>
      </c>
      <c r="C183" s="39">
        <v>26</v>
      </c>
      <c r="D183" s="38" t="s">
        <v>60</v>
      </c>
      <c r="E183" s="40">
        <f t="shared" si="4"/>
        <v>137.34516195745138</v>
      </c>
      <c r="F183" s="41">
        <f t="shared" si="5"/>
        <v>3.4336290489362846</v>
      </c>
      <c r="G183" s="42">
        <v>40</v>
      </c>
      <c r="H183" s="43">
        <v>16.441182926829399</v>
      </c>
      <c r="I183" s="33">
        <v>1.43650023699247</v>
      </c>
      <c r="J183" s="33">
        <v>13.508311669195299</v>
      </c>
      <c r="K183" s="33">
        <v>15.6065985727613</v>
      </c>
      <c r="L183" s="33">
        <v>29.114910241956601</v>
      </c>
      <c r="M183" s="33">
        <v>84.293817187982</v>
      </c>
      <c r="N183" s="33">
        <v>0.80571989635595997</v>
      </c>
      <c r="O183" s="33">
        <v>2.9532003635236301</v>
      </c>
      <c r="P183" s="33">
        <v>9.7356095527167206</v>
      </c>
      <c r="Q183" s="33">
        <v>25.927838323633701</v>
      </c>
      <c r="R183" s="33">
        <v>4.7888776539893598</v>
      </c>
      <c r="S183" s="33">
        <v>1.7947880710830999</v>
      </c>
      <c r="T183" s="33">
        <v>12.9147720631818</v>
      </c>
      <c r="U183" s="33">
        <v>7.6843966259507201</v>
      </c>
      <c r="V183" s="15">
        <v>0.626955983422536</v>
      </c>
      <c r="W183" s="15"/>
      <c r="X183" s="15"/>
    </row>
    <row r="184" spans="1:24" ht="21.25" customHeight="1" x14ac:dyDescent="0.15">
      <c r="A184" s="44" t="s">
        <v>260</v>
      </c>
      <c r="B184" s="45" t="s">
        <v>78</v>
      </c>
      <c r="C184" s="46">
        <v>27</v>
      </c>
      <c r="D184" s="45" t="s">
        <v>59</v>
      </c>
      <c r="E184" s="40">
        <f t="shared" si="4"/>
        <v>136.67771427077258</v>
      </c>
      <c r="F184" s="41">
        <f t="shared" si="5"/>
        <v>2.9712546580602734</v>
      </c>
      <c r="G184" s="42">
        <v>46</v>
      </c>
      <c r="H184" s="43">
        <v>14.592833333333401</v>
      </c>
      <c r="I184" s="33">
        <v>2.8501807911738499</v>
      </c>
      <c r="J184" s="33">
        <v>9.1130415464043395</v>
      </c>
      <c r="K184" s="33">
        <v>14.700356263466499</v>
      </c>
      <c r="L184" s="33">
        <v>23.8133978098707</v>
      </c>
      <c r="M184" s="33">
        <v>79.9887263706635</v>
      </c>
      <c r="N184" s="33">
        <v>4.0339754047531899</v>
      </c>
      <c r="O184" s="33">
        <v>11.047908835812899</v>
      </c>
      <c r="P184" s="33">
        <v>15.736699921012599</v>
      </c>
      <c r="Q184" s="33">
        <v>42.041717489821501</v>
      </c>
      <c r="R184" s="33">
        <v>9.4830438014404703E-2</v>
      </c>
      <c r="S184" s="33">
        <v>1.5164258185855599</v>
      </c>
      <c r="T184" s="33">
        <v>280.738367800741</v>
      </c>
      <c r="U184" s="33">
        <v>272.54002472271299</v>
      </c>
      <c r="V184" s="15">
        <v>0.50740887696755699</v>
      </c>
      <c r="W184" s="15"/>
      <c r="X184" s="15"/>
    </row>
    <row r="185" spans="1:24" ht="21.25" customHeight="1" x14ac:dyDescent="0.15">
      <c r="A185" s="44" t="s">
        <v>261</v>
      </c>
      <c r="B185" s="45" t="s">
        <v>81</v>
      </c>
      <c r="C185" s="46">
        <v>27</v>
      </c>
      <c r="D185" s="45" t="s">
        <v>84</v>
      </c>
      <c r="E185" s="40">
        <f t="shared" si="4"/>
        <v>136.52978629597615</v>
      </c>
      <c r="F185" s="41">
        <f t="shared" si="5"/>
        <v>3.1029496885449124</v>
      </c>
      <c r="G185" s="42">
        <v>44</v>
      </c>
      <c r="H185" s="43">
        <v>23.4883611111111</v>
      </c>
      <c r="I185" s="33">
        <v>1.4321563962048001</v>
      </c>
      <c r="J185" s="33">
        <v>3.3079164438422701</v>
      </c>
      <c r="K185" s="33">
        <v>18.852856073121401</v>
      </c>
      <c r="L185" s="33">
        <v>22.1607725169637</v>
      </c>
      <c r="M185" s="33">
        <v>89.142678514836305</v>
      </c>
      <c r="N185" s="33">
        <v>0.77887317165904002</v>
      </c>
      <c r="O185" s="33">
        <v>5.5694812512425704</v>
      </c>
      <c r="P185" s="33">
        <v>71.685834925909205</v>
      </c>
      <c r="Q185" s="33">
        <v>38.0199959338076</v>
      </c>
      <c r="R185" s="33">
        <v>3.9644677196345501</v>
      </c>
      <c r="S185" s="33">
        <v>0.51976829441971695</v>
      </c>
      <c r="T185" s="33">
        <v>0</v>
      </c>
      <c r="U185" s="33">
        <v>2.7578339389815699E-5</v>
      </c>
      <c r="V185" s="15">
        <v>0</v>
      </c>
      <c r="W185" s="15"/>
      <c r="X185" s="15"/>
    </row>
    <row r="186" spans="1:24" ht="21.25" customHeight="1" x14ac:dyDescent="0.15">
      <c r="A186" s="44" t="s">
        <v>262</v>
      </c>
      <c r="B186" s="45" t="s">
        <v>127</v>
      </c>
      <c r="C186" s="46">
        <v>29</v>
      </c>
      <c r="D186" s="45" t="s">
        <v>59</v>
      </c>
      <c r="E186" s="40">
        <f t="shared" si="4"/>
        <v>136.23821762028643</v>
      </c>
      <c r="F186" s="41">
        <f t="shared" si="5"/>
        <v>2.8382962004226342</v>
      </c>
      <c r="G186" s="42">
        <v>48</v>
      </c>
      <c r="H186" s="43">
        <v>17.519593750000102</v>
      </c>
      <c r="I186" s="33">
        <v>2.0870218571150798</v>
      </c>
      <c r="J186" s="33">
        <v>12.556684897724599</v>
      </c>
      <c r="K186" s="33">
        <v>11.667305224489599</v>
      </c>
      <c r="L186" s="33">
        <v>24.2239901222142</v>
      </c>
      <c r="M186" s="33">
        <v>88.658017486552296</v>
      </c>
      <c r="N186" s="33">
        <v>3.5041906764188102</v>
      </c>
      <c r="O186" s="33">
        <v>6.0337152163634897</v>
      </c>
      <c r="P186" s="33">
        <v>35.849040388203598</v>
      </c>
      <c r="Q186" s="33">
        <v>94.531928702514705</v>
      </c>
      <c r="R186" s="33">
        <v>-0.54085571212924299</v>
      </c>
      <c r="S186" s="33">
        <v>1.6260887253210901</v>
      </c>
      <c r="T186" s="33">
        <v>436.783491519986</v>
      </c>
      <c r="U186" s="33">
        <v>351.86965101037299</v>
      </c>
      <c r="V186" s="15">
        <v>0.55383471892166103</v>
      </c>
      <c r="W186" s="15"/>
      <c r="X186" s="15"/>
    </row>
    <row r="187" spans="1:24" ht="21.25" customHeight="1" x14ac:dyDescent="0.2">
      <c r="A187" s="47" t="s">
        <v>263</v>
      </c>
      <c r="B187" s="38" t="s">
        <v>122</v>
      </c>
      <c r="C187" s="39">
        <v>30</v>
      </c>
      <c r="D187" s="38" t="s">
        <v>103</v>
      </c>
      <c r="E187" s="40">
        <f t="shared" si="4"/>
        <v>135.94638055342571</v>
      </c>
      <c r="F187" s="41">
        <f t="shared" si="5"/>
        <v>3.3157653793518467</v>
      </c>
      <c r="G187" s="42">
        <v>41</v>
      </c>
      <c r="H187" s="43">
        <v>17.115540000000099</v>
      </c>
      <c r="I187" s="33">
        <v>2.2304712910543598</v>
      </c>
      <c r="J187" s="33">
        <v>12.143435390891501</v>
      </c>
      <c r="K187" s="33">
        <v>14.8787059090326</v>
      </c>
      <c r="L187" s="33">
        <v>27.022141299924002</v>
      </c>
      <c r="M187" s="33">
        <v>72.282830874209097</v>
      </c>
      <c r="N187" s="33">
        <v>4.8589958479158097</v>
      </c>
      <c r="O187" s="33">
        <v>7.8073464781356599</v>
      </c>
      <c r="P187" s="33">
        <v>15.619241301387801</v>
      </c>
      <c r="Q187" s="33">
        <v>62.430398867761703</v>
      </c>
      <c r="R187" s="33">
        <v>0.52210078950758598</v>
      </c>
      <c r="S187" s="33">
        <v>1.54314781748416</v>
      </c>
      <c r="T187" s="33">
        <v>182.16665194911599</v>
      </c>
      <c r="U187" s="33">
        <v>176.98418291437801</v>
      </c>
      <c r="V187" s="15">
        <v>0.50721489208942905</v>
      </c>
      <c r="W187" s="15"/>
      <c r="X187" s="15"/>
    </row>
    <row r="188" spans="1:24" ht="21.25" customHeight="1" x14ac:dyDescent="0.15">
      <c r="A188" s="44" t="s">
        <v>264</v>
      </c>
      <c r="B188" s="45" t="s">
        <v>151</v>
      </c>
      <c r="C188" s="46">
        <v>26</v>
      </c>
      <c r="D188" s="45" t="s">
        <v>60</v>
      </c>
      <c r="E188" s="40">
        <f t="shared" si="4"/>
        <v>135.6440239430583</v>
      </c>
      <c r="F188" s="41">
        <f t="shared" si="5"/>
        <v>3.2296196176918643</v>
      </c>
      <c r="G188" s="42">
        <v>42</v>
      </c>
      <c r="H188" s="43">
        <v>17.555062499999998</v>
      </c>
      <c r="I188" s="33">
        <v>2.6867869422640802</v>
      </c>
      <c r="J188" s="33">
        <v>6.8701719439250102</v>
      </c>
      <c r="K188" s="33">
        <v>19.287083308850999</v>
      </c>
      <c r="L188" s="33">
        <v>26.157255252776</v>
      </c>
      <c r="M188" s="33">
        <v>82.794447759657103</v>
      </c>
      <c r="N188" s="33">
        <v>0.87486986114978105</v>
      </c>
      <c r="O188" s="33">
        <v>6.5755097577647899</v>
      </c>
      <c r="P188" s="33">
        <v>13.1200739468607</v>
      </c>
      <c r="Q188" s="33">
        <v>36.750704384511103</v>
      </c>
      <c r="R188" s="33">
        <v>-3.1184934112791698</v>
      </c>
      <c r="S188" s="33">
        <v>0.67380809187882995</v>
      </c>
      <c r="T188" s="33">
        <v>31.2988241375025</v>
      </c>
      <c r="U188" s="33">
        <v>38.794505599860699</v>
      </c>
      <c r="V188" s="15">
        <v>0.44653070776888298</v>
      </c>
      <c r="W188" s="15"/>
      <c r="X188" s="15"/>
    </row>
    <row r="189" spans="1:24" ht="21.25" customHeight="1" x14ac:dyDescent="0.15">
      <c r="A189" s="44" t="s">
        <v>265</v>
      </c>
      <c r="B189" s="45" t="s">
        <v>141</v>
      </c>
      <c r="C189" s="46">
        <v>32</v>
      </c>
      <c r="D189" s="45" t="s">
        <v>66</v>
      </c>
      <c r="E189" s="40">
        <f t="shared" si="4"/>
        <v>135.41246220075814</v>
      </c>
      <c r="F189" s="41">
        <f t="shared" si="5"/>
        <v>3.302742980506296</v>
      </c>
      <c r="G189" s="42">
        <v>41</v>
      </c>
      <c r="H189" s="43">
        <v>16.437926829268299</v>
      </c>
      <c r="I189" s="33">
        <v>2.6649777133357802</v>
      </c>
      <c r="J189" s="33">
        <v>11.3976829935261</v>
      </c>
      <c r="K189" s="33">
        <v>12.7898040119603</v>
      </c>
      <c r="L189" s="33">
        <v>24.1874870054864</v>
      </c>
      <c r="M189" s="33">
        <v>92.062387247927305</v>
      </c>
      <c r="N189" s="33">
        <v>5.5016245404332498</v>
      </c>
      <c r="O189" s="33">
        <v>7.2907676923087097</v>
      </c>
      <c r="P189" s="33">
        <v>11.1863608785895</v>
      </c>
      <c r="Q189" s="33">
        <v>24.695813015160599</v>
      </c>
      <c r="R189" s="33">
        <v>-1.94274620132535</v>
      </c>
      <c r="S189" s="33">
        <v>1.3652451917351001</v>
      </c>
      <c r="T189" s="33">
        <v>3.0696831724594098</v>
      </c>
      <c r="U189" s="33">
        <v>5.5200136721794602</v>
      </c>
      <c r="V189" s="15">
        <v>0.35736804545963802</v>
      </c>
      <c r="W189" s="15"/>
      <c r="X189" s="15"/>
    </row>
    <row r="190" spans="1:24" ht="21.25" customHeight="1" x14ac:dyDescent="0.15">
      <c r="A190" s="44" t="s">
        <v>266</v>
      </c>
      <c r="B190" s="48" t="s">
        <v>179</v>
      </c>
      <c r="C190" s="49">
        <v>33</v>
      </c>
      <c r="D190" s="48" t="s">
        <v>63</v>
      </c>
      <c r="E190" s="40">
        <f t="shared" si="4"/>
        <v>135.39334875029169</v>
      </c>
      <c r="F190" s="41">
        <f t="shared" si="5"/>
        <v>3.3022767987876023</v>
      </c>
      <c r="G190" s="42">
        <v>41</v>
      </c>
      <c r="H190" s="43">
        <v>17.0307432432433</v>
      </c>
      <c r="I190" s="33">
        <v>1.94934994429327</v>
      </c>
      <c r="J190" s="33">
        <v>8.1490682746228806</v>
      </c>
      <c r="K190" s="33">
        <v>16.2552678022588</v>
      </c>
      <c r="L190" s="33">
        <v>24.404336076881599</v>
      </c>
      <c r="M190" s="33">
        <v>94.401088941522403</v>
      </c>
      <c r="N190" s="33">
        <v>2.7810709738522301</v>
      </c>
      <c r="O190" s="33">
        <v>6.2171565307101</v>
      </c>
      <c r="P190" s="33">
        <v>12.7274149373263</v>
      </c>
      <c r="Q190" s="33">
        <v>37.034006864772003</v>
      </c>
      <c r="R190" s="33">
        <v>-3.69220923818729</v>
      </c>
      <c r="S190" s="33">
        <v>0.68468764679749405</v>
      </c>
      <c r="T190" s="33">
        <v>65.152525836940995</v>
      </c>
      <c r="U190" s="33">
        <v>57.724514718058202</v>
      </c>
      <c r="V190" s="15">
        <v>0</v>
      </c>
      <c r="W190" s="15"/>
      <c r="X190" s="15"/>
    </row>
    <row r="191" spans="1:24" ht="21.25" customHeight="1" x14ac:dyDescent="0.15">
      <c r="A191" s="44" t="s">
        <v>267</v>
      </c>
      <c r="B191" s="45" t="s">
        <v>72</v>
      </c>
      <c r="C191" s="46">
        <v>28</v>
      </c>
      <c r="D191" s="45" t="s">
        <v>84</v>
      </c>
      <c r="E191" s="40">
        <f t="shared" si="4"/>
        <v>134.77472212336704</v>
      </c>
      <c r="F191" s="41">
        <f t="shared" si="5"/>
        <v>2.994993824963712</v>
      </c>
      <c r="G191" s="42">
        <v>45</v>
      </c>
      <c r="H191" s="43">
        <v>23.648068965517201</v>
      </c>
      <c r="I191" s="33">
        <v>1.7609918891805001</v>
      </c>
      <c r="J191" s="33">
        <v>4.9882889674078204</v>
      </c>
      <c r="K191" s="33">
        <v>17.861115472405501</v>
      </c>
      <c r="L191" s="33">
        <v>22.849404439813402</v>
      </c>
      <c r="M191" s="33">
        <v>80.842240657522794</v>
      </c>
      <c r="N191" s="33">
        <v>0.64485557615227496</v>
      </c>
      <c r="O191" s="33">
        <v>4.9705332000152396</v>
      </c>
      <c r="P191" s="33">
        <v>79.321610375676002</v>
      </c>
      <c r="Q191" s="33">
        <v>40.317670447384998</v>
      </c>
      <c r="R191" s="33">
        <v>1.8234263764572001</v>
      </c>
      <c r="S191" s="33">
        <v>0.78346024338269304</v>
      </c>
      <c r="T191" s="33">
        <v>0</v>
      </c>
      <c r="U191" s="33">
        <v>0</v>
      </c>
      <c r="V191" s="15">
        <v>0</v>
      </c>
      <c r="W191" s="15"/>
      <c r="X191" s="15"/>
    </row>
    <row r="192" spans="1:24" ht="21.25" customHeight="1" x14ac:dyDescent="0.15">
      <c r="A192" s="44" t="s">
        <v>268</v>
      </c>
      <c r="B192" s="45" t="s">
        <v>179</v>
      </c>
      <c r="C192" s="46">
        <v>29</v>
      </c>
      <c r="D192" s="45" t="s">
        <v>66</v>
      </c>
      <c r="E192" s="40">
        <f t="shared" si="4"/>
        <v>134.50742124221242</v>
      </c>
      <c r="F192" s="41">
        <f t="shared" si="5"/>
        <v>3.2806688107856687</v>
      </c>
      <c r="G192" s="42">
        <v>41</v>
      </c>
      <c r="H192" s="43">
        <v>16.4685256410257</v>
      </c>
      <c r="I192" s="33">
        <v>2.9553457800512599</v>
      </c>
      <c r="J192" s="33">
        <v>11.4658362084543</v>
      </c>
      <c r="K192" s="33">
        <v>9.6755643718315607</v>
      </c>
      <c r="L192" s="33">
        <v>21.1414005802859</v>
      </c>
      <c r="M192" s="33">
        <v>115.27345628566501</v>
      </c>
      <c r="N192" s="33">
        <v>2.53669563960413</v>
      </c>
      <c r="O192" s="33">
        <v>5.6596092679076504</v>
      </c>
      <c r="P192" s="33">
        <v>10.6363641135351</v>
      </c>
      <c r="Q192" s="33">
        <v>18.136461255373</v>
      </c>
      <c r="R192" s="33">
        <v>-4.2172017808159801</v>
      </c>
      <c r="S192" s="33">
        <v>0.96336368129095795</v>
      </c>
      <c r="T192" s="33">
        <v>31.8370774878343</v>
      </c>
      <c r="U192" s="33">
        <v>45.334860065892101</v>
      </c>
      <c r="V192" s="15">
        <v>0.41254733905922297</v>
      </c>
      <c r="W192" s="15"/>
      <c r="X192" s="15"/>
    </row>
    <row r="193" spans="1:24" ht="21.25" customHeight="1" x14ac:dyDescent="0.15">
      <c r="A193" s="44" t="s">
        <v>269</v>
      </c>
      <c r="B193" s="45" t="s">
        <v>72</v>
      </c>
      <c r="C193" s="46">
        <v>27</v>
      </c>
      <c r="D193" s="45" t="s">
        <v>84</v>
      </c>
      <c r="E193" s="40">
        <f t="shared" si="4"/>
        <v>134.40160600956503</v>
      </c>
      <c r="F193" s="41">
        <f t="shared" si="5"/>
        <v>2.9867023557681116</v>
      </c>
      <c r="G193" s="42">
        <v>45</v>
      </c>
      <c r="H193" s="43">
        <v>24.293083333333399</v>
      </c>
      <c r="I193" s="33">
        <v>2.0520081403276902</v>
      </c>
      <c r="J193" s="33">
        <v>5.0148210803555298</v>
      </c>
      <c r="K193" s="33">
        <v>15.2729044917577</v>
      </c>
      <c r="L193" s="33">
        <v>20.287725572113199</v>
      </c>
      <c r="M193" s="33">
        <v>100.132026945033</v>
      </c>
      <c r="N193" s="33">
        <v>0.54941396942683396</v>
      </c>
      <c r="O193" s="33">
        <v>4.83828295677674</v>
      </c>
      <c r="P193" s="33">
        <v>68.979249535776802</v>
      </c>
      <c r="Q193" s="33">
        <v>81.135665773682405</v>
      </c>
      <c r="R193" s="33">
        <v>1.37543629320969</v>
      </c>
      <c r="S193" s="33">
        <v>0.78762737479855105</v>
      </c>
      <c r="T193" s="33">
        <v>0</v>
      </c>
      <c r="U193" s="33">
        <v>0</v>
      </c>
      <c r="V193" s="15">
        <v>0</v>
      </c>
      <c r="W193" s="15"/>
      <c r="X193" s="15"/>
    </row>
    <row r="194" spans="1:24" ht="21.25" customHeight="1" x14ac:dyDescent="0.2">
      <c r="A194" s="47" t="s">
        <v>270</v>
      </c>
      <c r="B194" s="38" t="s">
        <v>78</v>
      </c>
      <c r="C194" s="39">
        <v>25</v>
      </c>
      <c r="D194" s="38" t="s">
        <v>84</v>
      </c>
      <c r="E194" s="40">
        <f t="shared" si="4"/>
        <v>134.19823713363718</v>
      </c>
      <c r="F194" s="41">
        <f t="shared" si="5"/>
        <v>2.9173529811660255</v>
      </c>
      <c r="G194" s="42">
        <v>46</v>
      </c>
      <c r="H194" s="43">
        <v>22.076000000000001</v>
      </c>
      <c r="I194" s="33">
        <v>3.0015568397430301</v>
      </c>
      <c r="J194" s="33">
        <v>3.28134898528854</v>
      </c>
      <c r="K194" s="33">
        <v>17.4615868734362</v>
      </c>
      <c r="L194" s="33">
        <v>20.742935858724799</v>
      </c>
      <c r="M194" s="33">
        <v>84.781350576174503</v>
      </c>
      <c r="N194" s="33">
        <v>0.99841914086461703</v>
      </c>
      <c r="O194" s="33">
        <v>8.0404431710327007</v>
      </c>
      <c r="P194" s="33">
        <v>67.489339636551605</v>
      </c>
      <c r="Q194" s="33">
        <v>38.977126888297597</v>
      </c>
      <c r="R194" s="33">
        <v>1.51927512597049</v>
      </c>
      <c r="S194" s="33">
        <v>0.54602212617415102</v>
      </c>
      <c r="T194" s="33">
        <v>0</v>
      </c>
      <c r="U194" s="33">
        <v>0</v>
      </c>
      <c r="V194" s="15">
        <v>0</v>
      </c>
      <c r="W194" s="15"/>
      <c r="X194" s="15"/>
    </row>
    <row r="195" spans="1:24" ht="21.25" customHeight="1" x14ac:dyDescent="0.2">
      <c r="A195" s="47" t="s">
        <v>271</v>
      </c>
      <c r="B195" s="38" t="s">
        <v>122</v>
      </c>
      <c r="C195" s="39">
        <v>29</v>
      </c>
      <c r="D195" s="38" t="s">
        <v>73</v>
      </c>
      <c r="E195" s="40">
        <f t="shared" ref="E195:E258" si="6">(H195*G195*H$2)+(J195*J$2)+(K195*K$2)+(L195*L$2)+(M195*M$2)+(N195*N$2)+(O195*O$2)+(P195*P$2)+(Q195*Q$2)+(R195*R$2)+(S195*S$2)+(T195*T$2)+(U195*U$2)+(W195*W$2)+(X195*X$2)</f>
        <v>133.37397693365241</v>
      </c>
      <c r="F195" s="41">
        <f t="shared" ref="F195:F258" si="7">E195/G195</f>
        <v>3.2530238276500589</v>
      </c>
      <c r="G195" s="42">
        <v>41</v>
      </c>
      <c r="H195" s="43">
        <v>16.936918918918899</v>
      </c>
      <c r="I195" s="33">
        <v>1.85508023490183</v>
      </c>
      <c r="J195" s="33">
        <v>14.6346454907753</v>
      </c>
      <c r="K195" s="33">
        <v>10.6061908466316</v>
      </c>
      <c r="L195" s="33">
        <v>25.2408363374069</v>
      </c>
      <c r="M195" s="33">
        <v>92.702278521251202</v>
      </c>
      <c r="N195" s="33">
        <v>3.2245630528039002</v>
      </c>
      <c r="O195" s="33">
        <v>4.4472041321394604</v>
      </c>
      <c r="P195" s="33">
        <v>12.029601982636001</v>
      </c>
      <c r="Q195" s="33">
        <v>18.697084474490001</v>
      </c>
      <c r="R195" s="33">
        <v>0.18049997252924899</v>
      </c>
      <c r="S195" s="33">
        <v>1.85972260087814</v>
      </c>
      <c r="T195" s="33">
        <v>10.4430507650906</v>
      </c>
      <c r="U195" s="33">
        <v>15.055792114150499</v>
      </c>
      <c r="V195" s="15">
        <v>0.40954998681890997</v>
      </c>
      <c r="W195" s="15"/>
      <c r="X195" s="15"/>
    </row>
    <row r="196" spans="1:24" ht="21.25" customHeight="1" x14ac:dyDescent="0.2">
      <c r="A196" s="47" t="s">
        <v>272</v>
      </c>
      <c r="B196" s="38" t="s">
        <v>216</v>
      </c>
      <c r="C196" s="39">
        <v>24</v>
      </c>
      <c r="D196" s="38" t="s">
        <v>63</v>
      </c>
      <c r="E196" s="40">
        <f t="shared" si="6"/>
        <v>133.29617952851089</v>
      </c>
      <c r="F196" s="41">
        <f t="shared" si="7"/>
        <v>3.4178507571413048</v>
      </c>
      <c r="G196" s="42">
        <v>39</v>
      </c>
      <c r="H196" s="43">
        <v>17.217315789473702</v>
      </c>
      <c r="I196" s="33">
        <v>1.76699336346541</v>
      </c>
      <c r="J196" s="33">
        <v>13.5790833780644</v>
      </c>
      <c r="K196" s="33">
        <v>13.3271169607853</v>
      </c>
      <c r="L196" s="33">
        <v>26.9062003388497</v>
      </c>
      <c r="M196" s="33">
        <v>83.504089128563194</v>
      </c>
      <c r="N196" s="33">
        <v>2.23146620749647</v>
      </c>
      <c r="O196" s="33">
        <v>4.0973132639012304</v>
      </c>
      <c r="P196" s="33">
        <v>13.1545370993886</v>
      </c>
      <c r="Q196" s="33">
        <v>8.8291833739344305</v>
      </c>
      <c r="R196" s="33">
        <v>-0.207058121405226</v>
      </c>
      <c r="S196" s="33">
        <v>1.7426708612144799</v>
      </c>
      <c r="T196" s="33">
        <v>1.05541796788473</v>
      </c>
      <c r="U196" s="33">
        <v>2.8530369868783501</v>
      </c>
      <c r="V196" s="15">
        <v>0.270034573789455</v>
      </c>
      <c r="W196" s="15"/>
      <c r="X196" s="15"/>
    </row>
    <row r="197" spans="1:24" ht="21.25" customHeight="1" x14ac:dyDescent="0.15">
      <c r="A197" s="37" t="s">
        <v>273</v>
      </c>
      <c r="B197" s="38" t="s">
        <v>94</v>
      </c>
      <c r="C197" s="39">
        <v>35</v>
      </c>
      <c r="D197" s="38" t="s">
        <v>73</v>
      </c>
      <c r="E197" s="40">
        <f t="shared" si="6"/>
        <v>133.04036563896997</v>
      </c>
      <c r="F197" s="41">
        <f t="shared" si="7"/>
        <v>3.0236446736129539</v>
      </c>
      <c r="G197" s="42">
        <v>44</v>
      </c>
      <c r="H197" s="43">
        <v>15.9234375</v>
      </c>
      <c r="I197" s="33">
        <v>2.5893545087026899</v>
      </c>
      <c r="J197" s="33">
        <v>6.9746989625214901</v>
      </c>
      <c r="K197" s="33">
        <v>15.5719044026561</v>
      </c>
      <c r="L197" s="33">
        <v>22.546603365177699</v>
      </c>
      <c r="M197" s="33">
        <v>78.902349479688198</v>
      </c>
      <c r="N197" s="33">
        <v>2.5282563089838299</v>
      </c>
      <c r="O197" s="33">
        <v>9.6530664457931401</v>
      </c>
      <c r="P197" s="33">
        <v>33.216239560034097</v>
      </c>
      <c r="Q197" s="33">
        <v>32.676018209538299</v>
      </c>
      <c r="R197" s="33">
        <v>0.465251786659449</v>
      </c>
      <c r="S197" s="33">
        <v>1.0229403817304501</v>
      </c>
      <c r="T197" s="33">
        <v>4.4299965077894203</v>
      </c>
      <c r="U197" s="33">
        <v>8.4089133599324892</v>
      </c>
      <c r="V197" s="15">
        <v>0.34504459906886698</v>
      </c>
      <c r="W197" s="15"/>
      <c r="X197" s="15"/>
    </row>
    <row r="198" spans="1:24" ht="21.25" customHeight="1" x14ac:dyDescent="0.15">
      <c r="A198" s="44" t="s">
        <v>274</v>
      </c>
      <c r="B198" s="45" t="s">
        <v>83</v>
      </c>
      <c r="C198" s="46">
        <v>29</v>
      </c>
      <c r="D198" s="45" t="s">
        <v>59</v>
      </c>
      <c r="E198" s="40">
        <f t="shared" si="6"/>
        <v>132.6600334047215</v>
      </c>
      <c r="F198" s="41">
        <f t="shared" si="7"/>
        <v>3.2356105708468661</v>
      </c>
      <c r="G198" s="42">
        <v>41</v>
      </c>
      <c r="H198" s="43">
        <v>18.752749999999999</v>
      </c>
      <c r="I198" s="33">
        <v>1.5774717340216</v>
      </c>
      <c r="J198" s="33">
        <v>10.2674539232541</v>
      </c>
      <c r="K198" s="33">
        <v>15.8418991002772</v>
      </c>
      <c r="L198" s="33">
        <v>26.109353023531501</v>
      </c>
      <c r="M198" s="33">
        <v>85.847296119731197</v>
      </c>
      <c r="N198" s="33">
        <v>0.92336498587431104</v>
      </c>
      <c r="O198" s="33">
        <v>3.36098554129555</v>
      </c>
      <c r="P198" s="33">
        <v>23.4317759583545</v>
      </c>
      <c r="Q198" s="33">
        <v>25.677789613243799</v>
      </c>
      <c r="R198" s="33">
        <v>2.5724263716492399</v>
      </c>
      <c r="S198" s="33">
        <v>1.4695474448390999</v>
      </c>
      <c r="T198" s="33">
        <v>359.76377912999999</v>
      </c>
      <c r="U198" s="33">
        <v>329.694613768029</v>
      </c>
      <c r="V198" s="15">
        <v>0.52180636690459303</v>
      </c>
      <c r="W198" s="15"/>
      <c r="X198" s="15"/>
    </row>
    <row r="199" spans="1:24" ht="21.25" customHeight="1" x14ac:dyDescent="0.2">
      <c r="A199" s="47" t="s">
        <v>275</v>
      </c>
      <c r="B199" s="38" t="s">
        <v>216</v>
      </c>
      <c r="C199" s="39">
        <v>31</v>
      </c>
      <c r="D199" s="38" t="s">
        <v>60</v>
      </c>
      <c r="E199" s="40">
        <f t="shared" si="6"/>
        <v>131.55385139226854</v>
      </c>
      <c r="F199" s="41">
        <f t="shared" si="7"/>
        <v>3.3731756767248342</v>
      </c>
      <c r="G199" s="42">
        <v>39</v>
      </c>
      <c r="H199" s="43">
        <v>16.872916666666701</v>
      </c>
      <c r="I199" s="33">
        <v>2.04666666666667</v>
      </c>
      <c r="J199" s="33">
        <v>11.422750654742</v>
      </c>
      <c r="K199" s="33">
        <v>11.7246113929284</v>
      </c>
      <c r="L199" s="33">
        <v>23.147362047670299</v>
      </c>
      <c r="M199" s="33">
        <v>93.951582262094306</v>
      </c>
      <c r="N199" s="33">
        <v>2.2279689438299299</v>
      </c>
      <c r="O199" s="33">
        <v>4.8836397088058998</v>
      </c>
      <c r="P199" s="33">
        <v>26.843473502991898</v>
      </c>
      <c r="Q199" s="33">
        <v>30.246537503687101</v>
      </c>
      <c r="R199" s="33">
        <v>-0.219604284949243</v>
      </c>
      <c r="S199" s="33">
        <v>1.46593802885795</v>
      </c>
      <c r="T199" s="33">
        <v>191.312699598172</v>
      </c>
      <c r="U199" s="33">
        <v>152.38734180097001</v>
      </c>
      <c r="V199" s="15">
        <v>0.55662693207534197</v>
      </c>
      <c r="W199" s="15"/>
      <c r="X199" s="15"/>
    </row>
    <row r="200" spans="1:24" ht="21.25" customHeight="1" x14ac:dyDescent="0.2">
      <c r="A200" s="47" t="s">
        <v>276</v>
      </c>
      <c r="B200" s="38" t="s">
        <v>170</v>
      </c>
      <c r="C200" s="39">
        <v>31</v>
      </c>
      <c r="D200" s="38" t="s">
        <v>73</v>
      </c>
      <c r="E200" s="40">
        <f t="shared" si="6"/>
        <v>131.5131583798306</v>
      </c>
      <c r="F200" s="41">
        <f t="shared" si="7"/>
        <v>3.1312656757102522</v>
      </c>
      <c r="G200" s="42">
        <v>42</v>
      </c>
      <c r="H200" s="43">
        <v>15.4297297297298</v>
      </c>
      <c r="I200" s="33">
        <v>2.1194628732376501</v>
      </c>
      <c r="J200" s="33">
        <v>9.8813397474845797</v>
      </c>
      <c r="K200" s="33">
        <v>15.0991115657321</v>
      </c>
      <c r="L200" s="33">
        <v>24.980451313216602</v>
      </c>
      <c r="M200" s="33">
        <v>81.8828909408047</v>
      </c>
      <c r="N200" s="33">
        <v>2.7884149159536098</v>
      </c>
      <c r="O200" s="33">
        <v>6.2279137191446701</v>
      </c>
      <c r="P200" s="33">
        <v>15.8726576574444</v>
      </c>
      <c r="Q200" s="33">
        <v>45.770729716967601</v>
      </c>
      <c r="R200" s="33">
        <v>-1.03764000915671</v>
      </c>
      <c r="S200" s="33">
        <v>1.2451131710691601</v>
      </c>
      <c r="T200" s="33">
        <v>7.0174211186358697</v>
      </c>
      <c r="U200" s="33">
        <v>12.027655039004999</v>
      </c>
      <c r="V200" s="15">
        <v>0.368463799280765</v>
      </c>
      <c r="W200" s="15"/>
      <c r="X200" s="15"/>
    </row>
    <row r="201" spans="1:24" ht="21.25" customHeight="1" x14ac:dyDescent="0.2">
      <c r="A201" s="47" t="s">
        <v>277</v>
      </c>
      <c r="B201" s="38" t="s">
        <v>69</v>
      </c>
      <c r="C201" s="39">
        <v>32</v>
      </c>
      <c r="D201" s="38" t="s">
        <v>63</v>
      </c>
      <c r="E201" s="40">
        <f t="shared" si="6"/>
        <v>131.29090976109913</v>
      </c>
      <c r="F201" s="41">
        <f t="shared" si="7"/>
        <v>2.9838843127522527</v>
      </c>
      <c r="G201" s="42">
        <v>44</v>
      </c>
      <c r="H201" s="43">
        <v>15.021935483870999</v>
      </c>
      <c r="I201" s="33">
        <v>1.49120577072265</v>
      </c>
      <c r="J201" s="33">
        <v>9.5464417841562401</v>
      </c>
      <c r="K201" s="33">
        <v>12.2617667475891</v>
      </c>
      <c r="L201" s="33">
        <v>21.808208531745301</v>
      </c>
      <c r="M201" s="33">
        <v>112.44963253721301</v>
      </c>
      <c r="N201" s="33">
        <v>1.5879893649441099</v>
      </c>
      <c r="O201" s="33">
        <v>3.4733595675045099</v>
      </c>
      <c r="P201" s="33">
        <v>13.473743811237901</v>
      </c>
      <c r="Q201" s="33">
        <v>52.945186804377599</v>
      </c>
      <c r="R201" s="33">
        <v>4.4235302228871998</v>
      </c>
      <c r="S201" s="33">
        <v>1.5845750368517499</v>
      </c>
      <c r="T201" s="33">
        <v>6.32341127161608</v>
      </c>
      <c r="U201" s="33">
        <v>9.7808343350424103</v>
      </c>
      <c r="V201" s="15">
        <v>0.392654920079063</v>
      </c>
      <c r="W201" s="15"/>
      <c r="X201" s="15"/>
    </row>
    <row r="202" spans="1:24" ht="21.25" customHeight="1" x14ac:dyDescent="0.2">
      <c r="A202" s="47" t="s">
        <v>278</v>
      </c>
      <c r="B202" s="38" t="s">
        <v>127</v>
      </c>
      <c r="C202" s="39">
        <v>30</v>
      </c>
      <c r="D202" s="38" t="s">
        <v>63</v>
      </c>
      <c r="E202" s="40">
        <f t="shared" si="6"/>
        <v>131.22708757763777</v>
      </c>
      <c r="F202" s="41">
        <f t="shared" si="7"/>
        <v>2.7338976578674536</v>
      </c>
      <c r="G202" s="42">
        <v>48</v>
      </c>
      <c r="H202" s="43">
        <v>15.846679999999999</v>
      </c>
      <c r="I202" s="33">
        <v>2.4638787333993899</v>
      </c>
      <c r="J202" s="33">
        <v>9.3127487341397295</v>
      </c>
      <c r="K202" s="33">
        <v>11.7218782145967</v>
      </c>
      <c r="L202" s="33">
        <v>21.034626948736499</v>
      </c>
      <c r="M202" s="33">
        <v>104.372504899596</v>
      </c>
      <c r="N202" s="33">
        <v>2.84364762051566</v>
      </c>
      <c r="O202" s="33">
        <v>6.4352047367455203</v>
      </c>
      <c r="P202" s="33">
        <v>15.332724040697199</v>
      </c>
      <c r="Q202" s="33">
        <v>52.189106924095697</v>
      </c>
      <c r="R202" s="33">
        <v>-0.146767948071931</v>
      </c>
      <c r="S202" s="33">
        <v>1.2059995007979301</v>
      </c>
      <c r="T202" s="33">
        <v>6.0774797758607502</v>
      </c>
      <c r="U202" s="33">
        <v>11.512685110869199</v>
      </c>
      <c r="V202" s="15">
        <v>0.34550442335225601</v>
      </c>
      <c r="W202" s="15"/>
      <c r="X202" s="15"/>
    </row>
    <row r="203" spans="1:24" ht="21.25" customHeight="1" x14ac:dyDescent="0.15">
      <c r="A203" s="37" t="s">
        <v>279</v>
      </c>
      <c r="B203" s="38" t="s">
        <v>94</v>
      </c>
      <c r="C203" s="39">
        <v>24</v>
      </c>
      <c r="D203" s="38" t="s">
        <v>73</v>
      </c>
      <c r="E203" s="40">
        <f t="shared" si="6"/>
        <v>131.18445031754442</v>
      </c>
      <c r="F203" s="41">
        <f t="shared" si="7"/>
        <v>2.9814647799441913</v>
      </c>
      <c r="G203" s="42">
        <v>44</v>
      </c>
      <c r="H203" s="43">
        <v>14.529970588235299</v>
      </c>
      <c r="I203" s="33">
        <v>2.1925489594740202</v>
      </c>
      <c r="J203" s="33">
        <v>9.6357869720167404</v>
      </c>
      <c r="K203" s="33">
        <v>11.8096810190094</v>
      </c>
      <c r="L203" s="33">
        <v>21.445467991026099</v>
      </c>
      <c r="M203" s="33">
        <v>97.299603658492401</v>
      </c>
      <c r="N203" s="33">
        <v>3.78195863108557</v>
      </c>
      <c r="O203" s="33">
        <v>7.4093522527195201</v>
      </c>
      <c r="P203" s="33">
        <v>16.897700048903801</v>
      </c>
      <c r="Q203" s="33">
        <v>50.0426689077172</v>
      </c>
      <c r="R203" s="33">
        <v>0.56071755834050396</v>
      </c>
      <c r="S203" s="33">
        <v>1.4132273889373199</v>
      </c>
      <c r="T203" s="33">
        <v>1.00632229178355E-9</v>
      </c>
      <c r="U203" s="33">
        <v>0.159105924064217</v>
      </c>
      <c r="V203" s="15">
        <v>6.3248574265062802E-9</v>
      </c>
      <c r="W203" s="15"/>
      <c r="X203" s="15"/>
    </row>
    <row r="204" spans="1:24" ht="21.25" customHeight="1" x14ac:dyDescent="0.15">
      <c r="A204" s="44" t="s">
        <v>280</v>
      </c>
      <c r="B204" s="45" t="s">
        <v>74</v>
      </c>
      <c r="C204" s="46">
        <v>23</v>
      </c>
      <c r="D204" s="45" t="s">
        <v>73</v>
      </c>
      <c r="E204" s="40">
        <f t="shared" si="6"/>
        <v>130.62611875751881</v>
      </c>
      <c r="F204" s="41">
        <f t="shared" si="7"/>
        <v>3.1860028965248492</v>
      </c>
      <c r="G204" s="42">
        <v>41</v>
      </c>
      <c r="H204" s="43">
        <v>17.481214285714302</v>
      </c>
      <c r="I204" s="33">
        <v>2.1427826428344399</v>
      </c>
      <c r="J204" s="33">
        <v>11.2830521502332</v>
      </c>
      <c r="K204" s="33">
        <v>14.204130097372399</v>
      </c>
      <c r="L204" s="33">
        <v>25.487182247605499</v>
      </c>
      <c r="M204" s="33">
        <v>78.084842195538698</v>
      </c>
      <c r="N204" s="33">
        <v>2.3282681390581299</v>
      </c>
      <c r="O204" s="33">
        <v>5.5108091002729997</v>
      </c>
      <c r="P204" s="33">
        <v>20.502663581933302</v>
      </c>
      <c r="Q204" s="33">
        <v>39.114886923306898</v>
      </c>
      <c r="R204" s="33">
        <v>-2.3446304590553999</v>
      </c>
      <c r="S204" s="33">
        <v>1.430848980852</v>
      </c>
      <c r="T204" s="33">
        <v>10.3836656021357</v>
      </c>
      <c r="U204" s="33">
        <v>11.738583885555499</v>
      </c>
      <c r="V204" s="15">
        <v>0.469376570764792</v>
      </c>
      <c r="W204" s="15"/>
      <c r="X204" s="15"/>
    </row>
    <row r="205" spans="1:24" ht="21.25" customHeight="1" x14ac:dyDescent="0.15">
      <c r="A205" s="44" t="s">
        <v>281</v>
      </c>
      <c r="B205" s="45" t="s">
        <v>186</v>
      </c>
      <c r="C205" s="46">
        <v>38</v>
      </c>
      <c r="D205" s="45" t="s">
        <v>84</v>
      </c>
      <c r="E205" s="40">
        <f t="shared" si="6"/>
        <v>130.05521178200146</v>
      </c>
      <c r="F205" s="41">
        <f t="shared" si="7"/>
        <v>3.1720783361463774</v>
      </c>
      <c r="G205" s="42">
        <v>41</v>
      </c>
      <c r="H205" s="43">
        <v>21.4163</v>
      </c>
      <c r="I205" s="33">
        <v>2.6767804774637902</v>
      </c>
      <c r="J205" s="33">
        <v>4.8530916575084797</v>
      </c>
      <c r="K205" s="33">
        <v>14.045875138023099</v>
      </c>
      <c r="L205" s="33">
        <v>18.898966795531599</v>
      </c>
      <c r="M205" s="33">
        <v>89.699059723338905</v>
      </c>
      <c r="N205" s="33">
        <v>1.5300971160175401</v>
      </c>
      <c r="O205" s="33">
        <v>6.8826171989443301</v>
      </c>
      <c r="P205" s="33">
        <v>73.717735679243106</v>
      </c>
      <c r="Q205" s="33">
        <v>37.375462386910499</v>
      </c>
      <c r="R205" s="33">
        <v>-0.98396626420948896</v>
      </c>
      <c r="S205" s="33">
        <v>0.60904890484825003</v>
      </c>
      <c r="T205" s="33">
        <v>0</v>
      </c>
      <c r="U205" s="33">
        <v>0</v>
      </c>
      <c r="V205" s="15">
        <v>0</v>
      </c>
      <c r="W205" s="15"/>
      <c r="X205" s="15"/>
    </row>
    <row r="206" spans="1:24" ht="21.25" customHeight="1" x14ac:dyDescent="0.15">
      <c r="A206" s="44" t="s">
        <v>282</v>
      </c>
      <c r="B206" s="45" t="s">
        <v>88</v>
      </c>
      <c r="C206" s="46">
        <v>28</v>
      </c>
      <c r="D206" s="45" t="s">
        <v>84</v>
      </c>
      <c r="E206" s="40">
        <f t="shared" si="6"/>
        <v>129.97320714467673</v>
      </c>
      <c r="F206" s="41">
        <f t="shared" si="7"/>
        <v>3.2493301786169182</v>
      </c>
      <c r="G206" s="42">
        <v>40</v>
      </c>
      <c r="H206" s="43">
        <v>23.262916666666602</v>
      </c>
      <c r="I206" s="33">
        <v>0.79733310860334405</v>
      </c>
      <c r="J206" s="33">
        <v>4.1402151305965198</v>
      </c>
      <c r="K206" s="33">
        <v>19.0058456790679</v>
      </c>
      <c r="L206" s="33">
        <v>23.146060809664402</v>
      </c>
      <c r="M206" s="33">
        <v>83.869464888882007</v>
      </c>
      <c r="N206" s="33">
        <v>0.116941961285361</v>
      </c>
      <c r="O206" s="33">
        <v>1.8368359930208</v>
      </c>
      <c r="P206" s="33">
        <v>74.633101426004401</v>
      </c>
      <c r="Q206" s="33">
        <v>91.558157554961994</v>
      </c>
      <c r="R206" s="33">
        <v>4.7126010563512004</v>
      </c>
      <c r="S206" s="33">
        <v>0.55009159620278403</v>
      </c>
      <c r="T206" s="33">
        <v>1.00980668794896E-12</v>
      </c>
      <c r="U206" s="33">
        <v>2.49328099126882E-5</v>
      </c>
      <c r="V206" s="15">
        <v>4.0501116825054603E-8</v>
      </c>
      <c r="W206" s="15"/>
      <c r="X206" s="15"/>
    </row>
    <row r="207" spans="1:24" ht="21.25" customHeight="1" x14ac:dyDescent="0.2">
      <c r="A207" s="47" t="s">
        <v>283</v>
      </c>
      <c r="B207" s="38" t="s">
        <v>153</v>
      </c>
      <c r="C207" s="39">
        <v>26</v>
      </c>
      <c r="D207" s="38" t="s">
        <v>60</v>
      </c>
      <c r="E207" s="40">
        <f t="shared" si="6"/>
        <v>129.58383947783653</v>
      </c>
      <c r="F207" s="41">
        <f t="shared" si="7"/>
        <v>3.2395959869459134</v>
      </c>
      <c r="G207" s="42">
        <v>40</v>
      </c>
      <c r="H207" s="43">
        <v>17.867999999999999</v>
      </c>
      <c r="I207" s="33">
        <v>3.11315411044191</v>
      </c>
      <c r="J207" s="33">
        <v>12.076739084018</v>
      </c>
      <c r="K207" s="33">
        <v>10.3429896403632</v>
      </c>
      <c r="L207" s="33">
        <v>22.419728724381301</v>
      </c>
      <c r="M207" s="33">
        <v>92.835723358130807</v>
      </c>
      <c r="N207" s="33">
        <v>3.8070037077861598</v>
      </c>
      <c r="O207" s="33">
        <v>6.2280616960164803</v>
      </c>
      <c r="P207" s="33">
        <v>17.253341167972899</v>
      </c>
      <c r="Q207" s="33">
        <v>61.016860908008397</v>
      </c>
      <c r="R207" s="33">
        <v>-2.8079750793710798</v>
      </c>
      <c r="S207" s="33">
        <v>1.60879686466187</v>
      </c>
      <c r="T207" s="33">
        <v>47.667624857529198</v>
      </c>
      <c r="U207" s="33">
        <v>57.0034885249068</v>
      </c>
      <c r="V207" s="15">
        <v>0.45540381980428801</v>
      </c>
      <c r="W207" s="15"/>
      <c r="X207" s="15"/>
    </row>
    <row r="208" spans="1:24" ht="21.25" customHeight="1" x14ac:dyDescent="0.2">
      <c r="A208" s="47" t="s">
        <v>284</v>
      </c>
      <c r="B208" s="38" t="s">
        <v>151</v>
      </c>
      <c r="C208" s="39">
        <v>25</v>
      </c>
      <c r="D208" s="38" t="s">
        <v>60</v>
      </c>
      <c r="E208" s="40">
        <f t="shared" si="6"/>
        <v>129.5793691271067</v>
      </c>
      <c r="F208" s="41">
        <f t="shared" si="7"/>
        <v>3.0852230744549214</v>
      </c>
      <c r="G208" s="42">
        <v>42</v>
      </c>
      <c r="H208" s="43">
        <v>18.1003333333333</v>
      </c>
      <c r="I208" s="33">
        <v>2.6354702706598299</v>
      </c>
      <c r="J208" s="33">
        <v>11.1877982652277</v>
      </c>
      <c r="K208" s="33">
        <v>12.3924616862459</v>
      </c>
      <c r="L208" s="33">
        <v>23.580259951473501</v>
      </c>
      <c r="M208" s="33">
        <v>76.131439792742</v>
      </c>
      <c r="N208" s="33">
        <v>3.5780826699977299</v>
      </c>
      <c r="O208" s="33">
        <v>6.5435669071093399</v>
      </c>
      <c r="P208" s="33">
        <v>38.428677810481197</v>
      </c>
      <c r="Q208" s="33">
        <v>32.481654758668903</v>
      </c>
      <c r="R208" s="33">
        <v>-3.4085109287390698</v>
      </c>
      <c r="S208" s="33">
        <v>1.09726933517061</v>
      </c>
      <c r="T208" s="33">
        <v>395.61063693081502</v>
      </c>
      <c r="U208" s="33">
        <v>335.62901951156198</v>
      </c>
      <c r="V208" s="15">
        <v>0.54101365187924499</v>
      </c>
      <c r="W208" s="15"/>
      <c r="X208" s="15"/>
    </row>
    <row r="209" spans="1:24" ht="21.25" customHeight="1" x14ac:dyDescent="0.15">
      <c r="A209" s="44" t="s">
        <v>285</v>
      </c>
      <c r="B209" s="45" t="s">
        <v>65</v>
      </c>
      <c r="C209" s="46">
        <v>36</v>
      </c>
      <c r="D209" s="45" t="s">
        <v>60</v>
      </c>
      <c r="E209" s="40">
        <f t="shared" si="6"/>
        <v>129.45627311807007</v>
      </c>
      <c r="F209" s="41">
        <f t="shared" si="7"/>
        <v>2.9421880254106836</v>
      </c>
      <c r="G209" s="42">
        <v>44</v>
      </c>
      <c r="H209" s="43">
        <v>17.543629629629599</v>
      </c>
      <c r="I209" s="33">
        <v>2.1501407581051302</v>
      </c>
      <c r="J209" s="33">
        <v>11.443365064998799</v>
      </c>
      <c r="K209" s="33">
        <v>13.766237293387499</v>
      </c>
      <c r="L209" s="33">
        <v>25.209602358386402</v>
      </c>
      <c r="M209" s="33">
        <v>78.666707249735396</v>
      </c>
      <c r="N209" s="33">
        <v>2.24525538532348</v>
      </c>
      <c r="O209" s="33">
        <v>5.2925622413224902</v>
      </c>
      <c r="P209" s="33">
        <v>19.544939676992399</v>
      </c>
      <c r="Q209" s="33">
        <v>27.344929684249198</v>
      </c>
      <c r="R209" s="33">
        <v>0.50426428374947696</v>
      </c>
      <c r="S209" s="33">
        <v>1.6788530981518699</v>
      </c>
      <c r="T209" s="33">
        <v>200.35721269822901</v>
      </c>
      <c r="U209" s="33">
        <v>163.85468697191499</v>
      </c>
      <c r="V209" s="15">
        <v>0.55011165994215705</v>
      </c>
      <c r="W209" s="15"/>
      <c r="X209" s="15"/>
    </row>
    <row r="210" spans="1:24" ht="21.25" customHeight="1" x14ac:dyDescent="0.15">
      <c r="A210" s="44" t="s">
        <v>286</v>
      </c>
      <c r="B210" s="45" t="s">
        <v>141</v>
      </c>
      <c r="C210" s="46">
        <v>25</v>
      </c>
      <c r="D210" s="45" t="s">
        <v>84</v>
      </c>
      <c r="E210" s="40">
        <f t="shared" si="6"/>
        <v>129.41409333275942</v>
      </c>
      <c r="F210" s="41">
        <f t="shared" si="7"/>
        <v>3.1564413007990102</v>
      </c>
      <c r="G210" s="42">
        <v>41</v>
      </c>
      <c r="H210" s="43">
        <v>25.338078947368501</v>
      </c>
      <c r="I210" s="33">
        <v>2.4240595672056702</v>
      </c>
      <c r="J210" s="33">
        <v>5.5251236367795897</v>
      </c>
      <c r="K210" s="33">
        <v>13.5766807239958</v>
      </c>
      <c r="L210" s="33">
        <v>19.101804360775301</v>
      </c>
      <c r="M210" s="33">
        <v>85.893130575651398</v>
      </c>
      <c r="N210" s="33">
        <v>1.5317400980062399</v>
      </c>
      <c r="O210" s="33">
        <v>6.4288446859445703</v>
      </c>
      <c r="P210" s="33">
        <v>81.522127953592005</v>
      </c>
      <c r="Q210" s="33">
        <v>42.885688101941099</v>
      </c>
      <c r="R210" s="33">
        <v>-2.4031089395374301</v>
      </c>
      <c r="S210" s="33">
        <v>0.66181420233742805</v>
      </c>
      <c r="T210" s="33">
        <v>0</v>
      </c>
      <c r="U210" s="33">
        <v>2.51094257748763E-5</v>
      </c>
      <c r="V210" s="15">
        <v>0</v>
      </c>
      <c r="W210" s="15"/>
      <c r="X210" s="15"/>
    </row>
    <row r="211" spans="1:24" ht="21.25" customHeight="1" x14ac:dyDescent="0.15">
      <c r="A211" s="44" t="s">
        <v>287</v>
      </c>
      <c r="B211" s="48" t="s">
        <v>78</v>
      </c>
      <c r="C211" s="49">
        <v>24</v>
      </c>
      <c r="D211" s="48" t="s">
        <v>84</v>
      </c>
      <c r="E211" s="40">
        <f t="shared" si="6"/>
        <v>128.47419254867157</v>
      </c>
      <c r="F211" s="41">
        <f t="shared" si="7"/>
        <v>2.792917229318947</v>
      </c>
      <c r="G211" s="42">
        <v>46</v>
      </c>
      <c r="H211" s="43">
        <v>20.800228571428701</v>
      </c>
      <c r="I211" s="33">
        <v>2.1304315442995598</v>
      </c>
      <c r="J211" s="33">
        <v>4.2674615111824599</v>
      </c>
      <c r="K211" s="33">
        <v>15.258527302857599</v>
      </c>
      <c r="L211" s="33">
        <v>19.525988814040002</v>
      </c>
      <c r="M211" s="33">
        <v>90.790603969183906</v>
      </c>
      <c r="N211" s="33">
        <v>0.51207412169716404</v>
      </c>
      <c r="O211" s="33">
        <v>7.5672229846360004</v>
      </c>
      <c r="P211" s="33">
        <v>46.832390763437203</v>
      </c>
      <c r="Q211" s="33">
        <v>38.020602821594203</v>
      </c>
      <c r="R211" s="33">
        <v>1.4488604076549101</v>
      </c>
      <c r="S211" s="33">
        <v>0.71011294993278695</v>
      </c>
      <c r="T211" s="33">
        <v>0</v>
      </c>
      <c r="U211" s="33">
        <v>0</v>
      </c>
      <c r="V211" s="15">
        <v>0</v>
      </c>
      <c r="W211" s="15"/>
      <c r="X211" s="15"/>
    </row>
    <row r="212" spans="1:24" ht="21.25" customHeight="1" x14ac:dyDescent="0.15">
      <c r="A212" s="44" t="s">
        <v>288</v>
      </c>
      <c r="B212" s="48" t="s">
        <v>88</v>
      </c>
      <c r="C212" s="49">
        <v>35</v>
      </c>
      <c r="D212" s="48" t="s">
        <v>63</v>
      </c>
      <c r="E212" s="40">
        <f t="shared" si="6"/>
        <v>128.03563248429205</v>
      </c>
      <c r="F212" s="41">
        <f t="shared" si="7"/>
        <v>3.2008908121073012</v>
      </c>
      <c r="G212" s="42">
        <v>40</v>
      </c>
      <c r="H212" s="43">
        <v>13.6168783783784</v>
      </c>
      <c r="I212" s="33">
        <v>2.5426946672410198</v>
      </c>
      <c r="J212" s="33">
        <v>8.8172625224051995</v>
      </c>
      <c r="K212" s="33">
        <v>11.6780479652304</v>
      </c>
      <c r="L212" s="33">
        <v>20.495310487635599</v>
      </c>
      <c r="M212" s="33">
        <v>102.918958854761</v>
      </c>
      <c r="N212" s="33">
        <v>3.05242931425789</v>
      </c>
      <c r="O212" s="33">
        <v>5.9929167252268396</v>
      </c>
      <c r="P212" s="33">
        <v>15.521940717755401</v>
      </c>
      <c r="Q212" s="33">
        <v>68.163216244482797</v>
      </c>
      <c r="R212" s="33">
        <v>3.7379744796529502</v>
      </c>
      <c r="S212" s="33">
        <v>1.17150965882057</v>
      </c>
      <c r="T212" s="33">
        <v>3.4308105157206001</v>
      </c>
      <c r="U212" s="33">
        <v>8.0187747151862396</v>
      </c>
      <c r="V212" s="15">
        <v>0.29964496062787699</v>
      </c>
      <c r="W212" s="15"/>
      <c r="X212" s="15"/>
    </row>
    <row r="213" spans="1:24" ht="21.25" customHeight="1" x14ac:dyDescent="0.15">
      <c r="A213" s="44" t="s">
        <v>289</v>
      </c>
      <c r="B213" s="45" t="s">
        <v>81</v>
      </c>
      <c r="C213" s="46">
        <v>29</v>
      </c>
      <c r="D213" s="45" t="s">
        <v>73</v>
      </c>
      <c r="E213" s="40">
        <f t="shared" si="6"/>
        <v>127.59609115933424</v>
      </c>
      <c r="F213" s="41">
        <f t="shared" si="7"/>
        <v>2.8999111627121419</v>
      </c>
      <c r="G213" s="42">
        <v>44</v>
      </c>
      <c r="H213" s="43">
        <v>14.848750000000001</v>
      </c>
      <c r="I213" s="33">
        <v>1.63058054459071</v>
      </c>
      <c r="J213" s="33">
        <v>12.566462252457301</v>
      </c>
      <c r="K213" s="33">
        <v>11.1863392416998</v>
      </c>
      <c r="L213" s="33">
        <v>23.752801494157001</v>
      </c>
      <c r="M213" s="33">
        <v>85.136257639103903</v>
      </c>
      <c r="N213" s="33">
        <v>3.1180855622893802</v>
      </c>
      <c r="O213" s="33">
        <v>5.4172645024515997</v>
      </c>
      <c r="P213" s="33">
        <v>14.6751442620389</v>
      </c>
      <c r="Q213" s="33">
        <v>57.042461709167902</v>
      </c>
      <c r="R213" s="33">
        <v>3.4491258776077398</v>
      </c>
      <c r="S213" s="33">
        <v>1.9745506764562499</v>
      </c>
      <c r="T213" s="33">
        <v>2.74804533080317</v>
      </c>
      <c r="U213" s="33">
        <v>8.2865463131973698</v>
      </c>
      <c r="V213" s="15">
        <v>0.249039150651059</v>
      </c>
      <c r="W213" s="15"/>
      <c r="X213" s="15"/>
    </row>
    <row r="214" spans="1:24" ht="21.25" customHeight="1" x14ac:dyDescent="0.15">
      <c r="A214" s="44" t="s">
        <v>290</v>
      </c>
      <c r="B214" s="48" t="s">
        <v>170</v>
      </c>
      <c r="C214" s="49">
        <v>27</v>
      </c>
      <c r="D214" s="48" t="s">
        <v>84</v>
      </c>
      <c r="E214" s="40">
        <f t="shared" si="6"/>
        <v>127.12271169794447</v>
      </c>
      <c r="F214" s="41">
        <f t="shared" si="7"/>
        <v>3.0267312309034398</v>
      </c>
      <c r="G214" s="42">
        <v>42</v>
      </c>
      <c r="H214" s="43">
        <v>25.038105263157899</v>
      </c>
      <c r="I214" s="33">
        <v>2.0795413828902598</v>
      </c>
      <c r="J214" s="33">
        <v>4.6374232893149703</v>
      </c>
      <c r="K214" s="33">
        <v>15.464638855913099</v>
      </c>
      <c r="L214" s="33">
        <v>20.102062145228</v>
      </c>
      <c r="M214" s="33">
        <v>87.512606730045405</v>
      </c>
      <c r="N214" s="33">
        <v>1.04707624991606</v>
      </c>
      <c r="O214" s="33">
        <v>5.80687192185471</v>
      </c>
      <c r="P214" s="33">
        <v>57.232390267640703</v>
      </c>
      <c r="Q214" s="33">
        <v>51.675901420059397</v>
      </c>
      <c r="R214" s="33">
        <v>-2.6364699290366498</v>
      </c>
      <c r="S214" s="33">
        <v>0.58434554067618505</v>
      </c>
      <c r="T214" s="33">
        <v>0</v>
      </c>
      <c r="U214" s="33">
        <v>0</v>
      </c>
      <c r="V214" s="15">
        <v>0</v>
      </c>
      <c r="W214" s="15"/>
      <c r="X214" s="15"/>
    </row>
    <row r="215" spans="1:24" ht="21.25" customHeight="1" x14ac:dyDescent="0.15">
      <c r="A215" s="44" t="s">
        <v>291</v>
      </c>
      <c r="B215" s="45" t="s">
        <v>61</v>
      </c>
      <c r="C215" s="46">
        <v>23</v>
      </c>
      <c r="D215" s="45" t="s">
        <v>84</v>
      </c>
      <c r="E215" s="40">
        <f t="shared" si="6"/>
        <v>126.3290055167533</v>
      </c>
      <c r="F215" s="41">
        <f t="shared" si="7"/>
        <v>2.9378838492268211</v>
      </c>
      <c r="G215" s="42">
        <v>43</v>
      </c>
      <c r="H215" s="43">
        <v>22.326283783783801</v>
      </c>
      <c r="I215" s="33">
        <v>1.70200209577683</v>
      </c>
      <c r="J215" s="33">
        <v>4.0327415672827804</v>
      </c>
      <c r="K215" s="33">
        <v>19.733818052305399</v>
      </c>
      <c r="L215" s="33">
        <v>23.766559619588001</v>
      </c>
      <c r="M215" s="33">
        <v>64.994640719687396</v>
      </c>
      <c r="N215" s="33">
        <v>0.23851410554242999</v>
      </c>
      <c r="O215" s="33">
        <v>5.5198883176608202</v>
      </c>
      <c r="P215" s="33">
        <v>57.461148314117104</v>
      </c>
      <c r="Q215" s="33">
        <v>38.179501742655397</v>
      </c>
      <c r="R215" s="33">
        <v>4.3656694706146304</v>
      </c>
      <c r="S215" s="33">
        <v>0.60468813172889302</v>
      </c>
      <c r="T215" s="33">
        <v>1.5979737494664201E-12</v>
      </c>
      <c r="U215" s="33">
        <v>2.7227548630330699E-5</v>
      </c>
      <c r="V215" s="15">
        <v>5.8689589627687098E-8</v>
      </c>
      <c r="W215" s="15"/>
      <c r="X215" s="15"/>
    </row>
    <row r="216" spans="1:24" ht="21.25" customHeight="1" x14ac:dyDescent="0.2">
      <c r="A216" s="47" t="s">
        <v>292</v>
      </c>
      <c r="B216" s="38" t="s">
        <v>186</v>
      </c>
      <c r="C216" s="39">
        <v>30</v>
      </c>
      <c r="D216" s="38" t="s">
        <v>103</v>
      </c>
      <c r="E216" s="40">
        <f t="shared" si="6"/>
        <v>126.228715340901</v>
      </c>
      <c r="F216" s="41">
        <f t="shared" si="7"/>
        <v>3.0787491546561219</v>
      </c>
      <c r="G216" s="42">
        <v>41</v>
      </c>
      <c r="H216" s="43">
        <v>18.777954545454602</v>
      </c>
      <c r="I216" s="33">
        <v>1.0172636825108801</v>
      </c>
      <c r="J216" s="33">
        <v>11.406749754860501</v>
      </c>
      <c r="K216" s="33">
        <v>14.551317675360099</v>
      </c>
      <c r="L216" s="33">
        <v>25.958067430220598</v>
      </c>
      <c r="M216" s="33">
        <v>79.4233815459949</v>
      </c>
      <c r="N216" s="33">
        <v>0.76037231952526896</v>
      </c>
      <c r="O216" s="33">
        <v>2.4331267576430902</v>
      </c>
      <c r="P216" s="33">
        <v>18.882843809777899</v>
      </c>
      <c r="Q216" s="33">
        <v>50.054404095665298</v>
      </c>
      <c r="R216" s="33">
        <v>-1.48650627577418</v>
      </c>
      <c r="S216" s="33">
        <v>1.4315139577731399</v>
      </c>
      <c r="T216" s="33">
        <v>213.253039698576</v>
      </c>
      <c r="U216" s="33">
        <v>204.37132743630599</v>
      </c>
      <c r="V216" s="15">
        <v>0.51063361355469095</v>
      </c>
      <c r="W216" s="15"/>
      <c r="X216" s="15"/>
    </row>
    <row r="217" spans="1:24" ht="21.25" customHeight="1" x14ac:dyDescent="0.15">
      <c r="A217" s="44" t="s">
        <v>293</v>
      </c>
      <c r="B217" s="45" t="s">
        <v>170</v>
      </c>
      <c r="C217" s="46">
        <v>24</v>
      </c>
      <c r="D217" s="45" t="s">
        <v>60</v>
      </c>
      <c r="E217" s="40">
        <f t="shared" si="6"/>
        <v>125.67110728599391</v>
      </c>
      <c r="F217" s="41">
        <f t="shared" si="7"/>
        <v>2.992169221095093</v>
      </c>
      <c r="G217" s="42">
        <v>42</v>
      </c>
      <c r="H217" s="43">
        <v>16.758567567567599</v>
      </c>
      <c r="I217" s="33">
        <v>2.2042688952020901</v>
      </c>
      <c r="J217" s="33">
        <v>10.6231057137216</v>
      </c>
      <c r="K217" s="33">
        <v>12.5333882100865</v>
      </c>
      <c r="L217" s="33">
        <v>23.1564939238081</v>
      </c>
      <c r="M217" s="33">
        <v>84.901394561062403</v>
      </c>
      <c r="N217" s="33">
        <v>2.2944292025980002</v>
      </c>
      <c r="O217" s="33">
        <v>5.7945421492135001</v>
      </c>
      <c r="P217" s="33">
        <v>10.809219678057101</v>
      </c>
      <c r="Q217" s="33">
        <v>44.091190975933102</v>
      </c>
      <c r="R217" s="33">
        <v>-2.7168021889591798</v>
      </c>
      <c r="S217" s="33">
        <v>1.33858051436618</v>
      </c>
      <c r="T217" s="33">
        <v>121.914716980156</v>
      </c>
      <c r="U217" s="33">
        <v>136.91434658393101</v>
      </c>
      <c r="V217" s="15">
        <v>0.47102406237300098</v>
      </c>
      <c r="W217" s="15"/>
      <c r="X217" s="15"/>
    </row>
    <row r="218" spans="1:24" ht="21.25" customHeight="1" x14ac:dyDescent="0.15">
      <c r="A218" s="44" t="s">
        <v>294</v>
      </c>
      <c r="B218" s="48" t="s">
        <v>106</v>
      </c>
      <c r="C218" s="49">
        <v>29</v>
      </c>
      <c r="D218" s="48" t="s">
        <v>59</v>
      </c>
      <c r="E218" s="40">
        <f t="shared" si="6"/>
        <v>125.33323512419651</v>
      </c>
      <c r="F218" s="41">
        <f t="shared" si="7"/>
        <v>3.2136726954922179</v>
      </c>
      <c r="G218" s="42">
        <v>39</v>
      </c>
      <c r="H218" s="43">
        <v>16.343375000000002</v>
      </c>
      <c r="I218" s="33">
        <v>3.0785632995557801</v>
      </c>
      <c r="J218" s="33">
        <v>9.0003849742653195</v>
      </c>
      <c r="K218" s="33">
        <v>15.633971832227999</v>
      </c>
      <c r="L218" s="33">
        <v>24.634356806493301</v>
      </c>
      <c r="M218" s="33">
        <v>60.603089781403298</v>
      </c>
      <c r="N218" s="33">
        <v>3.08301137877167</v>
      </c>
      <c r="O218" s="33">
        <v>9.0316336359474008</v>
      </c>
      <c r="P218" s="33">
        <v>15.3267627106005</v>
      </c>
      <c r="Q218" s="33">
        <v>33.112040125883702</v>
      </c>
      <c r="R218" s="33">
        <v>1.0949628225105299</v>
      </c>
      <c r="S218" s="33">
        <v>1.3379216671369201</v>
      </c>
      <c r="T218" s="33">
        <v>332.81122686978699</v>
      </c>
      <c r="U218" s="33">
        <v>297.45476349711703</v>
      </c>
      <c r="V218" s="15">
        <v>0.52804884280055098</v>
      </c>
      <c r="W218" s="15"/>
      <c r="X218" s="15"/>
    </row>
    <row r="219" spans="1:24" ht="21.25" customHeight="1" x14ac:dyDescent="0.15">
      <c r="A219" s="44" t="s">
        <v>295</v>
      </c>
      <c r="B219" s="45" t="s">
        <v>127</v>
      </c>
      <c r="C219" s="46">
        <v>27</v>
      </c>
      <c r="D219" s="45" t="s">
        <v>84</v>
      </c>
      <c r="E219" s="40">
        <f t="shared" si="6"/>
        <v>125.06387129415019</v>
      </c>
      <c r="F219" s="41">
        <f t="shared" si="7"/>
        <v>2.6054973186281289</v>
      </c>
      <c r="G219" s="42">
        <v>48</v>
      </c>
      <c r="H219" s="43">
        <v>21.120833333333302</v>
      </c>
      <c r="I219" s="33">
        <v>1.8683333333333301</v>
      </c>
      <c r="J219" s="33">
        <v>3.5609231986331999</v>
      </c>
      <c r="K219" s="33">
        <v>13.7882725760856</v>
      </c>
      <c r="L219" s="33">
        <v>17.349195774718901</v>
      </c>
      <c r="M219" s="33">
        <v>94.472026797274097</v>
      </c>
      <c r="N219" s="33">
        <v>0.90436240720109295</v>
      </c>
      <c r="O219" s="33">
        <v>3.7956944840608</v>
      </c>
      <c r="P219" s="33">
        <v>90.9444080161757</v>
      </c>
      <c r="Q219" s="33">
        <v>77.765991332038993</v>
      </c>
      <c r="R219" s="33">
        <v>1.68925035810223</v>
      </c>
      <c r="S219" s="33">
        <v>0.46113899585717799</v>
      </c>
      <c r="T219" s="33">
        <v>0</v>
      </c>
      <c r="U219" s="33">
        <v>0</v>
      </c>
      <c r="V219" s="15">
        <v>0</v>
      </c>
      <c r="W219" s="15"/>
      <c r="X219" s="15"/>
    </row>
    <row r="220" spans="1:24" ht="21.25" customHeight="1" x14ac:dyDescent="0.15">
      <c r="A220" s="44" t="s">
        <v>296</v>
      </c>
      <c r="B220" s="48" t="s">
        <v>74</v>
      </c>
      <c r="C220" s="49">
        <v>33</v>
      </c>
      <c r="D220" s="48" t="s">
        <v>59</v>
      </c>
      <c r="E220" s="40">
        <f t="shared" si="6"/>
        <v>124.01796052590984</v>
      </c>
      <c r="F220" s="41">
        <f t="shared" si="7"/>
        <v>3.0248283055099963</v>
      </c>
      <c r="G220" s="42">
        <v>41</v>
      </c>
      <c r="H220" s="43">
        <v>17.7099024390244</v>
      </c>
      <c r="I220" s="33">
        <v>3.1864142073283599</v>
      </c>
      <c r="J220" s="33">
        <v>7.40301588841184</v>
      </c>
      <c r="K220" s="33">
        <v>16.627525792423199</v>
      </c>
      <c r="L220" s="33">
        <v>24.0305416808351</v>
      </c>
      <c r="M220" s="33">
        <v>78.5736372740175</v>
      </c>
      <c r="N220" s="33">
        <v>1.26354394406117</v>
      </c>
      <c r="O220" s="33">
        <v>4.9205893980526199</v>
      </c>
      <c r="P220" s="33">
        <v>13.991690251453701</v>
      </c>
      <c r="Q220" s="33">
        <v>22.182833792518899</v>
      </c>
      <c r="R220" s="33">
        <v>-1.68313394035366</v>
      </c>
      <c r="S220" s="33">
        <v>0.93880606046355797</v>
      </c>
      <c r="T220" s="33">
        <v>452.256764500011</v>
      </c>
      <c r="U220" s="33">
        <v>325.75022155588402</v>
      </c>
      <c r="V220" s="15">
        <v>0.58130167544217803</v>
      </c>
      <c r="W220" s="15"/>
      <c r="X220" s="15"/>
    </row>
    <row r="221" spans="1:24" ht="21.25" customHeight="1" x14ac:dyDescent="0.15">
      <c r="A221" s="44" t="s">
        <v>297</v>
      </c>
      <c r="B221" s="45" t="s">
        <v>179</v>
      </c>
      <c r="C221" s="46">
        <v>26</v>
      </c>
      <c r="D221" s="45" t="s">
        <v>73</v>
      </c>
      <c r="E221" s="40">
        <f t="shared" si="6"/>
        <v>123.97740808508043</v>
      </c>
      <c r="F221" s="41">
        <f t="shared" si="7"/>
        <v>3.0238392215873273</v>
      </c>
      <c r="G221" s="42">
        <v>41</v>
      </c>
      <c r="H221" s="43">
        <v>15.173636363636399</v>
      </c>
      <c r="I221" s="33">
        <v>2.3470006427944199</v>
      </c>
      <c r="J221" s="33">
        <v>8.2508151784307895</v>
      </c>
      <c r="K221" s="33">
        <v>14.150573251087399</v>
      </c>
      <c r="L221" s="33">
        <v>22.401388429518299</v>
      </c>
      <c r="M221" s="33">
        <v>80.660827780057005</v>
      </c>
      <c r="N221" s="33">
        <v>3.3454336493055998</v>
      </c>
      <c r="O221" s="33">
        <v>7.2369794218805197</v>
      </c>
      <c r="P221" s="33">
        <v>9.8443503136815895</v>
      </c>
      <c r="Q221" s="33">
        <v>12.255193858601601</v>
      </c>
      <c r="R221" s="33">
        <v>-4.5075643462096702</v>
      </c>
      <c r="S221" s="33">
        <v>0.69323645824310398</v>
      </c>
      <c r="T221" s="33">
        <v>0.19623616579156999</v>
      </c>
      <c r="U221" s="33">
        <v>0.34784699657553902</v>
      </c>
      <c r="V221" s="15">
        <v>0.36067310912143902</v>
      </c>
      <c r="W221" s="15"/>
      <c r="X221" s="15"/>
    </row>
    <row r="222" spans="1:24" ht="21.25" customHeight="1" x14ac:dyDescent="0.15">
      <c r="A222" s="37" t="s">
        <v>298</v>
      </c>
      <c r="B222" s="38" t="s">
        <v>119</v>
      </c>
      <c r="C222" s="39">
        <v>29</v>
      </c>
      <c r="D222" s="38" t="s">
        <v>66</v>
      </c>
      <c r="E222" s="40">
        <f t="shared" si="6"/>
        <v>123.60255826072401</v>
      </c>
      <c r="F222" s="41">
        <f t="shared" si="7"/>
        <v>3.0146965429444879</v>
      </c>
      <c r="G222" s="42">
        <v>41</v>
      </c>
      <c r="H222" s="43">
        <v>16.8161219512195</v>
      </c>
      <c r="I222" s="33">
        <v>2.2107025635401198</v>
      </c>
      <c r="J222" s="33">
        <v>8.9460562675564894</v>
      </c>
      <c r="K222" s="33">
        <v>10.982145854712099</v>
      </c>
      <c r="L222" s="33">
        <v>19.928202122268502</v>
      </c>
      <c r="M222" s="33">
        <v>98.5805744599799</v>
      </c>
      <c r="N222" s="33">
        <v>1.8026125363805401</v>
      </c>
      <c r="O222" s="33">
        <v>4.5627918276364303</v>
      </c>
      <c r="P222" s="33">
        <v>27.010405043277199</v>
      </c>
      <c r="Q222" s="33">
        <v>48.938057448227397</v>
      </c>
      <c r="R222" s="33">
        <v>-0.43384654134969303</v>
      </c>
      <c r="S222" s="33">
        <v>1.1895389216472201</v>
      </c>
      <c r="T222" s="33">
        <v>6.1994477525962104</v>
      </c>
      <c r="U222" s="33">
        <v>13.318245819378401</v>
      </c>
      <c r="V222" s="15">
        <v>0.31763218997853099</v>
      </c>
      <c r="W222" s="15"/>
      <c r="X222" s="15"/>
    </row>
    <row r="223" spans="1:24" ht="21.25" customHeight="1" x14ac:dyDescent="0.15">
      <c r="A223" s="44" t="s">
        <v>299</v>
      </c>
      <c r="B223" s="45" t="s">
        <v>65</v>
      </c>
      <c r="C223" s="46">
        <v>30</v>
      </c>
      <c r="D223" s="45" t="s">
        <v>84</v>
      </c>
      <c r="E223" s="40">
        <f t="shared" si="6"/>
        <v>123.01904540728384</v>
      </c>
      <c r="F223" s="41">
        <f t="shared" si="7"/>
        <v>2.7958873956200874</v>
      </c>
      <c r="G223" s="42">
        <v>44</v>
      </c>
      <c r="H223" s="43">
        <v>20.651432432432401</v>
      </c>
      <c r="I223" s="33">
        <v>2.2464440159766799</v>
      </c>
      <c r="J223" s="33">
        <v>3.2660197990222399</v>
      </c>
      <c r="K223" s="33">
        <v>16.6651365363984</v>
      </c>
      <c r="L223" s="33">
        <v>19.931156335420699</v>
      </c>
      <c r="M223" s="33">
        <v>71.956024088016605</v>
      </c>
      <c r="N223" s="33">
        <v>0.45552548875668603</v>
      </c>
      <c r="O223" s="33">
        <v>7.7633561066575796</v>
      </c>
      <c r="P223" s="33">
        <v>58.604260718492299</v>
      </c>
      <c r="Q223" s="33">
        <v>28.664864485681601</v>
      </c>
      <c r="R223" s="33">
        <v>-0.481351227409611</v>
      </c>
      <c r="S223" s="33">
        <v>0.47915691119432002</v>
      </c>
      <c r="T223" s="33">
        <v>0</v>
      </c>
      <c r="U223" s="33">
        <v>0</v>
      </c>
      <c r="V223" s="15">
        <v>0</v>
      </c>
      <c r="W223" s="15"/>
      <c r="X223" s="15"/>
    </row>
    <row r="224" spans="1:24" ht="21.25" customHeight="1" x14ac:dyDescent="0.15">
      <c r="A224" s="44" t="s">
        <v>300</v>
      </c>
      <c r="B224" s="48" t="s">
        <v>88</v>
      </c>
      <c r="C224" s="49">
        <v>20</v>
      </c>
      <c r="D224" s="48" t="s">
        <v>59</v>
      </c>
      <c r="E224" s="40">
        <f t="shared" si="6"/>
        <v>123.00456982108619</v>
      </c>
      <c r="F224" s="41">
        <f t="shared" si="7"/>
        <v>3.0751142455271547</v>
      </c>
      <c r="G224" s="42">
        <v>40</v>
      </c>
      <c r="H224" s="43">
        <v>16.3216315789475</v>
      </c>
      <c r="I224" s="33">
        <v>0.87538240793625899</v>
      </c>
      <c r="J224" s="33">
        <v>9.6081746058282391</v>
      </c>
      <c r="K224" s="33">
        <v>14.661098007206601</v>
      </c>
      <c r="L224" s="33">
        <v>24.2692726130349</v>
      </c>
      <c r="M224" s="33">
        <v>74.451005797852005</v>
      </c>
      <c r="N224" s="33">
        <v>0.406545357632904</v>
      </c>
      <c r="O224" s="33">
        <v>2.8394476424629</v>
      </c>
      <c r="P224" s="33">
        <v>36.461768990649396</v>
      </c>
      <c r="Q224" s="33">
        <v>20.952656509264401</v>
      </c>
      <c r="R224" s="33">
        <v>3.5412827917914398</v>
      </c>
      <c r="S224" s="33">
        <v>1.27659455820442</v>
      </c>
      <c r="T224" s="33">
        <v>243.34144854714401</v>
      </c>
      <c r="U224" s="33">
        <v>307.04886640712601</v>
      </c>
      <c r="V224" s="15">
        <v>0.44212523719165098</v>
      </c>
      <c r="W224" s="15"/>
      <c r="X224" s="15"/>
    </row>
    <row r="225" spans="1:24" ht="21.25" customHeight="1" x14ac:dyDescent="0.15">
      <c r="A225" s="44" t="s">
        <v>301</v>
      </c>
      <c r="B225" s="45" t="s">
        <v>186</v>
      </c>
      <c r="C225" s="46">
        <v>30</v>
      </c>
      <c r="D225" s="45" t="s">
        <v>73</v>
      </c>
      <c r="E225" s="40">
        <f t="shared" si="6"/>
        <v>122.58975424628953</v>
      </c>
      <c r="F225" s="41">
        <f t="shared" si="7"/>
        <v>2.9899940060070618</v>
      </c>
      <c r="G225" s="42">
        <v>41</v>
      </c>
      <c r="H225" s="43">
        <v>16.9173166666667</v>
      </c>
      <c r="I225" s="33">
        <v>2.22076695374379</v>
      </c>
      <c r="J225" s="33">
        <v>10.4524546127299</v>
      </c>
      <c r="K225" s="33">
        <v>12.314499627547701</v>
      </c>
      <c r="L225" s="33">
        <v>22.766954240277599</v>
      </c>
      <c r="M225" s="33">
        <v>77.395032585479896</v>
      </c>
      <c r="N225" s="33">
        <v>2.4359745805703201</v>
      </c>
      <c r="O225" s="33">
        <v>6.6086034843691897</v>
      </c>
      <c r="P225" s="33">
        <v>11.870841319892</v>
      </c>
      <c r="Q225" s="33">
        <v>26.8526536942835</v>
      </c>
      <c r="R225" s="33">
        <v>-1.0899629393088801</v>
      </c>
      <c r="S225" s="33">
        <v>1.31175268965091</v>
      </c>
      <c r="T225" s="33">
        <v>76.652671897853907</v>
      </c>
      <c r="U225" s="33">
        <v>88.793290896193199</v>
      </c>
      <c r="V225" s="15">
        <v>0.46330941295481398</v>
      </c>
      <c r="W225" s="15"/>
      <c r="X225" s="15"/>
    </row>
    <row r="226" spans="1:24" ht="21.25" customHeight="1" x14ac:dyDescent="0.15">
      <c r="A226" s="44" t="s">
        <v>302</v>
      </c>
      <c r="B226" s="45" t="s">
        <v>151</v>
      </c>
      <c r="C226" s="46">
        <v>34</v>
      </c>
      <c r="D226" s="45" t="s">
        <v>84</v>
      </c>
      <c r="E226" s="40">
        <f t="shared" si="6"/>
        <v>121.5042186946157</v>
      </c>
      <c r="F226" s="41">
        <f t="shared" si="7"/>
        <v>2.8929575879670404</v>
      </c>
      <c r="G226" s="42">
        <v>42</v>
      </c>
      <c r="H226" s="43">
        <v>22.673863636363699</v>
      </c>
      <c r="I226" s="33">
        <v>2.2850029301972499</v>
      </c>
      <c r="J226" s="33">
        <v>5.3586456003259597</v>
      </c>
      <c r="K226" s="33">
        <v>14.593998387805501</v>
      </c>
      <c r="L226" s="33">
        <v>19.952643988131399</v>
      </c>
      <c r="M226" s="33">
        <v>78.056754370217305</v>
      </c>
      <c r="N226" s="33">
        <v>1.4053064311183201</v>
      </c>
      <c r="O226" s="33">
        <v>6.2618602754701103</v>
      </c>
      <c r="P226" s="33">
        <v>50.470944970862199</v>
      </c>
      <c r="Q226" s="33">
        <v>82.650492813232702</v>
      </c>
      <c r="R226" s="33">
        <v>-2.4017701111017602</v>
      </c>
      <c r="S226" s="33">
        <v>0.52556163025923897</v>
      </c>
      <c r="T226" s="33">
        <v>0</v>
      </c>
      <c r="U226" s="33">
        <v>2.66961013370349E-5</v>
      </c>
      <c r="V226" s="15">
        <v>0</v>
      </c>
      <c r="W226" s="15"/>
      <c r="X226" s="15"/>
    </row>
    <row r="227" spans="1:24" ht="21.25" customHeight="1" x14ac:dyDescent="0.2">
      <c r="A227" s="47" t="s">
        <v>303</v>
      </c>
      <c r="B227" s="38" t="s">
        <v>86</v>
      </c>
      <c r="C227" s="39">
        <v>30</v>
      </c>
      <c r="D227" s="38" t="s">
        <v>66</v>
      </c>
      <c r="E227" s="40">
        <f t="shared" si="6"/>
        <v>121.18241297381964</v>
      </c>
      <c r="F227" s="41">
        <f t="shared" si="7"/>
        <v>2.9556686091175521</v>
      </c>
      <c r="G227" s="42">
        <v>41</v>
      </c>
      <c r="H227" s="43">
        <v>15.4381129032258</v>
      </c>
      <c r="I227" s="33">
        <v>2.08375556834251</v>
      </c>
      <c r="J227" s="33">
        <v>9.7615084684696605</v>
      </c>
      <c r="K227" s="33">
        <v>10.659911871531801</v>
      </c>
      <c r="L227" s="33">
        <v>20.421420340001401</v>
      </c>
      <c r="M227" s="33">
        <v>93.177123088885494</v>
      </c>
      <c r="N227" s="33">
        <v>2.5019667182768899</v>
      </c>
      <c r="O227" s="33">
        <v>4.8970962894747396</v>
      </c>
      <c r="P227" s="33">
        <v>17.676989152115102</v>
      </c>
      <c r="Q227" s="33">
        <v>61.330258483838001</v>
      </c>
      <c r="R227" s="33">
        <v>2.3374054088296798</v>
      </c>
      <c r="S227" s="33">
        <v>1.3692907300739201</v>
      </c>
      <c r="T227" s="33">
        <v>5.62679254454188</v>
      </c>
      <c r="U227" s="33">
        <v>13.587282551686901</v>
      </c>
      <c r="V227" s="15">
        <v>0.29284743170626398</v>
      </c>
      <c r="W227" s="15"/>
      <c r="X227" s="15"/>
    </row>
    <row r="228" spans="1:24" ht="21.25" customHeight="1" x14ac:dyDescent="0.15">
      <c r="A228" s="44" t="s">
        <v>304</v>
      </c>
      <c r="B228" s="48" t="s">
        <v>74</v>
      </c>
      <c r="C228" s="49">
        <v>26</v>
      </c>
      <c r="D228" s="48" t="s">
        <v>73</v>
      </c>
      <c r="E228" s="40">
        <f t="shared" si="6"/>
        <v>121.04209022988383</v>
      </c>
      <c r="F228" s="41">
        <f t="shared" si="7"/>
        <v>2.9522461031678984</v>
      </c>
      <c r="G228" s="42">
        <v>41</v>
      </c>
      <c r="H228" s="43">
        <v>14.9677804878049</v>
      </c>
      <c r="I228" s="33">
        <v>1.6081327257670299</v>
      </c>
      <c r="J228" s="33">
        <v>11.132061567118599</v>
      </c>
      <c r="K228" s="33">
        <v>9.6052479982464494</v>
      </c>
      <c r="L228" s="33">
        <v>20.737309565365099</v>
      </c>
      <c r="M228" s="33">
        <v>90.944764178710997</v>
      </c>
      <c r="N228" s="33">
        <v>2.0816464323497601</v>
      </c>
      <c r="O228" s="33">
        <v>5.2025156283809002</v>
      </c>
      <c r="P228" s="33">
        <v>14.7637409383569</v>
      </c>
      <c r="Q228" s="33">
        <v>47.719199574069897</v>
      </c>
      <c r="R228" s="33">
        <v>-2.12689292770682</v>
      </c>
      <c r="S228" s="33">
        <v>1.4117012609716899</v>
      </c>
      <c r="T228" s="33">
        <v>2.5582370352282902</v>
      </c>
      <c r="U228" s="33">
        <v>6.2172725293479303</v>
      </c>
      <c r="V228" s="15">
        <v>0.29152005549113902</v>
      </c>
      <c r="W228" s="15"/>
      <c r="X228" s="15"/>
    </row>
    <row r="229" spans="1:24" ht="21.25" customHeight="1" x14ac:dyDescent="0.15">
      <c r="A229" s="44" t="s">
        <v>305</v>
      </c>
      <c r="B229" s="45" t="s">
        <v>70</v>
      </c>
      <c r="C229" s="46">
        <v>24</v>
      </c>
      <c r="D229" s="45" t="s">
        <v>103</v>
      </c>
      <c r="E229" s="40">
        <f t="shared" si="6"/>
        <v>120.77496916849006</v>
      </c>
      <c r="F229" s="41">
        <f t="shared" si="7"/>
        <v>3.0967940812433348</v>
      </c>
      <c r="G229" s="42">
        <v>39</v>
      </c>
      <c r="H229" s="43">
        <v>18.852105263157998</v>
      </c>
      <c r="I229" s="33">
        <v>1.7332108582199499</v>
      </c>
      <c r="J229" s="33">
        <v>9.6537914917772998</v>
      </c>
      <c r="K229" s="33">
        <v>14.0364792652361</v>
      </c>
      <c r="L229" s="33">
        <v>23.690270757013401</v>
      </c>
      <c r="M229" s="33">
        <v>71.4108844111244</v>
      </c>
      <c r="N229" s="33">
        <v>1.6729731921703801</v>
      </c>
      <c r="O229" s="33">
        <v>3.8780367263382498</v>
      </c>
      <c r="P229" s="33">
        <v>31.213206196055701</v>
      </c>
      <c r="Q229" s="33">
        <v>42.7071503276578</v>
      </c>
      <c r="R229" s="33">
        <v>3.6377395831991</v>
      </c>
      <c r="S229" s="33">
        <v>1.5412797935217599</v>
      </c>
      <c r="T229" s="33">
        <v>230.49127183676401</v>
      </c>
      <c r="U229" s="33">
        <v>250.42694464168599</v>
      </c>
      <c r="V229" s="15">
        <v>0.47927332327843403</v>
      </c>
      <c r="W229" s="15"/>
      <c r="X229" s="15"/>
    </row>
    <row r="230" spans="1:24" ht="21.25" customHeight="1" x14ac:dyDescent="0.15">
      <c r="A230" s="44" t="s">
        <v>306</v>
      </c>
      <c r="B230" s="48" t="s">
        <v>98</v>
      </c>
      <c r="C230" s="49">
        <v>22</v>
      </c>
      <c r="D230" s="48" t="s">
        <v>66</v>
      </c>
      <c r="E230" s="40">
        <f t="shared" si="6"/>
        <v>120.48080837170188</v>
      </c>
      <c r="F230" s="41">
        <f t="shared" si="7"/>
        <v>2.5634214547170613</v>
      </c>
      <c r="G230" s="42">
        <v>47</v>
      </c>
      <c r="H230" s="43">
        <v>14.711203125000001</v>
      </c>
      <c r="I230" s="33">
        <v>0.45772917164687499</v>
      </c>
      <c r="J230" s="33">
        <v>10.575571129013801</v>
      </c>
      <c r="K230" s="33">
        <v>12.8668351391574</v>
      </c>
      <c r="L230" s="33">
        <v>23.442406268171201</v>
      </c>
      <c r="M230" s="33">
        <v>90.6883207605227</v>
      </c>
      <c r="N230" s="33">
        <v>0.31405673695117198</v>
      </c>
      <c r="O230" s="33">
        <v>0.74224982418816399</v>
      </c>
      <c r="P230" s="33">
        <v>16.624647692753101</v>
      </c>
      <c r="Q230" s="33">
        <v>59.857580088096597</v>
      </c>
      <c r="R230" s="33">
        <v>-0.99977295100465702</v>
      </c>
      <c r="S230" s="33">
        <v>1.20072894391637</v>
      </c>
      <c r="T230" s="33">
        <v>0.17650001287911499</v>
      </c>
      <c r="U230" s="33">
        <v>2.6720929177302102</v>
      </c>
      <c r="V230" s="15">
        <v>6.1960419469748701E-2</v>
      </c>
      <c r="W230" s="15"/>
      <c r="X230" s="15"/>
    </row>
    <row r="231" spans="1:24" ht="21.25" customHeight="1" x14ac:dyDescent="0.15">
      <c r="A231" s="44" t="s">
        <v>307</v>
      </c>
      <c r="B231" s="45" t="s">
        <v>65</v>
      </c>
      <c r="C231" s="46">
        <v>26</v>
      </c>
      <c r="D231" s="45" t="s">
        <v>84</v>
      </c>
      <c r="E231" s="40">
        <f t="shared" si="6"/>
        <v>119.98718124702988</v>
      </c>
      <c r="F231" s="41">
        <f t="shared" si="7"/>
        <v>2.7269813919779518</v>
      </c>
      <c r="G231" s="42">
        <v>44</v>
      </c>
      <c r="H231" s="43">
        <v>22.800736842105302</v>
      </c>
      <c r="I231" s="33">
        <v>1.8016879331637501</v>
      </c>
      <c r="J231" s="33">
        <v>3.8527387048741502</v>
      </c>
      <c r="K231" s="33">
        <v>13.958014561468501</v>
      </c>
      <c r="L231" s="33">
        <v>17.810753266342601</v>
      </c>
      <c r="M231" s="33">
        <v>85.783115028533601</v>
      </c>
      <c r="N231" s="33">
        <v>1.63841786421116</v>
      </c>
      <c r="O231" s="33">
        <v>6.0403690768971403</v>
      </c>
      <c r="P231" s="33">
        <v>57.913128899704297</v>
      </c>
      <c r="Q231" s="33">
        <v>71.190722654490102</v>
      </c>
      <c r="R231" s="33">
        <v>-0.52550336707285605</v>
      </c>
      <c r="S231" s="33">
        <v>0.56523428854257196</v>
      </c>
      <c r="T231" s="33">
        <v>0</v>
      </c>
      <c r="U231" s="33">
        <v>0</v>
      </c>
      <c r="V231" s="15">
        <v>0.4793</v>
      </c>
      <c r="W231" s="15"/>
      <c r="X231" s="15"/>
    </row>
    <row r="232" spans="1:24" ht="21.25" customHeight="1" x14ac:dyDescent="0.2">
      <c r="A232" s="47" t="s">
        <v>308</v>
      </c>
      <c r="B232" s="38" t="s">
        <v>141</v>
      </c>
      <c r="C232" s="39">
        <v>29</v>
      </c>
      <c r="D232" s="38" t="s">
        <v>59</v>
      </c>
      <c r="E232" s="40">
        <f t="shared" si="6"/>
        <v>119.85260842948601</v>
      </c>
      <c r="F232" s="41">
        <f t="shared" si="7"/>
        <v>2.9232343519386834</v>
      </c>
      <c r="G232" s="42">
        <v>41</v>
      </c>
      <c r="H232" s="43">
        <v>16.0916</v>
      </c>
      <c r="I232" s="33">
        <v>2.1441396002194399</v>
      </c>
      <c r="J232" s="33">
        <v>9.1056238293567908</v>
      </c>
      <c r="K232" s="33">
        <v>12.054334885178701</v>
      </c>
      <c r="L232" s="33">
        <v>21.159958714535499</v>
      </c>
      <c r="M232" s="33">
        <v>88.4005651613422</v>
      </c>
      <c r="N232" s="33">
        <v>1.79195326095445</v>
      </c>
      <c r="O232" s="33">
        <v>4.8032542783428198</v>
      </c>
      <c r="P232" s="33">
        <v>12.829705742613999</v>
      </c>
      <c r="Q232" s="33">
        <v>35.543228303322799</v>
      </c>
      <c r="R232" s="33">
        <v>-2.8228147922946101</v>
      </c>
      <c r="S232" s="33">
        <v>1.09069616674188</v>
      </c>
      <c r="T232" s="33">
        <v>199.60961925824901</v>
      </c>
      <c r="U232" s="33">
        <v>215.319358667599</v>
      </c>
      <c r="V232" s="15">
        <v>0.48106936337890899</v>
      </c>
      <c r="W232" s="15"/>
      <c r="X232" s="15"/>
    </row>
    <row r="233" spans="1:24" ht="21.25" customHeight="1" x14ac:dyDescent="0.15">
      <c r="A233" s="44" t="s">
        <v>309</v>
      </c>
      <c r="B233" s="48" t="s">
        <v>100</v>
      </c>
      <c r="C233" s="49">
        <v>27</v>
      </c>
      <c r="D233" s="48" t="s">
        <v>63</v>
      </c>
      <c r="E233" s="40">
        <f t="shared" si="6"/>
        <v>119.78158011875247</v>
      </c>
      <c r="F233" s="41">
        <f t="shared" si="7"/>
        <v>2.994539502968812</v>
      </c>
      <c r="G233" s="42">
        <v>40</v>
      </c>
      <c r="H233" s="43">
        <v>17.694014705882299</v>
      </c>
      <c r="I233" s="33">
        <v>1.9983340379814201</v>
      </c>
      <c r="J233" s="33">
        <v>8.5016046295326806</v>
      </c>
      <c r="K233" s="33">
        <v>16.762413330367099</v>
      </c>
      <c r="L233" s="33">
        <v>25.2640179598998</v>
      </c>
      <c r="M233" s="33">
        <v>60.644009368666403</v>
      </c>
      <c r="N233" s="33">
        <v>1.79499554460988</v>
      </c>
      <c r="O233" s="33">
        <v>4.1545535249610799</v>
      </c>
      <c r="P233" s="33">
        <v>26.7920725239888</v>
      </c>
      <c r="Q233" s="33">
        <v>24.910748620712901</v>
      </c>
      <c r="R233" s="33">
        <v>-1.36607330095737</v>
      </c>
      <c r="S233" s="33">
        <v>0.91873093846022402</v>
      </c>
      <c r="T233" s="33">
        <v>0</v>
      </c>
      <c r="U233" s="33">
        <v>1.11699472354853</v>
      </c>
      <c r="V233" s="15">
        <v>0</v>
      </c>
      <c r="W233" s="15"/>
      <c r="X233" s="15"/>
    </row>
    <row r="234" spans="1:24" ht="21.25" customHeight="1" x14ac:dyDescent="0.15">
      <c r="A234" s="44" t="s">
        <v>310</v>
      </c>
      <c r="B234" s="45" t="s">
        <v>72</v>
      </c>
      <c r="C234" s="46">
        <v>36</v>
      </c>
      <c r="D234" s="45" t="s">
        <v>84</v>
      </c>
      <c r="E234" s="40">
        <f t="shared" si="6"/>
        <v>119.68276674570062</v>
      </c>
      <c r="F234" s="41">
        <f t="shared" si="7"/>
        <v>2.6596170387933471</v>
      </c>
      <c r="G234" s="42">
        <v>45</v>
      </c>
      <c r="H234" s="43">
        <v>20.131062499999999</v>
      </c>
      <c r="I234" s="33">
        <v>1.6984811099780901</v>
      </c>
      <c r="J234" s="33">
        <v>3.0166448992194299</v>
      </c>
      <c r="K234" s="33">
        <v>18.7755128554052</v>
      </c>
      <c r="L234" s="33">
        <v>21.7921577546247</v>
      </c>
      <c r="M234" s="33">
        <v>56.052515180497103</v>
      </c>
      <c r="N234" s="33">
        <v>0.56161763137202403</v>
      </c>
      <c r="O234" s="33">
        <v>6.3663380961438198</v>
      </c>
      <c r="P234" s="33">
        <v>67.736798496452707</v>
      </c>
      <c r="Q234" s="33">
        <v>47.4844701374397</v>
      </c>
      <c r="R234" s="33">
        <v>2.29225355712145</v>
      </c>
      <c r="S234" s="33">
        <v>0.47379399276657602</v>
      </c>
      <c r="T234" s="33">
        <v>1.57896706572095E-12</v>
      </c>
      <c r="U234" s="33">
        <v>2.8125395433923002E-5</v>
      </c>
      <c r="V234" s="15">
        <v>5.61402587489626E-8</v>
      </c>
      <c r="W234" s="15"/>
      <c r="X234" s="15"/>
    </row>
    <row r="235" spans="1:24" ht="21.25" customHeight="1" x14ac:dyDescent="0.15">
      <c r="A235" s="44" t="s">
        <v>311</v>
      </c>
      <c r="B235" s="45" t="s">
        <v>163</v>
      </c>
      <c r="C235" s="46">
        <v>24</v>
      </c>
      <c r="D235" s="45" t="s">
        <v>66</v>
      </c>
      <c r="E235" s="40">
        <f t="shared" si="6"/>
        <v>119.64884956003847</v>
      </c>
      <c r="F235" s="41">
        <f t="shared" si="7"/>
        <v>2.8487821323818685</v>
      </c>
      <c r="G235" s="42">
        <v>42</v>
      </c>
      <c r="H235" s="43">
        <v>17.764794871794901</v>
      </c>
      <c r="I235" s="33">
        <v>1.9251247814260799</v>
      </c>
      <c r="J235" s="33">
        <v>9.2830295930966997</v>
      </c>
      <c r="K235" s="33">
        <v>11.3862185528679</v>
      </c>
      <c r="L235" s="33">
        <v>20.669248145964598</v>
      </c>
      <c r="M235" s="33">
        <v>91.5385447324648</v>
      </c>
      <c r="N235" s="33">
        <v>0.64186367621003504</v>
      </c>
      <c r="O235" s="33">
        <v>3.4079475374089898</v>
      </c>
      <c r="P235" s="33">
        <v>25.2796884054715</v>
      </c>
      <c r="Q235" s="33">
        <v>115.38924105625399</v>
      </c>
      <c r="R235" s="33">
        <v>-4.4794035867491804</v>
      </c>
      <c r="S235" s="33">
        <v>0.88252756021436196</v>
      </c>
      <c r="T235" s="33">
        <v>15.4960205647926</v>
      </c>
      <c r="U235" s="33">
        <v>21.7203513135712</v>
      </c>
      <c r="V235" s="15">
        <v>0.41637644355658798</v>
      </c>
      <c r="W235" s="15"/>
      <c r="X235" s="15"/>
    </row>
    <row r="236" spans="1:24" ht="21.25" customHeight="1" x14ac:dyDescent="0.2">
      <c r="A236" s="47" t="s">
        <v>312</v>
      </c>
      <c r="B236" s="38" t="s">
        <v>81</v>
      </c>
      <c r="C236" s="39">
        <v>19</v>
      </c>
      <c r="D236" s="38" t="s">
        <v>103</v>
      </c>
      <c r="E236" s="40">
        <f t="shared" si="6"/>
        <v>119.389054517654</v>
      </c>
      <c r="F236" s="41">
        <f t="shared" si="7"/>
        <v>2.7133876026739547</v>
      </c>
      <c r="G236" s="42">
        <v>44</v>
      </c>
      <c r="H236" s="43">
        <v>14.0892586206897</v>
      </c>
      <c r="I236" s="33">
        <v>1.46015995098978</v>
      </c>
      <c r="J236" s="33">
        <v>10.7048643294389</v>
      </c>
      <c r="K236" s="33">
        <v>12.3958606961728</v>
      </c>
      <c r="L236" s="33">
        <v>23.100725025611698</v>
      </c>
      <c r="M236" s="33">
        <v>75.717897976733795</v>
      </c>
      <c r="N236" s="33">
        <v>1.58352307104715</v>
      </c>
      <c r="O236" s="33">
        <v>4.2976180172408096</v>
      </c>
      <c r="P236" s="33">
        <v>18.163472089852</v>
      </c>
      <c r="Q236" s="33">
        <v>42.208355656888102</v>
      </c>
      <c r="R236" s="33">
        <v>3.81548271565604</v>
      </c>
      <c r="S236" s="33">
        <v>1.68204039278697</v>
      </c>
      <c r="T236" s="33">
        <v>7.6809240405197103</v>
      </c>
      <c r="U236" s="33">
        <v>9.2171088486236794</v>
      </c>
      <c r="V236" s="15">
        <v>0.45454545454545497</v>
      </c>
      <c r="W236" s="15"/>
      <c r="X236" s="15"/>
    </row>
    <row r="237" spans="1:24" ht="21.25" customHeight="1" x14ac:dyDescent="0.15">
      <c r="A237" s="44" t="s">
        <v>313</v>
      </c>
      <c r="B237" s="48" t="s">
        <v>163</v>
      </c>
      <c r="C237" s="49">
        <v>25</v>
      </c>
      <c r="D237" s="48" t="s">
        <v>103</v>
      </c>
      <c r="E237" s="40">
        <f t="shared" si="6"/>
        <v>119.38449715131733</v>
      </c>
      <c r="F237" s="41">
        <f t="shared" si="7"/>
        <v>2.8424880274123177</v>
      </c>
      <c r="G237" s="42">
        <v>42</v>
      </c>
      <c r="H237" s="43">
        <v>15.6476666666667</v>
      </c>
      <c r="I237" s="33">
        <v>2.3024546968977702</v>
      </c>
      <c r="J237" s="33">
        <v>6.6644281067637801</v>
      </c>
      <c r="K237" s="33">
        <v>16.870040205058402</v>
      </c>
      <c r="L237" s="33">
        <v>23.534468311822099</v>
      </c>
      <c r="M237" s="33">
        <v>70.418086744310301</v>
      </c>
      <c r="N237" s="33">
        <v>1.32462256331686</v>
      </c>
      <c r="O237" s="33">
        <v>5.0733219581800597</v>
      </c>
      <c r="P237" s="33">
        <v>17.1270246366776</v>
      </c>
      <c r="Q237" s="33">
        <v>15.640286578728499</v>
      </c>
      <c r="R237" s="33">
        <v>-3.9722276723967398</v>
      </c>
      <c r="S237" s="33">
        <v>0.63357995558476099</v>
      </c>
      <c r="T237" s="33">
        <v>106.226668606541</v>
      </c>
      <c r="U237" s="33">
        <v>145.636422079883</v>
      </c>
      <c r="V237" s="15">
        <v>0.42176353953662998</v>
      </c>
      <c r="W237" s="15"/>
      <c r="X237" s="15"/>
    </row>
    <row r="238" spans="1:24" ht="21.25" customHeight="1" x14ac:dyDescent="0.15">
      <c r="A238" s="44" t="s">
        <v>314</v>
      </c>
      <c r="B238" s="45" t="s">
        <v>86</v>
      </c>
      <c r="C238" s="46">
        <v>25</v>
      </c>
      <c r="D238" s="45" t="s">
        <v>73</v>
      </c>
      <c r="E238" s="40">
        <f t="shared" si="6"/>
        <v>119.29893537619016</v>
      </c>
      <c r="F238" s="41">
        <f t="shared" si="7"/>
        <v>2.9097301311265893</v>
      </c>
      <c r="G238" s="42">
        <v>41</v>
      </c>
      <c r="H238" s="43">
        <v>15.755800000000001</v>
      </c>
      <c r="I238" s="33">
        <v>1.5048725064820201</v>
      </c>
      <c r="J238" s="33">
        <v>9.35451153889327</v>
      </c>
      <c r="K238" s="33">
        <v>15.0901645822484</v>
      </c>
      <c r="L238" s="33">
        <v>24.444676121141701</v>
      </c>
      <c r="M238" s="33">
        <v>74.475921906956501</v>
      </c>
      <c r="N238" s="33">
        <v>0.49677555079281699</v>
      </c>
      <c r="O238" s="33">
        <v>3.2264814200723899</v>
      </c>
      <c r="P238" s="33">
        <v>11.3699160957106</v>
      </c>
      <c r="Q238" s="33">
        <v>44.353377388593501</v>
      </c>
      <c r="R238" s="33">
        <v>3.04716001367983</v>
      </c>
      <c r="S238" s="33">
        <v>1.3121994388418701</v>
      </c>
      <c r="T238" s="33">
        <v>0.64327135182213402</v>
      </c>
      <c r="U238" s="33">
        <v>4.0297388480443104</v>
      </c>
      <c r="V238" s="15">
        <v>0</v>
      </c>
      <c r="W238" s="15"/>
      <c r="X238" s="15"/>
    </row>
    <row r="239" spans="1:24" ht="21.25" customHeight="1" x14ac:dyDescent="0.15">
      <c r="A239" s="37" t="s">
        <v>315</v>
      </c>
      <c r="B239" s="38" t="s">
        <v>78</v>
      </c>
      <c r="C239" s="39">
        <v>24</v>
      </c>
      <c r="D239" s="38" t="s">
        <v>84</v>
      </c>
      <c r="E239" s="40">
        <f t="shared" si="6"/>
        <v>118.84988666782061</v>
      </c>
      <c r="F239" s="41">
        <f t="shared" si="7"/>
        <v>2.5836931884308827</v>
      </c>
      <c r="G239" s="42">
        <v>46</v>
      </c>
      <c r="H239" s="43">
        <v>19.169699999999999</v>
      </c>
      <c r="I239" s="33">
        <v>1.4878958499033801</v>
      </c>
      <c r="J239" s="33">
        <v>4.0448943362190803</v>
      </c>
      <c r="K239" s="33">
        <v>15.8780495937112</v>
      </c>
      <c r="L239" s="33">
        <v>19.922943929930199</v>
      </c>
      <c r="M239" s="33">
        <v>82.261480906069806</v>
      </c>
      <c r="N239" s="33">
        <v>0.3433441606191</v>
      </c>
      <c r="O239" s="33">
        <v>4.0316074718613804</v>
      </c>
      <c r="P239" s="33">
        <v>49.435497406360597</v>
      </c>
      <c r="Q239" s="33">
        <v>40.9403683813877</v>
      </c>
      <c r="R239" s="33">
        <v>1.5974044632625299</v>
      </c>
      <c r="S239" s="33">
        <v>0.67307738845032195</v>
      </c>
      <c r="T239" s="33">
        <v>0</v>
      </c>
      <c r="U239" s="33">
        <v>0</v>
      </c>
      <c r="V239" s="15">
        <v>0</v>
      </c>
      <c r="W239" s="15"/>
      <c r="X239" s="15"/>
    </row>
    <row r="240" spans="1:24" ht="21.25" customHeight="1" x14ac:dyDescent="0.15">
      <c r="A240" s="44" t="s">
        <v>316</v>
      </c>
      <c r="B240" s="45" t="s">
        <v>151</v>
      </c>
      <c r="C240" s="46">
        <v>27</v>
      </c>
      <c r="D240" s="45" t="s">
        <v>63</v>
      </c>
      <c r="E240" s="40">
        <f t="shared" si="6"/>
        <v>118.63868027244285</v>
      </c>
      <c r="F240" s="41">
        <f t="shared" si="7"/>
        <v>2.8247304826772108</v>
      </c>
      <c r="G240" s="42">
        <v>42</v>
      </c>
      <c r="H240" s="43">
        <v>16.8941724137931</v>
      </c>
      <c r="I240" s="33">
        <v>1.92929766439161</v>
      </c>
      <c r="J240" s="33">
        <v>11.6150567472241</v>
      </c>
      <c r="K240" s="33">
        <v>8.4571519679757596</v>
      </c>
      <c r="L240" s="33">
        <v>20.0722087151998</v>
      </c>
      <c r="M240" s="33">
        <v>101.89092062264299</v>
      </c>
      <c r="N240" s="33">
        <v>0.72042533218920601</v>
      </c>
      <c r="O240" s="33">
        <v>2.10702736028917</v>
      </c>
      <c r="P240" s="33">
        <v>16.312695474717199</v>
      </c>
      <c r="Q240" s="33">
        <v>100.011314081455</v>
      </c>
      <c r="R240" s="33">
        <v>-4.0957212124796403</v>
      </c>
      <c r="S240" s="33">
        <v>1.1391737044997701</v>
      </c>
      <c r="T240" s="33">
        <v>11.1677736028646</v>
      </c>
      <c r="U240" s="33">
        <v>10.7981035283905</v>
      </c>
      <c r="V240" s="15">
        <v>0.50841464404688197</v>
      </c>
      <c r="W240" s="15"/>
      <c r="X240" s="15"/>
    </row>
    <row r="241" spans="1:24" ht="21.25" customHeight="1" x14ac:dyDescent="0.15">
      <c r="A241" s="44" t="s">
        <v>317</v>
      </c>
      <c r="B241" s="48" t="s">
        <v>68</v>
      </c>
      <c r="C241" s="49">
        <v>32</v>
      </c>
      <c r="D241" s="48" t="s">
        <v>59</v>
      </c>
      <c r="E241" s="40">
        <f t="shared" si="6"/>
        <v>118.43804186305981</v>
      </c>
      <c r="F241" s="41">
        <f t="shared" si="7"/>
        <v>2.9609510465764952</v>
      </c>
      <c r="G241" s="42">
        <v>40</v>
      </c>
      <c r="H241" s="43">
        <v>17.455300000000101</v>
      </c>
      <c r="I241" s="33">
        <v>1.74877659689466</v>
      </c>
      <c r="J241" s="33">
        <v>8.7846477110345198</v>
      </c>
      <c r="K241" s="33">
        <v>14.315374213714</v>
      </c>
      <c r="L241" s="33">
        <v>23.1000219247485</v>
      </c>
      <c r="M241" s="33">
        <v>74.303229245480395</v>
      </c>
      <c r="N241" s="33">
        <v>0.72916405892800396</v>
      </c>
      <c r="O241" s="33">
        <v>3.9232463957484698</v>
      </c>
      <c r="P241" s="33">
        <v>20.6993433728856</v>
      </c>
      <c r="Q241" s="33">
        <v>39.184624108497097</v>
      </c>
      <c r="R241" s="33">
        <v>1.2740223524799501</v>
      </c>
      <c r="S241" s="33">
        <v>1.08779331491234</v>
      </c>
      <c r="T241" s="33">
        <v>321.13576806400499</v>
      </c>
      <c r="U241" s="33">
        <v>314.52153189466202</v>
      </c>
      <c r="V241" s="15">
        <v>0.50520267459350598</v>
      </c>
      <c r="W241" s="15"/>
      <c r="X241" s="15"/>
    </row>
    <row r="242" spans="1:24" ht="21.25" customHeight="1" x14ac:dyDescent="0.15">
      <c r="A242" s="44" t="s">
        <v>318</v>
      </c>
      <c r="B242" s="45" t="s">
        <v>95</v>
      </c>
      <c r="C242" s="46">
        <v>27</v>
      </c>
      <c r="D242" s="45" t="s">
        <v>84</v>
      </c>
      <c r="E242" s="40">
        <f t="shared" si="6"/>
        <v>117.1434630665849</v>
      </c>
      <c r="F242" s="41">
        <f t="shared" si="7"/>
        <v>2.9285865766646224</v>
      </c>
      <c r="G242" s="42">
        <v>40</v>
      </c>
      <c r="H242" s="43">
        <v>22.470642857142799</v>
      </c>
      <c r="I242" s="33">
        <v>1.13746897495554</v>
      </c>
      <c r="J242" s="33">
        <v>4.8325226037461197</v>
      </c>
      <c r="K242" s="33">
        <v>11.7163891515128</v>
      </c>
      <c r="L242" s="33">
        <v>16.548911755258899</v>
      </c>
      <c r="M242" s="33">
        <v>93.717005914539996</v>
      </c>
      <c r="N242" s="33">
        <v>0.83780977973954796</v>
      </c>
      <c r="O242" s="33">
        <v>2.0669079021557102</v>
      </c>
      <c r="P242" s="33">
        <v>82.522045196133604</v>
      </c>
      <c r="Q242" s="33">
        <v>103.512682405519</v>
      </c>
      <c r="R242" s="33">
        <v>-0.76608443416412797</v>
      </c>
      <c r="S242" s="33">
        <v>0.68252118061953604</v>
      </c>
      <c r="T242" s="33">
        <v>0</v>
      </c>
      <c r="U242" s="33">
        <v>0</v>
      </c>
      <c r="V242" s="15">
        <v>0</v>
      </c>
      <c r="W242" s="15"/>
      <c r="X242" s="15"/>
    </row>
    <row r="243" spans="1:24" ht="21.25" customHeight="1" x14ac:dyDescent="0.2">
      <c r="A243" s="47" t="s">
        <v>319</v>
      </c>
      <c r="B243" s="38" t="s">
        <v>138</v>
      </c>
      <c r="C243" s="39">
        <v>32</v>
      </c>
      <c r="D243" s="38" t="s">
        <v>73</v>
      </c>
      <c r="E243" s="40">
        <f t="shared" si="6"/>
        <v>116.82206456274544</v>
      </c>
      <c r="F243" s="41">
        <f t="shared" si="7"/>
        <v>2.7167921991336148</v>
      </c>
      <c r="G243" s="42">
        <v>43</v>
      </c>
      <c r="H243" s="43">
        <v>17.056397435897502</v>
      </c>
      <c r="I243" s="33">
        <v>1.5713126604026499</v>
      </c>
      <c r="J243" s="33">
        <v>10.581914063518999</v>
      </c>
      <c r="K243" s="33">
        <v>14.126983452967799</v>
      </c>
      <c r="L243" s="33">
        <v>24.7088975164868</v>
      </c>
      <c r="M243" s="33">
        <v>63.909722147513101</v>
      </c>
      <c r="N243" s="33">
        <v>1.3713955812585099</v>
      </c>
      <c r="O243" s="33">
        <v>2.7599233099336802</v>
      </c>
      <c r="P243" s="33">
        <v>26.103321598305701</v>
      </c>
      <c r="Q243" s="33">
        <v>25.014058572205698</v>
      </c>
      <c r="R243" s="33">
        <v>-3.71925613799193</v>
      </c>
      <c r="S243" s="33">
        <v>1.10630144348424</v>
      </c>
      <c r="T243" s="33">
        <v>6.5366886741711996</v>
      </c>
      <c r="U243" s="33">
        <v>8.6494865060083299</v>
      </c>
      <c r="V243" s="15">
        <v>0.430436801670948</v>
      </c>
      <c r="W243" s="15"/>
      <c r="X243" s="15"/>
    </row>
    <row r="244" spans="1:24" ht="21.25" customHeight="1" x14ac:dyDescent="0.15">
      <c r="A244" s="44" t="s">
        <v>320</v>
      </c>
      <c r="B244" s="45" t="s">
        <v>69</v>
      </c>
      <c r="C244" s="46">
        <v>29</v>
      </c>
      <c r="D244" s="45" t="s">
        <v>103</v>
      </c>
      <c r="E244" s="40">
        <f t="shared" si="6"/>
        <v>116.03903144464888</v>
      </c>
      <c r="F244" s="41">
        <f t="shared" si="7"/>
        <v>2.637250714651111</v>
      </c>
      <c r="G244" s="42">
        <v>44</v>
      </c>
      <c r="H244" s="43">
        <v>17.409368421052601</v>
      </c>
      <c r="I244" s="33">
        <v>1.93359391338963</v>
      </c>
      <c r="J244" s="33">
        <v>9.3345973452361992</v>
      </c>
      <c r="K244" s="33">
        <v>11.7859635335926</v>
      </c>
      <c r="L244" s="33">
        <v>21.120560878828901</v>
      </c>
      <c r="M244" s="33">
        <v>79.882676588138594</v>
      </c>
      <c r="N244" s="33">
        <v>1.0236128233328201</v>
      </c>
      <c r="O244" s="33">
        <v>4.1272493140148301</v>
      </c>
      <c r="P244" s="33">
        <v>22.407559430317601</v>
      </c>
      <c r="Q244" s="33">
        <v>57.826513484755402</v>
      </c>
      <c r="R244" s="33">
        <v>2.20123033910434</v>
      </c>
      <c r="S244" s="33">
        <v>1.5494118402180399</v>
      </c>
      <c r="T244" s="33">
        <v>234.32282063666599</v>
      </c>
      <c r="U244" s="33">
        <v>261.65146415338302</v>
      </c>
      <c r="V244" s="15">
        <v>0.472449535838047</v>
      </c>
      <c r="W244" s="15"/>
      <c r="X244" s="15"/>
    </row>
    <row r="245" spans="1:24" ht="21.25" customHeight="1" x14ac:dyDescent="0.15">
      <c r="A245" s="44" t="s">
        <v>321</v>
      </c>
      <c r="B245" s="48" t="s">
        <v>216</v>
      </c>
      <c r="C245" s="49">
        <v>30</v>
      </c>
      <c r="D245" s="48" t="s">
        <v>84</v>
      </c>
      <c r="E245" s="40">
        <f t="shared" si="6"/>
        <v>115.82155851576005</v>
      </c>
      <c r="F245" s="41">
        <f t="shared" si="7"/>
        <v>2.969783551686155</v>
      </c>
      <c r="G245" s="42">
        <v>39</v>
      </c>
      <c r="H245" s="43">
        <v>24.030294871794901</v>
      </c>
      <c r="I245" s="33">
        <v>2.2092961699354001</v>
      </c>
      <c r="J245" s="33">
        <v>4.7814567745951901</v>
      </c>
      <c r="K245" s="33">
        <v>14.569578897083799</v>
      </c>
      <c r="L245" s="33">
        <v>19.351035671679</v>
      </c>
      <c r="M245" s="33">
        <v>68.461446594932397</v>
      </c>
      <c r="N245" s="33">
        <v>1.82879150326488</v>
      </c>
      <c r="O245" s="33">
        <v>6.7988856980037999</v>
      </c>
      <c r="P245" s="33">
        <v>49.699784036246399</v>
      </c>
      <c r="Q245" s="33">
        <v>28.647824285214401</v>
      </c>
      <c r="R245" s="33">
        <v>-0.399233789787593</v>
      </c>
      <c r="S245" s="33">
        <v>0.61362797202526598</v>
      </c>
      <c r="T245" s="33">
        <v>0</v>
      </c>
      <c r="U245" s="33">
        <v>0</v>
      </c>
      <c r="V245" s="15">
        <v>0</v>
      </c>
      <c r="W245" s="15"/>
      <c r="X245" s="15"/>
    </row>
    <row r="246" spans="1:24" ht="21.25" customHeight="1" x14ac:dyDescent="0.2">
      <c r="A246" s="47" t="s">
        <v>322</v>
      </c>
      <c r="B246" s="38" t="s">
        <v>83</v>
      </c>
      <c r="C246" s="39">
        <v>32</v>
      </c>
      <c r="D246" s="38" t="s">
        <v>73</v>
      </c>
      <c r="E246" s="40">
        <f t="shared" si="6"/>
        <v>115.62385402325481</v>
      </c>
      <c r="F246" s="41">
        <f t="shared" si="7"/>
        <v>2.8200940005671904</v>
      </c>
      <c r="G246" s="42">
        <v>41</v>
      </c>
      <c r="H246" s="43">
        <v>15.5995897435897</v>
      </c>
      <c r="I246" s="33">
        <v>2.0834341433688999</v>
      </c>
      <c r="J246" s="33">
        <v>10.517279455982001</v>
      </c>
      <c r="K246" s="33">
        <v>9.4743392201685595</v>
      </c>
      <c r="L246" s="33">
        <v>19.991618676150701</v>
      </c>
      <c r="M246" s="33">
        <v>90.178850960868104</v>
      </c>
      <c r="N246" s="33">
        <v>1.8358379075775599</v>
      </c>
      <c r="O246" s="33">
        <v>3.5347201764621401</v>
      </c>
      <c r="P246" s="33">
        <v>17.450660807224001</v>
      </c>
      <c r="Q246" s="33">
        <v>33.236273206557399</v>
      </c>
      <c r="R246" s="33">
        <v>2.7011634760092802</v>
      </c>
      <c r="S246" s="33">
        <v>1.5053041646666201</v>
      </c>
      <c r="T246" s="33">
        <v>3.7607371749926903E-8</v>
      </c>
      <c r="U246" s="33">
        <v>1.3481344609630601</v>
      </c>
      <c r="V246" s="15">
        <v>2.7895860383222801E-8</v>
      </c>
      <c r="W246" s="15"/>
      <c r="X246" s="15"/>
    </row>
    <row r="247" spans="1:24" ht="21.25" customHeight="1" x14ac:dyDescent="0.15">
      <c r="A247" s="44" t="s">
        <v>323</v>
      </c>
      <c r="B247" s="48" t="s">
        <v>153</v>
      </c>
      <c r="C247" s="49">
        <v>25</v>
      </c>
      <c r="D247" s="48" t="s">
        <v>103</v>
      </c>
      <c r="E247" s="40">
        <f t="shared" si="6"/>
        <v>115.44575416732941</v>
      </c>
      <c r="F247" s="41">
        <f t="shared" si="7"/>
        <v>2.8861438541832354</v>
      </c>
      <c r="G247" s="42">
        <v>40</v>
      </c>
      <c r="H247" s="43">
        <v>17.424214285714299</v>
      </c>
      <c r="I247" s="33">
        <v>1.5824910533373699</v>
      </c>
      <c r="J247" s="33">
        <v>10.0407570258538</v>
      </c>
      <c r="K247" s="33">
        <v>10.637013047862901</v>
      </c>
      <c r="L247" s="33">
        <v>20.677770073716701</v>
      </c>
      <c r="M247" s="33">
        <v>87.206356841166397</v>
      </c>
      <c r="N247" s="33">
        <v>0.60224672479872798</v>
      </c>
      <c r="O247" s="33">
        <v>2.8279806121169599</v>
      </c>
      <c r="P247" s="33">
        <v>20.7665215068109</v>
      </c>
      <c r="Q247" s="33">
        <v>21.411072009974198</v>
      </c>
      <c r="R247" s="33">
        <v>-2.0853166307370699</v>
      </c>
      <c r="S247" s="33">
        <v>1.3375745149120799</v>
      </c>
      <c r="T247" s="33">
        <v>218.986004956876</v>
      </c>
      <c r="U247" s="33">
        <v>253.48371579401501</v>
      </c>
      <c r="V247" s="15">
        <v>0.46349214635139802</v>
      </c>
      <c r="W247" s="15"/>
      <c r="X247" s="15"/>
    </row>
    <row r="248" spans="1:24" ht="21.25" customHeight="1" x14ac:dyDescent="0.2">
      <c r="A248" s="47" t="s">
        <v>324</v>
      </c>
      <c r="B248" s="38" t="s">
        <v>106</v>
      </c>
      <c r="C248" s="39">
        <v>22</v>
      </c>
      <c r="D248" s="38" t="s">
        <v>73</v>
      </c>
      <c r="E248" s="40">
        <f t="shared" si="6"/>
        <v>115.34887812238559</v>
      </c>
      <c r="F248" s="41">
        <f t="shared" si="7"/>
        <v>2.9576635415996302</v>
      </c>
      <c r="G248" s="42">
        <v>39</v>
      </c>
      <c r="H248" s="43">
        <v>15.255428571428601</v>
      </c>
      <c r="I248" s="33">
        <v>2.3299043312104302</v>
      </c>
      <c r="J248" s="33">
        <v>7.83084142168887</v>
      </c>
      <c r="K248" s="33">
        <v>9.8081287933969108</v>
      </c>
      <c r="L248" s="33">
        <v>17.638970215085799</v>
      </c>
      <c r="M248" s="33">
        <v>87.2344062173852</v>
      </c>
      <c r="N248" s="33">
        <v>2.6644939614501402</v>
      </c>
      <c r="O248" s="33">
        <v>7.5084332499609401</v>
      </c>
      <c r="P248" s="33">
        <v>18.989489342568799</v>
      </c>
      <c r="Q248" s="33">
        <v>82.173364671127104</v>
      </c>
      <c r="R248" s="33">
        <v>1.3206376849746799</v>
      </c>
      <c r="S248" s="33">
        <v>1.1640671415664701</v>
      </c>
      <c r="T248" s="33">
        <v>0.13756026182605</v>
      </c>
      <c r="U248" s="33">
        <v>1.6993827006956801</v>
      </c>
      <c r="V248" s="15">
        <v>7.4885429015829993E-2</v>
      </c>
      <c r="W248" s="15"/>
      <c r="X248" s="15"/>
    </row>
    <row r="249" spans="1:24" ht="21.25" customHeight="1" x14ac:dyDescent="0.2">
      <c r="A249" s="47" t="s">
        <v>325</v>
      </c>
      <c r="B249" s="38" t="s">
        <v>94</v>
      </c>
      <c r="C249" s="39">
        <v>37</v>
      </c>
      <c r="D249" s="38" t="s">
        <v>84</v>
      </c>
      <c r="E249" s="40">
        <f t="shared" si="6"/>
        <v>115.21964798224202</v>
      </c>
      <c r="F249" s="41">
        <f t="shared" si="7"/>
        <v>2.6186283632327734</v>
      </c>
      <c r="G249" s="42">
        <v>44</v>
      </c>
      <c r="H249" s="43">
        <v>22.755447368421098</v>
      </c>
      <c r="I249" s="33">
        <v>2.0126974334751702</v>
      </c>
      <c r="J249" s="33">
        <v>3.7810777234183099</v>
      </c>
      <c r="K249" s="33">
        <v>15.5984532294268</v>
      </c>
      <c r="L249" s="33">
        <v>19.379530952845101</v>
      </c>
      <c r="M249" s="33">
        <v>67.265806516268796</v>
      </c>
      <c r="N249" s="33">
        <v>1.1666220318994101</v>
      </c>
      <c r="O249" s="33">
        <v>6.7382797125531804</v>
      </c>
      <c r="P249" s="33">
        <v>49.857962202329603</v>
      </c>
      <c r="Q249" s="33">
        <v>32.587845483056903</v>
      </c>
      <c r="R249" s="33">
        <v>0.69211928732996297</v>
      </c>
      <c r="S249" s="33">
        <v>0.55454968171812002</v>
      </c>
      <c r="T249" s="33">
        <v>1.8410512764845299E-12</v>
      </c>
      <c r="U249" s="33">
        <v>2.5928826527121799E-5</v>
      </c>
      <c r="V249" s="15">
        <v>7.1004028810818504E-8</v>
      </c>
      <c r="W249" s="15"/>
      <c r="X249" s="15"/>
    </row>
    <row r="250" spans="1:24" ht="21.25" customHeight="1" x14ac:dyDescent="0.2">
      <c r="A250" s="47" t="s">
        <v>326</v>
      </c>
      <c r="B250" s="38" t="s">
        <v>70</v>
      </c>
      <c r="C250" s="39">
        <v>23</v>
      </c>
      <c r="D250" s="38" t="s">
        <v>84</v>
      </c>
      <c r="E250" s="40">
        <f t="shared" si="6"/>
        <v>115.2115548774795</v>
      </c>
      <c r="F250" s="41">
        <f t="shared" si="7"/>
        <v>2.9541424327558845</v>
      </c>
      <c r="G250" s="42">
        <v>39</v>
      </c>
      <c r="H250" s="43">
        <v>22.867076923076901</v>
      </c>
      <c r="I250" s="33">
        <v>1.46649906916883</v>
      </c>
      <c r="J250" s="33">
        <v>3.4236906225751298</v>
      </c>
      <c r="K250" s="33">
        <v>16.935105757997</v>
      </c>
      <c r="L250" s="33">
        <v>20.358796380572102</v>
      </c>
      <c r="M250" s="33">
        <v>67.982051619203304</v>
      </c>
      <c r="N250" s="33">
        <v>0.68132349806380499</v>
      </c>
      <c r="O250" s="33">
        <v>4.2859113435962497</v>
      </c>
      <c r="P250" s="33">
        <v>57.861586194844797</v>
      </c>
      <c r="Q250" s="33">
        <v>56.118306685008399</v>
      </c>
      <c r="R250" s="33">
        <v>3.3565362502596998</v>
      </c>
      <c r="S250" s="33">
        <v>0.54661064311774099</v>
      </c>
      <c r="T250" s="33">
        <v>1.1145822333022199E-12</v>
      </c>
      <c r="U250" s="33">
        <v>4.8104955916747097E-5</v>
      </c>
      <c r="V250" s="15">
        <v>2.31697999974582E-8</v>
      </c>
      <c r="W250" s="15"/>
      <c r="X250" s="15"/>
    </row>
    <row r="251" spans="1:24" ht="21.25" customHeight="1" x14ac:dyDescent="0.15">
      <c r="A251" s="44" t="s">
        <v>327</v>
      </c>
      <c r="B251" s="48" t="s">
        <v>62</v>
      </c>
      <c r="C251" s="49">
        <v>27</v>
      </c>
      <c r="D251" s="48" t="s">
        <v>103</v>
      </c>
      <c r="E251" s="40">
        <f t="shared" si="6"/>
        <v>115.15476831420582</v>
      </c>
      <c r="F251" s="41">
        <f t="shared" si="7"/>
        <v>2.6171538253228595</v>
      </c>
      <c r="G251" s="42">
        <v>44</v>
      </c>
      <c r="H251" s="43">
        <v>16.080736842105299</v>
      </c>
      <c r="I251" s="33">
        <v>5.6049200839472603E-2</v>
      </c>
      <c r="J251" s="33">
        <v>7.5652625499266204</v>
      </c>
      <c r="K251" s="33">
        <v>17.528368915818199</v>
      </c>
      <c r="L251" s="33">
        <v>25.093631465744899</v>
      </c>
      <c r="M251" s="33">
        <v>67.481485652327606</v>
      </c>
      <c r="N251" s="33">
        <v>2.87541579136102E-2</v>
      </c>
      <c r="O251" s="33">
        <v>0.107321699248163</v>
      </c>
      <c r="P251" s="33">
        <v>29.592438461556299</v>
      </c>
      <c r="Q251" s="33">
        <v>35.0189276679519</v>
      </c>
      <c r="R251" s="33">
        <v>4.1306551249253598</v>
      </c>
      <c r="S251" s="33">
        <v>1.21521956041115</v>
      </c>
      <c r="T251" s="33">
        <v>67.134477323930696</v>
      </c>
      <c r="U251" s="33">
        <v>93.515448161113895</v>
      </c>
      <c r="V251" s="15">
        <v>0.41789298763279098</v>
      </c>
      <c r="W251" s="15"/>
      <c r="X251" s="15"/>
    </row>
    <row r="252" spans="1:24" ht="21.25" customHeight="1" x14ac:dyDescent="0.15">
      <c r="A252" s="44" t="s">
        <v>328</v>
      </c>
      <c r="B252" s="45" t="s">
        <v>151</v>
      </c>
      <c r="C252" s="46">
        <v>21</v>
      </c>
      <c r="D252" s="45" t="s">
        <v>63</v>
      </c>
      <c r="E252" s="40">
        <f t="shared" si="6"/>
        <v>114.97051473532716</v>
      </c>
      <c r="F252" s="41">
        <f t="shared" si="7"/>
        <v>2.7373932079839798</v>
      </c>
      <c r="G252" s="42">
        <v>42</v>
      </c>
      <c r="H252" s="43">
        <v>14.907379310344901</v>
      </c>
      <c r="I252" s="33">
        <v>3.0545699679112701</v>
      </c>
      <c r="J252" s="33">
        <v>5.5405518247230496</v>
      </c>
      <c r="K252" s="33">
        <v>10.883420398103199</v>
      </c>
      <c r="L252" s="33">
        <v>16.423972222826201</v>
      </c>
      <c r="M252" s="33">
        <v>102.541759927938</v>
      </c>
      <c r="N252" s="33">
        <v>1.23541799844414</v>
      </c>
      <c r="O252" s="33">
        <v>6.4123037393401097</v>
      </c>
      <c r="P252" s="33">
        <v>8.0155531209958699</v>
      </c>
      <c r="Q252" s="33">
        <v>20.949138460937402</v>
      </c>
      <c r="R252" s="33">
        <v>-3.79273954864609</v>
      </c>
      <c r="S252" s="33">
        <v>0.54340250629004805</v>
      </c>
      <c r="T252" s="33">
        <v>2.1673631312158199</v>
      </c>
      <c r="U252" s="33">
        <v>3.34723429016067</v>
      </c>
      <c r="V252" s="15">
        <v>0.39302291094076403</v>
      </c>
      <c r="W252" s="15"/>
      <c r="X252" s="15"/>
    </row>
    <row r="253" spans="1:24" ht="21.25" customHeight="1" x14ac:dyDescent="0.15">
      <c r="A253" s="37" t="s">
        <v>329</v>
      </c>
      <c r="B253" s="38" t="s">
        <v>170</v>
      </c>
      <c r="C253" s="39">
        <v>20</v>
      </c>
      <c r="D253" s="38" t="s">
        <v>63</v>
      </c>
      <c r="E253" s="40">
        <f t="shared" si="6"/>
        <v>114.92818132511657</v>
      </c>
      <c r="F253" s="41">
        <f t="shared" si="7"/>
        <v>2.7363852696456328</v>
      </c>
      <c r="G253" s="42">
        <v>42</v>
      </c>
      <c r="H253" s="43">
        <v>15.8866375000001</v>
      </c>
      <c r="I253" s="33">
        <v>1.8680448004319601</v>
      </c>
      <c r="J253" s="33">
        <v>9.3721379575016801</v>
      </c>
      <c r="K253" s="33">
        <v>13.2917985707528</v>
      </c>
      <c r="L253" s="33">
        <v>22.663936528254599</v>
      </c>
      <c r="M253" s="33">
        <v>76.526111571475397</v>
      </c>
      <c r="N253" s="33">
        <v>1.2878211634416901</v>
      </c>
      <c r="O253" s="33">
        <v>2.1254515909949601</v>
      </c>
      <c r="P253" s="33">
        <v>22.112063863127499</v>
      </c>
      <c r="Q253" s="33">
        <v>15.758943389158601</v>
      </c>
      <c r="R253" s="33">
        <v>-1.42314496362051</v>
      </c>
      <c r="S253" s="33">
        <v>1.1809504288052799</v>
      </c>
      <c r="T253" s="33">
        <v>142.332170327548</v>
      </c>
      <c r="U253" s="33">
        <v>259.910919728566</v>
      </c>
      <c r="V253" s="15">
        <v>0.35384615384615398</v>
      </c>
      <c r="W253" s="15"/>
      <c r="X253" s="15"/>
    </row>
    <row r="254" spans="1:24" ht="21.25" customHeight="1" x14ac:dyDescent="0.15">
      <c r="A254" s="44" t="s">
        <v>330</v>
      </c>
      <c r="B254" s="48" t="s">
        <v>122</v>
      </c>
      <c r="C254" s="49">
        <v>28</v>
      </c>
      <c r="D254" s="48" t="s">
        <v>84</v>
      </c>
      <c r="E254" s="40">
        <f t="shared" si="6"/>
        <v>114.17576169231792</v>
      </c>
      <c r="F254" s="41">
        <f t="shared" si="7"/>
        <v>2.7847746754223883</v>
      </c>
      <c r="G254" s="42">
        <v>41</v>
      </c>
      <c r="H254" s="43">
        <v>24.1538461538461</v>
      </c>
      <c r="I254" s="33">
        <v>0.39896535580320902</v>
      </c>
      <c r="J254" s="33">
        <v>4.81220061170536</v>
      </c>
      <c r="K254" s="33">
        <v>12.9971146829141</v>
      </c>
      <c r="L254" s="33">
        <v>17.809315294619399</v>
      </c>
      <c r="M254" s="33">
        <v>81.8316830060146</v>
      </c>
      <c r="N254" s="33">
        <v>0.36224604806581501</v>
      </c>
      <c r="O254" s="33">
        <v>1.0960311517372201</v>
      </c>
      <c r="P254" s="33">
        <v>88.199560009888998</v>
      </c>
      <c r="Q254" s="33">
        <v>51.5932353798731</v>
      </c>
      <c r="R254" s="33">
        <v>-0.98789400238521197</v>
      </c>
      <c r="S254" s="33">
        <v>0.61151862156067605</v>
      </c>
      <c r="T254" s="33">
        <v>0</v>
      </c>
      <c r="U254" s="33">
        <v>0</v>
      </c>
      <c r="V254" s="15">
        <v>0</v>
      </c>
      <c r="W254" s="15"/>
      <c r="X254" s="15"/>
    </row>
    <row r="255" spans="1:24" ht="21.25" customHeight="1" x14ac:dyDescent="0.15">
      <c r="A255" s="37" t="s">
        <v>331</v>
      </c>
      <c r="B255" s="38" t="s">
        <v>186</v>
      </c>
      <c r="C255" s="39">
        <v>25</v>
      </c>
      <c r="D255" s="38" t="s">
        <v>84</v>
      </c>
      <c r="E255" s="40">
        <f t="shared" si="6"/>
        <v>114.0172913905848</v>
      </c>
      <c r="F255" s="41">
        <f t="shared" si="7"/>
        <v>2.7809095461118245</v>
      </c>
      <c r="G255" s="42">
        <v>41</v>
      </c>
      <c r="H255" s="43">
        <v>20.0901666666667</v>
      </c>
      <c r="I255" s="33">
        <v>2.19406510572081</v>
      </c>
      <c r="J255" s="33">
        <v>5.3615092118303602</v>
      </c>
      <c r="K255" s="33">
        <v>13.257229956076801</v>
      </c>
      <c r="L255" s="33">
        <v>18.618739167907201</v>
      </c>
      <c r="M255" s="33">
        <v>69.101619880594896</v>
      </c>
      <c r="N255" s="33">
        <v>2.0298132259898698</v>
      </c>
      <c r="O255" s="33">
        <v>7.2569180408723701</v>
      </c>
      <c r="P255" s="33">
        <v>45.482139324105702</v>
      </c>
      <c r="Q255" s="33">
        <v>43.0822900240371</v>
      </c>
      <c r="R255" s="33">
        <v>-1.91188504520978</v>
      </c>
      <c r="S255" s="33">
        <v>0.67285383096916396</v>
      </c>
      <c r="T255" s="33">
        <v>0</v>
      </c>
      <c r="U255" s="33">
        <v>2.7976137091920499E-5</v>
      </c>
      <c r="V255" s="15">
        <v>0</v>
      </c>
      <c r="W255" s="15"/>
      <c r="X255" s="15"/>
    </row>
    <row r="256" spans="1:24" ht="21.25" customHeight="1" x14ac:dyDescent="0.15">
      <c r="A256" s="44" t="s">
        <v>332</v>
      </c>
      <c r="B256" s="48" t="s">
        <v>58</v>
      </c>
      <c r="C256" s="49">
        <v>23</v>
      </c>
      <c r="D256" s="48" t="s">
        <v>63</v>
      </c>
      <c r="E256" s="40">
        <f t="shared" si="6"/>
        <v>113.98981022073059</v>
      </c>
      <c r="F256" s="41">
        <f t="shared" si="7"/>
        <v>2.5331068937940131</v>
      </c>
      <c r="G256" s="42">
        <v>45</v>
      </c>
      <c r="H256" s="43">
        <v>17.376013513513499</v>
      </c>
      <c r="I256" s="33">
        <v>1.4493942400806901</v>
      </c>
      <c r="J256" s="33">
        <v>10.831440890963</v>
      </c>
      <c r="K256" s="33">
        <v>12.324617226671799</v>
      </c>
      <c r="L256" s="33">
        <v>23.1560581176347</v>
      </c>
      <c r="M256" s="33">
        <v>64.194108524143203</v>
      </c>
      <c r="N256" s="33">
        <v>1.7361289530443</v>
      </c>
      <c r="O256" s="33">
        <v>3.9971342913720398</v>
      </c>
      <c r="P256" s="33">
        <v>22.151565115052499</v>
      </c>
      <c r="Q256" s="33">
        <v>52.897344064333701</v>
      </c>
      <c r="R256" s="33">
        <v>8.1887256610677899E-3</v>
      </c>
      <c r="S256" s="33">
        <v>1.3692538873603699</v>
      </c>
      <c r="T256" s="33">
        <v>1.2097376035185301</v>
      </c>
      <c r="U256" s="33">
        <v>3.6229750228973798</v>
      </c>
      <c r="V256" s="15">
        <v>0.25032268562919102</v>
      </c>
      <c r="W256" s="15"/>
      <c r="X256" s="15"/>
    </row>
    <row r="257" spans="1:24" ht="21.25" customHeight="1" x14ac:dyDescent="0.15">
      <c r="A257" s="44" t="s">
        <v>333</v>
      </c>
      <c r="B257" s="45" t="s">
        <v>69</v>
      </c>
      <c r="C257" s="46">
        <v>28</v>
      </c>
      <c r="D257" s="45" t="s">
        <v>84</v>
      </c>
      <c r="E257" s="40">
        <f t="shared" si="6"/>
        <v>113.73385521477525</v>
      </c>
      <c r="F257" s="41">
        <f t="shared" si="7"/>
        <v>2.5848603457903465</v>
      </c>
      <c r="G257" s="42">
        <v>44</v>
      </c>
      <c r="H257" s="43">
        <v>18.842944444444399</v>
      </c>
      <c r="I257" s="33">
        <v>1.6547428394805099</v>
      </c>
      <c r="J257" s="33">
        <v>3.36779448478684</v>
      </c>
      <c r="K257" s="33">
        <v>14.172538481399</v>
      </c>
      <c r="L257" s="33">
        <v>17.540332966185801</v>
      </c>
      <c r="M257" s="33">
        <v>81.528712966695693</v>
      </c>
      <c r="N257" s="33">
        <v>0.53249040846761797</v>
      </c>
      <c r="O257" s="33">
        <v>5.3295984090394297</v>
      </c>
      <c r="P257" s="33">
        <v>48.446515073955197</v>
      </c>
      <c r="Q257" s="33">
        <v>31.978404579870201</v>
      </c>
      <c r="R257" s="33">
        <v>4.4107189211804796</v>
      </c>
      <c r="S257" s="33">
        <v>0.55900650635056004</v>
      </c>
      <c r="T257" s="33">
        <v>0</v>
      </c>
      <c r="U257" s="33">
        <v>0</v>
      </c>
      <c r="V257" s="15">
        <v>0</v>
      </c>
      <c r="W257" s="15"/>
      <c r="X257" s="15"/>
    </row>
    <row r="258" spans="1:24" ht="21.25" customHeight="1" x14ac:dyDescent="0.2">
      <c r="A258" s="47" t="s">
        <v>334</v>
      </c>
      <c r="B258" s="38" t="s">
        <v>163</v>
      </c>
      <c r="C258" s="39">
        <v>28</v>
      </c>
      <c r="D258" s="38" t="s">
        <v>103</v>
      </c>
      <c r="E258" s="40">
        <f t="shared" si="6"/>
        <v>113.38503923816747</v>
      </c>
      <c r="F258" s="41">
        <f t="shared" si="7"/>
        <v>2.6996437913849398</v>
      </c>
      <c r="G258" s="42">
        <v>42</v>
      </c>
      <c r="H258" s="43">
        <v>16.06025</v>
      </c>
      <c r="I258" s="33">
        <v>2.0787307482610098</v>
      </c>
      <c r="J258" s="33">
        <v>10.955332444917399</v>
      </c>
      <c r="K258" s="33">
        <v>12.052177183003799</v>
      </c>
      <c r="L258" s="33">
        <v>23.007509627921198</v>
      </c>
      <c r="M258" s="33">
        <v>59.2852170620762</v>
      </c>
      <c r="N258" s="33">
        <v>1.9260416217265099</v>
      </c>
      <c r="O258" s="33">
        <v>4.7303880307472896</v>
      </c>
      <c r="P258" s="33">
        <v>26.295628809356</v>
      </c>
      <c r="Q258" s="33">
        <v>34.2618837266835</v>
      </c>
      <c r="R258" s="33">
        <v>-4.56944304987337</v>
      </c>
      <c r="S258" s="33">
        <v>1.0415115794890999</v>
      </c>
      <c r="T258" s="33">
        <v>213.72314180442501</v>
      </c>
      <c r="U258" s="33">
        <v>258.19435014689401</v>
      </c>
      <c r="V258" s="15">
        <v>0.45288243273354201</v>
      </c>
      <c r="W258" s="15"/>
      <c r="X258" s="15"/>
    </row>
    <row r="259" spans="1:24" ht="21.25" customHeight="1" x14ac:dyDescent="0.15">
      <c r="A259" s="44" t="s">
        <v>335</v>
      </c>
      <c r="B259" s="45" t="s">
        <v>74</v>
      </c>
      <c r="C259" s="46">
        <v>21</v>
      </c>
      <c r="D259" s="45" t="s">
        <v>59</v>
      </c>
      <c r="E259" s="40">
        <f t="shared" ref="E259:E322" si="8">(H259*G259*H$2)+(J259*J$2)+(K259*K$2)+(L259*L$2)+(M259*M$2)+(N259*N$2)+(O259*O$2)+(P259*P$2)+(Q259*Q$2)+(R259*R$2)+(S259*S$2)+(T259*T$2)+(U259*U$2)+(W259*W$2)+(X259*X$2)</f>
        <v>113.01613251004805</v>
      </c>
      <c r="F259" s="41">
        <f t="shared" ref="F259:F322" si="9">E259/G259</f>
        <v>2.7564910368304405</v>
      </c>
      <c r="G259" s="42">
        <v>41</v>
      </c>
      <c r="H259" s="43">
        <v>19.420999999999999</v>
      </c>
      <c r="I259" s="33">
        <v>2.5298474028269702</v>
      </c>
      <c r="J259" s="33">
        <v>7.5324934895241897</v>
      </c>
      <c r="K259" s="33">
        <v>12.7129627495911</v>
      </c>
      <c r="L259" s="33">
        <v>20.245456239115299</v>
      </c>
      <c r="M259" s="33">
        <v>78.103741080559402</v>
      </c>
      <c r="N259" s="33">
        <v>1.4203275898306</v>
      </c>
      <c r="O259" s="33">
        <v>3.93651339188829</v>
      </c>
      <c r="P259" s="33">
        <v>26.774332343229499</v>
      </c>
      <c r="Q259" s="33">
        <v>29.9731952385036</v>
      </c>
      <c r="R259" s="33">
        <v>-1.72951787237525</v>
      </c>
      <c r="S259" s="33">
        <v>0.95522563303382102</v>
      </c>
      <c r="T259" s="33">
        <v>127.833000502237</v>
      </c>
      <c r="U259" s="33">
        <v>240.641341025131</v>
      </c>
      <c r="V259" s="15">
        <v>0.34692510738292998</v>
      </c>
      <c r="W259" s="15"/>
      <c r="X259" s="15"/>
    </row>
    <row r="260" spans="1:24" ht="21.25" customHeight="1" x14ac:dyDescent="0.2">
      <c r="A260" s="47" t="s">
        <v>336</v>
      </c>
      <c r="B260" s="38" t="s">
        <v>68</v>
      </c>
      <c r="C260" s="39">
        <v>29</v>
      </c>
      <c r="D260" s="38" t="s">
        <v>73</v>
      </c>
      <c r="E260" s="40">
        <f t="shared" si="8"/>
        <v>112.81916938876898</v>
      </c>
      <c r="F260" s="41">
        <f t="shared" si="9"/>
        <v>2.8204792347192247</v>
      </c>
      <c r="G260" s="42">
        <v>40</v>
      </c>
      <c r="H260" s="43">
        <v>15.928125000000099</v>
      </c>
      <c r="I260" s="33">
        <v>2.44506826213295</v>
      </c>
      <c r="J260" s="33">
        <v>10.9199321940003</v>
      </c>
      <c r="K260" s="33">
        <v>9.9282888639209208</v>
      </c>
      <c r="L260" s="33">
        <v>20.8482210579213</v>
      </c>
      <c r="M260" s="33">
        <v>77.186135119696402</v>
      </c>
      <c r="N260" s="33">
        <v>1.6071231265866199</v>
      </c>
      <c r="O260" s="33">
        <v>3.93830346015638</v>
      </c>
      <c r="P260" s="33">
        <v>19.024158674221798</v>
      </c>
      <c r="Q260" s="33">
        <v>25.852598344228198</v>
      </c>
      <c r="R260" s="33">
        <v>1.0649645949989299</v>
      </c>
      <c r="S260" s="33">
        <v>1.3522032562567801</v>
      </c>
      <c r="T260" s="33">
        <v>2.5901141907768399</v>
      </c>
      <c r="U260" s="33">
        <v>5.8031360864064796</v>
      </c>
      <c r="V260" s="15">
        <v>0.30859489533130502</v>
      </c>
      <c r="W260" s="15"/>
      <c r="X260" s="15"/>
    </row>
    <row r="261" spans="1:24" ht="21.25" customHeight="1" x14ac:dyDescent="0.15">
      <c r="A261" s="44" t="s">
        <v>337</v>
      </c>
      <c r="B261" s="45" t="s">
        <v>135</v>
      </c>
      <c r="C261" s="46">
        <v>28</v>
      </c>
      <c r="D261" s="45" t="s">
        <v>59</v>
      </c>
      <c r="E261" s="40">
        <f t="shared" si="8"/>
        <v>112.57810482831209</v>
      </c>
      <c r="F261" s="41">
        <f t="shared" si="9"/>
        <v>2.8144526207078022</v>
      </c>
      <c r="G261" s="42">
        <v>40</v>
      </c>
      <c r="H261" s="43">
        <v>17.2630625000001</v>
      </c>
      <c r="I261" s="33">
        <v>1.5860181909433799</v>
      </c>
      <c r="J261" s="33">
        <v>7.5702765500363602</v>
      </c>
      <c r="K261" s="33">
        <v>14.2272500827193</v>
      </c>
      <c r="L261" s="33">
        <v>21.797526632755702</v>
      </c>
      <c r="M261" s="33">
        <v>78.912354194208007</v>
      </c>
      <c r="N261" s="33">
        <v>0.50283473316709204</v>
      </c>
      <c r="O261" s="33">
        <v>1.8399293371866601</v>
      </c>
      <c r="P261" s="33">
        <v>20.247445792838999</v>
      </c>
      <c r="Q261" s="33">
        <v>45.988903951418401</v>
      </c>
      <c r="R261" s="33">
        <v>2.01529617299596</v>
      </c>
      <c r="S261" s="33">
        <v>1.01411160190254</v>
      </c>
      <c r="T261" s="33">
        <v>343.50889598031</v>
      </c>
      <c r="U261" s="33">
        <v>289.81502443253299</v>
      </c>
      <c r="V261" s="15">
        <v>0.54239052861983805</v>
      </c>
      <c r="W261" s="15"/>
      <c r="X261" s="15"/>
    </row>
    <row r="262" spans="1:24" ht="21.25" customHeight="1" x14ac:dyDescent="0.15">
      <c r="A262" s="44" t="s">
        <v>338</v>
      </c>
      <c r="B262" s="45" t="s">
        <v>122</v>
      </c>
      <c r="C262" s="46">
        <v>29</v>
      </c>
      <c r="D262" s="45" t="s">
        <v>84</v>
      </c>
      <c r="E262" s="40">
        <f t="shared" si="8"/>
        <v>112.25475495068792</v>
      </c>
      <c r="F262" s="41">
        <f t="shared" si="9"/>
        <v>2.7379208524558032</v>
      </c>
      <c r="G262" s="42">
        <v>41</v>
      </c>
      <c r="H262" s="43">
        <v>22.501357142857199</v>
      </c>
      <c r="I262" s="33">
        <v>1.35101943501301</v>
      </c>
      <c r="J262" s="33">
        <v>5.0723846555750702</v>
      </c>
      <c r="K262" s="33">
        <v>12.249363680278799</v>
      </c>
      <c r="L262" s="33">
        <v>17.321748335853901</v>
      </c>
      <c r="M262" s="33">
        <v>85.233195210883693</v>
      </c>
      <c r="N262" s="33">
        <v>0.97696545299454596</v>
      </c>
      <c r="O262" s="33">
        <v>3.48870054376696</v>
      </c>
      <c r="P262" s="33">
        <v>53.477556250752698</v>
      </c>
      <c r="Q262" s="33">
        <v>73.261387524358199</v>
      </c>
      <c r="R262" s="33">
        <v>2.0151606354962999</v>
      </c>
      <c r="S262" s="33">
        <v>0.64458195384825001</v>
      </c>
      <c r="T262" s="33">
        <v>0</v>
      </c>
      <c r="U262" s="33">
        <v>0</v>
      </c>
      <c r="V262" s="15">
        <v>0</v>
      </c>
      <c r="W262" s="15"/>
      <c r="X262" s="15"/>
    </row>
    <row r="263" spans="1:24" ht="21.25" customHeight="1" x14ac:dyDescent="0.15">
      <c r="A263" s="44" t="s">
        <v>339</v>
      </c>
      <c r="B263" s="45" t="s">
        <v>179</v>
      </c>
      <c r="C263" s="46">
        <v>23</v>
      </c>
      <c r="D263" s="45" t="s">
        <v>103</v>
      </c>
      <c r="E263" s="40">
        <f t="shared" si="8"/>
        <v>112.20708591193095</v>
      </c>
      <c r="F263" s="41">
        <f t="shared" si="9"/>
        <v>2.7367581929739253</v>
      </c>
      <c r="G263" s="42">
        <v>41</v>
      </c>
      <c r="H263" s="43">
        <v>15.445</v>
      </c>
      <c r="I263" s="33">
        <v>3.12</v>
      </c>
      <c r="J263" s="33">
        <v>9.3783825801926</v>
      </c>
      <c r="K263" s="33">
        <v>10.9018728313466</v>
      </c>
      <c r="L263" s="33">
        <v>20.280255411539201</v>
      </c>
      <c r="M263" s="33">
        <v>65.898330200816602</v>
      </c>
      <c r="N263" s="33">
        <v>3.5058768816657899</v>
      </c>
      <c r="O263" s="33">
        <v>7.6898553061086998</v>
      </c>
      <c r="P263" s="33">
        <v>15.1872198234383</v>
      </c>
      <c r="Q263" s="33">
        <v>22.585858087476701</v>
      </c>
      <c r="R263" s="33">
        <v>-4.1922437502704097</v>
      </c>
      <c r="S263" s="33">
        <v>0.78797507680665302</v>
      </c>
      <c r="T263" s="33">
        <v>203.622162540104</v>
      </c>
      <c r="U263" s="33">
        <v>218.58664117121299</v>
      </c>
      <c r="V263" s="15">
        <v>0.48227834367785899</v>
      </c>
      <c r="W263" s="15"/>
      <c r="X263" s="15"/>
    </row>
    <row r="264" spans="1:24" ht="21.25" customHeight="1" x14ac:dyDescent="0.2">
      <c r="A264" s="47" t="s">
        <v>340</v>
      </c>
      <c r="B264" s="38" t="s">
        <v>68</v>
      </c>
      <c r="C264" s="39">
        <v>27</v>
      </c>
      <c r="D264" s="38" t="s">
        <v>73</v>
      </c>
      <c r="E264" s="40">
        <f t="shared" si="8"/>
        <v>112.06460300772267</v>
      </c>
      <c r="F264" s="41">
        <f t="shared" si="9"/>
        <v>2.8016150751930669</v>
      </c>
      <c r="G264" s="42">
        <v>40</v>
      </c>
      <c r="H264" s="43">
        <v>13.872</v>
      </c>
      <c r="I264" s="33">
        <v>2.54</v>
      </c>
      <c r="J264" s="33">
        <v>8.7935987422006399</v>
      </c>
      <c r="K264" s="33">
        <v>10.7849818061646</v>
      </c>
      <c r="L264" s="33">
        <v>19.578580548365199</v>
      </c>
      <c r="M264" s="33">
        <v>78.6953835207336</v>
      </c>
      <c r="N264" s="33">
        <v>2.56774968487295</v>
      </c>
      <c r="O264" s="33">
        <v>5.3788540073537199</v>
      </c>
      <c r="P264" s="33">
        <v>16.117307937763599</v>
      </c>
      <c r="Q264" s="33">
        <v>32.213322286700603</v>
      </c>
      <c r="R264" s="33">
        <v>1.54897559017385</v>
      </c>
      <c r="S264" s="33">
        <v>1.08890171130846</v>
      </c>
      <c r="T264" s="33">
        <v>6.8621313599151197</v>
      </c>
      <c r="U264" s="33">
        <v>10.6716541409982</v>
      </c>
      <c r="V264" s="15">
        <v>0.39136622034971602</v>
      </c>
      <c r="W264" s="15"/>
      <c r="X264" s="15"/>
    </row>
    <row r="265" spans="1:24" ht="21.25" customHeight="1" x14ac:dyDescent="0.15">
      <c r="A265" s="44" t="s">
        <v>341</v>
      </c>
      <c r="B265" s="48" t="s">
        <v>83</v>
      </c>
      <c r="C265" s="49">
        <v>24</v>
      </c>
      <c r="D265" s="48" t="s">
        <v>103</v>
      </c>
      <c r="E265" s="40">
        <f t="shared" si="8"/>
        <v>111.67572474490566</v>
      </c>
      <c r="F265" s="41">
        <f t="shared" si="9"/>
        <v>2.7237981645098941</v>
      </c>
      <c r="G265" s="42">
        <v>41</v>
      </c>
      <c r="H265" s="43">
        <v>16.0820810810811</v>
      </c>
      <c r="I265" s="33">
        <v>2.0221607643703798</v>
      </c>
      <c r="J265" s="33">
        <v>8.3733598465995307</v>
      </c>
      <c r="K265" s="33">
        <v>12.3051205884727</v>
      </c>
      <c r="L265" s="33">
        <v>20.678480435072299</v>
      </c>
      <c r="M265" s="33">
        <v>76.8176749461431</v>
      </c>
      <c r="N265" s="33">
        <v>1.5794516275433299</v>
      </c>
      <c r="O265" s="33">
        <v>3.86492021357002</v>
      </c>
      <c r="P265" s="33">
        <v>17.508027697387</v>
      </c>
      <c r="Q265" s="33">
        <v>44.413156911723398</v>
      </c>
      <c r="R265" s="33">
        <v>2.94501970468716</v>
      </c>
      <c r="S265" s="33">
        <v>1.1984518907282</v>
      </c>
      <c r="T265" s="33">
        <v>240.14975067009601</v>
      </c>
      <c r="U265" s="33">
        <v>273.59126741958102</v>
      </c>
      <c r="V265" s="15">
        <v>0.46745294265792098</v>
      </c>
      <c r="W265" s="15"/>
      <c r="X265" s="15"/>
    </row>
    <row r="266" spans="1:24" ht="21.25" customHeight="1" x14ac:dyDescent="0.15">
      <c r="A266" s="37" t="s">
        <v>342</v>
      </c>
      <c r="B266" s="38" t="s">
        <v>106</v>
      </c>
      <c r="C266" s="39">
        <v>24</v>
      </c>
      <c r="D266" s="38" t="s">
        <v>66</v>
      </c>
      <c r="E266" s="40">
        <f t="shared" si="8"/>
        <v>111.3054561500074</v>
      </c>
      <c r="F266" s="41">
        <f t="shared" si="9"/>
        <v>2.8539860551283951</v>
      </c>
      <c r="G266" s="42">
        <v>39</v>
      </c>
      <c r="H266" s="43">
        <v>16.485372093023301</v>
      </c>
      <c r="I266" s="33">
        <v>0.52207046707627802</v>
      </c>
      <c r="J266" s="33">
        <v>12.226407896541801</v>
      </c>
      <c r="K266" s="33">
        <v>11.173664969366101</v>
      </c>
      <c r="L266" s="33">
        <v>23.400072865907902</v>
      </c>
      <c r="M266" s="33">
        <v>65.772590891858798</v>
      </c>
      <c r="N266" s="33">
        <v>0.66402206270687802</v>
      </c>
      <c r="O266" s="33">
        <v>1.4230418133328799</v>
      </c>
      <c r="P266" s="33">
        <v>26.8642923984427</v>
      </c>
      <c r="Q266" s="33">
        <v>123.157914414592</v>
      </c>
      <c r="R266" s="33">
        <v>1.25060489880616</v>
      </c>
      <c r="S266" s="33">
        <v>1.8174751505418301</v>
      </c>
      <c r="T266" s="33">
        <v>5.4868984841138504</v>
      </c>
      <c r="U266" s="33">
        <v>8.6627478754440403</v>
      </c>
      <c r="V266" s="15">
        <v>0.38777636872935201</v>
      </c>
      <c r="W266" s="15"/>
      <c r="X266" s="15"/>
    </row>
    <row r="267" spans="1:24" ht="21.25" customHeight="1" x14ac:dyDescent="0.15">
      <c r="A267" s="37" t="s">
        <v>343</v>
      </c>
      <c r="B267" s="38" t="s">
        <v>186</v>
      </c>
      <c r="C267" s="39">
        <v>25</v>
      </c>
      <c r="D267" s="38" t="s">
        <v>60</v>
      </c>
      <c r="E267" s="40">
        <f t="shared" si="8"/>
        <v>110.5316398175836</v>
      </c>
      <c r="F267" s="41">
        <f t="shared" si="9"/>
        <v>2.6958936540874046</v>
      </c>
      <c r="G267" s="42">
        <v>41</v>
      </c>
      <c r="H267" s="43">
        <v>13.7988750000001</v>
      </c>
      <c r="I267" s="33">
        <v>1.8987980948134799</v>
      </c>
      <c r="J267" s="33">
        <v>8.6239489877170907</v>
      </c>
      <c r="K267" s="33">
        <v>9.7058800749209908</v>
      </c>
      <c r="L267" s="33">
        <v>18.329829062638201</v>
      </c>
      <c r="M267" s="33">
        <v>90.660908223343199</v>
      </c>
      <c r="N267" s="33">
        <v>1.4368861598685201</v>
      </c>
      <c r="O267" s="33">
        <v>3.7058452012856402</v>
      </c>
      <c r="P267" s="33">
        <v>14.0000405771323</v>
      </c>
      <c r="Q267" s="33">
        <v>43.401720236319299</v>
      </c>
      <c r="R267" s="33">
        <v>-1.3184005261824701</v>
      </c>
      <c r="S267" s="33">
        <v>1.08228054549721</v>
      </c>
      <c r="T267" s="33">
        <v>15.4118273848588</v>
      </c>
      <c r="U267" s="33">
        <v>22.304721099938501</v>
      </c>
      <c r="V267" s="15">
        <v>0.40862242182820502</v>
      </c>
      <c r="W267" s="15"/>
      <c r="X267" s="15"/>
    </row>
    <row r="268" spans="1:24" ht="21.25" customHeight="1" x14ac:dyDescent="0.15">
      <c r="A268" s="44" t="s">
        <v>344</v>
      </c>
      <c r="B268" s="45" t="s">
        <v>135</v>
      </c>
      <c r="C268" s="46">
        <v>37</v>
      </c>
      <c r="D268" s="45" t="s">
        <v>63</v>
      </c>
      <c r="E268" s="40">
        <f t="shared" si="8"/>
        <v>110.3118810442938</v>
      </c>
      <c r="F268" s="41">
        <f t="shared" si="9"/>
        <v>2.7577970261073448</v>
      </c>
      <c r="G268" s="42">
        <v>40</v>
      </c>
      <c r="H268" s="43">
        <v>14.7820897435898</v>
      </c>
      <c r="I268" s="33">
        <v>1.9792628603852001</v>
      </c>
      <c r="J268" s="33">
        <v>8.0688453925149606</v>
      </c>
      <c r="K268" s="33">
        <v>10.208725468970201</v>
      </c>
      <c r="L268" s="33">
        <v>18.277570861485199</v>
      </c>
      <c r="M268" s="33">
        <v>93.822196713610793</v>
      </c>
      <c r="N268" s="33">
        <v>2.1681806992751098</v>
      </c>
      <c r="O268" s="33">
        <v>3.2724489444378402</v>
      </c>
      <c r="P268" s="33">
        <v>10.115861070786201</v>
      </c>
      <c r="Q268" s="33">
        <v>61.624050505810402</v>
      </c>
      <c r="R268" s="33">
        <v>-6.3062909404983603E-2</v>
      </c>
      <c r="S268" s="33">
        <v>1.0808997098617299</v>
      </c>
      <c r="T268" s="33">
        <v>1.1315009922767301</v>
      </c>
      <c r="U268" s="33">
        <v>2.3255961845575999</v>
      </c>
      <c r="V268" s="15">
        <v>0.32729800014266502</v>
      </c>
      <c r="W268" s="15"/>
      <c r="X268" s="15"/>
    </row>
    <row r="269" spans="1:24" ht="21.25" customHeight="1" x14ac:dyDescent="0.2">
      <c r="A269" s="47" t="s">
        <v>345</v>
      </c>
      <c r="B269" s="38" t="s">
        <v>216</v>
      </c>
      <c r="C269" s="39">
        <v>25</v>
      </c>
      <c r="D269" s="38" t="s">
        <v>66</v>
      </c>
      <c r="E269" s="40">
        <f t="shared" si="8"/>
        <v>110.22568489032433</v>
      </c>
      <c r="F269" s="41">
        <f t="shared" si="9"/>
        <v>2.8262996125724187</v>
      </c>
      <c r="G269" s="42">
        <v>39</v>
      </c>
      <c r="H269" s="43">
        <v>14.0796857142857</v>
      </c>
      <c r="I269" s="33">
        <v>2.0778422876971199</v>
      </c>
      <c r="J269" s="33">
        <v>7.82737800766182</v>
      </c>
      <c r="K269" s="33">
        <v>13.4159072659688</v>
      </c>
      <c r="L269" s="33">
        <v>21.243285273630601</v>
      </c>
      <c r="M269" s="33">
        <v>61.110469777658302</v>
      </c>
      <c r="N269" s="33">
        <v>3.2575293925437001</v>
      </c>
      <c r="O269" s="33">
        <v>6.9447599758861696</v>
      </c>
      <c r="P269" s="33">
        <v>10.2553711441549</v>
      </c>
      <c r="Q269" s="33">
        <v>22.973376650842798</v>
      </c>
      <c r="R269" s="33">
        <v>-0.15568306378483901</v>
      </c>
      <c r="S269" s="33">
        <v>1.0045260931012701</v>
      </c>
      <c r="T269" s="33">
        <v>0</v>
      </c>
      <c r="U269" s="33">
        <v>0.80281294666719905</v>
      </c>
      <c r="V269" s="15">
        <v>0</v>
      </c>
      <c r="W269" s="15"/>
      <c r="X269" s="15"/>
    </row>
    <row r="270" spans="1:24" ht="21.25" customHeight="1" x14ac:dyDescent="0.15">
      <c r="A270" s="44" t="s">
        <v>346</v>
      </c>
      <c r="B270" s="48" t="s">
        <v>127</v>
      </c>
      <c r="C270" s="49">
        <v>37</v>
      </c>
      <c r="D270" s="48" t="s">
        <v>66</v>
      </c>
      <c r="E270" s="40">
        <f t="shared" si="8"/>
        <v>109.92034357798919</v>
      </c>
      <c r="F270" s="41">
        <f t="shared" si="9"/>
        <v>2.2900071578747747</v>
      </c>
      <c r="G270" s="42">
        <v>48</v>
      </c>
      <c r="H270" s="43">
        <v>14.680699831778799</v>
      </c>
      <c r="I270" s="33">
        <v>1.1170047889155399</v>
      </c>
      <c r="J270" s="33">
        <v>7.7146779906739198</v>
      </c>
      <c r="K270" s="33">
        <v>11.1262711028798</v>
      </c>
      <c r="L270" s="33">
        <v>18.8409490935538</v>
      </c>
      <c r="M270" s="33">
        <v>83.5011206613067</v>
      </c>
      <c r="N270" s="33">
        <v>1.30865297131768</v>
      </c>
      <c r="O270" s="33">
        <v>3.1254304333087801</v>
      </c>
      <c r="P270" s="33">
        <v>26.9803755002856</v>
      </c>
      <c r="Q270" s="33">
        <v>33.5302866542484</v>
      </c>
      <c r="R270" s="33">
        <v>0.44083871270499803</v>
      </c>
      <c r="S270" s="33">
        <v>0.99904959010246097</v>
      </c>
      <c r="T270" s="33">
        <v>23.765486574194899</v>
      </c>
      <c r="U270" s="33">
        <v>28.896481956954901</v>
      </c>
      <c r="V270" s="15">
        <v>0.451283672773029</v>
      </c>
      <c r="W270" s="15"/>
      <c r="X270" s="15"/>
    </row>
    <row r="271" spans="1:24" ht="21.25" customHeight="1" x14ac:dyDescent="0.15">
      <c r="A271" s="44" t="s">
        <v>347</v>
      </c>
      <c r="B271" s="45" t="s">
        <v>61</v>
      </c>
      <c r="C271" s="46">
        <v>26</v>
      </c>
      <c r="D271" s="45" t="s">
        <v>103</v>
      </c>
      <c r="E271" s="40">
        <f t="shared" si="8"/>
        <v>108.91435665061813</v>
      </c>
      <c r="F271" s="41">
        <f t="shared" si="9"/>
        <v>2.5328920151306544</v>
      </c>
      <c r="G271" s="42">
        <v>43</v>
      </c>
      <c r="H271" s="43">
        <v>16.694111111111098</v>
      </c>
      <c r="I271" s="33">
        <v>1.9534581366272199</v>
      </c>
      <c r="J271" s="33">
        <v>9.7392662853399603</v>
      </c>
      <c r="K271" s="33">
        <v>11.047475132784299</v>
      </c>
      <c r="L271" s="33">
        <v>20.786741418124201</v>
      </c>
      <c r="M271" s="33">
        <v>66.591351855088902</v>
      </c>
      <c r="N271" s="33">
        <v>1.21507565666039</v>
      </c>
      <c r="O271" s="33">
        <v>2.8801224198663902</v>
      </c>
      <c r="P271" s="33">
        <v>37.491058144840601</v>
      </c>
      <c r="Q271" s="33">
        <v>33.419036819486998</v>
      </c>
      <c r="R271" s="33">
        <v>4.5603373663863502</v>
      </c>
      <c r="S271" s="33">
        <v>1.4603511373679501</v>
      </c>
      <c r="T271" s="33">
        <v>200.918278615286</v>
      </c>
      <c r="U271" s="33">
        <v>216.30306252109099</v>
      </c>
      <c r="V271" s="15">
        <v>0.48156280325462097</v>
      </c>
      <c r="W271" s="15"/>
      <c r="X271" s="15"/>
    </row>
    <row r="272" spans="1:24" ht="21.25" customHeight="1" x14ac:dyDescent="0.15">
      <c r="A272" s="44" t="s">
        <v>348</v>
      </c>
      <c r="B272" s="45" t="s">
        <v>153</v>
      </c>
      <c r="C272" s="46">
        <v>24</v>
      </c>
      <c r="D272" s="45" t="s">
        <v>84</v>
      </c>
      <c r="E272" s="40">
        <f t="shared" si="8"/>
        <v>108.85884901973996</v>
      </c>
      <c r="F272" s="41">
        <f t="shared" si="9"/>
        <v>2.7214712254934992</v>
      </c>
      <c r="G272" s="42">
        <v>40</v>
      </c>
      <c r="H272" s="43">
        <v>21.978224999999998</v>
      </c>
      <c r="I272" s="33">
        <v>1.9027521149695801</v>
      </c>
      <c r="J272" s="33">
        <v>3.2715037207483801</v>
      </c>
      <c r="K272" s="33">
        <v>14.7184817447417</v>
      </c>
      <c r="L272" s="33">
        <v>17.989985465490101</v>
      </c>
      <c r="M272" s="33">
        <v>71.360607478776402</v>
      </c>
      <c r="N272" s="33">
        <v>0.74281146029868395</v>
      </c>
      <c r="O272" s="33">
        <v>5.1430101053325998</v>
      </c>
      <c r="P272" s="33">
        <v>44.612843366081599</v>
      </c>
      <c r="Q272" s="33">
        <v>43.262842680214398</v>
      </c>
      <c r="R272" s="33">
        <v>-3.5985818976880801</v>
      </c>
      <c r="S272" s="33">
        <v>0.43581176110981601</v>
      </c>
      <c r="T272" s="33">
        <v>0</v>
      </c>
      <c r="U272" s="33">
        <v>0</v>
      </c>
      <c r="V272" s="15">
        <v>0</v>
      </c>
      <c r="W272" s="15"/>
      <c r="X272" s="15"/>
    </row>
    <row r="273" spans="1:24" ht="21.25" customHeight="1" x14ac:dyDescent="0.2">
      <c r="A273" s="47" t="s">
        <v>349</v>
      </c>
      <c r="B273" s="38" t="s">
        <v>216</v>
      </c>
      <c r="C273" s="39">
        <v>32</v>
      </c>
      <c r="D273" s="38" t="s">
        <v>84</v>
      </c>
      <c r="E273" s="40">
        <f t="shared" si="8"/>
        <v>108.73209833419818</v>
      </c>
      <c r="F273" s="41">
        <f t="shared" si="9"/>
        <v>2.7880025213896968</v>
      </c>
      <c r="G273" s="42">
        <v>39</v>
      </c>
      <c r="H273" s="43">
        <v>20.930290697674501</v>
      </c>
      <c r="I273" s="33">
        <v>1.7973676651486099</v>
      </c>
      <c r="J273" s="33">
        <v>4.2629428921405204</v>
      </c>
      <c r="K273" s="33">
        <v>12.685679108735901</v>
      </c>
      <c r="L273" s="33">
        <v>16.948622000876401</v>
      </c>
      <c r="M273" s="33">
        <v>74.0079721639284</v>
      </c>
      <c r="N273" s="33">
        <v>0.75041278532386901</v>
      </c>
      <c r="O273" s="33">
        <v>5.63295762396596</v>
      </c>
      <c r="P273" s="33">
        <v>48.081655008364002</v>
      </c>
      <c r="Q273" s="33">
        <v>34.624852509352301</v>
      </c>
      <c r="R273" s="33">
        <v>-0.78066565992106796</v>
      </c>
      <c r="S273" s="33">
        <v>0.54708452362515902</v>
      </c>
      <c r="T273" s="33">
        <v>0</v>
      </c>
      <c r="U273" s="33">
        <v>0</v>
      </c>
      <c r="V273" s="15">
        <v>0</v>
      </c>
      <c r="W273" s="15"/>
      <c r="X273" s="15"/>
    </row>
    <row r="274" spans="1:24" ht="21.25" customHeight="1" x14ac:dyDescent="0.2">
      <c r="A274" s="47" t="s">
        <v>350</v>
      </c>
      <c r="B274" s="38" t="s">
        <v>179</v>
      </c>
      <c r="C274" s="39">
        <v>20</v>
      </c>
      <c r="D274" s="38" t="s">
        <v>103</v>
      </c>
      <c r="E274" s="40">
        <f t="shared" si="8"/>
        <v>108.70418105555395</v>
      </c>
      <c r="F274" s="41">
        <f t="shared" si="9"/>
        <v>2.6513214891598524</v>
      </c>
      <c r="G274" s="42">
        <v>41</v>
      </c>
      <c r="H274" s="43">
        <v>16.381828947368401</v>
      </c>
      <c r="I274" s="33">
        <v>2.1464504549721299</v>
      </c>
      <c r="J274" s="33">
        <v>8.9020711248011999</v>
      </c>
      <c r="K274" s="33">
        <v>11.335282619380299</v>
      </c>
      <c r="L274" s="33">
        <v>20.2373537441816</v>
      </c>
      <c r="M274" s="33">
        <v>74.250534587085895</v>
      </c>
      <c r="N274" s="33">
        <v>1.4637852589290099</v>
      </c>
      <c r="O274" s="33">
        <v>3.9849490771661502</v>
      </c>
      <c r="P274" s="33">
        <v>14.484771875671001</v>
      </c>
      <c r="Q274" s="33">
        <v>25.439640102908001</v>
      </c>
      <c r="R274" s="33">
        <v>-4.5893679714521198</v>
      </c>
      <c r="S274" s="33">
        <v>0.74795521704548495</v>
      </c>
      <c r="T274" s="33">
        <v>189.690942756385</v>
      </c>
      <c r="U274" s="33">
        <v>237.24839756052799</v>
      </c>
      <c r="V274" s="15">
        <v>0.44430420165913898</v>
      </c>
      <c r="W274" s="15"/>
      <c r="X274" s="15"/>
    </row>
    <row r="275" spans="1:24" ht="21.25" customHeight="1" x14ac:dyDescent="0.15">
      <c r="A275" s="44" t="s">
        <v>351</v>
      </c>
      <c r="B275" s="45" t="s">
        <v>74</v>
      </c>
      <c r="C275" s="46">
        <v>24</v>
      </c>
      <c r="D275" s="45" t="s">
        <v>103</v>
      </c>
      <c r="E275" s="40">
        <f t="shared" si="8"/>
        <v>108.37336549300187</v>
      </c>
      <c r="F275" s="41">
        <f t="shared" si="9"/>
        <v>2.6432528169024847</v>
      </c>
      <c r="G275" s="42">
        <v>41</v>
      </c>
      <c r="H275" s="43">
        <v>15.153232142857201</v>
      </c>
      <c r="I275" s="33">
        <v>2.2624973000228099</v>
      </c>
      <c r="J275" s="33">
        <v>7.6680692913954598</v>
      </c>
      <c r="K275" s="33">
        <v>11.6969175778947</v>
      </c>
      <c r="L275" s="33">
        <v>19.364986869290199</v>
      </c>
      <c r="M275" s="33">
        <v>68.600412263979507</v>
      </c>
      <c r="N275" s="33">
        <v>2.1195891523702199</v>
      </c>
      <c r="O275" s="33">
        <v>6.0529739033798897</v>
      </c>
      <c r="P275" s="33">
        <v>19.361254731909298</v>
      </c>
      <c r="Q275" s="33">
        <v>15.1863824817043</v>
      </c>
      <c r="R275" s="33">
        <v>-1.8818863657565099</v>
      </c>
      <c r="S275" s="33">
        <v>0.97241854283807505</v>
      </c>
      <c r="T275" s="33">
        <v>188.70436501447099</v>
      </c>
      <c r="U275" s="33">
        <v>190.9680457309</v>
      </c>
      <c r="V275" s="15">
        <v>0.49701890280625599</v>
      </c>
      <c r="W275" s="15"/>
      <c r="X275" s="15"/>
    </row>
    <row r="276" spans="1:24" ht="21.25" customHeight="1" x14ac:dyDescent="0.2">
      <c r="A276" s="47" t="s">
        <v>352</v>
      </c>
      <c r="B276" s="38" t="s">
        <v>163</v>
      </c>
      <c r="C276" s="39">
        <v>29</v>
      </c>
      <c r="D276" s="38" t="s">
        <v>60</v>
      </c>
      <c r="E276" s="40">
        <f t="shared" si="8"/>
        <v>107.95468093651105</v>
      </c>
      <c r="F276" s="41">
        <f t="shared" si="9"/>
        <v>2.5703495461074062</v>
      </c>
      <c r="G276" s="42">
        <v>42</v>
      </c>
      <c r="H276" s="43">
        <v>18.306214285714201</v>
      </c>
      <c r="I276" s="33">
        <v>1.8019759078504201</v>
      </c>
      <c r="J276" s="33">
        <v>9.3871478022547699</v>
      </c>
      <c r="K276" s="33">
        <v>12.030650644967499</v>
      </c>
      <c r="L276" s="33">
        <v>21.4177984472222</v>
      </c>
      <c r="M276" s="33">
        <v>58.002202442853097</v>
      </c>
      <c r="N276" s="33">
        <v>2.0414184301385401</v>
      </c>
      <c r="O276" s="33">
        <v>4.45476730486918</v>
      </c>
      <c r="P276" s="33">
        <v>28.953248818396698</v>
      </c>
      <c r="Q276" s="33">
        <v>71.620878829828897</v>
      </c>
      <c r="R276" s="33">
        <v>-4.2220092315415103</v>
      </c>
      <c r="S276" s="33">
        <v>0.89242596549042297</v>
      </c>
      <c r="T276" s="33">
        <v>292.13145332098799</v>
      </c>
      <c r="U276" s="33">
        <v>317.97345847360299</v>
      </c>
      <c r="V276" s="15">
        <v>0.47882167095114703</v>
      </c>
      <c r="W276" s="15"/>
      <c r="X276" s="15"/>
    </row>
    <row r="277" spans="1:24" ht="21.25" customHeight="1" x14ac:dyDescent="0.2">
      <c r="A277" s="47" t="s">
        <v>353</v>
      </c>
      <c r="B277" s="38" t="s">
        <v>98</v>
      </c>
      <c r="C277" s="39">
        <v>26</v>
      </c>
      <c r="D277" s="38" t="s">
        <v>60</v>
      </c>
      <c r="E277" s="40">
        <f t="shared" si="8"/>
        <v>107.83859433376365</v>
      </c>
      <c r="F277" s="41">
        <f t="shared" si="9"/>
        <v>2.2944381773141203</v>
      </c>
      <c r="G277" s="42">
        <v>47</v>
      </c>
      <c r="H277" s="43">
        <v>16.544352941176399</v>
      </c>
      <c r="I277" s="33">
        <v>0.54898616674770495</v>
      </c>
      <c r="J277" s="33">
        <v>7.3951563535063096</v>
      </c>
      <c r="K277" s="33">
        <v>9.7083553186674205</v>
      </c>
      <c r="L277" s="33">
        <v>17.103511672173699</v>
      </c>
      <c r="M277" s="33">
        <v>95.289104548237603</v>
      </c>
      <c r="N277" s="33">
        <v>0.568628963841188</v>
      </c>
      <c r="O277" s="33">
        <v>1.3874829989664199</v>
      </c>
      <c r="P277" s="33">
        <v>30.542705225954101</v>
      </c>
      <c r="Q277" s="33">
        <v>59.938229966559398</v>
      </c>
      <c r="R277" s="33">
        <v>-2.6327486571570802</v>
      </c>
      <c r="S277" s="33">
        <v>0.83963108659740904</v>
      </c>
      <c r="T277" s="33">
        <v>199.55453408130199</v>
      </c>
      <c r="U277" s="33">
        <v>196.92133788125301</v>
      </c>
      <c r="V277" s="15">
        <v>0.503320752139362</v>
      </c>
      <c r="W277" s="15"/>
      <c r="X277" s="15"/>
    </row>
    <row r="278" spans="1:24" ht="21.25" customHeight="1" x14ac:dyDescent="0.15">
      <c r="A278" s="37" t="s">
        <v>354</v>
      </c>
      <c r="B278" s="38" t="s">
        <v>69</v>
      </c>
      <c r="C278" s="39">
        <v>25</v>
      </c>
      <c r="D278" s="38" t="s">
        <v>73</v>
      </c>
      <c r="E278" s="40">
        <f t="shared" si="8"/>
        <v>107.20332962005475</v>
      </c>
      <c r="F278" s="41">
        <f t="shared" si="9"/>
        <v>2.436439309546699</v>
      </c>
      <c r="G278" s="42">
        <v>44</v>
      </c>
      <c r="H278" s="43">
        <v>14.379636363636299</v>
      </c>
      <c r="I278" s="33">
        <v>1.1564012784665301</v>
      </c>
      <c r="J278" s="33">
        <v>7.5133791262800598</v>
      </c>
      <c r="K278" s="33">
        <v>9.4616463868637499</v>
      </c>
      <c r="L278" s="33">
        <v>16.975025513143901</v>
      </c>
      <c r="M278" s="33">
        <v>94.013940179756503</v>
      </c>
      <c r="N278" s="33">
        <v>1.89786375525379</v>
      </c>
      <c r="O278" s="33">
        <v>2.9648922065867298</v>
      </c>
      <c r="P278" s="33">
        <v>16.707492887857999</v>
      </c>
      <c r="Q278" s="33">
        <v>28.869473284729601</v>
      </c>
      <c r="R278" s="33">
        <v>2.4487029241797198</v>
      </c>
      <c r="S278" s="33">
        <v>1.24711523676449</v>
      </c>
      <c r="T278" s="33">
        <v>5.9310289320341401</v>
      </c>
      <c r="U278" s="33">
        <v>8.5927491822309303</v>
      </c>
      <c r="V278" s="15">
        <v>0.408366809611941</v>
      </c>
      <c r="W278" s="15"/>
      <c r="X278" s="15"/>
    </row>
    <row r="279" spans="1:24" ht="21.25" customHeight="1" x14ac:dyDescent="0.2">
      <c r="A279" s="47" t="s">
        <v>355</v>
      </c>
      <c r="B279" s="38" t="s">
        <v>61</v>
      </c>
      <c r="C279" s="39">
        <v>25</v>
      </c>
      <c r="D279" s="38" t="s">
        <v>63</v>
      </c>
      <c r="E279" s="40">
        <f t="shared" si="8"/>
        <v>107.02933035399582</v>
      </c>
      <c r="F279" s="41">
        <f t="shared" si="9"/>
        <v>2.4890541942789723</v>
      </c>
      <c r="G279" s="42">
        <v>43</v>
      </c>
      <c r="H279" s="43">
        <v>16.043051282051302</v>
      </c>
      <c r="I279" s="33">
        <v>3.7628537710229101E-2</v>
      </c>
      <c r="J279" s="33">
        <v>8.0175058704176205</v>
      </c>
      <c r="K279" s="33">
        <v>9.9363218889600002</v>
      </c>
      <c r="L279" s="33">
        <v>17.953827759377699</v>
      </c>
      <c r="M279" s="33">
        <v>92.049303493049706</v>
      </c>
      <c r="N279" s="33">
        <v>2.7095725636230101E-2</v>
      </c>
      <c r="O279" s="33">
        <v>6.4038739576121301E-2</v>
      </c>
      <c r="P279" s="33">
        <v>35.075589250929397</v>
      </c>
      <c r="Q279" s="33">
        <v>50.879289270563</v>
      </c>
      <c r="R279" s="33">
        <v>3.9678018974601801</v>
      </c>
      <c r="S279" s="33">
        <v>1.20218232808181</v>
      </c>
      <c r="T279" s="33">
        <v>3.3124438561178802</v>
      </c>
      <c r="U279" s="33">
        <v>12.907329746561301</v>
      </c>
      <c r="V279" s="15">
        <v>0.204222570379819</v>
      </c>
      <c r="W279" s="15"/>
      <c r="X279" s="15"/>
    </row>
    <row r="280" spans="1:24" ht="21.25" customHeight="1" x14ac:dyDescent="0.2">
      <c r="A280" s="47" t="s">
        <v>356</v>
      </c>
      <c r="B280" s="38" t="s">
        <v>216</v>
      </c>
      <c r="C280" s="39">
        <v>31</v>
      </c>
      <c r="D280" s="38" t="s">
        <v>63</v>
      </c>
      <c r="E280" s="40">
        <f t="shared" si="8"/>
        <v>106.98096208663972</v>
      </c>
      <c r="F280" s="41">
        <f t="shared" si="9"/>
        <v>2.7431015919651212</v>
      </c>
      <c r="G280" s="42">
        <v>39</v>
      </c>
      <c r="H280" s="43">
        <v>17.4961081081081</v>
      </c>
      <c r="I280" s="33">
        <v>1.63766673207331</v>
      </c>
      <c r="J280" s="33">
        <v>6.6779942854475003</v>
      </c>
      <c r="K280" s="33">
        <v>10.4611232322285</v>
      </c>
      <c r="L280" s="33">
        <v>17.139117517675899</v>
      </c>
      <c r="M280" s="33">
        <v>87.476714519895495</v>
      </c>
      <c r="N280" s="33">
        <v>1.4460859615057899</v>
      </c>
      <c r="O280" s="33">
        <v>2.84392271497107</v>
      </c>
      <c r="P280" s="33">
        <v>30.687034218609199</v>
      </c>
      <c r="Q280" s="33">
        <v>18.569998817324802</v>
      </c>
      <c r="R280" s="33">
        <v>-1.9051365249263399</v>
      </c>
      <c r="S280" s="33">
        <v>0.85702000117367405</v>
      </c>
      <c r="T280" s="33">
        <v>7.1151801345319097</v>
      </c>
      <c r="U280" s="33">
        <v>14.285473236495299</v>
      </c>
      <c r="V280" s="15">
        <v>0.33247490210577502</v>
      </c>
      <c r="W280" s="15"/>
      <c r="X280" s="15"/>
    </row>
    <row r="281" spans="1:24" ht="21.25" customHeight="1" x14ac:dyDescent="0.2">
      <c r="A281" s="47" t="s">
        <v>357</v>
      </c>
      <c r="B281" s="38" t="s">
        <v>100</v>
      </c>
      <c r="C281" s="39">
        <v>24</v>
      </c>
      <c r="D281" s="38" t="s">
        <v>60</v>
      </c>
      <c r="E281" s="40">
        <f t="shared" si="8"/>
        <v>106.74986590060008</v>
      </c>
      <c r="F281" s="41">
        <f t="shared" si="9"/>
        <v>2.6687466475150021</v>
      </c>
      <c r="G281" s="42">
        <v>40</v>
      </c>
      <c r="H281" s="43">
        <v>15.4969054054053</v>
      </c>
      <c r="I281" s="33">
        <v>2.0648936822446999</v>
      </c>
      <c r="J281" s="33">
        <v>8.7433361033117194</v>
      </c>
      <c r="K281" s="33">
        <v>9.4858944632339206</v>
      </c>
      <c r="L281" s="33">
        <v>18.229230566545599</v>
      </c>
      <c r="M281" s="33">
        <v>78.758933831404406</v>
      </c>
      <c r="N281" s="33">
        <v>1.46411124301396</v>
      </c>
      <c r="O281" s="33">
        <v>4.7521061395654396</v>
      </c>
      <c r="P281" s="33">
        <v>15.892475030650401</v>
      </c>
      <c r="Q281" s="33">
        <v>18.673685200783801</v>
      </c>
      <c r="R281" s="33">
        <v>-1.3008290780163101</v>
      </c>
      <c r="S281" s="33">
        <v>0.94485379331387198</v>
      </c>
      <c r="T281" s="33">
        <v>0</v>
      </c>
      <c r="U281" s="33">
        <v>0</v>
      </c>
      <c r="V281" s="15">
        <v>0</v>
      </c>
      <c r="W281" s="15"/>
      <c r="X281" s="15"/>
    </row>
    <row r="282" spans="1:24" ht="21.25" customHeight="1" x14ac:dyDescent="0.15">
      <c r="A282" s="44" t="s">
        <v>358</v>
      </c>
      <c r="B282" s="45" t="s">
        <v>135</v>
      </c>
      <c r="C282" s="46">
        <v>27</v>
      </c>
      <c r="D282" s="45" t="s">
        <v>73</v>
      </c>
      <c r="E282" s="40">
        <f t="shared" si="8"/>
        <v>106.45390563005083</v>
      </c>
      <c r="F282" s="41">
        <f t="shared" si="9"/>
        <v>2.6613476407512708</v>
      </c>
      <c r="G282" s="42">
        <v>40</v>
      </c>
      <c r="H282" s="43">
        <v>14.9585909090909</v>
      </c>
      <c r="I282" s="33">
        <v>1.7379226711187299</v>
      </c>
      <c r="J282" s="33">
        <v>8.5716666169635598</v>
      </c>
      <c r="K282" s="33">
        <v>10.635871590247801</v>
      </c>
      <c r="L282" s="33">
        <v>19.207538207211499</v>
      </c>
      <c r="M282" s="33">
        <v>79.866891360540393</v>
      </c>
      <c r="N282" s="33">
        <v>0.95842882271765995</v>
      </c>
      <c r="O282" s="33">
        <v>3.0447138523965198</v>
      </c>
      <c r="P282" s="33">
        <v>14.0420881167676</v>
      </c>
      <c r="Q282" s="33">
        <v>20.438222959648598</v>
      </c>
      <c r="R282" s="33">
        <v>-0.82484395758545204</v>
      </c>
      <c r="S282" s="33">
        <v>1.1482574654240001</v>
      </c>
      <c r="T282" s="33">
        <v>18.447748036911999</v>
      </c>
      <c r="U282" s="33">
        <v>10.7982332577095</v>
      </c>
      <c r="V282" s="15">
        <v>0.63077890432435701</v>
      </c>
      <c r="W282" s="15"/>
      <c r="X282" s="15"/>
    </row>
    <row r="283" spans="1:24" ht="21.25" customHeight="1" x14ac:dyDescent="0.2">
      <c r="A283" s="47" t="s">
        <v>359</v>
      </c>
      <c r="B283" s="38" t="s">
        <v>170</v>
      </c>
      <c r="C283" s="39">
        <v>26</v>
      </c>
      <c r="D283" s="38" t="s">
        <v>84</v>
      </c>
      <c r="E283" s="40">
        <f t="shared" si="8"/>
        <v>106.00202983540431</v>
      </c>
      <c r="F283" s="41">
        <f t="shared" si="9"/>
        <v>2.5238578532239124</v>
      </c>
      <c r="G283" s="42">
        <v>42</v>
      </c>
      <c r="H283" s="43">
        <v>21.6863285714286</v>
      </c>
      <c r="I283" s="33">
        <v>0.12771334726529099</v>
      </c>
      <c r="J283" s="33">
        <v>3.7079011989552102</v>
      </c>
      <c r="K283" s="33">
        <v>13.069967548352</v>
      </c>
      <c r="L283" s="33">
        <v>16.777868747307199</v>
      </c>
      <c r="M283" s="33">
        <v>78.254440873707793</v>
      </c>
      <c r="N283" s="33">
        <v>4.0218241878060099E-2</v>
      </c>
      <c r="O283" s="33">
        <v>0.201942654647358</v>
      </c>
      <c r="P283" s="33">
        <v>80.686589236670301</v>
      </c>
      <c r="Q283" s="33">
        <v>59.176556250359098</v>
      </c>
      <c r="R283" s="33">
        <v>-0.93666941488438105</v>
      </c>
      <c r="S283" s="33">
        <v>0.467219702775378</v>
      </c>
      <c r="T283" s="33">
        <v>0</v>
      </c>
      <c r="U283" s="33">
        <v>0</v>
      </c>
      <c r="V283" s="15">
        <v>0</v>
      </c>
      <c r="W283" s="15"/>
      <c r="X283" s="15"/>
    </row>
    <row r="284" spans="1:24" ht="21.25" customHeight="1" x14ac:dyDescent="0.2">
      <c r="A284" s="47" t="s">
        <v>360</v>
      </c>
      <c r="B284" s="38" t="s">
        <v>58</v>
      </c>
      <c r="C284" s="39">
        <v>25</v>
      </c>
      <c r="D284" s="38" t="s">
        <v>73</v>
      </c>
      <c r="E284" s="40">
        <f t="shared" si="8"/>
        <v>105.93500512567918</v>
      </c>
      <c r="F284" s="41">
        <f t="shared" si="9"/>
        <v>2.3541112250150928</v>
      </c>
      <c r="G284" s="42">
        <v>45</v>
      </c>
      <c r="H284" s="43">
        <v>14.9552972972973</v>
      </c>
      <c r="I284" s="33">
        <v>0.74689947278624003</v>
      </c>
      <c r="J284" s="33">
        <v>8.5459938213939797</v>
      </c>
      <c r="K284" s="33">
        <v>10.643784967344301</v>
      </c>
      <c r="L284" s="33">
        <v>19.189778788738298</v>
      </c>
      <c r="M284" s="33">
        <v>83.366237664102599</v>
      </c>
      <c r="N284" s="33">
        <v>1.52207581873761</v>
      </c>
      <c r="O284" s="33">
        <v>2.0306372076016501</v>
      </c>
      <c r="P284" s="33">
        <v>13.106377561048699</v>
      </c>
      <c r="Q284" s="33">
        <v>59.914018707500702</v>
      </c>
      <c r="R284" s="33">
        <v>0.103712017672639</v>
      </c>
      <c r="S284" s="33">
        <v>1.0803396684797899</v>
      </c>
      <c r="T284" s="33">
        <v>12.8737084091635</v>
      </c>
      <c r="U284" s="33">
        <v>14.727044610005199</v>
      </c>
      <c r="V284" s="15">
        <v>0.46642598483536801</v>
      </c>
      <c r="W284" s="15"/>
      <c r="X284" s="15"/>
    </row>
    <row r="285" spans="1:24" ht="21.25" customHeight="1" x14ac:dyDescent="0.2">
      <c r="A285" s="47" t="s">
        <v>361</v>
      </c>
      <c r="B285" s="38" t="s">
        <v>62</v>
      </c>
      <c r="C285" s="39">
        <v>38</v>
      </c>
      <c r="D285" s="38" t="s">
        <v>103</v>
      </c>
      <c r="E285" s="40">
        <f t="shared" si="8"/>
        <v>105.93149074702728</v>
      </c>
      <c r="F285" s="41">
        <f t="shared" si="9"/>
        <v>2.4075338806142565</v>
      </c>
      <c r="G285" s="42">
        <v>44</v>
      </c>
      <c r="H285" s="43">
        <v>10.950794117647099</v>
      </c>
      <c r="I285" s="33">
        <v>1.80929523642714</v>
      </c>
      <c r="J285" s="33">
        <v>7.7722071827059898</v>
      </c>
      <c r="K285" s="33">
        <v>11.101488572176001</v>
      </c>
      <c r="L285" s="33">
        <v>18.8736957548821</v>
      </c>
      <c r="M285" s="33">
        <v>62.758908543389097</v>
      </c>
      <c r="N285" s="33">
        <v>2.6220881638699902</v>
      </c>
      <c r="O285" s="33">
        <v>7.62336959688181</v>
      </c>
      <c r="P285" s="33">
        <v>13.4210500846158</v>
      </c>
      <c r="Q285" s="33">
        <v>23.6507906359465</v>
      </c>
      <c r="R285" s="33">
        <v>3.4525439124308002</v>
      </c>
      <c r="S285" s="33">
        <v>1.2484613896293599</v>
      </c>
      <c r="T285" s="33">
        <v>195.728560809496</v>
      </c>
      <c r="U285" s="33">
        <v>159.25294879916399</v>
      </c>
      <c r="V285" s="15">
        <v>0.55137677741376301</v>
      </c>
      <c r="W285" s="15"/>
      <c r="X285" s="15"/>
    </row>
    <row r="286" spans="1:24" ht="21.25" customHeight="1" x14ac:dyDescent="0.15">
      <c r="A286" s="37" t="s">
        <v>362</v>
      </c>
      <c r="B286" s="38" t="s">
        <v>72</v>
      </c>
      <c r="C286" s="39">
        <v>28</v>
      </c>
      <c r="D286" s="38" t="s">
        <v>59</v>
      </c>
      <c r="E286" s="40">
        <f t="shared" si="8"/>
        <v>105.42207619265866</v>
      </c>
      <c r="F286" s="41">
        <f t="shared" si="9"/>
        <v>2.3427128042813035</v>
      </c>
      <c r="G286" s="42">
        <v>45</v>
      </c>
      <c r="H286" s="43">
        <v>16.275241935483901</v>
      </c>
      <c r="I286" s="33">
        <v>1.7091542146957699</v>
      </c>
      <c r="J286" s="33">
        <v>5.4724325709538402</v>
      </c>
      <c r="K286" s="33">
        <v>14.880301282987199</v>
      </c>
      <c r="L286" s="33">
        <v>20.352733853940901</v>
      </c>
      <c r="M286" s="33">
        <v>67.770751287866005</v>
      </c>
      <c r="N286" s="33">
        <v>0.73820287666107898</v>
      </c>
      <c r="O286" s="33">
        <v>2.6020162143369898</v>
      </c>
      <c r="P286" s="33">
        <v>26.372332791142799</v>
      </c>
      <c r="Q286" s="33">
        <v>30.711064762688</v>
      </c>
      <c r="R286" s="33">
        <v>1.74364527008147</v>
      </c>
      <c r="S286" s="33">
        <v>0.85949979681365996</v>
      </c>
      <c r="T286" s="33">
        <v>220.89494469734501</v>
      </c>
      <c r="U286" s="33">
        <v>217.78101858909201</v>
      </c>
      <c r="V286" s="15">
        <v>0.50354923265560902</v>
      </c>
      <c r="W286" s="15"/>
      <c r="X286" s="15"/>
    </row>
    <row r="287" spans="1:24" ht="21.25" customHeight="1" x14ac:dyDescent="0.2">
      <c r="A287" s="47" t="s">
        <v>363</v>
      </c>
      <c r="B287" s="38" t="s">
        <v>81</v>
      </c>
      <c r="C287" s="39">
        <v>33</v>
      </c>
      <c r="D287" s="38" t="s">
        <v>59</v>
      </c>
      <c r="E287" s="40">
        <f t="shared" si="8"/>
        <v>104.75822350768469</v>
      </c>
      <c r="F287" s="41">
        <f t="shared" si="9"/>
        <v>2.380868716083743</v>
      </c>
      <c r="G287" s="42">
        <v>44</v>
      </c>
      <c r="H287" s="43">
        <v>16.250861111111199</v>
      </c>
      <c r="I287" s="33">
        <v>1.11989844184106</v>
      </c>
      <c r="J287" s="33">
        <v>6.3758646007625801</v>
      </c>
      <c r="K287" s="33">
        <v>12.306341802862001</v>
      </c>
      <c r="L287" s="33">
        <v>18.682206403624502</v>
      </c>
      <c r="M287" s="33">
        <v>76.871387027199603</v>
      </c>
      <c r="N287" s="33">
        <v>1.6491608636820401</v>
      </c>
      <c r="O287" s="33">
        <v>3.1208967434486898</v>
      </c>
      <c r="P287" s="33">
        <v>20.170586481568801</v>
      </c>
      <c r="Q287" s="33">
        <v>105.69131457140701</v>
      </c>
      <c r="R287" s="33">
        <v>1.9432546472275301</v>
      </c>
      <c r="S287" s="33">
        <v>1.00183070680592</v>
      </c>
      <c r="T287" s="33">
        <v>414.397441851964</v>
      </c>
      <c r="U287" s="33">
        <v>319.15656500422898</v>
      </c>
      <c r="V287" s="15">
        <v>0.56491742663632305</v>
      </c>
      <c r="W287" s="15"/>
      <c r="X287" s="15"/>
    </row>
    <row r="288" spans="1:24" ht="21.25" customHeight="1" x14ac:dyDescent="0.15">
      <c r="A288" s="44" t="s">
        <v>364</v>
      </c>
      <c r="B288" s="45" t="s">
        <v>170</v>
      </c>
      <c r="C288" s="46">
        <v>23</v>
      </c>
      <c r="D288" s="45" t="s">
        <v>73</v>
      </c>
      <c r="E288" s="40">
        <f t="shared" si="8"/>
        <v>104.61811652715173</v>
      </c>
      <c r="F288" s="41">
        <f t="shared" si="9"/>
        <v>2.4909075363607553</v>
      </c>
      <c r="G288" s="42">
        <v>42</v>
      </c>
      <c r="H288" s="43">
        <v>14.999882352941199</v>
      </c>
      <c r="I288" s="33">
        <v>0.46287022853933102</v>
      </c>
      <c r="J288" s="33">
        <v>10.063599914889901</v>
      </c>
      <c r="K288" s="33">
        <v>9.9960941675884794</v>
      </c>
      <c r="L288" s="33">
        <v>20.059694082478401</v>
      </c>
      <c r="M288" s="33">
        <v>80.021310201592996</v>
      </c>
      <c r="N288" s="33">
        <v>0.35189507766743899</v>
      </c>
      <c r="O288" s="33">
        <v>0.72206894290928503</v>
      </c>
      <c r="P288" s="33">
        <v>14.9212064655076</v>
      </c>
      <c r="Q288" s="33">
        <v>20.1636275950247</v>
      </c>
      <c r="R288" s="33">
        <v>-1.7995786965181599</v>
      </c>
      <c r="S288" s="33">
        <v>1.26807913932821</v>
      </c>
      <c r="T288" s="33">
        <v>34.586677522747202</v>
      </c>
      <c r="U288" s="33">
        <v>69.427474091684104</v>
      </c>
      <c r="V288" s="15">
        <v>0.33251896002532599</v>
      </c>
      <c r="W288" s="15"/>
      <c r="X288" s="15"/>
    </row>
    <row r="289" spans="1:24" ht="21.25" customHeight="1" x14ac:dyDescent="0.15">
      <c r="A289" s="44" t="s">
        <v>365</v>
      </c>
      <c r="B289" s="45" t="s">
        <v>72</v>
      </c>
      <c r="C289" s="46">
        <v>24</v>
      </c>
      <c r="D289" s="45" t="s">
        <v>73</v>
      </c>
      <c r="E289" s="40">
        <f t="shared" si="8"/>
        <v>104.46871718706421</v>
      </c>
      <c r="F289" s="41">
        <f t="shared" si="9"/>
        <v>2.321527048601427</v>
      </c>
      <c r="G289" s="42">
        <v>45</v>
      </c>
      <c r="H289" s="43">
        <v>14.7994000000001</v>
      </c>
      <c r="I289" s="33">
        <v>1.0704145852450599</v>
      </c>
      <c r="J289" s="33">
        <v>6.0013304885513303</v>
      </c>
      <c r="K289" s="33">
        <v>14.6769177431743</v>
      </c>
      <c r="L289" s="33">
        <v>20.6782482317257</v>
      </c>
      <c r="M289" s="33">
        <v>65.264954864169198</v>
      </c>
      <c r="N289" s="33">
        <v>0.99621877827308403</v>
      </c>
      <c r="O289" s="33">
        <v>2.5047892783257399</v>
      </c>
      <c r="P289" s="33">
        <v>23.959582515756299</v>
      </c>
      <c r="Q289" s="33">
        <v>80.410124539266803</v>
      </c>
      <c r="R289" s="33">
        <v>2.42799104991634</v>
      </c>
      <c r="S289" s="33">
        <v>0.94256845902487796</v>
      </c>
      <c r="T289" s="33">
        <v>17.517263856101302</v>
      </c>
      <c r="U289" s="33">
        <v>19.774728550786701</v>
      </c>
      <c r="V289" s="15">
        <v>0.46973258132665002</v>
      </c>
      <c r="W289" s="15"/>
      <c r="X289" s="15"/>
    </row>
    <row r="290" spans="1:24" ht="21.25" customHeight="1" x14ac:dyDescent="0.15">
      <c r="A290" s="44" t="s">
        <v>366</v>
      </c>
      <c r="B290" s="45" t="s">
        <v>186</v>
      </c>
      <c r="C290" s="46">
        <v>27</v>
      </c>
      <c r="D290" s="45" t="s">
        <v>60</v>
      </c>
      <c r="E290" s="40">
        <f t="shared" si="8"/>
        <v>104.34546388202513</v>
      </c>
      <c r="F290" s="41">
        <f t="shared" si="9"/>
        <v>2.5450113141957349</v>
      </c>
      <c r="G290" s="42">
        <v>41</v>
      </c>
      <c r="H290" s="43">
        <v>18.075890243902499</v>
      </c>
      <c r="I290" s="33">
        <v>2.0561091166782601</v>
      </c>
      <c r="J290" s="33">
        <v>7.7075388435825403</v>
      </c>
      <c r="K290" s="33">
        <v>13.0511328961859</v>
      </c>
      <c r="L290" s="33">
        <v>20.758671739768399</v>
      </c>
      <c r="M290" s="33">
        <v>59.397359819888003</v>
      </c>
      <c r="N290" s="33">
        <v>0.88376469219404896</v>
      </c>
      <c r="O290" s="33">
        <v>3.9877799461256198</v>
      </c>
      <c r="P290" s="33">
        <v>21.9760443026228</v>
      </c>
      <c r="Q290" s="33">
        <v>23.394071687332499</v>
      </c>
      <c r="R290" s="33">
        <v>-1.27961948501276</v>
      </c>
      <c r="S290" s="33">
        <v>0.96727373456805399</v>
      </c>
      <c r="T290" s="33">
        <v>293.92776497295603</v>
      </c>
      <c r="U290" s="33">
        <v>319.06394200301702</v>
      </c>
      <c r="V290" s="15">
        <v>0.47949713124663301</v>
      </c>
      <c r="W290" s="15"/>
      <c r="X290" s="15"/>
    </row>
    <row r="291" spans="1:24" ht="21.25" customHeight="1" x14ac:dyDescent="0.15">
      <c r="A291" s="44" t="s">
        <v>367</v>
      </c>
      <c r="B291" s="48" t="s">
        <v>119</v>
      </c>
      <c r="C291" s="49">
        <v>30</v>
      </c>
      <c r="D291" s="48" t="s">
        <v>84</v>
      </c>
      <c r="E291" s="40">
        <f t="shared" si="8"/>
        <v>103.94707929458015</v>
      </c>
      <c r="F291" s="41">
        <f t="shared" si="9"/>
        <v>2.5352946169409791</v>
      </c>
      <c r="G291" s="42">
        <v>41</v>
      </c>
      <c r="H291" s="43">
        <v>22.915486842105299</v>
      </c>
      <c r="I291" s="33">
        <v>1.52783077481411</v>
      </c>
      <c r="J291" s="33">
        <v>3.0055311710182502</v>
      </c>
      <c r="K291" s="33">
        <v>11.2819620557595</v>
      </c>
      <c r="L291" s="33">
        <v>14.2874932267777</v>
      </c>
      <c r="M291" s="33">
        <v>88.405750947444901</v>
      </c>
      <c r="N291" s="33">
        <v>1.12890752382993</v>
      </c>
      <c r="O291" s="33">
        <v>4.36108250266272</v>
      </c>
      <c r="P291" s="33">
        <v>40.797795675994998</v>
      </c>
      <c r="Q291" s="33">
        <v>63.773356360095498</v>
      </c>
      <c r="R291" s="33">
        <v>-0.352882699264989</v>
      </c>
      <c r="S291" s="33">
        <v>0.399639371944915</v>
      </c>
      <c r="T291" s="33">
        <v>0</v>
      </c>
      <c r="U291" s="33">
        <v>0</v>
      </c>
      <c r="V291" s="15">
        <v>0</v>
      </c>
      <c r="W291" s="15"/>
      <c r="X291" s="15"/>
    </row>
    <row r="292" spans="1:24" ht="21.25" customHeight="1" x14ac:dyDescent="0.2">
      <c r="A292" s="47" t="s">
        <v>368</v>
      </c>
      <c r="B292" s="38" t="s">
        <v>186</v>
      </c>
      <c r="C292" s="39">
        <v>31</v>
      </c>
      <c r="D292" s="38" t="s">
        <v>60</v>
      </c>
      <c r="E292" s="40">
        <f t="shared" si="8"/>
        <v>103.91341739148083</v>
      </c>
      <c r="F292" s="41">
        <f t="shared" si="9"/>
        <v>2.5344735949141666</v>
      </c>
      <c r="G292" s="42">
        <v>41</v>
      </c>
      <c r="H292" s="43">
        <v>16.212333333333401</v>
      </c>
      <c r="I292" s="33">
        <v>2.5070065609571999</v>
      </c>
      <c r="J292" s="33">
        <v>7.2596047147178702</v>
      </c>
      <c r="K292" s="33">
        <v>10.7381615714955</v>
      </c>
      <c r="L292" s="33">
        <v>17.997766286213398</v>
      </c>
      <c r="M292" s="33">
        <v>63.777773732107498</v>
      </c>
      <c r="N292" s="33">
        <v>2.9314830289619298</v>
      </c>
      <c r="O292" s="33">
        <v>7.6637953738790099</v>
      </c>
      <c r="P292" s="33">
        <v>13.518204595144701</v>
      </c>
      <c r="Q292" s="33">
        <v>19.407405044152299</v>
      </c>
      <c r="R292" s="33">
        <v>-2.3832455821400802</v>
      </c>
      <c r="S292" s="33">
        <v>0.91105930263844204</v>
      </c>
      <c r="T292" s="33">
        <v>47.206147147417497</v>
      </c>
      <c r="U292" s="33">
        <v>70.242808416068996</v>
      </c>
      <c r="V292" s="15">
        <v>0.401929050121697</v>
      </c>
      <c r="W292" s="15"/>
      <c r="X292" s="15"/>
    </row>
    <row r="293" spans="1:24" ht="21.25" customHeight="1" x14ac:dyDescent="0.15">
      <c r="A293" s="37" t="s">
        <v>369</v>
      </c>
      <c r="B293" s="38" t="s">
        <v>88</v>
      </c>
      <c r="C293" s="39">
        <v>25</v>
      </c>
      <c r="D293" s="38" t="s">
        <v>84</v>
      </c>
      <c r="E293" s="40">
        <f t="shared" si="8"/>
        <v>103.79492041139009</v>
      </c>
      <c r="F293" s="41">
        <f t="shared" si="9"/>
        <v>2.5948730102847524</v>
      </c>
      <c r="G293" s="42">
        <v>40</v>
      </c>
      <c r="H293" s="43">
        <v>21.028117647058799</v>
      </c>
      <c r="I293" s="33">
        <v>0.23414131008774899</v>
      </c>
      <c r="J293" s="33">
        <v>2.6792622741231402</v>
      </c>
      <c r="K293" s="33">
        <v>15.1816540824775</v>
      </c>
      <c r="L293" s="33">
        <v>17.860916356600601</v>
      </c>
      <c r="M293" s="33">
        <v>78.390537160441994</v>
      </c>
      <c r="N293" s="33">
        <v>0.17279228558550999</v>
      </c>
      <c r="O293" s="33">
        <v>0.743058767696268</v>
      </c>
      <c r="P293" s="33">
        <v>47.653926129873199</v>
      </c>
      <c r="Q293" s="33">
        <v>36.784868016239002</v>
      </c>
      <c r="R293" s="33">
        <v>4.5963333096133203</v>
      </c>
      <c r="S293" s="33">
        <v>0.355981419933112</v>
      </c>
      <c r="T293" s="33">
        <v>0</v>
      </c>
      <c r="U293" s="33">
        <v>0</v>
      </c>
      <c r="V293" s="15">
        <v>0</v>
      </c>
      <c r="W293" s="15"/>
      <c r="X293" s="15"/>
    </row>
    <row r="294" spans="1:24" ht="21.25" customHeight="1" x14ac:dyDescent="0.2">
      <c r="A294" s="47" t="s">
        <v>370</v>
      </c>
      <c r="B294" s="38" t="s">
        <v>138</v>
      </c>
      <c r="C294" s="39">
        <v>21</v>
      </c>
      <c r="D294" s="38" t="s">
        <v>84</v>
      </c>
      <c r="E294" s="40">
        <f t="shared" si="8"/>
        <v>103.74190030151999</v>
      </c>
      <c r="F294" s="41">
        <f t="shared" si="9"/>
        <v>2.412602332593488</v>
      </c>
      <c r="G294" s="42">
        <v>43</v>
      </c>
      <c r="H294" s="43">
        <v>18.146192307692299</v>
      </c>
      <c r="I294" s="33">
        <v>2.3984697785283999</v>
      </c>
      <c r="J294" s="33">
        <v>5.77666276367703</v>
      </c>
      <c r="K294" s="33">
        <v>12.983349966092399</v>
      </c>
      <c r="L294" s="33">
        <v>18.7600127297694</v>
      </c>
      <c r="M294" s="33">
        <v>56.325737088735799</v>
      </c>
      <c r="N294" s="33">
        <v>0.99051259642358103</v>
      </c>
      <c r="O294" s="33">
        <v>5.3286223120720697</v>
      </c>
      <c r="P294" s="33">
        <v>43.208744718498302</v>
      </c>
      <c r="Q294" s="33">
        <v>40.145243504667498</v>
      </c>
      <c r="R294" s="33">
        <v>-3.1474340750858101</v>
      </c>
      <c r="S294" s="33">
        <v>0.60392952689056401</v>
      </c>
      <c r="T294" s="33">
        <v>0</v>
      </c>
      <c r="U294" s="33">
        <v>0</v>
      </c>
      <c r="V294" s="15">
        <v>0</v>
      </c>
      <c r="W294" s="15"/>
      <c r="X294" s="15"/>
    </row>
    <row r="295" spans="1:24" ht="21.25" customHeight="1" x14ac:dyDescent="0.2">
      <c r="A295" s="47" t="s">
        <v>371</v>
      </c>
      <c r="B295" s="38" t="s">
        <v>98</v>
      </c>
      <c r="C295" s="39">
        <v>32</v>
      </c>
      <c r="D295" s="38" t="s">
        <v>66</v>
      </c>
      <c r="E295" s="40">
        <f t="shared" si="8"/>
        <v>103.4046911511974</v>
      </c>
      <c r="F295" s="41">
        <f t="shared" si="9"/>
        <v>2.200099811727604</v>
      </c>
      <c r="G295" s="42">
        <v>47</v>
      </c>
      <c r="H295" s="43">
        <v>11.852966666666701</v>
      </c>
      <c r="I295" s="33">
        <v>1.6008552221458801</v>
      </c>
      <c r="J295" s="33">
        <v>5.3859167613228998</v>
      </c>
      <c r="K295" s="33">
        <v>12.8625572616074</v>
      </c>
      <c r="L295" s="33">
        <v>18.248474022930399</v>
      </c>
      <c r="M295" s="33">
        <v>71.573974078857205</v>
      </c>
      <c r="N295" s="33">
        <v>1.90715919259441</v>
      </c>
      <c r="O295" s="33">
        <v>5.0501348220831499</v>
      </c>
      <c r="P295" s="33">
        <v>13.860061994058</v>
      </c>
      <c r="Q295" s="33">
        <v>65.252844352831701</v>
      </c>
      <c r="R295" s="33">
        <v>-2.2123505159863202</v>
      </c>
      <c r="S295" s="33">
        <v>0.61150608945389195</v>
      </c>
      <c r="T295" s="33">
        <v>11.9310136720153</v>
      </c>
      <c r="U295" s="33">
        <v>6.9281305175385901</v>
      </c>
      <c r="V295" s="15">
        <v>0.63263812780136097</v>
      </c>
      <c r="W295" s="15"/>
      <c r="X295" s="15"/>
    </row>
    <row r="296" spans="1:24" ht="21.25" customHeight="1" x14ac:dyDescent="0.15">
      <c r="A296" s="44" t="s">
        <v>372</v>
      </c>
      <c r="B296" s="45" t="s">
        <v>106</v>
      </c>
      <c r="C296" s="46">
        <v>31</v>
      </c>
      <c r="D296" s="45" t="s">
        <v>84</v>
      </c>
      <c r="E296" s="40">
        <f t="shared" si="8"/>
        <v>103.20523576641006</v>
      </c>
      <c r="F296" s="41">
        <f t="shared" si="9"/>
        <v>2.6462880965746169</v>
      </c>
      <c r="G296" s="42">
        <v>39</v>
      </c>
      <c r="H296" s="43">
        <v>23.852692307692401</v>
      </c>
      <c r="I296" s="33">
        <v>1.4377025641029699</v>
      </c>
      <c r="J296" s="33">
        <v>3.74424466860218</v>
      </c>
      <c r="K296" s="33">
        <v>12.9380896434775</v>
      </c>
      <c r="L296" s="33">
        <v>16.6823343120796</v>
      </c>
      <c r="M296" s="33">
        <v>76.803715735513705</v>
      </c>
      <c r="N296" s="33">
        <v>0.108982877380355</v>
      </c>
      <c r="O296" s="33">
        <v>2.4966271979185701</v>
      </c>
      <c r="P296" s="33">
        <v>48.815602832885098</v>
      </c>
      <c r="Q296" s="33">
        <v>33.106240647004199</v>
      </c>
      <c r="R296" s="33">
        <v>1.6528650964013001</v>
      </c>
      <c r="S296" s="33">
        <v>0.55658797745967403</v>
      </c>
      <c r="T296" s="33">
        <v>0</v>
      </c>
      <c r="U296" s="33">
        <v>0</v>
      </c>
      <c r="V296" s="15">
        <v>0</v>
      </c>
      <c r="W296" s="15"/>
      <c r="X296" s="15"/>
    </row>
    <row r="297" spans="1:24" ht="21.25" customHeight="1" x14ac:dyDescent="0.15">
      <c r="A297" s="44" t="s">
        <v>373</v>
      </c>
      <c r="B297" s="48" t="s">
        <v>216</v>
      </c>
      <c r="C297" s="49">
        <v>23</v>
      </c>
      <c r="D297" s="48" t="s">
        <v>73</v>
      </c>
      <c r="E297" s="40">
        <f t="shared" si="8"/>
        <v>103.12902622831281</v>
      </c>
      <c r="F297" s="41">
        <f t="shared" si="9"/>
        <v>2.6443340058541747</v>
      </c>
      <c r="G297" s="42">
        <v>39</v>
      </c>
      <c r="H297" s="43">
        <v>15.634347826087</v>
      </c>
      <c r="I297" s="33">
        <v>2.6449823625824398</v>
      </c>
      <c r="J297" s="33">
        <v>8.4242756402410706</v>
      </c>
      <c r="K297" s="33">
        <v>10.6743967690578</v>
      </c>
      <c r="L297" s="33">
        <v>19.098672409298899</v>
      </c>
      <c r="M297" s="33">
        <v>66.803619317016697</v>
      </c>
      <c r="N297" s="33">
        <v>1.4924276201512701</v>
      </c>
      <c r="O297" s="33">
        <v>4.4863626462940003</v>
      </c>
      <c r="P297" s="33">
        <v>17.292370246599301</v>
      </c>
      <c r="Q297" s="33">
        <v>61.0528898674808</v>
      </c>
      <c r="R297" s="33">
        <v>-0.64312367722999098</v>
      </c>
      <c r="S297" s="33">
        <v>1.0811289154319701</v>
      </c>
      <c r="T297" s="33">
        <v>11.1011035876043</v>
      </c>
      <c r="U297" s="33">
        <v>21.834337330769301</v>
      </c>
      <c r="V297" s="15">
        <v>0.337056474061391</v>
      </c>
      <c r="W297" s="15"/>
      <c r="X297" s="15"/>
    </row>
    <row r="298" spans="1:24" ht="21.25" customHeight="1" x14ac:dyDescent="0.2">
      <c r="A298" s="47" t="s">
        <v>374</v>
      </c>
      <c r="B298" s="38" t="s">
        <v>68</v>
      </c>
      <c r="C298" s="39">
        <v>30</v>
      </c>
      <c r="D298" s="38" t="s">
        <v>84</v>
      </c>
      <c r="E298" s="40">
        <f t="shared" si="8"/>
        <v>102.83458758671189</v>
      </c>
      <c r="F298" s="41">
        <f t="shared" si="9"/>
        <v>2.5708646896677974</v>
      </c>
      <c r="G298" s="42">
        <v>40</v>
      </c>
      <c r="H298" s="43">
        <v>21.3468421052632</v>
      </c>
      <c r="I298" s="33">
        <v>1.4677276017991401</v>
      </c>
      <c r="J298" s="33">
        <v>4.7237428583350001</v>
      </c>
      <c r="K298" s="33">
        <v>13.677265840613201</v>
      </c>
      <c r="L298" s="33">
        <v>18.4010086989482</v>
      </c>
      <c r="M298" s="33">
        <v>65.235601613389207</v>
      </c>
      <c r="N298" s="33">
        <v>0.75477827750874005</v>
      </c>
      <c r="O298" s="33">
        <v>2.8636026046319398</v>
      </c>
      <c r="P298" s="33">
        <v>46.432777369543999</v>
      </c>
      <c r="Q298" s="33">
        <v>66.207449975648004</v>
      </c>
      <c r="R298" s="33">
        <v>2.5319805546644898</v>
      </c>
      <c r="S298" s="33">
        <v>0.58493590997476397</v>
      </c>
      <c r="T298" s="33">
        <v>0</v>
      </c>
      <c r="U298" s="33">
        <v>0</v>
      </c>
      <c r="V298" s="15">
        <v>0</v>
      </c>
      <c r="W298" s="15"/>
      <c r="X298" s="15"/>
    </row>
    <row r="299" spans="1:24" ht="21.25" customHeight="1" x14ac:dyDescent="0.15">
      <c r="A299" s="44" t="s">
        <v>375</v>
      </c>
      <c r="B299" s="45" t="s">
        <v>216</v>
      </c>
      <c r="C299" s="46">
        <v>28</v>
      </c>
      <c r="D299" s="45" t="s">
        <v>84</v>
      </c>
      <c r="E299" s="40">
        <f t="shared" si="8"/>
        <v>102.76239173837735</v>
      </c>
      <c r="F299" s="41">
        <f t="shared" si="9"/>
        <v>2.634933121496855</v>
      </c>
      <c r="G299" s="42">
        <v>39</v>
      </c>
      <c r="H299" s="43">
        <v>23.3636097560975</v>
      </c>
      <c r="I299" s="33">
        <v>1.05323428878403</v>
      </c>
      <c r="J299" s="33">
        <v>3.6858369121006098</v>
      </c>
      <c r="K299" s="33">
        <v>11.617265889349699</v>
      </c>
      <c r="L299" s="33">
        <v>15.303102801450301</v>
      </c>
      <c r="M299" s="33">
        <v>79.448119371775107</v>
      </c>
      <c r="N299" s="33">
        <v>0.59390625005662501</v>
      </c>
      <c r="O299" s="33">
        <v>2.71463903611627</v>
      </c>
      <c r="P299" s="33">
        <v>58.4987278795316</v>
      </c>
      <c r="Q299" s="33">
        <v>38.359371451202499</v>
      </c>
      <c r="R299" s="33">
        <v>-1.0595375939568901</v>
      </c>
      <c r="S299" s="33">
        <v>0.47302166185108802</v>
      </c>
      <c r="T299" s="33">
        <v>0</v>
      </c>
      <c r="U299" s="33">
        <v>0</v>
      </c>
      <c r="V299" s="15">
        <v>0</v>
      </c>
      <c r="W299" s="15"/>
      <c r="X299" s="15"/>
    </row>
    <row r="300" spans="1:24" ht="21.25" customHeight="1" x14ac:dyDescent="0.15">
      <c r="A300" s="44" t="s">
        <v>376</v>
      </c>
      <c r="B300" s="45" t="s">
        <v>81</v>
      </c>
      <c r="C300" s="46">
        <v>27</v>
      </c>
      <c r="D300" s="45" t="s">
        <v>84</v>
      </c>
      <c r="E300" s="40">
        <f t="shared" si="8"/>
        <v>102.7351344644712</v>
      </c>
      <c r="F300" s="41">
        <f t="shared" si="9"/>
        <v>2.3348894196470726</v>
      </c>
      <c r="G300" s="42">
        <v>44</v>
      </c>
      <c r="H300" s="43">
        <v>21.3591923076923</v>
      </c>
      <c r="I300" s="33">
        <v>0.54671898577699796</v>
      </c>
      <c r="J300" s="33">
        <v>2.9318102452736601</v>
      </c>
      <c r="K300" s="33">
        <v>13.921463659147101</v>
      </c>
      <c r="L300" s="33">
        <v>16.853273904420799</v>
      </c>
      <c r="M300" s="33">
        <v>72.411658005468297</v>
      </c>
      <c r="N300" s="33">
        <v>0.47924156473973101</v>
      </c>
      <c r="O300" s="33">
        <v>1.9125864012212701</v>
      </c>
      <c r="P300" s="33">
        <v>60.721554730161202</v>
      </c>
      <c r="Q300" s="33">
        <v>26.7418062496088</v>
      </c>
      <c r="R300" s="33">
        <v>2.5655031480454702</v>
      </c>
      <c r="S300" s="33">
        <v>0.46067125231800599</v>
      </c>
      <c r="T300" s="33">
        <v>1.9526709049973399E-12</v>
      </c>
      <c r="U300" s="33">
        <v>3.3014787705728999E-5</v>
      </c>
      <c r="V300" s="15">
        <v>5.9145338352944203E-8</v>
      </c>
      <c r="W300" s="15"/>
      <c r="X300" s="15"/>
    </row>
    <row r="301" spans="1:24" ht="21.25" customHeight="1" x14ac:dyDescent="0.15">
      <c r="A301" s="44" t="s">
        <v>377</v>
      </c>
      <c r="B301" s="48" t="s">
        <v>100</v>
      </c>
      <c r="C301" s="49">
        <v>23</v>
      </c>
      <c r="D301" s="48" t="s">
        <v>103</v>
      </c>
      <c r="E301" s="40">
        <f t="shared" si="8"/>
        <v>102.72982800615024</v>
      </c>
      <c r="F301" s="41">
        <f t="shared" si="9"/>
        <v>2.568245700153756</v>
      </c>
      <c r="G301" s="42">
        <v>40</v>
      </c>
      <c r="H301" s="43">
        <v>15.6930769230769</v>
      </c>
      <c r="I301" s="33">
        <v>1.5998359452200801</v>
      </c>
      <c r="J301" s="33">
        <v>5.6754144306414798</v>
      </c>
      <c r="K301" s="33">
        <v>7.45206346682928</v>
      </c>
      <c r="L301" s="33">
        <v>13.127477897470699</v>
      </c>
      <c r="M301" s="33">
        <v>104.01487830684</v>
      </c>
      <c r="N301" s="33">
        <v>0.67417036831844801</v>
      </c>
      <c r="O301" s="33">
        <v>2.6419482120993099</v>
      </c>
      <c r="P301" s="33">
        <v>30.280293680596699</v>
      </c>
      <c r="Q301" s="33">
        <v>75.205173326264003</v>
      </c>
      <c r="R301" s="33">
        <v>-2.9909180223647098</v>
      </c>
      <c r="S301" s="33">
        <v>0.61331702110693598</v>
      </c>
      <c r="T301" s="33">
        <v>14.4941231609687</v>
      </c>
      <c r="U301" s="33">
        <v>32.543364328817603</v>
      </c>
      <c r="V301" s="15">
        <v>0.30813982494528303</v>
      </c>
      <c r="W301" s="15"/>
      <c r="X301" s="15"/>
    </row>
    <row r="302" spans="1:24" ht="21.25" customHeight="1" x14ac:dyDescent="0.2">
      <c r="A302" s="47" t="s">
        <v>378</v>
      </c>
      <c r="B302" s="38" t="s">
        <v>62</v>
      </c>
      <c r="C302" s="39">
        <v>32</v>
      </c>
      <c r="D302" s="38" t="s">
        <v>84</v>
      </c>
      <c r="E302" s="40">
        <f t="shared" si="8"/>
        <v>102.64158330580059</v>
      </c>
      <c r="F302" s="41">
        <f t="shared" si="9"/>
        <v>2.3327632569500136</v>
      </c>
      <c r="G302" s="42">
        <v>44</v>
      </c>
      <c r="H302" s="43">
        <v>21.375399999999999</v>
      </c>
      <c r="I302" s="33">
        <v>0.295485978365781</v>
      </c>
      <c r="J302" s="33">
        <v>2.9130345418534498</v>
      </c>
      <c r="K302" s="33">
        <v>14.7156761776242</v>
      </c>
      <c r="L302" s="33">
        <v>17.628710719477599</v>
      </c>
      <c r="M302" s="33">
        <v>70.548067880507404</v>
      </c>
      <c r="N302" s="33">
        <v>0.195012909460622</v>
      </c>
      <c r="O302" s="33">
        <v>0.56328509580351804</v>
      </c>
      <c r="P302" s="33">
        <v>66.774235077534598</v>
      </c>
      <c r="Q302" s="33">
        <v>83.718495266694603</v>
      </c>
      <c r="R302" s="33">
        <v>3.9064599627105201</v>
      </c>
      <c r="S302" s="33">
        <v>0.46792514232675197</v>
      </c>
      <c r="T302" s="33">
        <v>0</v>
      </c>
      <c r="U302" s="33">
        <v>0</v>
      </c>
      <c r="V302" s="15">
        <v>0</v>
      </c>
      <c r="W302" s="15"/>
      <c r="X302" s="15"/>
    </row>
    <row r="303" spans="1:24" ht="21.25" customHeight="1" x14ac:dyDescent="0.2">
      <c r="A303" s="47" t="s">
        <v>379</v>
      </c>
      <c r="B303" s="38" t="s">
        <v>69</v>
      </c>
      <c r="C303" s="39">
        <v>28</v>
      </c>
      <c r="D303" s="38" t="s">
        <v>84</v>
      </c>
      <c r="E303" s="40">
        <f t="shared" si="8"/>
        <v>101.46825950526032</v>
      </c>
      <c r="F303" s="41">
        <f t="shared" si="9"/>
        <v>2.3060968069377346</v>
      </c>
      <c r="G303" s="42">
        <v>44</v>
      </c>
      <c r="H303" s="43">
        <v>19.340843750000001</v>
      </c>
      <c r="I303" s="33">
        <v>0.79335218622528902</v>
      </c>
      <c r="J303" s="33">
        <v>2.5854159105571002</v>
      </c>
      <c r="K303" s="33">
        <v>13.329333011075899</v>
      </c>
      <c r="L303" s="33">
        <v>15.914748921633</v>
      </c>
      <c r="M303" s="33">
        <v>79.029837303185602</v>
      </c>
      <c r="N303" s="33">
        <v>0.20698389600162101</v>
      </c>
      <c r="O303" s="33">
        <v>2.8000711020994999</v>
      </c>
      <c r="P303" s="33">
        <v>43.044759422847598</v>
      </c>
      <c r="Q303" s="33">
        <v>59.258865230374902</v>
      </c>
      <c r="R303" s="33">
        <v>3.7615072830568002</v>
      </c>
      <c r="S303" s="33">
        <v>0.42914266952817498</v>
      </c>
      <c r="T303" s="33">
        <v>0</v>
      </c>
      <c r="U303" s="33">
        <v>0</v>
      </c>
      <c r="V303" s="15">
        <v>0</v>
      </c>
      <c r="W303" s="15"/>
      <c r="X303" s="15"/>
    </row>
    <row r="304" spans="1:24" ht="21.25" customHeight="1" x14ac:dyDescent="0.15">
      <c r="A304" s="44" t="s">
        <v>380</v>
      </c>
      <c r="B304" s="48" t="s">
        <v>83</v>
      </c>
      <c r="C304" s="49">
        <v>34</v>
      </c>
      <c r="D304" s="48" t="s">
        <v>84</v>
      </c>
      <c r="E304" s="40">
        <f t="shared" si="8"/>
        <v>101.42086334778666</v>
      </c>
      <c r="F304" s="41">
        <f t="shared" si="9"/>
        <v>2.473679593848455</v>
      </c>
      <c r="G304" s="42">
        <v>41</v>
      </c>
      <c r="H304" s="43">
        <v>19.977272727272702</v>
      </c>
      <c r="I304" s="33">
        <v>1.0649999999999999</v>
      </c>
      <c r="J304" s="33">
        <v>3.6717659706324501</v>
      </c>
      <c r="K304" s="33">
        <v>12.407285661930899</v>
      </c>
      <c r="L304" s="33">
        <v>16.079051632563299</v>
      </c>
      <c r="M304" s="33">
        <v>55.068923323222101</v>
      </c>
      <c r="N304" s="33">
        <v>0.78609471834896605</v>
      </c>
      <c r="O304" s="33">
        <v>3.23483381189804</v>
      </c>
      <c r="P304" s="33">
        <v>95.897895823447399</v>
      </c>
      <c r="Q304" s="33">
        <v>38.262472885858998</v>
      </c>
      <c r="R304" s="33">
        <v>2.4707707222908302</v>
      </c>
      <c r="S304" s="33">
        <v>0.52552797806760498</v>
      </c>
      <c r="T304" s="33">
        <v>0</v>
      </c>
      <c r="U304" s="33">
        <v>0</v>
      </c>
      <c r="V304" s="15">
        <v>0</v>
      </c>
      <c r="W304" s="15"/>
      <c r="X304" s="15"/>
    </row>
    <row r="305" spans="1:24" ht="21.25" customHeight="1" x14ac:dyDescent="0.15">
      <c r="A305" s="44" t="s">
        <v>381</v>
      </c>
      <c r="B305" s="45" t="s">
        <v>151</v>
      </c>
      <c r="C305" s="46">
        <v>30</v>
      </c>
      <c r="D305" s="45" t="s">
        <v>84</v>
      </c>
      <c r="E305" s="40">
        <f t="shared" si="8"/>
        <v>101.20395111851241</v>
      </c>
      <c r="F305" s="41">
        <f t="shared" si="9"/>
        <v>2.4096178837741049</v>
      </c>
      <c r="G305" s="42">
        <v>42</v>
      </c>
      <c r="H305" s="43">
        <v>23.317067567567499</v>
      </c>
      <c r="I305" s="33">
        <v>1.5327161982852999</v>
      </c>
      <c r="J305" s="33">
        <v>4.9428593617197096</v>
      </c>
      <c r="K305" s="33">
        <v>7.8004808622837603</v>
      </c>
      <c r="L305" s="33">
        <v>12.743340224003401</v>
      </c>
      <c r="M305" s="33">
        <v>83.4497642465697</v>
      </c>
      <c r="N305" s="33">
        <v>1.47926214971918</v>
      </c>
      <c r="O305" s="33">
        <v>3.4968546429128899</v>
      </c>
      <c r="P305" s="33">
        <v>71.2766951869568</v>
      </c>
      <c r="Q305" s="33">
        <v>84.715288435205807</v>
      </c>
      <c r="R305" s="33">
        <v>-4.2909786814796602</v>
      </c>
      <c r="S305" s="33">
        <v>0.48478242788243497</v>
      </c>
      <c r="T305" s="33">
        <v>0</v>
      </c>
      <c r="U305" s="33">
        <v>0</v>
      </c>
      <c r="V305" s="15">
        <v>0</v>
      </c>
      <c r="W305" s="15"/>
      <c r="X305" s="15"/>
    </row>
    <row r="306" spans="1:24" ht="21.25" customHeight="1" x14ac:dyDescent="0.15">
      <c r="A306" s="44" t="s">
        <v>382</v>
      </c>
      <c r="B306" s="45" t="s">
        <v>135</v>
      </c>
      <c r="C306" s="46">
        <v>26</v>
      </c>
      <c r="D306" s="45" t="s">
        <v>73</v>
      </c>
      <c r="E306" s="40">
        <f t="shared" si="8"/>
        <v>101.06709887905437</v>
      </c>
      <c r="F306" s="41">
        <f t="shared" si="9"/>
        <v>2.5266774719763592</v>
      </c>
      <c r="G306" s="42">
        <v>40</v>
      </c>
      <c r="H306" s="43">
        <v>15.473559523809501</v>
      </c>
      <c r="I306" s="33">
        <v>0.98382429951681405</v>
      </c>
      <c r="J306" s="33">
        <v>6.7325014597874802</v>
      </c>
      <c r="K306" s="33">
        <v>11.3637307535387</v>
      </c>
      <c r="L306" s="33">
        <v>18.0962322133262</v>
      </c>
      <c r="M306" s="33">
        <v>79.391174422645193</v>
      </c>
      <c r="N306" s="33">
        <v>0.92562409422965997</v>
      </c>
      <c r="O306" s="33">
        <v>1.94959588108221</v>
      </c>
      <c r="P306" s="33">
        <v>15.918116327944</v>
      </c>
      <c r="Q306" s="33">
        <v>39.158648070592797</v>
      </c>
      <c r="R306" s="33">
        <v>-3.8976145361394002E-2</v>
      </c>
      <c r="S306" s="33">
        <v>0.90188354349664002</v>
      </c>
      <c r="T306" s="33">
        <v>11.759770953823599</v>
      </c>
      <c r="U306" s="33">
        <v>18.727714597197998</v>
      </c>
      <c r="V306" s="15">
        <v>0.38572452733576001</v>
      </c>
      <c r="W306" s="15"/>
      <c r="X306" s="15"/>
    </row>
    <row r="307" spans="1:24" ht="21.25" customHeight="1" x14ac:dyDescent="0.15">
      <c r="A307" s="44" t="s">
        <v>383</v>
      </c>
      <c r="B307" s="48" t="s">
        <v>170</v>
      </c>
      <c r="C307" s="49">
        <v>27</v>
      </c>
      <c r="D307" s="48" t="s">
        <v>73</v>
      </c>
      <c r="E307" s="40">
        <f t="shared" si="8"/>
        <v>100.79528559471849</v>
      </c>
      <c r="F307" s="41">
        <f t="shared" si="9"/>
        <v>2.3998877522552022</v>
      </c>
      <c r="G307" s="42">
        <v>42</v>
      </c>
      <c r="H307" s="43">
        <v>14.800618421052601</v>
      </c>
      <c r="I307" s="33">
        <v>1.46742133027512</v>
      </c>
      <c r="J307" s="33">
        <v>8.0450481683957697</v>
      </c>
      <c r="K307" s="33">
        <v>11.1488815256851</v>
      </c>
      <c r="L307" s="33">
        <v>19.193929694080801</v>
      </c>
      <c r="M307" s="33">
        <v>73.313618448819</v>
      </c>
      <c r="N307" s="33">
        <v>1.3689428375900501</v>
      </c>
      <c r="O307" s="33">
        <v>1.98431302942137</v>
      </c>
      <c r="P307" s="33">
        <v>12.9403061461182</v>
      </c>
      <c r="Q307" s="33">
        <v>38.705088261835002</v>
      </c>
      <c r="R307" s="33">
        <v>-0.89378161119051003</v>
      </c>
      <c r="S307" s="33">
        <v>1.0137284712738901</v>
      </c>
      <c r="T307" s="33">
        <v>3.0383709760510702</v>
      </c>
      <c r="U307" s="33">
        <v>8.7675909593552692</v>
      </c>
      <c r="V307" s="15">
        <v>0.25735903543267702</v>
      </c>
      <c r="W307" s="15"/>
      <c r="X307" s="15"/>
    </row>
    <row r="308" spans="1:24" ht="21.25" customHeight="1" x14ac:dyDescent="0.15">
      <c r="A308" s="44" t="s">
        <v>384</v>
      </c>
      <c r="B308" s="48" t="s">
        <v>138</v>
      </c>
      <c r="C308" s="49">
        <v>26</v>
      </c>
      <c r="D308" s="48" t="s">
        <v>60</v>
      </c>
      <c r="E308" s="40">
        <f t="shared" si="8"/>
        <v>100.78824331404168</v>
      </c>
      <c r="F308" s="41">
        <f t="shared" si="9"/>
        <v>2.3439126352102715</v>
      </c>
      <c r="G308" s="42">
        <v>43</v>
      </c>
      <c r="H308" s="43">
        <v>12.654827586206901</v>
      </c>
      <c r="I308" s="33">
        <v>1.40556771463283</v>
      </c>
      <c r="J308" s="33">
        <v>7.8005074469259696</v>
      </c>
      <c r="K308" s="33">
        <v>11.1056350490997</v>
      </c>
      <c r="L308" s="33">
        <v>18.906142496025701</v>
      </c>
      <c r="M308" s="33">
        <v>72.690950168146102</v>
      </c>
      <c r="N308" s="33">
        <v>0.82449612849430098</v>
      </c>
      <c r="O308" s="33">
        <v>3.0033635599726298</v>
      </c>
      <c r="P308" s="33">
        <v>8.5880681097318696</v>
      </c>
      <c r="Q308" s="33">
        <v>17.969491922090601</v>
      </c>
      <c r="R308" s="33">
        <v>-3.41245434054535</v>
      </c>
      <c r="S308" s="33">
        <v>0.81551528359077197</v>
      </c>
      <c r="T308" s="33">
        <v>85.794999228382395</v>
      </c>
      <c r="U308" s="33">
        <v>91.725911136690897</v>
      </c>
      <c r="V308" s="15">
        <v>0.48329517380202902</v>
      </c>
      <c r="W308" s="15"/>
      <c r="X308" s="15"/>
    </row>
    <row r="309" spans="1:24" ht="21.25" customHeight="1" x14ac:dyDescent="0.15">
      <c r="A309" s="37" t="s">
        <v>385</v>
      </c>
      <c r="B309" s="38" t="s">
        <v>98</v>
      </c>
      <c r="C309" s="39">
        <v>22</v>
      </c>
      <c r="D309" s="38" t="s">
        <v>84</v>
      </c>
      <c r="E309" s="40">
        <f t="shared" si="8"/>
        <v>100.22796599797812</v>
      </c>
      <c r="F309" s="41">
        <f t="shared" si="9"/>
        <v>2.1325099148505982</v>
      </c>
      <c r="G309" s="42">
        <v>47</v>
      </c>
      <c r="H309" s="43">
        <v>19.0068333333334</v>
      </c>
      <c r="I309" s="33">
        <v>1.7771123360099601</v>
      </c>
      <c r="J309" s="33">
        <v>2.3683548485781598</v>
      </c>
      <c r="K309" s="33">
        <v>12.5893457432811</v>
      </c>
      <c r="L309" s="33">
        <v>14.9577005918593</v>
      </c>
      <c r="M309" s="33">
        <v>75.961261836070705</v>
      </c>
      <c r="N309" s="33">
        <v>0.81134378874382496</v>
      </c>
      <c r="O309" s="33">
        <v>3.6735260263469698</v>
      </c>
      <c r="P309" s="33">
        <v>50.135906258355298</v>
      </c>
      <c r="Q309" s="33">
        <v>54.945118644985399</v>
      </c>
      <c r="R309" s="33">
        <v>-1.8096361308832101</v>
      </c>
      <c r="S309" s="33">
        <v>0.26889821660323399</v>
      </c>
      <c r="T309" s="33">
        <v>0</v>
      </c>
      <c r="U309" s="33">
        <v>0</v>
      </c>
      <c r="V309" s="15">
        <v>0</v>
      </c>
      <c r="W309" s="15"/>
      <c r="X309" s="15"/>
    </row>
    <row r="310" spans="1:24" ht="21.25" customHeight="1" x14ac:dyDescent="0.15">
      <c r="A310" s="44" t="s">
        <v>386</v>
      </c>
      <c r="B310" s="48" t="s">
        <v>88</v>
      </c>
      <c r="C310" s="49">
        <v>27</v>
      </c>
      <c r="D310" s="48" t="s">
        <v>84</v>
      </c>
      <c r="E310" s="40">
        <f t="shared" si="8"/>
        <v>99.629732113943547</v>
      </c>
      <c r="F310" s="41">
        <f t="shared" si="9"/>
        <v>2.4907433028485886</v>
      </c>
      <c r="G310" s="42">
        <v>40</v>
      </c>
      <c r="H310" s="43">
        <v>18.2442682926829</v>
      </c>
      <c r="I310" s="33">
        <v>1.4093044181994201</v>
      </c>
      <c r="J310" s="33">
        <v>4.06439578272128</v>
      </c>
      <c r="K310" s="33">
        <v>11.7248652126008</v>
      </c>
      <c r="L310" s="33">
        <v>15.789260995322101</v>
      </c>
      <c r="M310" s="33">
        <v>71.615358302733199</v>
      </c>
      <c r="N310" s="33">
        <v>0.605908863378392</v>
      </c>
      <c r="O310" s="33">
        <v>4.1833090952012402</v>
      </c>
      <c r="P310" s="33">
        <v>40.438258931041197</v>
      </c>
      <c r="Q310" s="33">
        <v>34.614435838446497</v>
      </c>
      <c r="R310" s="33">
        <v>3.4335288665041999</v>
      </c>
      <c r="S310" s="33">
        <v>0.54001782351703598</v>
      </c>
      <c r="T310" s="33">
        <v>0</v>
      </c>
      <c r="U310" s="33">
        <v>0</v>
      </c>
      <c r="V310" s="15">
        <v>0</v>
      </c>
      <c r="W310" s="15"/>
      <c r="X310" s="15"/>
    </row>
    <row r="311" spans="1:24" ht="21.25" customHeight="1" x14ac:dyDescent="0.2">
      <c r="A311" s="47" t="s">
        <v>387</v>
      </c>
      <c r="B311" s="38" t="s">
        <v>138</v>
      </c>
      <c r="C311" s="39">
        <v>23</v>
      </c>
      <c r="D311" s="38" t="s">
        <v>84</v>
      </c>
      <c r="E311" s="40">
        <f t="shared" si="8"/>
        <v>99.462567468989533</v>
      </c>
      <c r="F311" s="41">
        <f t="shared" si="9"/>
        <v>2.3130829643951056</v>
      </c>
      <c r="G311" s="42">
        <v>43</v>
      </c>
      <c r="H311" s="43">
        <v>21.2676184210526</v>
      </c>
      <c r="I311" s="33">
        <v>0.93613364784646602</v>
      </c>
      <c r="J311" s="33">
        <v>3.52479978208954</v>
      </c>
      <c r="K311" s="33">
        <v>12.9837162094452</v>
      </c>
      <c r="L311" s="33">
        <v>16.5085159915348</v>
      </c>
      <c r="M311" s="33">
        <v>67.675202516042404</v>
      </c>
      <c r="N311" s="33">
        <v>0.433323471280467</v>
      </c>
      <c r="O311" s="33">
        <v>2.6133547003566102</v>
      </c>
      <c r="P311" s="33">
        <v>54.363544178254401</v>
      </c>
      <c r="Q311" s="33">
        <v>30.937375047980701</v>
      </c>
      <c r="R311" s="33">
        <v>-3.9866503412044398</v>
      </c>
      <c r="S311" s="33">
        <v>0.36850526884943102</v>
      </c>
      <c r="T311" s="33">
        <v>0</v>
      </c>
      <c r="U311" s="33">
        <v>0</v>
      </c>
      <c r="V311" s="15">
        <v>0</v>
      </c>
      <c r="W311" s="15"/>
      <c r="X311" s="15"/>
    </row>
    <row r="312" spans="1:24" ht="21.25" customHeight="1" x14ac:dyDescent="0.2">
      <c r="A312" s="47" t="s">
        <v>388</v>
      </c>
      <c r="B312" s="38" t="s">
        <v>138</v>
      </c>
      <c r="C312" s="39">
        <v>22</v>
      </c>
      <c r="D312" s="38" t="s">
        <v>60</v>
      </c>
      <c r="E312" s="40">
        <f t="shared" si="8"/>
        <v>99.240753122072789</v>
      </c>
      <c r="F312" s="41">
        <f t="shared" si="9"/>
        <v>2.3079244912109953</v>
      </c>
      <c r="G312" s="42">
        <v>43</v>
      </c>
      <c r="H312" s="43">
        <v>15.150714285714299</v>
      </c>
      <c r="I312" s="33">
        <v>5.6129032258064503E-2</v>
      </c>
      <c r="J312" s="33">
        <v>9.1468323196045098</v>
      </c>
      <c r="K312" s="33">
        <v>10.8068265003124</v>
      </c>
      <c r="L312" s="33">
        <v>19.953658819916999</v>
      </c>
      <c r="M312" s="33">
        <v>72.035312601313393</v>
      </c>
      <c r="N312" s="33">
        <v>2.18184981161837E-2</v>
      </c>
      <c r="O312" s="33">
        <v>6.3226003231491898E-2</v>
      </c>
      <c r="P312" s="33">
        <v>16.178341776011901</v>
      </c>
      <c r="Q312" s="33">
        <v>28.455581643391302</v>
      </c>
      <c r="R312" s="33">
        <v>-3.6952184396131398</v>
      </c>
      <c r="S312" s="33">
        <v>0.95626875608189899</v>
      </c>
      <c r="T312" s="33">
        <v>43.199009896799801</v>
      </c>
      <c r="U312" s="33">
        <v>77.385518918540797</v>
      </c>
      <c r="V312" s="15">
        <v>0.35824670313182</v>
      </c>
      <c r="W312" s="15"/>
      <c r="X312" s="15"/>
    </row>
    <row r="313" spans="1:24" ht="21.25" customHeight="1" x14ac:dyDescent="0.2">
      <c r="A313" s="47" t="s">
        <v>389</v>
      </c>
      <c r="B313" s="38" t="s">
        <v>70</v>
      </c>
      <c r="C313" s="39">
        <v>36</v>
      </c>
      <c r="D313" s="38" t="s">
        <v>63</v>
      </c>
      <c r="E313" s="40">
        <f t="shared" si="8"/>
        <v>98.893515625756933</v>
      </c>
      <c r="F313" s="41">
        <f t="shared" si="9"/>
        <v>2.5357311698912035</v>
      </c>
      <c r="G313" s="42">
        <v>39</v>
      </c>
      <c r="H313" s="43">
        <v>15.0218139534883</v>
      </c>
      <c r="I313" s="33">
        <v>1.56965405498724</v>
      </c>
      <c r="J313" s="33">
        <v>8.0553504827269506</v>
      </c>
      <c r="K313" s="33">
        <v>9.7584189085404507</v>
      </c>
      <c r="L313" s="33">
        <v>17.8137693912674</v>
      </c>
      <c r="M313" s="33">
        <v>70.507166023725603</v>
      </c>
      <c r="N313" s="33">
        <v>1.33506001807676</v>
      </c>
      <c r="O313" s="33">
        <v>3.48649053988018</v>
      </c>
      <c r="P313" s="33">
        <v>16.128216801657899</v>
      </c>
      <c r="Q313" s="33">
        <v>42.660157243564399</v>
      </c>
      <c r="R313" s="33">
        <v>2.9739922139298698</v>
      </c>
      <c r="S313" s="33">
        <v>1.2860800794525</v>
      </c>
      <c r="T313" s="33">
        <v>0.38273810913246398</v>
      </c>
      <c r="U313" s="33">
        <v>3.0119636100174301</v>
      </c>
      <c r="V313" s="15">
        <v>0.112745725780087</v>
      </c>
      <c r="W313" s="15"/>
      <c r="X313" s="15"/>
    </row>
    <row r="314" spans="1:24" ht="21.25" customHeight="1" x14ac:dyDescent="0.15">
      <c r="A314" s="44" t="s">
        <v>390</v>
      </c>
      <c r="B314" s="45" t="s">
        <v>106</v>
      </c>
      <c r="C314" s="46">
        <v>24</v>
      </c>
      <c r="D314" s="45" t="s">
        <v>103</v>
      </c>
      <c r="E314" s="40">
        <f t="shared" si="8"/>
        <v>98.734458498567193</v>
      </c>
      <c r="F314" s="41">
        <f t="shared" si="9"/>
        <v>2.5316527820145436</v>
      </c>
      <c r="G314" s="42">
        <v>39</v>
      </c>
      <c r="H314" s="43">
        <v>15.214116279069801</v>
      </c>
      <c r="I314" s="33">
        <v>1.4249264469099201</v>
      </c>
      <c r="J314" s="33">
        <v>8.9993612359111097</v>
      </c>
      <c r="K314" s="33">
        <v>9.1320927014626907</v>
      </c>
      <c r="L314" s="33">
        <v>18.131453937373799</v>
      </c>
      <c r="M314" s="33">
        <v>70.524417251678102</v>
      </c>
      <c r="N314" s="33">
        <v>0.38138396213918202</v>
      </c>
      <c r="O314" s="33">
        <v>2.07797875929707</v>
      </c>
      <c r="P314" s="33">
        <v>24.609652710062999</v>
      </c>
      <c r="Q314" s="33">
        <v>95.074681729267098</v>
      </c>
      <c r="R314" s="33">
        <v>0.78090524045510701</v>
      </c>
      <c r="S314" s="33">
        <v>1.3377694867880301</v>
      </c>
      <c r="T314" s="33">
        <v>38.823962081197998</v>
      </c>
      <c r="U314" s="33">
        <v>59.851810796225401</v>
      </c>
      <c r="V314" s="15">
        <v>0.39344978964011401</v>
      </c>
      <c r="W314" s="15"/>
      <c r="X314" s="15"/>
    </row>
    <row r="315" spans="1:24" ht="21.25" customHeight="1" x14ac:dyDescent="0.15">
      <c r="A315" s="44" t="s">
        <v>391</v>
      </c>
      <c r="B315" s="45" t="s">
        <v>141</v>
      </c>
      <c r="C315" s="46">
        <v>27</v>
      </c>
      <c r="D315" s="45" t="s">
        <v>60</v>
      </c>
      <c r="E315" s="40">
        <f t="shared" si="8"/>
        <v>98.523787880429879</v>
      </c>
      <c r="F315" s="41">
        <f t="shared" si="9"/>
        <v>2.4030192165958506</v>
      </c>
      <c r="G315" s="42">
        <v>41</v>
      </c>
      <c r="H315" s="43">
        <v>16.631473684210501</v>
      </c>
      <c r="I315" s="33">
        <v>0.20324875321484101</v>
      </c>
      <c r="J315" s="33">
        <v>8.3285321975057602</v>
      </c>
      <c r="K315" s="33">
        <v>10.8039101662871</v>
      </c>
      <c r="L315" s="33">
        <v>19.132442363792901</v>
      </c>
      <c r="M315" s="33">
        <v>70.124218562129897</v>
      </c>
      <c r="N315" s="33">
        <v>0.110524643265033</v>
      </c>
      <c r="O315" s="33">
        <v>0.26121680377990197</v>
      </c>
      <c r="P315" s="33">
        <v>27.709589502132701</v>
      </c>
      <c r="Q315" s="33">
        <v>95.748591881242604</v>
      </c>
      <c r="R315" s="33">
        <v>-1.59458159332364</v>
      </c>
      <c r="S315" s="33">
        <v>0.99761403640672097</v>
      </c>
      <c r="T315" s="33">
        <v>201.512779668055</v>
      </c>
      <c r="U315" s="33">
        <v>198.625597431199</v>
      </c>
      <c r="V315" s="15">
        <v>0.50360772972813295</v>
      </c>
      <c r="W315" s="15"/>
      <c r="X315" s="15"/>
    </row>
    <row r="316" spans="1:24" ht="21.25" customHeight="1" x14ac:dyDescent="0.15">
      <c r="A316" s="37" t="s">
        <v>392</v>
      </c>
      <c r="B316" s="38" t="s">
        <v>61</v>
      </c>
      <c r="C316" s="39">
        <v>20</v>
      </c>
      <c r="D316" s="38" t="s">
        <v>59</v>
      </c>
      <c r="E316" s="40">
        <f t="shared" si="8"/>
        <v>98.513786061878065</v>
      </c>
      <c r="F316" s="41">
        <f t="shared" si="9"/>
        <v>2.2910182805087924</v>
      </c>
      <c r="G316" s="42">
        <v>43</v>
      </c>
      <c r="H316" s="43">
        <v>13.415416666666699</v>
      </c>
      <c r="I316" s="33">
        <v>1.4335084084169201</v>
      </c>
      <c r="J316" s="33">
        <v>9.4501392507589905</v>
      </c>
      <c r="K316" s="33">
        <v>8.7435573180102892</v>
      </c>
      <c r="L316" s="33">
        <v>18.193696568769202</v>
      </c>
      <c r="M316" s="33">
        <v>65.150470433079406</v>
      </c>
      <c r="N316" s="33">
        <v>2.6540209248248599</v>
      </c>
      <c r="O316" s="33">
        <v>4.1745002093523604</v>
      </c>
      <c r="P316" s="33">
        <v>15.042303601628999</v>
      </c>
      <c r="Q316" s="33">
        <v>32.187754341518101</v>
      </c>
      <c r="R316" s="33">
        <v>4.0639760531642803</v>
      </c>
      <c r="S316" s="33">
        <v>1.4169980775558699</v>
      </c>
      <c r="T316" s="33">
        <v>125.68415230196</v>
      </c>
      <c r="U316" s="33">
        <v>216.05843339482999</v>
      </c>
      <c r="V316" s="15">
        <v>0.36777433531059101</v>
      </c>
      <c r="W316" s="15"/>
      <c r="X316" s="15"/>
    </row>
    <row r="317" spans="1:24" ht="21.25" customHeight="1" x14ac:dyDescent="0.15">
      <c r="A317" s="44" t="s">
        <v>393</v>
      </c>
      <c r="B317" s="45" t="s">
        <v>81</v>
      </c>
      <c r="C317" s="46">
        <v>27</v>
      </c>
      <c r="D317" s="45" t="s">
        <v>84</v>
      </c>
      <c r="E317" s="40">
        <f t="shared" si="8"/>
        <v>98.283544101846104</v>
      </c>
      <c r="F317" s="41">
        <f t="shared" si="9"/>
        <v>2.2337169114055935</v>
      </c>
      <c r="G317" s="42">
        <v>44</v>
      </c>
      <c r="H317" s="43">
        <v>20.741447368420999</v>
      </c>
      <c r="I317" s="33">
        <v>9.8791569704799104E-2</v>
      </c>
      <c r="J317" s="33">
        <v>4.8203720903997098</v>
      </c>
      <c r="K317" s="33">
        <v>9.4584846390899902</v>
      </c>
      <c r="L317" s="33">
        <v>14.2788567294897</v>
      </c>
      <c r="M317" s="33">
        <v>89.528424213969402</v>
      </c>
      <c r="N317" s="33">
        <v>3.0066485097336101E-2</v>
      </c>
      <c r="O317" s="33">
        <v>0.15096895172296201</v>
      </c>
      <c r="P317" s="33">
        <v>51.904119514731903</v>
      </c>
      <c r="Q317" s="33">
        <v>55.072810155664001</v>
      </c>
      <c r="R317" s="33">
        <v>2.1091239140848499</v>
      </c>
      <c r="S317" s="33">
        <v>0.75741833943824399</v>
      </c>
      <c r="T317" s="33">
        <v>1.7029559597394999E-12</v>
      </c>
      <c r="U317" s="33">
        <v>2.71863209624802E-5</v>
      </c>
      <c r="V317" s="15">
        <v>6.2640173174453704E-8</v>
      </c>
      <c r="W317" s="15"/>
      <c r="X317" s="15"/>
    </row>
    <row r="318" spans="1:24" ht="21.25" customHeight="1" x14ac:dyDescent="0.15">
      <c r="A318" s="44" t="s">
        <v>394</v>
      </c>
      <c r="B318" s="45" t="s">
        <v>100</v>
      </c>
      <c r="C318" s="46">
        <v>24</v>
      </c>
      <c r="D318" s="45" t="s">
        <v>66</v>
      </c>
      <c r="E318" s="40">
        <f t="shared" si="8"/>
        <v>98.223503608018376</v>
      </c>
      <c r="F318" s="41">
        <f t="shared" si="9"/>
        <v>2.4555875902004596</v>
      </c>
      <c r="G318" s="42">
        <v>40</v>
      </c>
      <c r="H318" s="43">
        <v>15.8688888888889</v>
      </c>
      <c r="I318" s="33">
        <v>0.18654965906830501</v>
      </c>
      <c r="J318" s="33">
        <v>7.6567066559596002</v>
      </c>
      <c r="K318" s="33">
        <v>10.9824325791846</v>
      </c>
      <c r="L318" s="33">
        <v>18.639139235144199</v>
      </c>
      <c r="M318" s="33">
        <v>73.251251924131196</v>
      </c>
      <c r="N318" s="33">
        <v>6.2881277637502397E-2</v>
      </c>
      <c r="O318" s="33">
        <v>0.203961538589609</v>
      </c>
      <c r="P318" s="33">
        <v>26.362684316704801</v>
      </c>
      <c r="Q318" s="33">
        <v>77.142071650991596</v>
      </c>
      <c r="R318" s="33">
        <v>-1.3533720307976</v>
      </c>
      <c r="S318" s="33">
        <v>0.82742653864522397</v>
      </c>
      <c r="T318" s="33">
        <v>2.8643509052051299</v>
      </c>
      <c r="U318" s="33">
        <v>13.296404644689</v>
      </c>
      <c r="V318" s="15">
        <v>0.17724115041291399</v>
      </c>
      <c r="W318" s="15"/>
      <c r="X318" s="15"/>
    </row>
    <row r="319" spans="1:24" ht="21.25" customHeight="1" x14ac:dyDescent="0.15">
      <c r="A319" s="44" t="s">
        <v>395</v>
      </c>
      <c r="B319" s="45" t="s">
        <v>170</v>
      </c>
      <c r="C319" s="46">
        <v>32</v>
      </c>
      <c r="D319" s="45" t="s">
        <v>84</v>
      </c>
      <c r="E319" s="40">
        <f t="shared" si="8"/>
        <v>97.330895996422157</v>
      </c>
      <c r="F319" s="41">
        <f t="shared" si="9"/>
        <v>2.317402285629099</v>
      </c>
      <c r="G319" s="42">
        <v>42</v>
      </c>
      <c r="H319" s="43">
        <v>20.5255405405406</v>
      </c>
      <c r="I319" s="33">
        <v>0.95648002510349395</v>
      </c>
      <c r="J319" s="33">
        <v>3.41666832658222</v>
      </c>
      <c r="K319" s="33">
        <v>11.355819462899101</v>
      </c>
      <c r="L319" s="33">
        <v>14.7724877894813</v>
      </c>
      <c r="M319" s="33">
        <v>80.970347671404696</v>
      </c>
      <c r="N319" s="33">
        <v>0.28293531930283999</v>
      </c>
      <c r="O319" s="33">
        <v>1.2847539954329601</v>
      </c>
      <c r="P319" s="33">
        <v>49.7937540070496</v>
      </c>
      <c r="Q319" s="33">
        <v>49.097305618594397</v>
      </c>
      <c r="R319" s="33">
        <v>-2.1054452120259599</v>
      </c>
      <c r="S319" s="33">
        <v>0.43052246388808901</v>
      </c>
      <c r="T319" s="33">
        <v>0</v>
      </c>
      <c r="U319" s="33">
        <v>0</v>
      </c>
      <c r="V319" s="15">
        <v>0</v>
      </c>
      <c r="W319" s="15"/>
      <c r="X319" s="15"/>
    </row>
    <row r="320" spans="1:24" ht="21.25" customHeight="1" x14ac:dyDescent="0.15">
      <c r="A320" s="44" t="s">
        <v>396</v>
      </c>
      <c r="B320" s="48" t="s">
        <v>94</v>
      </c>
      <c r="C320" s="49">
        <v>27</v>
      </c>
      <c r="D320" s="48" t="s">
        <v>84</v>
      </c>
      <c r="E320" s="40">
        <f t="shared" si="8"/>
        <v>97.146632708757565</v>
      </c>
      <c r="F320" s="41">
        <f t="shared" si="9"/>
        <v>2.2078780161081264</v>
      </c>
      <c r="G320" s="42">
        <v>44</v>
      </c>
      <c r="H320" s="43">
        <v>22.9725000000001</v>
      </c>
      <c r="I320" s="33">
        <v>0.396704895876069</v>
      </c>
      <c r="J320" s="33">
        <v>3.26136083415361</v>
      </c>
      <c r="K320" s="33">
        <v>9.5348687774274001</v>
      </c>
      <c r="L320" s="33">
        <v>12.796229611580999</v>
      </c>
      <c r="M320" s="33">
        <v>79.827859993119901</v>
      </c>
      <c r="N320" s="33">
        <v>0.10694959673578899</v>
      </c>
      <c r="O320" s="33">
        <v>0.99118629601983199</v>
      </c>
      <c r="P320" s="33">
        <v>84.308206427074495</v>
      </c>
      <c r="Q320" s="33">
        <v>78.2869732302117</v>
      </c>
      <c r="R320" s="33">
        <v>4.8185717069200502E-2</v>
      </c>
      <c r="S320" s="33">
        <v>0.47832569040997402</v>
      </c>
      <c r="T320" s="33">
        <v>0</v>
      </c>
      <c r="U320" s="33">
        <v>0.68761473072564805</v>
      </c>
      <c r="V320" s="15">
        <v>0</v>
      </c>
      <c r="W320" s="15"/>
      <c r="X320" s="15"/>
    </row>
    <row r="321" spans="1:24" ht="21.25" customHeight="1" x14ac:dyDescent="0.15">
      <c r="A321" s="44" t="s">
        <v>397</v>
      </c>
      <c r="B321" s="45" t="s">
        <v>70</v>
      </c>
      <c r="C321" s="46">
        <v>25</v>
      </c>
      <c r="D321" s="45" t="s">
        <v>60</v>
      </c>
      <c r="E321" s="40">
        <f t="shared" si="8"/>
        <v>97.127086003476592</v>
      </c>
      <c r="F321" s="41">
        <f t="shared" si="9"/>
        <v>2.4904381026532461</v>
      </c>
      <c r="G321" s="42">
        <v>39</v>
      </c>
      <c r="H321" s="43">
        <v>13.0497</v>
      </c>
      <c r="I321" s="33">
        <v>1.50930842407541</v>
      </c>
      <c r="J321" s="33">
        <v>8.5262582700076095</v>
      </c>
      <c r="K321" s="33">
        <v>8.6961802162785808</v>
      </c>
      <c r="L321" s="33">
        <v>17.222438486286201</v>
      </c>
      <c r="M321" s="33">
        <v>73.385793255519403</v>
      </c>
      <c r="N321" s="33">
        <v>0.45579341386942701</v>
      </c>
      <c r="O321" s="33">
        <v>2.6418616285523902</v>
      </c>
      <c r="P321" s="33">
        <v>17.415753298767701</v>
      </c>
      <c r="Q321" s="33">
        <v>67.5729072631283</v>
      </c>
      <c r="R321" s="33">
        <v>2.9134066693072</v>
      </c>
      <c r="S321" s="33">
        <v>1.3612630433445501</v>
      </c>
      <c r="T321" s="33">
        <v>182.73040667570501</v>
      </c>
      <c r="U321" s="33">
        <v>186.21463840274299</v>
      </c>
      <c r="V321" s="15">
        <v>0.495278115570983</v>
      </c>
      <c r="W321" s="15"/>
      <c r="X321" s="15"/>
    </row>
    <row r="322" spans="1:24" ht="21.25" customHeight="1" x14ac:dyDescent="0.15">
      <c r="A322" s="44" t="s">
        <v>398</v>
      </c>
      <c r="B322" s="48" t="s">
        <v>69</v>
      </c>
      <c r="C322" s="49">
        <v>30</v>
      </c>
      <c r="D322" s="48" t="s">
        <v>60</v>
      </c>
      <c r="E322" s="40">
        <f t="shared" si="8"/>
        <v>96.942135374151789</v>
      </c>
      <c r="F322" s="41">
        <f t="shared" si="9"/>
        <v>2.2032303494125407</v>
      </c>
      <c r="G322" s="42">
        <v>44</v>
      </c>
      <c r="H322" s="43">
        <v>15.1596486486487</v>
      </c>
      <c r="I322" s="33">
        <v>0.70675275147118</v>
      </c>
      <c r="J322" s="33">
        <v>6.5642137987576001</v>
      </c>
      <c r="K322" s="33">
        <v>10.9994422523046</v>
      </c>
      <c r="L322" s="33">
        <v>17.5636560510622</v>
      </c>
      <c r="M322" s="33">
        <v>74.337528600744207</v>
      </c>
      <c r="N322" s="33">
        <v>0.55830510876162898</v>
      </c>
      <c r="O322" s="33">
        <v>1.5951932125628401</v>
      </c>
      <c r="P322" s="33">
        <v>19.460082477337</v>
      </c>
      <c r="Q322" s="33">
        <v>69.804072480578895</v>
      </c>
      <c r="R322" s="33">
        <v>2.3796706041505402</v>
      </c>
      <c r="S322" s="33">
        <v>1.08956714525112</v>
      </c>
      <c r="T322" s="33">
        <v>239.93799564276901</v>
      </c>
      <c r="U322" s="33">
        <v>210.07789788738</v>
      </c>
      <c r="V322" s="15">
        <v>0.53317671462795602</v>
      </c>
      <c r="W322" s="15"/>
      <c r="X322" s="15"/>
    </row>
    <row r="323" spans="1:24" ht="21.25" customHeight="1" x14ac:dyDescent="0.15">
      <c r="A323" s="44" t="s">
        <v>399</v>
      </c>
      <c r="B323" s="45" t="s">
        <v>100</v>
      </c>
      <c r="C323" s="46">
        <v>33</v>
      </c>
      <c r="D323" s="45" t="s">
        <v>103</v>
      </c>
      <c r="E323" s="40">
        <f t="shared" ref="E323:E386" si="10">(H323*G323*H$2)+(J323*J$2)+(K323*K$2)+(L323*L$2)+(M323*M$2)+(N323*N$2)+(O323*O$2)+(P323*P$2)+(Q323*Q$2)+(R323*R$2)+(S323*S$2)+(T323*T$2)+(U323*U$2)+(W323*W$2)+(X323*X$2)</f>
        <v>96.872047349090238</v>
      </c>
      <c r="F323" s="41">
        <f t="shared" ref="F323:F386" si="11">E323/G323</f>
        <v>2.4218011837272559</v>
      </c>
      <c r="G323" s="42">
        <v>40</v>
      </c>
      <c r="H323" s="43">
        <v>16.8048</v>
      </c>
      <c r="I323" s="33">
        <v>2.01939790423065</v>
      </c>
      <c r="J323" s="33">
        <v>7.9089359611462404</v>
      </c>
      <c r="K323" s="33">
        <v>8.5601444798770796</v>
      </c>
      <c r="L323" s="33">
        <v>16.469080441023401</v>
      </c>
      <c r="M323" s="33">
        <v>64.403916486722395</v>
      </c>
      <c r="N323" s="33">
        <v>1.5373913716134799</v>
      </c>
      <c r="O323" s="33">
        <v>3.07309660591946</v>
      </c>
      <c r="P323" s="33">
        <v>45.583272854100798</v>
      </c>
      <c r="Q323" s="33">
        <v>17.0636077590169</v>
      </c>
      <c r="R323" s="33">
        <v>-1.3100737679251999</v>
      </c>
      <c r="S323" s="33">
        <v>0.85468384786615603</v>
      </c>
      <c r="T323" s="33">
        <v>286.658586238731</v>
      </c>
      <c r="U323" s="33">
        <v>252.35350951319501</v>
      </c>
      <c r="V323" s="15">
        <v>0.53182217708647195</v>
      </c>
      <c r="W323" s="15"/>
      <c r="X323" s="15"/>
    </row>
    <row r="324" spans="1:24" ht="21.25" customHeight="1" x14ac:dyDescent="0.15">
      <c r="A324" s="44" t="s">
        <v>400</v>
      </c>
      <c r="B324" s="45" t="s">
        <v>95</v>
      </c>
      <c r="C324" s="46">
        <v>20</v>
      </c>
      <c r="D324" s="45" t="s">
        <v>63</v>
      </c>
      <c r="E324" s="40">
        <f t="shared" si="10"/>
        <v>96.493022980618761</v>
      </c>
      <c r="F324" s="41">
        <f t="shared" si="11"/>
        <v>2.412325574515469</v>
      </c>
      <c r="G324" s="42">
        <v>40</v>
      </c>
      <c r="H324" s="43">
        <v>16.394797297297298</v>
      </c>
      <c r="I324" s="33">
        <v>1.54014654796781</v>
      </c>
      <c r="J324" s="33">
        <v>7.3554500783785999</v>
      </c>
      <c r="K324" s="33">
        <v>9.7951609202030792</v>
      </c>
      <c r="L324" s="33">
        <v>17.150610998581602</v>
      </c>
      <c r="M324" s="33">
        <v>69.796694780011194</v>
      </c>
      <c r="N324" s="33">
        <v>1.39301463319357</v>
      </c>
      <c r="O324" s="33">
        <v>3.6103733134775302</v>
      </c>
      <c r="P324" s="33">
        <v>14.610479839565301</v>
      </c>
      <c r="Q324" s="33">
        <v>12.6231585167557</v>
      </c>
      <c r="R324" s="33">
        <v>-0.30045614275417898</v>
      </c>
      <c r="S324" s="33">
        <v>1.0388467645431001</v>
      </c>
      <c r="T324" s="33">
        <v>2.04857582234464</v>
      </c>
      <c r="U324" s="33">
        <v>4.79435940673656</v>
      </c>
      <c r="V324" s="15">
        <v>0.29937092106886698</v>
      </c>
      <c r="W324" s="15"/>
      <c r="X324" s="15"/>
    </row>
    <row r="325" spans="1:24" ht="21.25" customHeight="1" x14ac:dyDescent="0.2">
      <c r="A325" s="47" t="s">
        <v>401</v>
      </c>
      <c r="B325" s="38" t="s">
        <v>127</v>
      </c>
      <c r="C325" s="39">
        <v>23</v>
      </c>
      <c r="D325" s="38" t="s">
        <v>66</v>
      </c>
      <c r="E325" s="40">
        <f t="shared" si="10"/>
        <v>96.214263253884397</v>
      </c>
      <c r="F325" s="41">
        <f t="shared" si="11"/>
        <v>2.0044638177892584</v>
      </c>
      <c r="G325" s="42">
        <v>48</v>
      </c>
      <c r="H325" s="43">
        <v>12.2233421052631</v>
      </c>
      <c r="I325" s="33">
        <v>0.975670433876628</v>
      </c>
      <c r="J325" s="33">
        <v>8.0439560465967404</v>
      </c>
      <c r="K325" s="33">
        <v>9.5504324573997597</v>
      </c>
      <c r="L325" s="33">
        <v>17.594388503996399</v>
      </c>
      <c r="M325" s="33">
        <v>68.916616302262995</v>
      </c>
      <c r="N325" s="33">
        <v>0.54071415224519503</v>
      </c>
      <c r="O325" s="33">
        <v>2.9436639510494098</v>
      </c>
      <c r="P325" s="33">
        <v>15.4273084433229</v>
      </c>
      <c r="Q325" s="33">
        <v>92.699247270554395</v>
      </c>
      <c r="R325" s="33">
        <v>-9.5865587127224205E-2</v>
      </c>
      <c r="S325" s="33">
        <v>1.04169104671246</v>
      </c>
      <c r="T325" s="33">
        <v>0.60879854248477405</v>
      </c>
      <c r="U325" s="33">
        <v>3.2529007606694602</v>
      </c>
      <c r="V325" s="15">
        <v>0.15765042658487399</v>
      </c>
      <c r="W325" s="15"/>
      <c r="X325" s="15"/>
    </row>
    <row r="326" spans="1:24" ht="21.25" customHeight="1" x14ac:dyDescent="0.2">
      <c r="A326" s="47" t="s">
        <v>402</v>
      </c>
      <c r="B326" s="38" t="s">
        <v>68</v>
      </c>
      <c r="C326" s="39">
        <v>24</v>
      </c>
      <c r="D326" s="38" t="s">
        <v>73</v>
      </c>
      <c r="E326" s="40">
        <f t="shared" si="10"/>
        <v>96.151721955173855</v>
      </c>
      <c r="F326" s="41">
        <f t="shared" si="11"/>
        <v>2.4037930488793462</v>
      </c>
      <c r="G326" s="42">
        <v>40</v>
      </c>
      <c r="H326" s="43">
        <v>13.432176470588301</v>
      </c>
      <c r="I326" s="33">
        <v>1.38474803429341</v>
      </c>
      <c r="J326" s="33">
        <v>9.0376834375653203</v>
      </c>
      <c r="K326" s="33">
        <v>7.1184998541614002</v>
      </c>
      <c r="L326" s="33">
        <v>16.156183291726698</v>
      </c>
      <c r="M326" s="33">
        <v>85.750065476323599</v>
      </c>
      <c r="N326" s="33">
        <v>0.73149069749362405</v>
      </c>
      <c r="O326" s="33">
        <v>1.4604053772449701</v>
      </c>
      <c r="P326" s="33">
        <v>9.4366429367098004</v>
      </c>
      <c r="Q326" s="33">
        <v>33.5800847273198</v>
      </c>
      <c r="R326" s="33">
        <v>1.96578688830506</v>
      </c>
      <c r="S326" s="33">
        <v>1.1191264520862401</v>
      </c>
      <c r="T326" s="33">
        <v>0.56195596075049603</v>
      </c>
      <c r="U326" s="33">
        <v>1.9611445755943699</v>
      </c>
      <c r="V326" s="15">
        <v>0.22272436339955901</v>
      </c>
      <c r="W326" s="15"/>
      <c r="X326" s="15"/>
    </row>
    <row r="327" spans="1:24" ht="21.25" customHeight="1" x14ac:dyDescent="0.15">
      <c r="A327" s="44" t="s">
        <v>403</v>
      </c>
      <c r="B327" s="45" t="s">
        <v>61</v>
      </c>
      <c r="C327" s="46">
        <v>20</v>
      </c>
      <c r="D327" s="45" t="s">
        <v>84</v>
      </c>
      <c r="E327" s="40">
        <f t="shared" si="10"/>
        <v>95.994327970407426</v>
      </c>
      <c r="F327" s="41">
        <f t="shared" si="11"/>
        <v>2.2324262318699399</v>
      </c>
      <c r="G327" s="42">
        <v>43</v>
      </c>
      <c r="H327" s="43">
        <v>19.425000000000001</v>
      </c>
      <c r="I327" s="33">
        <v>0.94015369863609899</v>
      </c>
      <c r="J327" s="33">
        <v>5.4249915464254697</v>
      </c>
      <c r="K327" s="33">
        <v>10.6995012884699</v>
      </c>
      <c r="L327" s="33">
        <v>16.124492834895399</v>
      </c>
      <c r="M327" s="33">
        <v>70.139084431178105</v>
      </c>
      <c r="N327" s="33">
        <v>0.85820166678886201</v>
      </c>
      <c r="O327" s="33">
        <v>1.6277203687153501</v>
      </c>
      <c r="P327" s="33">
        <v>46.479332563507803</v>
      </c>
      <c r="Q327" s="33">
        <v>63.662973738494301</v>
      </c>
      <c r="R327" s="33">
        <v>3.9313577556978201</v>
      </c>
      <c r="S327" s="33">
        <v>0.81344860515408002</v>
      </c>
      <c r="T327" s="33">
        <v>0</v>
      </c>
      <c r="U327" s="33">
        <v>0</v>
      </c>
      <c r="V327" s="15">
        <v>0</v>
      </c>
      <c r="W327" s="15"/>
      <c r="X327" s="15"/>
    </row>
    <row r="328" spans="1:24" ht="21.25" customHeight="1" x14ac:dyDescent="0.15">
      <c r="A328" s="44" t="s">
        <v>404</v>
      </c>
      <c r="B328" s="45" t="s">
        <v>141</v>
      </c>
      <c r="C328" s="46">
        <v>34</v>
      </c>
      <c r="D328" s="45" t="s">
        <v>60</v>
      </c>
      <c r="E328" s="40">
        <f t="shared" si="10"/>
        <v>95.892950847553976</v>
      </c>
      <c r="F328" s="41">
        <f t="shared" si="11"/>
        <v>2.3388524596964384</v>
      </c>
      <c r="G328" s="42">
        <v>41</v>
      </c>
      <c r="H328" s="43">
        <v>13.9175</v>
      </c>
      <c r="I328" s="33">
        <v>2.1318750285561099</v>
      </c>
      <c r="J328" s="33">
        <v>6.7671644384863496</v>
      </c>
      <c r="K328" s="33">
        <v>11.4031732535635</v>
      </c>
      <c r="L328" s="33">
        <v>18.170337692049898</v>
      </c>
      <c r="M328" s="33">
        <v>59.084487148349197</v>
      </c>
      <c r="N328" s="33">
        <v>2.4418086181939902</v>
      </c>
      <c r="O328" s="33">
        <v>5.15912790650723</v>
      </c>
      <c r="P328" s="33">
        <v>7.6071919210768897</v>
      </c>
      <c r="Q328" s="33">
        <v>62.998334167259998</v>
      </c>
      <c r="R328" s="33">
        <v>-1.34677560935231</v>
      </c>
      <c r="S328" s="33">
        <v>0.810589197521287</v>
      </c>
      <c r="T328" s="33">
        <v>163.00106837999999</v>
      </c>
      <c r="U328" s="33">
        <v>144.28984805102101</v>
      </c>
      <c r="V328" s="15">
        <v>0.53044544978142805</v>
      </c>
      <c r="W328" s="15"/>
      <c r="X328" s="15"/>
    </row>
    <row r="329" spans="1:24" ht="21.25" customHeight="1" x14ac:dyDescent="0.15">
      <c r="A329" s="37" t="s">
        <v>405</v>
      </c>
      <c r="B329" s="38" t="s">
        <v>119</v>
      </c>
      <c r="C329" s="39">
        <v>21</v>
      </c>
      <c r="D329" s="38" t="s">
        <v>73</v>
      </c>
      <c r="E329" s="40">
        <f t="shared" si="10"/>
        <v>95.448298301097097</v>
      </c>
      <c r="F329" s="41">
        <f t="shared" si="11"/>
        <v>2.3280072756365144</v>
      </c>
      <c r="G329" s="42">
        <v>41</v>
      </c>
      <c r="H329" s="43">
        <v>13.493585365853701</v>
      </c>
      <c r="I329" s="33">
        <v>0.84670609303272104</v>
      </c>
      <c r="J329" s="33">
        <v>7.7366859790652596</v>
      </c>
      <c r="K329" s="33">
        <v>7.8427068254775598</v>
      </c>
      <c r="L329" s="33">
        <v>15.5793928045429</v>
      </c>
      <c r="M329" s="33">
        <v>86.499809661681397</v>
      </c>
      <c r="N329" s="33">
        <v>0.61340396986303602</v>
      </c>
      <c r="O329" s="33">
        <v>1.41036521122443</v>
      </c>
      <c r="P329" s="33">
        <v>13.1974231708954</v>
      </c>
      <c r="Q329" s="33">
        <v>21.678756696481699</v>
      </c>
      <c r="R329" s="33">
        <v>-5.75387260822866E-2</v>
      </c>
      <c r="S329" s="33">
        <v>1.02873141207888</v>
      </c>
      <c r="T329" s="33">
        <v>8.2654041052951696E-2</v>
      </c>
      <c r="U329" s="33">
        <v>0.22498560495311601</v>
      </c>
      <c r="V329" s="15">
        <v>0.26867161669832801</v>
      </c>
      <c r="W329" s="15"/>
      <c r="X329" s="15"/>
    </row>
    <row r="330" spans="1:24" ht="21.25" customHeight="1" x14ac:dyDescent="0.2">
      <c r="A330" s="47" t="s">
        <v>406</v>
      </c>
      <c r="B330" s="38" t="s">
        <v>88</v>
      </c>
      <c r="C330" s="39">
        <v>27</v>
      </c>
      <c r="D330" s="38" t="s">
        <v>73</v>
      </c>
      <c r="E330" s="40">
        <f t="shared" si="10"/>
        <v>95.291057104516582</v>
      </c>
      <c r="F330" s="41">
        <f t="shared" si="11"/>
        <v>2.3822764276129145</v>
      </c>
      <c r="G330" s="42">
        <v>40</v>
      </c>
      <c r="H330" s="43">
        <v>12.8827236842106</v>
      </c>
      <c r="I330" s="33">
        <v>0.98182974186977201</v>
      </c>
      <c r="J330" s="33">
        <v>8.8895810516049192</v>
      </c>
      <c r="K330" s="33">
        <v>6.6192025760193598</v>
      </c>
      <c r="L330" s="33">
        <v>15.508783627624201</v>
      </c>
      <c r="M330" s="33">
        <v>84.921047036362395</v>
      </c>
      <c r="N330" s="33">
        <v>0.87169422508051597</v>
      </c>
      <c r="O330" s="33">
        <v>1.6288784126689</v>
      </c>
      <c r="P330" s="33">
        <v>15.2321293906238</v>
      </c>
      <c r="Q330" s="33">
        <v>45.966856086213198</v>
      </c>
      <c r="R330" s="33">
        <v>2.50785256866605</v>
      </c>
      <c r="S330" s="33">
        <v>1.18111829361554</v>
      </c>
      <c r="T330" s="33">
        <v>5.9301696621232001</v>
      </c>
      <c r="U330" s="33">
        <v>13.7395491843864</v>
      </c>
      <c r="V330" s="15">
        <v>0.30148726112450402</v>
      </c>
      <c r="W330" s="15"/>
      <c r="X330" s="15"/>
    </row>
    <row r="331" spans="1:24" ht="21.25" customHeight="1" x14ac:dyDescent="0.15">
      <c r="A331" s="44" t="s">
        <v>407</v>
      </c>
      <c r="B331" s="45" t="s">
        <v>100</v>
      </c>
      <c r="C331" s="46">
        <v>26</v>
      </c>
      <c r="D331" s="45" t="s">
        <v>73</v>
      </c>
      <c r="E331" s="40">
        <f t="shared" si="10"/>
        <v>94.61453434709928</v>
      </c>
      <c r="F331" s="41">
        <f t="shared" si="11"/>
        <v>2.3653633586774818</v>
      </c>
      <c r="G331" s="42">
        <v>40</v>
      </c>
      <c r="H331" s="43">
        <v>13.2914285714286</v>
      </c>
      <c r="I331" s="33">
        <v>2.0868421052631598</v>
      </c>
      <c r="J331" s="33">
        <v>6.6819707756755999</v>
      </c>
      <c r="K331" s="33">
        <v>8.6512756957538404</v>
      </c>
      <c r="L331" s="33">
        <v>15.333246471429501</v>
      </c>
      <c r="M331" s="33">
        <v>74.979574039399196</v>
      </c>
      <c r="N331" s="33">
        <v>1.65189907091346</v>
      </c>
      <c r="O331" s="33">
        <v>4.3164386859908399</v>
      </c>
      <c r="P331" s="33">
        <v>12.4606527056484</v>
      </c>
      <c r="Q331" s="33">
        <v>41.774622487856398</v>
      </c>
      <c r="R331" s="33">
        <v>-1.63898620547246</v>
      </c>
      <c r="S331" s="33">
        <v>0.72209112855883595</v>
      </c>
      <c r="T331" s="33">
        <v>0.18310860275621799</v>
      </c>
      <c r="U331" s="33">
        <v>2.6228810523944301</v>
      </c>
      <c r="V331" s="15">
        <v>6.5256335646179497E-2</v>
      </c>
      <c r="W331" s="15"/>
      <c r="X331" s="15"/>
    </row>
    <row r="332" spans="1:24" ht="21.25" customHeight="1" x14ac:dyDescent="0.15">
      <c r="A332" s="44" t="s">
        <v>408</v>
      </c>
      <c r="B332" s="45" t="s">
        <v>98</v>
      </c>
      <c r="C332" s="46">
        <v>26</v>
      </c>
      <c r="D332" s="45" t="s">
        <v>84</v>
      </c>
      <c r="E332" s="40">
        <f t="shared" si="10"/>
        <v>94.544135532173172</v>
      </c>
      <c r="F332" s="41">
        <f t="shared" si="11"/>
        <v>2.0115773517483655</v>
      </c>
      <c r="G332" s="42">
        <v>47</v>
      </c>
      <c r="H332" s="43">
        <v>22.100885714285798</v>
      </c>
      <c r="I332" s="33">
        <v>0.35636547301836802</v>
      </c>
      <c r="J332" s="33">
        <v>4.5648788533363298</v>
      </c>
      <c r="K332" s="33">
        <v>11.693551000301699</v>
      </c>
      <c r="L332" s="33">
        <v>16.258429853637899</v>
      </c>
      <c r="M332" s="33">
        <v>54.648255594034701</v>
      </c>
      <c r="N332" s="33">
        <v>9.8900405995325E-2</v>
      </c>
      <c r="O332" s="33">
        <v>0.49659581323699198</v>
      </c>
      <c r="P332" s="33">
        <v>87.257632738838694</v>
      </c>
      <c r="Q332" s="33">
        <v>83.851673965213095</v>
      </c>
      <c r="R332" s="33">
        <v>-0.92147212249501198</v>
      </c>
      <c r="S332" s="33">
        <v>0.51828710693791102</v>
      </c>
      <c r="T332" s="33">
        <v>0</v>
      </c>
      <c r="U332" s="33">
        <v>0</v>
      </c>
      <c r="V332" s="15">
        <v>0</v>
      </c>
      <c r="W332" s="15"/>
      <c r="X332" s="15"/>
    </row>
    <row r="333" spans="1:24" ht="21.25" customHeight="1" x14ac:dyDescent="0.15">
      <c r="A333" s="44" t="s">
        <v>409</v>
      </c>
      <c r="B333" s="45" t="s">
        <v>151</v>
      </c>
      <c r="C333" s="46">
        <v>32</v>
      </c>
      <c r="D333" s="45" t="s">
        <v>84</v>
      </c>
      <c r="E333" s="40">
        <f t="shared" si="10"/>
        <v>94.003930579188733</v>
      </c>
      <c r="F333" s="41">
        <f t="shared" si="11"/>
        <v>2.2381888233140175</v>
      </c>
      <c r="G333" s="42">
        <v>42</v>
      </c>
      <c r="H333" s="43">
        <v>14.8702777777779</v>
      </c>
      <c r="I333" s="33">
        <v>2.6414814543084701</v>
      </c>
      <c r="J333" s="33">
        <v>2.5990284907672199</v>
      </c>
      <c r="K333" s="33">
        <v>12.5643382645291</v>
      </c>
      <c r="L333" s="33">
        <v>15.1633667552963</v>
      </c>
      <c r="M333" s="33">
        <v>54.911562803448497</v>
      </c>
      <c r="N333" s="33">
        <v>0.45544386625258498</v>
      </c>
      <c r="O333" s="33">
        <v>7.5258861207637002</v>
      </c>
      <c r="P333" s="33">
        <v>30.031383350240599</v>
      </c>
      <c r="Q333" s="33">
        <v>42.452994949267598</v>
      </c>
      <c r="R333" s="33">
        <v>-2.24179146784574</v>
      </c>
      <c r="S333" s="33">
        <v>0.25490576398908399</v>
      </c>
      <c r="T333" s="33">
        <v>0</v>
      </c>
      <c r="U333" s="33">
        <v>0</v>
      </c>
      <c r="V333" s="15">
        <v>0</v>
      </c>
      <c r="W333" s="15"/>
      <c r="X333" s="15"/>
    </row>
    <row r="334" spans="1:24" ht="21.25" customHeight="1" x14ac:dyDescent="0.15">
      <c r="A334" s="44" t="s">
        <v>410</v>
      </c>
      <c r="B334" s="45" t="s">
        <v>83</v>
      </c>
      <c r="C334" s="46">
        <v>23</v>
      </c>
      <c r="D334" s="45" t="s">
        <v>84</v>
      </c>
      <c r="E334" s="40">
        <f t="shared" si="10"/>
        <v>93.815120654497449</v>
      </c>
      <c r="F334" s="41">
        <f t="shared" si="11"/>
        <v>2.2881736744999377</v>
      </c>
      <c r="G334" s="42">
        <v>41</v>
      </c>
      <c r="H334" s="43">
        <v>18.065843749999999</v>
      </c>
      <c r="I334" s="33">
        <v>0.44069881997652499</v>
      </c>
      <c r="J334" s="33">
        <v>3.3165328158713598</v>
      </c>
      <c r="K334" s="33">
        <v>11.0828310125197</v>
      </c>
      <c r="L334" s="33">
        <v>14.399363828391101</v>
      </c>
      <c r="M334" s="33">
        <v>75.563967370603393</v>
      </c>
      <c r="N334" s="33">
        <v>0.19224921354758201</v>
      </c>
      <c r="O334" s="33">
        <v>0.83958958757024704</v>
      </c>
      <c r="P334" s="33">
        <v>55.779331544410397</v>
      </c>
      <c r="Q334" s="33">
        <v>54.290625721553504</v>
      </c>
      <c r="R334" s="33">
        <v>2.69332175720543</v>
      </c>
      <c r="S334" s="33">
        <v>0.47468460649727001</v>
      </c>
      <c r="T334" s="33">
        <v>0</v>
      </c>
      <c r="U334" s="33">
        <v>0</v>
      </c>
      <c r="V334" s="15">
        <v>0</v>
      </c>
      <c r="W334" s="15"/>
      <c r="X334" s="15"/>
    </row>
    <row r="335" spans="1:24" ht="21.25" customHeight="1" x14ac:dyDescent="0.15">
      <c r="A335" s="44" t="s">
        <v>411</v>
      </c>
      <c r="B335" s="45" t="s">
        <v>81</v>
      </c>
      <c r="C335" s="46">
        <v>21</v>
      </c>
      <c r="D335" s="45" t="s">
        <v>59</v>
      </c>
      <c r="E335" s="40">
        <f t="shared" si="10"/>
        <v>93.737607035456108</v>
      </c>
      <c r="F335" s="41">
        <f t="shared" si="11"/>
        <v>2.1304001598967299</v>
      </c>
      <c r="G335" s="42">
        <v>44</v>
      </c>
      <c r="H335" s="43">
        <v>13.355342105263199</v>
      </c>
      <c r="I335" s="33">
        <v>1.4973874613176701</v>
      </c>
      <c r="J335" s="33">
        <v>7.25171433858001</v>
      </c>
      <c r="K335" s="33">
        <v>10.0592728743395</v>
      </c>
      <c r="L335" s="33">
        <v>17.3109872129194</v>
      </c>
      <c r="M335" s="33">
        <v>63.2254390423168</v>
      </c>
      <c r="N335" s="33">
        <v>0.507081015935402</v>
      </c>
      <c r="O335" s="33">
        <v>3.3393056785447501</v>
      </c>
      <c r="P335" s="33">
        <v>17.566572592248399</v>
      </c>
      <c r="Q335" s="33">
        <v>59.597587846895998</v>
      </c>
      <c r="R335" s="33">
        <v>1.99113020928335</v>
      </c>
      <c r="S335" s="33">
        <v>1.13945175380689</v>
      </c>
      <c r="T335" s="33">
        <v>130.84637180017299</v>
      </c>
      <c r="U335" s="33">
        <v>139.526491296671</v>
      </c>
      <c r="V335" s="15">
        <v>0.48394787221417901</v>
      </c>
      <c r="W335" s="15"/>
      <c r="X335" s="15"/>
    </row>
    <row r="336" spans="1:24" ht="21.25" customHeight="1" x14ac:dyDescent="0.15">
      <c r="A336" s="44" t="s">
        <v>412</v>
      </c>
      <c r="B336" s="45" t="s">
        <v>179</v>
      </c>
      <c r="C336" s="46">
        <v>27</v>
      </c>
      <c r="D336" s="45" t="s">
        <v>103</v>
      </c>
      <c r="E336" s="40">
        <f t="shared" si="10"/>
        <v>93.716519114533682</v>
      </c>
      <c r="F336" s="41">
        <f t="shared" si="11"/>
        <v>2.2857687588910656</v>
      </c>
      <c r="G336" s="42">
        <v>41</v>
      </c>
      <c r="H336" s="43">
        <v>14.266069444444399</v>
      </c>
      <c r="I336" s="33">
        <v>0.42295628800629398</v>
      </c>
      <c r="J336" s="33">
        <v>7.20107980706943</v>
      </c>
      <c r="K336" s="33">
        <v>11.2093029473527</v>
      </c>
      <c r="L336" s="33">
        <v>18.410382754422301</v>
      </c>
      <c r="M336" s="33">
        <v>68.797802119730406</v>
      </c>
      <c r="N336" s="33">
        <v>0.59388493969797096</v>
      </c>
      <c r="O336" s="33">
        <v>1.0375662883113299</v>
      </c>
      <c r="P336" s="33">
        <v>10.056686073897099</v>
      </c>
      <c r="Q336" s="33">
        <v>27.9701738229368</v>
      </c>
      <c r="R336" s="33">
        <v>-4.1999748401194603</v>
      </c>
      <c r="S336" s="33">
        <v>0.60503731486180001</v>
      </c>
      <c r="T336" s="33">
        <v>9.4667239956957303</v>
      </c>
      <c r="U336" s="33">
        <v>16.524568457469201</v>
      </c>
      <c r="V336" s="15">
        <v>0.36422675066098897</v>
      </c>
      <c r="W336" s="15"/>
      <c r="X336" s="15"/>
    </row>
    <row r="337" spans="1:24" ht="21.25" customHeight="1" x14ac:dyDescent="0.15">
      <c r="A337" s="44" t="s">
        <v>413</v>
      </c>
      <c r="B337" s="45" t="s">
        <v>86</v>
      </c>
      <c r="C337" s="46">
        <v>26</v>
      </c>
      <c r="D337" s="45" t="s">
        <v>73</v>
      </c>
      <c r="E337" s="40">
        <f t="shared" si="10"/>
        <v>92.624434425410342</v>
      </c>
      <c r="F337" s="41">
        <f t="shared" si="11"/>
        <v>2.259132546961228</v>
      </c>
      <c r="G337" s="42">
        <v>41</v>
      </c>
      <c r="H337" s="43">
        <v>13.683054054054001</v>
      </c>
      <c r="I337" s="33">
        <v>1.3259589748082901</v>
      </c>
      <c r="J337" s="33">
        <v>7.4897984834892997</v>
      </c>
      <c r="K337" s="33">
        <v>8.7550918134293507</v>
      </c>
      <c r="L337" s="33">
        <v>16.244890296918602</v>
      </c>
      <c r="M337" s="33">
        <v>69.811675872097695</v>
      </c>
      <c r="N337" s="33">
        <v>1.54952467451799</v>
      </c>
      <c r="O337" s="33">
        <v>2.3303471441784001</v>
      </c>
      <c r="P337" s="33">
        <v>21.616156551243801</v>
      </c>
      <c r="Q337" s="33">
        <v>37.583754147793996</v>
      </c>
      <c r="R337" s="33">
        <v>3.2275524596348699</v>
      </c>
      <c r="S337" s="33">
        <v>1.05062774536234</v>
      </c>
      <c r="T337" s="33">
        <v>0.90633506801344599</v>
      </c>
      <c r="U337" s="33">
        <v>3.97120513400843</v>
      </c>
      <c r="V337" s="15">
        <v>0.18581806207107099</v>
      </c>
      <c r="W337" s="15"/>
      <c r="X337" s="15"/>
    </row>
    <row r="338" spans="1:24" ht="21.25" customHeight="1" x14ac:dyDescent="0.15">
      <c r="A338" s="37" t="s">
        <v>414</v>
      </c>
      <c r="B338" s="38" t="s">
        <v>186</v>
      </c>
      <c r="C338" s="39">
        <v>30</v>
      </c>
      <c r="D338" s="38" t="s">
        <v>73</v>
      </c>
      <c r="E338" s="40">
        <f t="shared" si="10"/>
        <v>92.436828884747996</v>
      </c>
      <c r="F338" s="41">
        <f t="shared" si="11"/>
        <v>2.2545568020670244</v>
      </c>
      <c r="G338" s="42">
        <v>41</v>
      </c>
      <c r="H338" s="43">
        <v>14.3075166666667</v>
      </c>
      <c r="I338" s="33">
        <v>0.20164108153080501</v>
      </c>
      <c r="J338" s="33">
        <v>8.6446931045465405</v>
      </c>
      <c r="K338" s="33">
        <v>9.2556470615990492</v>
      </c>
      <c r="L338" s="33">
        <v>17.9003401661456</v>
      </c>
      <c r="M338" s="33">
        <v>62.348986822417899</v>
      </c>
      <c r="N338" s="33">
        <v>0.47444036538652801</v>
      </c>
      <c r="O338" s="33">
        <v>0.63296206856571402</v>
      </c>
      <c r="P338" s="33">
        <v>31.476954189854201</v>
      </c>
      <c r="Q338" s="33">
        <v>129.33046947271001</v>
      </c>
      <c r="R338" s="33">
        <v>-1.03228726960369</v>
      </c>
      <c r="S338" s="33">
        <v>1.0848838718979199</v>
      </c>
      <c r="T338" s="33">
        <v>2.3144869310751801</v>
      </c>
      <c r="U338" s="33">
        <v>3.5240978231450999</v>
      </c>
      <c r="V338" s="15">
        <v>0.39641232053747399</v>
      </c>
      <c r="W338" s="15"/>
      <c r="X338" s="15"/>
    </row>
    <row r="339" spans="1:24" ht="21.25" customHeight="1" x14ac:dyDescent="0.15">
      <c r="A339" s="44" t="s">
        <v>415</v>
      </c>
      <c r="B339" s="45" t="s">
        <v>74</v>
      </c>
      <c r="C339" s="46">
        <v>29</v>
      </c>
      <c r="D339" s="45" t="s">
        <v>84</v>
      </c>
      <c r="E339" s="40">
        <f t="shared" si="10"/>
        <v>92.142094717799097</v>
      </c>
      <c r="F339" s="41">
        <f t="shared" si="11"/>
        <v>2.2473681638487584</v>
      </c>
      <c r="G339" s="42">
        <v>41</v>
      </c>
      <c r="H339" s="43">
        <v>17.1539000000001</v>
      </c>
      <c r="I339" s="33">
        <v>2.4491857462340598</v>
      </c>
      <c r="J339" s="33">
        <v>2.1068737227849099</v>
      </c>
      <c r="K339" s="33">
        <v>13.1760195832424</v>
      </c>
      <c r="L339" s="33">
        <v>15.2828933060272</v>
      </c>
      <c r="M339" s="33">
        <v>54.240313526723597</v>
      </c>
      <c r="N339" s="33">
        <v>0.58013223361388999</v>
      </c>
      <c r="O339" s="33">
        <v>5.5632321851342397</v>
      </c>
      <c r="P339" s="33">
        <v>40.2339683304345</v>
      </c>
      <c r="Q339" s="33">
        <v>39.872457883538203</v>
      </c>
      <c r="R339" s="33">
        <v>-1.2143784445363699</v>
      </c>
      <c r="S339" s="33">
        <v>0.26718108530308998</v>
      </c>
      <c r="T339" s="33">
        <v>0</v>
      </c>
      <c r="U339" s="33">
        <v>0</v>
      </c>
      <c r="V339" s="15">
        <v>0</v>
      </c>
      <c r="W339" s="15"/>
      <c r="X339" s="15"/>
    </row>
    <row r="340" spans="1:24" ht="21.25" customHeight="1" x14ac:dyDescent="0.15">
      <c r="A340" s="44" t="s">
        <v>416</v>
      </c>
      <c r="B340" s="48" t="s">
        <v>179</v>
      </c>
      <c r="C340" s="49">
        <v>24</v>
      </c>
      <c r="D340" s="48" t="s">
        <v>103</v>
      </c>
      <c r="E340" s="40">
        <f t="shared" si="10"/>
        <v>92.057445899077834</v>
      </c>
      <c r="F340" s="41">
        <f t="shared" si="11"/>
        <v>2.2453035585140935</v>
      </c>
      <c r="G340" s="42">
        <v>41</v>
      </c>
      <c r="H340" s="43">
        <v>15.4161341463415</v>
      </c>
      <c r="I340" s="33">
        <v>1.7541513769050101</v>
      </c>
      <c r="J340" s="33">
        <v>7.0497305161079398</v>
      </c>
      <c r="K340" s="33">
        <v>9.6408498988720108</v>
      </c>
      <c r="L340" s="33">
        <v>16.690580414979902</v>
      </c>
      <c r="M340" s="33">
        <v>66.542296890844199</v>
      </c>
      <c r="N340" s="33">
        <v>1.95613378321151</v>
      </c>
      <c r="O340" s="33">
        <v>3.4658444756448499</v>
      </c>
      <c r="P340" s="33">
        <v>8.9143362871309701</v>
      </c>
      <c r="Q340" s="33">
        <v>18.6358740766949</v>
      </c>
      <c r="R340" s="33">
        <v>-4.3317180480489901</v>
      </c>
      <c r="S340" s="33">
        <v>0.59232089301077495</v>
      </c>
      <c r="T340" s="33">
        <v>27.154875700567899</v>
      </c>
      <c r="U340" s="33">
        <v>38.544737090875898</v>
      </c>
      <c r="V340" s="15">
        <v>0.41331865663756701</v>
      </c>
      <c r="W340" s="15"/>
      <c r="X340" s="15"/>
    </row>
    <row r="341" spans="1:24" ht="21.25" customHeight="1" x14ac:dyDescent="0.15">
      <c r="A341" s="44" t="s">
        <v>417</v>
      </c>
      <c r="B341" s="48" t="s">
        <v>216</v>
      </c>
      <c r="C341" s="49">
        <v>19</v>
      </c>
      <c r="D341" s="48" t="s">
        <v>84</v>
      </c>
      <c r="E341" s="40">
        <f t="shared" si="10"/>
        <v>92.022607315826733</v>
      </c>
      <c r="F341" s="41">
        <f t="shared" si="11"/>
        <v>2.3595540337391472</v>
      </c>
      <c r="G341" s="42">
        <v>39</v>
      </c>
      <c r="H341" s="43">
        <v>19.4581744186046</v>
      </c>
      <c r="I341" s="33">
        <v>2.0008364840343198</v>
      </c>
      <c r="J341" s="33">
        <v>3.1443534572615901</v>
      </c>
      <c r="K341" s="33">
        <v>11.8315288286074</v>
      </c>
      <c r="L341" s="33">
        <v>14.975882285869</v>
      </c>
      <c r="M341" s="33">
        <v>59.201235167389001</v>
      </c>
      <c r="N341" s="33">
        <v>0.18146403984332801</v>
      </c>
      <c r="O341" s="33">
        <v>4.5462854463009004</v>
      </c>
      <c r="P341" s="33">
        <v>42.0088599096173</v>
      </c>
      <c r="Q341" s="33">
        <v>24.2266906015264</v>
      </c>
      <c r="R341" s="33">
        <v>-2.1224901015017701</v>
      </c>
      <c r="S341" s="33">
        <v>0.40353041473922202</v>
      </c>
      <c r="T341" s="33">
        <v>0</v>
      </c>
      <c r="U341" s="33">
        <v>0</v>
      </c>
      <c r="V341" s="15">
        <v>0</v>
      </c>
      <c r="W341" s="15"/>
      <c r="X341" s="15"/>
    </row>
    <row r="342" spans="1:24" ht="21.25" customHeight="1" x14ac:dyDescent="0.2">
      <c r="A342" s="47" t="s">
        <v>418</v>
      </c>
      <c r="B342" s="38" t="s">
        <v>62</v>
      </c>
      <c r="C342" s="39">
        <v>25</v>
      </c>
      <c r="D342" s="38" t="s">
        <v>60</v>
      </c>
      <c r="E342" s="40">
        <f t="shared" si="10"/>
        <v>91.990575236161789</v>
      </c>
      <c r="F342" s="41">
        <f t="shared" si="11"/>
        <v>2.0906948917309496</v>
      </c>
      <c r="G342" s="42">
        <v>44</v>
      </c>
      <c r="H342" s="43">
        <v>12.932499999999999</v>
      </c>
      <c r="I342" s="33">
        <v>0.69436698597192603</v>
      </c>
      <c r="J342" s="33">
        <v>6.9019897115542603</v>
      </c>
      <c r="K342" s="33">
        <v>8.4603702774403597</v>
      </c>
      <c r="L342" s="33">
        <v>15.3623599889945</v>
      </c>
      <c r="M342" s="33">
        <v>80.349948510663495</v>
      </c>
      <c r="N342" s="33">
        <v>0.71919454581729902</v>
      </c>
      <c r="O342" s="33">
        <v>1.9773607210801101</v>
      </c>
      <c r="P342" s="33">
        <v>8.8689978584298093</v>
      </c>
      <c r="Q342" s="33">
        <v>41.894084738211902</v>
      </c>
      <c r="R342" s="33">
        <v>4.0042315771290804</v>
      </c>
      <c r="S342" s="33">
        <v>1.1086770416604499</v>
      </c>
      <c r="T342" s="33">
        <v>40.4321540075888</v>
      </c>
      <c r="U342" s="33">
        <v>58.327568532133597</v>
      </c>
      <c r="V342" s="15">
        <v>0.409399226403522</v>
      </c>
      <c r="W342" s="15"/>
      <c r="X342" s="15"/>
    </row>
    <row r="343" spans="1:24" ht="21.25" customHeight="1" x14ac:dyDescent="0.15">
      <c r="A343" s="44" t="s">
        <v>419</v>
      </c>
      <c r="B343" s="45" t="s">
        <v>119</v>
      </c>
      <c r="C343" s="46">
        <v>31</v>
      </c>
      <c r="D343" s="45" t="s">
        <v>84</v>
      </c>
      <c r="E343" s="40">
        <f t="shared" si="10"/>
        <v>91.493509049510507</v>
      </c>
      <c r="F343" s="41">
        <f t="shared" si="11"/>
        <v>2.2315490012075734</v>
      </c>
      <c r="G343" s="42">
        <v>41</v>
      </c>
      <c r="H343" s="43">
        <v>22.900548780487799</v>
      </c>
      <c r="I343" s="33">
        <v>0.292536910141311</v>
      </c>
      <c r="J343" s="33">
        <v>2.6411515076379599</v>
      </c>
      <c r="K343" s="33">
        <v>10.0166444090864</v>
      </c>
      <c r="L343" s="33">
        <v>12.6577959167244</v>
      </c>
      <c r="M343" s="33">
        <v>74.269774020615003</v>
      </c>
      <c r="N343" s="33">
        <v>7.8453273125343795E-2</v>
      </c>
      <c r="O343" s="33">
        <v>0.64626281036500599</v>
      </c>
      <c r="P343" s="33">
        <v>75.463543341499502</v>
      </c>
      <c r="Q343" s="33">
        <v>71.367698960019894</v>
      </c>
      <c r="R343" s="33">
        <v>-0.83183735245587798</v>
      </c>
      <c r="S343" s="33">
        <v>0.35118854860061299</v>
      </c>
      <c r="T343" s="33">
        <v>0</v>
      </c>
      <c r="U343" s="33">
        <v>0</v>
      </c>
      <c r="V343" s="15">
        <v>0</v>
      </c>
      <c r="W343" s="15"/>
      <c r="X343" s="15"/>
    </row>
    <row r="344" spans="1:24" ht="21.25" customHeight="1" x14ac:dyDescent="0.15">
      <c r="A344" s="44" t="s">
        <v>420</v>
      </c>
      <c r="B344" s="48" t="s">
        <v>95</v>
      </c>
      <c r="C344" s="49">
        <v>28</v>
      </c>
      <c r="D344" s="48" t="s">
        <v>60</v>
      </c>
      <c r="E344" s="40">
        <f t="shared" si="10"/>
        <v>91.25509829801706</v>
      </c>
      <c r="F344" s="41">
        <f t="shared" si="11"/>
        <v>2.2813774574504264</v>
      </c>
      <c r="G344" s="42">
        <v>40</v>
      </c>
      <c r="H344" s="43">
        <v>17.135179487179499</v>
      </c>
      <c r="I344" s="33">
        <v>0.64784359294663296</v>
      </c>
      <c r="J344" s="33">
        <v>6.6589172689657996</v>
      </c>
      <c r="K344" s="33">
        <v>11.477024202826501</v>
      </c>
      <c r="L344" s="33">
        <v>18.1359414717924</v>
      </c>
      <c r="M344" s="33">
        <v>58.449789090872798</v>
      </c>
      <c r="N344" s="33">
        <v>0.249924888216564</v>
      </c>
      <c r="O344" s="33">
        <v>0.857793963303772</v>
      </c>
      <c r="P344" s="33">
        <v>29.533957052981101</v>
      </c>
      <c r="Q344" s="33">
        <v>81.224688090285198</v>
      </c>
      <c r="R344" s="33">
        <v>2.94929046350991E-3</v>
      </c>
      <c r="S344" s="33">
        <v>0.940471974727912</v>
      </c>
      <c r="T344" s="33">
        <v>206.77531515233301</v>
      </c>
      <c r="U344" s="33">
        <v>212.680225358418</v>
      </c>
      <c r="V344" s="15">
        <v>0.49296122039668999</v>
      </c>
      <c r="W344" s="15"/>
      <c r="X344" s="15"/>
    </row>
    <row r="345" spans="1:24" ht="21.25" customHeight="1" x14ac:dyDescent="0.2">
      <c r="A345" s="47" t="s">
        <v>421</v>
      </c>
      <c r="B345" s="38" t="s">
        <v>138</v>
      </c>
      <c r="C345" s="39">
        <v>24</v>
      </c>
      <c r="D345" s="38" t="s">
        <v>103</v>
      </c>
      <c r="E345" s="40">
        <f t="shared" si="10"/>
        <v>91.209727548721546</v>
      </c>
      <c r="F345" s="41">
        <f t="shared" si="11"/>
        <v>2.1211564546214312</v>
      </c>
      <c r="G345" s="42">
        <v>43</v>
      </c>
      <c r="H345" s="43">
        <v>12.106842105263199</v>
      </c>
      <c r="I345" s="33">
        <v>1.4694844258097599</v>
      </c>
      <c r="J345" s="33">
        <v>6.7893013158551003</v>
      </c>
      <c r="K345" s="33">
        <v>11.0946437810879</v>
      </c>
      <c r="L345" s="33">
        <v>17.883945096943101</v>
      </c>
      <c r="M345" s="33">
        <v>58.112396066714403</v>
      </c>
      <c r="N345" s="33">
        <v>1.3250384394935</v>
      </c>
      <c r="O345" s="33">
        <v>3.2103418975860301</v>
      </c>
      <c r="P345" s="33">
        <v>10.4050521468164</v>
      </c>
      <c r="Q345" s="33">
        <v>27.978081783298801</v>
      </c>
      <c r="R345" s="33">
        <v>-3.43664623094767</v>
      </c>
      <c r="S345" s="33">
        <v>0.70979728250431995</v>
      </c>
      <c r="T345" s="33">
        <v>127.334662014317</v>
      </c>
      <c r="U345" s="33">
        <v>164.048402395072</v>
      </c>
      <c r="V345" s="15">
        <v>0</v>
      </c>
      <c r="W345" s="15"/>
      <c r="X345" s="15"/>
    </row>
    <row r="346" spans="1:24" ht="21.25" customHeight="1" x14ac:dyDescent="0.15">
      <c r="A346" s="44" t="s">
        <v>422</v>
      </c>
      <c r="B346" s="48" t="s">
        <v>186</v>
      </c>
      <c r="C346" s="49">
        <v>29</v>
      </c>
      <c r="D346" s="48" t="s">
        <v>73</v>
      </c>
      <c r="E346" s="40">
        <f t="shared" si="10"/>
        <v>90.946139218814167</v>
      </c>
      <c r="F346" s="41">
        <f t="shared" si="11"/>
        <v>2.2181985175320529</v>
      </c>
      <c r="G346" s="42">
        <v>41</v>
      </c>
      <c r="H346" s="43">
        <v>15.060924999999999</v>
      </c>
      <c r="I346" s="33">
        <v>1.23361938653641</v>
      </c>
      <c r="J346" s="33">
        <v>6.5508385335975801</v>
      </c>
      <c r="K346" s="33">
        <v>11.6614838067749</v>
      </c>
      <c r="L346" s="33">
        <v>18.212322340372399</v>
      </c>
      <c r="M346" s="33">
        <v>54.735767197189404</v>
      </c>
      <c r="N346" s="33">
        <v>1.12901962173938</v>
      </c>
      <c r="O346" s="33">
        <v>2.5007865493109498</v>
      </c>
      <c r="P346" s="33">
        <v>19.6985775024006</v>
      </c>
      <c r="Q346" s="33">
        <v>21.205364293701201</v>
      </c>
      <c r="R346" s="33">
        <v>-0.82832449850480205</v>
      </c>
      <c r="S346" s="33">
        <v>0.82211120586452002</v>
      </c>
      <c r="T346" s="33">
        <v>4.9764386509778298</v>
      </c>
      <c r="U346" s="33">
        <v>8.3753662916529592</v>
      </c>
      <c r="V346" s="15">
        <v>0.37271654823900502</v>
      </c>
      <c r="W346" s="15"/>
      <c r="X346" s="15"/>
    </row>
    <row r="347" spans="1:24" ht="21.25" customHeight="1" x14ac:dyDescent="0.15">
      <c r="A347" s="44" t="s">
        <v>423</v>
      </c>
      <c r="B347" s="45" t="s">
        <v>138</v>
      </c>
      <c r="C347" s="46">
        <v>18</v>
      </c>
      <c r="D347" s="45" t="s">
        <v>59</v>
      </c>
      <c r="E347" s="40">
        <f t="shared" si="10"/>
        <v>90.699478264641016</v>
      </c>
      <c r="F347" s="41">
        <f t="shared" si="11"/>
        <v>2.1092901922009539</v>
      </c>
      <c r="G347" s="42">
        <v>43</v>
      </c>
      <c r="H347" s="43">
        <v>13.0594027777778</v>
      </c>
      <c r="I347" s="33">
        <v>0.80329242138157897</v>
      </c>
      <c r="J347" s="33">
        <v>6.7589325038920096</v>
      </c>
      <c r="K347" s="33">
        <v>7.8478444363334701</v>
      </c>
      <c r="L347" s="33">
        <v>14.606776940225499</v>
      </c>
      <c r="M347" s="33">
        <v>79.778126737844602</v>
      </c>
      <c r="N347" s="33">
        <v>0.29434459746181901</v>
      </c>
      <c r="O347" s="33">
        <v>1.1490411997551</v>
      </c>
      <c r="P347" s="33">
        <v>23.460008377660401</v>
      </c>
      <c r="Q347" s="33">
        <v>32.797140862048799</v>
      </c>
      <c r="R347" s="33">
        <v>-3.5014894228381901</v>
      </c>
      <c r="S347" s="33">
        <v>0.70662233132724395</v>
      </c>
      <c r="T347" s="33">
        <v>176.97862046058501</v>
      </c>
      <c r="U347" s="33">
        <v>186.23240453695499</v>
      </c>
      <c r="V347" s="15">
        <v>0.48726114649681501</v>
      </c>
      <c r="W347" s="15"/>
      <c r="X347" s="15"/>
    </row>
    <row r="348" spans="1:24" ht="21.25" customHeight="1" x14ac:dyDescent="0.15">
      <c r="A348" s="44" t="s">
        <v>424</v>
      </c>
      <c r="B348" s="45" t="s">
        <v>179</v>
      </c>
      <c r="C348" s="46">
        <v>29</v>
      </c>
      <c r="D348" s="45" t="s">
        <v>84</v>
      </c>
      <c r="E348" s="40">
        <f t="shared" si="10"/>
        <v>90.416018002055893</v>
      </c>
      <c r="F348" s="41">
        <f t="shared" si="11"/>
        <v>2.2052687317574606</v>
      </c>
      <c r="G348" s="42">
        <v>41</v>
      </c>
      <c r="H348" s="43">
        <v>19.121656250000001</v>
      </c>
      <c r="I348" s="33">
        <v>1.90269482994047</v>
      </c>
      <c r="J348" s="33">
        <v>2.71823123476192</v>
      </c>
      <c r="K348" s="33">
        <v>10.958238716199199</v>
      </c>
      <c r="L348" s="33">
        <v>13.6764699509612</v>
      </c>
      <c r="M348" s="33">
        <v>60.857618478980299</v>
      </c>
      <c r="N348" s="33">
        <v>0.53320646188839504</v>
      </c>
      <c r="O348" s="33">
        <v>4.8269358069099502</v>
      </c>
      <c r="P348" s="33">
        <v>46.519636479312403</v>
      </c>
      <c r="Q348" s="33">
        <v>61.022973774420699</v>
      </c>
      <c r="R348" s="33">
        <v>-4.5154990939684101</v>
      </c>
      <c r="S348" s="33">
        <v>0.228386765806881</v>
      </c>
      <c r="T348" s="33">
        <v>0</v>
      </c>
      <c r="U348" s="33">
        <v>0</v>
      </c>
      <c r="V348" s="15">
        <v>0</v>
      </c>
      <c r="W348" s="15"/>
      <c r="X348" s="15"/>
    </row>
    <row r="349" spans="1:24" ht="21.25" customHeight="1" x14ac:dyDescent="0.2">
      <c r="A349" s="47" t="s">
        <v>425</v>
      </c>
      <c r="B349" s="38" t="s">
        <v>141</v>
      </c>
      <c r="C349" s="39">
        <v>35</v>
      </c>
      <c r="D349" s="38" t="s">
        <v>84</v>
      </c>
      <c r="E349" s="40">
        <f t="shared" si="10"/>
        <v>90.393466159797228</v>
      </c>
      <c r="F349" s="41">
        <f t="shared" si="11"/>
        <v>2.2047186868243225</v>
      </c>
      <c r="G349" s="42">
        <v>41</v>
      </c>
      <c r="H349" s="43">
        <v>14.2973414634146</v>
      </c>
      <c r="I349" s="33">
        <v>2.2866809402436998</v>
      </c>
      <c r="J349" s="33">
        <v>1.37543935821165</v>
      </c>
      <c r="K349" s="33">
        <v>12.734389801318001</v>
      </c>
      <c r="L349" s="33">
        <v>14.1098291595296</v>
      </c>
      <c r="M349" s="33">
        <v>59.460524243473202</v>
      </c>
      <c r="N349" s="33">
        <v>0.44486250180732201</v>
      </c>
      <c r="O349" s="33">
        <v>6.7417341751358899</v>
      </c>
      <c r="P349" s="33">
        <v>24.2512410459995</v>
      </c>
      <c r="Q349" s="33">
        <v>23.271644173231898</v>
      </c>
      <c r="R349" s="33">
        <v>-2.6971717314027002</v>
      </c>
      <c r="S349" s="33">
        <v>0.16475383386152101</v>
      </c>
      <c r="T349" s="33">
        <v>0</v>
      </c>
      <c r="U349" s="33">
        <v>0.10958078532594701</v>
      </c>
      <c r="V349" s="15">
        <v>0</v>
      </c>
      <c r="W349" s="15"/>
      <c r="X349" s="15"/>
    </row>
    <row r="350" spans="1:24" ht="21.25" customHeight="1" x14ac:dyDescent="0.2">
      <c r="A350" s="47" t="s">
        <v>426</v>
      </c>
      <c r="B350" s="38" t="s">
        <v>78</v>
      </c>
      <c r="C350" s="39">
        <v>33</v>
      </c>
      <c r="D350" s="38" t="s">
        <v>66</v>
      </c>
      <c r="E350" s="40">
        <f t="shared" si="10"/>
        <v>90.215227769902953</v>
      </c>
      <c r="F350" s="41">
        <f t="shared" si="11"/>
        <v>1.9612006036935425</v>
      </c>
      <c r="G350" s="42">
        <v>46</v>
      </c>
      <c r="H350" s="43">
        <v>12.757</v>
      </c>
      <c r="I350" s="33">
        <v>1.5284554370114201</v>
      </c>
      <c r="J350" s="33">
        <v>8.3754112453095306</v>
      </c>
      <c r="K350" s="33">
        <v>8.4494174402433906</v>
      </c>
      <c r="L350" s="33">
        <v>16.824828685552902</v>
      </c>
      <c r="M350" s="33">
        <v>59.795329382248497</v>
      </c>
      <c r="N350" s="33">
        <v>2.3541441817330799</v>
      </c>
      <c r="O350" s="33">
        <v>3.68858683303525</v>
      </c>
      <c r="P350" s="33">
        <v>12.3295167802472</v>
      </c>
      <c r="Q350" s="33">
        <v>110.067245142491</v>
      </c>
      <c r="R350" s="33">
        <v>0.42718031873318002</v>
      </c>
      <c r="S350" s="33">
        <v>1.39368286526362</v>
      </c>
      <c r="T350" s="33">
        <v>6.8509049614649102</v>
      </c>
      <c r="U350" s="33">
        <v>11.621063754366199</v>
      </c>
      <c r="V350" s="15">
        <v>0.37088114790891002</v>
      </c>
      <c r="W350" s="15"/>
      <c r="X350" s="15"/>
    </row>
    <row r="351" spans="1:24" ht="21.25" customHeight="1" x14ac:dyDescent="0.15">
      <c r="A351" s="44" t="s">
        <v>427</v>
      </c>
      <c r="B351" s="45" t="s">
        <v>88</v>
      </c>
      <c r="C351" s="46">
        <v>22</v>
      </c>
      <c r="D351" s="45" t="s">
        <v>63</v>
      </c>
      <c r="E351" s="40">
        <f t="shared" si="10"/>
        <v>90.200295862299072</v>
      </c>
      <c r="F351" s="41">
        <f t="shared" si="11"/>
        <v>2.2550073965574766</v>
      </c>
      <c r="G351" s="42">
        <v>40</v>
      </c>
      <c r="H351" s="43">
        <v>12.874874999999999</v>
      </c>
      <c r="I351" s="33">
        <v>1.3732655928919999</v>
      </c>
      <c r="J351" s="33">
        <v>6.1364360461286003</v>
      </c>
      <c r="K351" s="33">
        <v>9.4704926877522393</v>
      </c>
      <c r="L351" s="33">
        <v>15.606928733880901</v>
      </c>
      <c r="M351" s="33">
        <v>72.319863240437599</v>
      </c>
      <c r="N351" s="33">
        <v>1.03070799657566</v>
      </c>
      <c r="O351" s="33">
        <v>2.4542587626846402</v>
      </c>
      <c r="P351" s="33">
        <v>11.555302575342401</v>
      </c>
      <c r="Q351" s="33">
        <v>53.788943888428001</v>
      </c>
      <c r="R351" s="33">
        <v>2.7280961234784402</v>
      </c>
      <c r="S351" s="33">
        <v>0.81532041044563996</v>
      </c>
      <c r="T351" s="33">
        <v>24.590348150657601</v>
      </c>
      <c r="U351" s="33">
        <v>23.513396400381101</v>
      </c>
      <c r="V351" s="15">
        <v>0.51119405318991096</v>
      </c>
      <c r="W351" s="15"/>
      <c r="X351" s="15"/>
    </row>
    <row r="352" spans="1:24" ht="21.25" customHeight="1" x14ac:dyDescent="0.15">
      <c r="A352" s="44" t="s">
        <v>428</v>
      </c>
      <c r="B352" s="48" t="s">
        <v>106</v>
      </c>
      <c r="C352" s="49">
        <v>25</v>
      </c>
      <c r="D352" s="48" t="s">
        <v>84</v>
      </c>
      <c r="E352" s="40">
        <f t="shared" si="10"/>
        <v>90.08039220413221</v>
      </c>
      <c r="F352" s="41">
        <f t="shared" si="11"/>
        <v>2.3097536462598001</v>
      </c>
      <c r="G352" s="42">
        <v>39</v>
      </c>
      <c r="H352" s="43">
        <v>21.349</v>
      </c>
      <c r="I352" s="33">
        <v>1.42974130775452</v>
      </c>
      <c r="J352" s="33">
        <v>2.4507469011357701</v>
      </c>
      <c r="K352" s="33">
        <v>11.8914283028128</v>
      </c>
      <c r="L352" s="33">
        <v>14.342175203948599</v>
      </c>
      <c r="M352" s="33">
        <v>57.2666487424571</v>
      </c>
      <c r="N352" s="33">
        <v>0.22863208253369</v>
      </c>
      <c r="O352" s="33">
        <v>3.3336971268973699</v>
      </c>
      <c r="P352" s="33">
        <v>58.765739836316001</v>
      </c>
      <c r="Q352" s="33">
        <v>39.596209737614402</v>
      </c>
      <c r="R352" s="33">
        <v>1.5968374756830099</v>
      </c>
      <c r="S352" s="33">
        <v>0.364307458966872</v>
      </c>
      <c r="T352" s="33">
        <v>0</v>
      </c>
      <c r="U352" s="33">
        <v>0</v>
      </c>
      <c r="V352" s="15">
        <v>0</v>
      </c>
      <c r="W352" s="15"/>
      <c r="X352" s="15"/>
    </row>
    <row r="353" spans="1:24" ht="21.25" customHeight="1" x14ac:dyDescent="0.2">
      <c r="A353" s="47" t="s">
        <v>429</v>
      </c>
      <c r="B353" s="38" t="s">
        <v>83</v>
      </c>
      <c r="C353" s="39">
        <v>25</v>
      </c>
      <c r="D353" s="38" t="s">
        <v>84</v>
      </c>
      <c r="E353" s="40">
        <f t="shared" si="10"/>
        <v>89.893849080813141</v>
      </c>
      <c r="F353" s="41">
        <f t="shared" si="11"/>
        <v>2.1925329044100765</v>
      </c>
      <c r="G353" s="42">
        <v>41</v>
      </c>
      <c r="H353" s="43">
        <v>20.430589768988099</v>
      </c>
      <c r="I353" s="33">
        <v>0.161401548075568</v>
      </c>
      <c r="J353" s="33">
        <v>4.1354089449074198</v>
      </c>
      <c r="K353" s="33">
        <v>9.3501079399039906</v>
      </c>
      <c r="L353" s="33">
        <v>13.4855168848114</v>
      </c>
      <c r="M353" s="33">
        <v>65.296633092284907</v>
      </c>
      <c r="N353" s="33">
        <v>5.2915533822428397E-2</v>
      </c>
      <c r="O353" s="33">
        <v>0.265697923956556</v>
      </c>
      <c r="P353" s="33">
        <v>81.2879301616167</v>
      </c>
      <c r="Q353" s="33">
        <v>67.469350582106301</v>
      </c>
      <c r="R353" s="33">
        <v>3.3903398154575601</v>
      </c>
      <c r="S353" s="33">
        <v>0.59188769618819903</v>
      </c>
      <c r="T353" s="33">
        <v>0</v>
      </c>
      <c r="U353" s="33">
        <v>0</v>
      </c>
      <c r="V353" s="15">
        <v>0</v>
      </c>
      <c r="W353" s="15"/>
      <c r="X353" s="15"/>
    </row>
    <row r="354" spans="1:24" ht="21.25" customHeight="1" x14ac:dyDescent="0.15">
      <c r="A354" s="44" t="s">
        <v>430</v>
      </c>
      <c r="B354" s="45" t="s">
        <v>127</v>
      </c>
      <c r="C354" s="46">
        <v>29</v>
      </c>
      <c r="D354" s="45" t="s">
        <v>84</v>
      </c>
      <c r="E354" s="40">
        <f t="shared" si="10"/>
        <v>89.878470093993343</v>
      </c>
      <c r="F354" s="41">
        <f t="shared" si="11"/>
        <v>1.8724681269581946</v>
      </c>
      <c r="G354" s="42">
        <v>48</v>
      </c>
      <c r="H354" s="43">
        <v>19.862426470588201</v>
      </c>
      <c r="I354" s="33">
        <v>8.1674277935303005E-2</v>
      </c>
      <c r="J354" s="33">
        <v>2.8137463563010399</v>
      </c>
      <c r="K354" s="33">
        <v>10.134398586018101</v>
      </c>
      <c r="L354" s="33">
        <v>12.9481449423192</v>
      </c>
      <c r="M354" s="33">
        <v>67.181598076318096</v>
      </c>
      <c r="N354" s="33">
        <v>2.8115394160150398E-2</v>
      </c>
      <c r="O354" s="33">
        <v>0.141172191225368</v>
      </c>
      <c r="P354" s="33">
        <v>85.804459232130696</v>
      </c>
      <c r="Q354" s="33">
        <v>65.792015428053602</v>
      </c>
      <c r="R354" s="33">
        <v>-0.51560083073284302</v>
      </c>
      <c r="S354" s="33">
        <v>0.364379711935233</v>
      </c>
      <c r="T354" s="33">
        <v>0</v>
      </c>
      <c r="U354" s="33">
        <v>3.0908870296834798E-5</v>
      </c>
      <c r="V354" s="15">
        <v>0</v>
      </c>
      <c r="W354" s="15"/>
      <c r="X354" s="15"/>
    </row>
    <row r="355" spans="1:24" ht="21.25" customHeight="1" x14ac:dyDescent="0.15">
      <c r="A355" s="44" t="s">
        <v>431</v>
      </c>
      <c r="B355" s="48" t="s">
        <v>78</v>
      </c>
      <c r="C355" s="49">
        <v>23</v>
      </c>
      <c r="D355" s="48" t="s">
        <v>73</v>
      </c>
      <c r="E355" s="40">
        <f t="shared" si="10"/>
        <v>89.852067061619749</v>
      </c>
      <c r="F355" s="41">
        <f t="shared" si="11"/>
        <v>1.9533058056873858</v>
      </c>
      <c r="G355" s="42">
        <v>46</v>
      </c>
      <c r="H355" s="43">
        <v>12.8705</v>
      </c>
      <c r="I355" s="33">
        <v>0.589068932439888</v>
      </c>
      <c r="J355" s="33">
        <v>6.6961305576978898</v>
      </c>
      <c r="K355" s="33">
        <v>9.1095826815743699</v>
      </c>
      <c r="L355" s="33">
        <v>15.8057132392721</v>
      </c>
      <c r="M355" s="33">
        <v>76.455858541739801</v>
      </c>
      <c r="N355" s="33">
        <v>0.54137214623012098</v>
      </c>
      <c r="O355" s="33">
        <v>1.1063041629091499</v>
      </c>
      <c r="P355" s="33">
        <v>9.9719487355738305</v>
      </c>
      <c r="Q355" s="33">
        <v>50.628338266828003</v>
      </c>
      <c r="R355" s="33">
        <v>0.69162430727998203</v>
      </c>
      <c r="S355" s="33">
        <v>1.1142476648007</v>
      </c>
      <c r="T355" s="33">
        <v>42.5226410919363</v>
      </c>
      <c r="U355" s="33">
        <v>59.870602159519002</v>
      </c>
      <c r="V355" s="15">
        <v>0.415287569195462</v>
      </c>
      <c r="W355" s="15"/>
      <c r="X355" s="15"/>
    </row>
    <row r="356" spans="1:24" ht="21.25" customHeight="1" x14ac:dyDescent="0.15">
      <c r="A356" s="44" t="s">
        <v>432</v>
      </c>
      <c r="B356" s="48" t="s">
        <v>61</v>
      </c>
      <c r="C356" s="49">
        <v>33</v>
      </c>
      <c r="D356" s="48" t="s">
        <v>84</v>
      </c>
      <c r="E356" s="40">
        <f t="shared" si="10"/>
        <v>89.480055441097477</v>
      </c>
      <c r="F356" s="41">
        <f t="shared" si="11"/>
        <v>2.0809315218859878</v>
      </c>
      <c r="G356" s="42">
        <v>43</v>
      </c>
      <c r="H356" s="43">
        <v>18.118948717948701</v>
      </c>
      <c r="I356" s="33">
        <v>0.25267541438387697</v>
      </c>
      <c r="J356" s="33">
        <v>3.6150688804883302</v>
      </c>
      <c r="K356" s="33">
        <v>9.5063980092949691</v>
      </c>
      <c r="L356" s="33">
        <v>13.121466889783299</v>
      </c>
      <c r="M356" s="33">
        <v>70.864016702191194</v>
      </c>
      <c r="N356" s="33">
        <v>5.7817186658363003E-2</v>
      </c>
      <c r="O356" s="33">
        <v>0.49177910877285802</v>
      </c>
      <c r="P356" s="33">
        <v>68.500441015531294</v>
      </c>
      <c r="Q356" s="33">
        <v>82.9505438441645</v>
      </c>
      <c r="R356" s="33">
        <v>4.3949164438177801</v>
      </c>
      <c r="S356" s="33">
        <v>0.54206033561595901</v>
      </c>
      <c r="T356" s="33">
        <v>0</v>
      </c>
      <c r="U356" s="33">
        <v>0</v>
      </c>
      <c r="V356" s="15">
        <v>0</v>
      </c>
      <c r="W356" s="15"/>
      <c r="X356" s="15"/>
    </row>
    <row r="357" spans="1:24" ht="21.25" customHeight="1" x14ac:dyDescent="0.15">
      <c r="A357" s="44" t="s">
        <v>433</v>
      </c>
      <c r="B357" s="48" t="s">
        <v>58</v>
      </c>
      <c r="C357" s="49">
        <v>31</v>
      </c>
      <c r="D357" s="48" t="s">
        <v>63</v>
      </c>
      <c r="E357" s="40">
        <f t="shared" si="10"/>
        <v>89.265634106643617</v>
      </c>
      <c r="F357" s="41">
        <f t="shared" si="11"/>
        <v>1.9836807579254137</v>
      </c>
      <c r="G357" s="42">
        <v>45</v>
      </c>
      <c r="H357" s="43">
        <v>13.8923334908879</v>
      </c>
      <c r="I357" s="33">
        <v>0.55708372721969002</v>
      </c>
      <c r="J357" s="33">
        <v>7.6240629959427899</v>
      </c>
      <c r="K357" s="33">
        <v>11.1490579179722</v>
      </c>
      <c r="L357" s="33">
        <v>18.773120913915101</v>
      </c>
      <c r="M357" s="33">
        <v>57.211493187843502</v>
      </c>
      <c r="N357" s="33">
        <v>1.1048998961205301</v>
      </c>
      <c r="O357" s="33">
        <v>1.47407298119907</v>
      </c>
      <c r="P357" s="33">
        <v>6.9618940428937499</v>
      </c>
      <c r="Q357" s="33">
        <v>115.51411645205199</v>
      </c>
      <c r="R357" s="33">
        <v>0.30074468555885803</v>
      </c>
      <c r="S357" s="33">
        <v>0.963794014089566</v>
      </c>
      <c r="T357" s="33">
        <v>1.67712851444846</v>
      </c>
      <c r="U357" s="33">
        <v>4.3232980311686697</v>
      </c>
      <c r="V357" s="15">
        <v>0.27950154904795599</v>
      </c>
      <c r="W357" s="15"/>
      <c r="X357" s="15"/>
    </row>
    <row r="358" spans="1:24" ht="21.25" customHeight="1" x14ac:dyDescent="0.15">
      <c r="A358" s="44" t="s">
        <v>434</v>
      </c>
      <c r="B358" s="45" t="s">
        <v>153</v>
      </c>
      <c r="C358" s="46">
        <v>29</v>
      </c>
      <c r="D358" s="45" t="s">
        <v>60</v>
      </c>
      <c r="E358" s="40">
        <f t="shared" si="10"/>
        <v>89.224981938998496</v>
      </c>
      <c r="F358" s="41">
        <f t="shared" si="11"/>
        <v>2.2306245484749625</v>
      </c>
      <c r="G358" s="42">
        <v>40</v>
      </c>
      <c r="H358" s="43">
        <v>15.5047142857143</v>
      </c>
      <c r="I358" s="33">
        <v>0.69553759598760201</v>
      </c>
      <c r="J358" s="33">
        <v>9.0901451137800393</v>
      </c>
      <c r="K358" s="33">
        <v>8.6486068708709603</v>
      </c>
      <c r="L358" s="33">
        <v>17.738751984651</v>
      </c>
      <c r="M358" s="33">
        <v>59.438364409397202</v>
      </c>
      <c r="N358" s="33">
        <v>0.33026782171294999</v>
      </c>
      <c r="O358" s="33">
        <v>0.80386637960722795</v>
      </c>
      <c r="P358" s="33">
        <v>23.409055105662201</v>
      </c>
      <c r="Q358" s="33">
        <v>39.206395587426599</v>
      </c>
      <c r="R358" s="33">
        <v>-2.6288519672897501</v>
      </c>
      <c r="S358" s="33">
        <v>1.2109392160110399</v>
      </c>
      <c r="T358" s="33">
        <v>23.093650523138201</v>
      </c>
      <c r="U358" s="33">
        <v>32.266336014636103</v>
      </c>
      <c r="V358" s="15">
        <v>0.41715419326159803</v>
      </c>
      <c r="W358" s="15"/>
      <c r="X358" s="15"/>
    </row>
    <row r="359" spans="1:24" ht="21.25" customHeight="1" x14ac:dyDescent="0.2">
      <c r="A359" s="47" t="s">
        <v>435</v>
      </c>
      <c r="B359" s="38" t="s">
        <v>151</v>
      </c>
      <c r="C359" s="39">
        <v>26</v>
      </c>
      <c r="D359" s="38" t="s">
        <v>73</v>
      </c>
      <c r="E359" s="40">
        <f t="shared" si="10"/>
        <v>88.843629892087989</v>
      </c>
      <c r="F359" s="41">
        <f t="shared" si="11"/>
        <v>2.1153245212401903</v>
      </c>
      <c r="G359" s="42">
        <v>42</v>
      </c>
      <c r="H359" s="43">
        <v>14.085472972972999</v>
      </c>
      <c r="I359" s="33">
        <v>0.19381335066757499</v>
      </c>
      <c r="J359" s="33">
        <v>6.5876004388147003</v>
      </c>
      <c r="K359" s="33">
        <v>8.8501910686992602</v>
      </c>
      <c r="L359" s="33">
        <v>15.437791507514</v>
      </c>
      <c r="M359" s="33">
        <v>75.592890104701993</v>
      </c>
      <c r="N359" s="33">
        <v>0.11340946276404</v>
      </c>
      <c r="O359" s="33">
        <v>0.26803486088238299</v>
      </c>
      <c r="P359" s="33">
        <v>20.988702977151799</v>
      </c>
      <c r="Q359" s="33">
        <v>56.078567468458097</v>
      </c>
      <c r="R359" s="33">
        <v>-1.79023113642146</v>
      </c>
      <c r="S359" s="33">
        <v>0.64609423431721602</v>
      </c>
      <c r="T359" s="33">
        <v>5.0343877672902702</v>
      </c>
      <c r="U359" s="33">
        <v>8.5055747695646708</v>
      </c>
      <c r="V359" s="15">
        <v>0.37181696430746902</v>
      </c>
      <c r="W359" s="15"/>
      <c r="X359" s="15"/>
    </row>
    <row r="360" spans="1:24" ht="21.25" customHeight="1" x14ac:dyDescent="0.15">
      <c r="A360" s="44" t="s">
        <v>436</v>
      </c>
      <c r="B360" s="45" t="s">
        <v>127</v>
      </c>
      <c r="C360" s="46">
        <v>27</v>
      </c>
      <c r="D360" s="45" t="s">
        <v>84</v>
      </c>
      <c r="E360" s="40">
        <f t="shared" si="10"/>
        <v>88.803665664078494</v>
      </c>
      <c r="F360" s="41">
        <f t="shared" si="11"/>
        <v>1.8500763680016352</v>
      </c>
      <c r="G360" s="42">
        <v>48</v>
      </c>
      <c r="H360" s="43">
        <v>20.92155</v>
      </c>
      <c r="I360" s="33">
        <v>0.19059797579137799</v>
      </c>
      <c r="J360" s="33">
        <v>2.6039034778107899</v>
      </c>
      <c r="K360" s="33">
        <v>11.374911082507101</v>
      </c>
      <c r="L360" s="33">
        <v>13.9788145603179</v>
      </c>
      <c r="M360" s="33">
        <v>63.231820096145803</v>
      </c>
      <c r="N360" s="33">
        <v>5.99454602278656E-2</v>
      </c>
      <c r="O360" s="33">
        <v>0.30099638390897898</v>
      </c>
      <c r="P360" s="33">
        <v>73.246595836169803</v>
      </c>
      <c r="Q360" s="33">
        <v>67.8085348041038</v>
      </c>
      <c r="R360" s="33">
        <v>2.0172433578172599</v>
      </c>
      <c r="S360" s="33">
        <v>0.33720509207487898</v>
      </c>
      <c r="T360" s="33">
        <v>0</v>
      </c>
      <c r="U360" s="33">
        <v>0</v>
      </c>
      <c r="V360" s="15">
        <v>0</v>
      </c>
      <c r="W360" s="15"/>
      <c r="X360" s="15"/>
    </row>
    <row r="361" spans="1:24" ht="21.25" customHeight="1" x14ac:dyDescent="0.2">
      <c r="A361" s="47" t="s">
        <v>437</v>
      </c>
      <c r="B361" s="38" t="s">
        <v>86</v>
      </c>
      <c r="C361" s="39">
        <v>27</v>
      </c>
      <c r="D361" s="38" t="s">
        <v>84</v>
      </c>
      <c r="E361" s="40">
        <f t="shared" si="10"/>
        <v>88.712612946176819</v>
      </c>
      <c r="F361" s="41">
        <f t="shared" si="11"/>
        <v>2.1637222669799225</v>
      </c>
      <c r="G361" s="42">
        <v>41</v>
      </c>
      <c r="H361" s="43">
        <v>17.554973684210498</v>
      </c>
      <c r="I361" s="33">
        <v>0.48541589586657302</v>
      </c>
      <c r="J361" s="33">
        <v>4.9133201142763197</v>
      </c>
      <c r="K361" s="33">
        <v>9.9436669815823802</v>
      </c>
      <c r="L361" s="33">
        <v>14.856987095858701</v>
      </c>
      <c r="M361" s="33">
        <v>68.630950077556093</v>
      </c>
      <c r="N361" s="33">
        <v>0.18736227053858301</v>
      </c>
      <c r="O361" s="33">
        <v>0.97475649636379602</v>
      </c>
      <c r="P361" s="33">
        <v>39.383318135475399</v>
      </c>
      <c r="Q361" s="33">
        <v>47.8157053190561</v>
      </c>
      <c r="R361" s="33">
        <v>3.73101168408113</v>
      </c>
      <c r="S361" s="33">
        <v>0.68921352761157895</v>
      </c>
      <c r="T361" s="33">
        <v>0</v>
      </c>
      <c r="U361" s="33">
        <v>2.55658778792747E-5</v>
      </c>
      <c r="V361" s="15">
        <v>0</v>
      </c>
      <c r="W361" s="15"/>
      <c r="X361" s="15"/>
    </row>
    <row r="362" spans="1:24" ht="21.25" customHeight="1" x14ac:dyDescent="0.2">
      <c r="A362" s="47" t="s">
        <v>438</v>
      </c>
      <c r="B362" s="38" t="s">
        <v>86</v>
      </c>
      <c r="C362" s="39">
        <v>27</v>
      </c>
      <c r="D362" s="38" t="s">
        <v>60</v>
      </c>
      <c r="E362" s="40">
        <f t="shared" si="10"/>
        <v>88.680096523374175</v>
      </c>
      <c r="F362" s="41">
        <f t="shared" si="11"/>
        <v>2.1629291834969311</v>
      </c>
      <c r="G362" s="42">
        <v>41</v>
      </c>
      <c r="H362" s="43">
        <v>15.2697</v>
      </c>
      <c r="I362" s="33">
        <v>8.1173879791009401E-2</v>
      </c>
      <c r="J362" s="33">
        <v>7.3390628221635303</v>
      </c>
      <c r="K362" s="33">
        <v>10.612095540285001</v>
      </c>
      <c r="L362" s="33">
        <v>17.951158362448499</v>
      </c>
      <c r="M362" s="33">
        <v>60.979031135748102</v>
      </c>
      <c r="N362" s="33">
        <v>4.9952063971381001E-2</v>
      </c>
      <c r="O362" s="33">
        <v>0.11805800143162699</v>
      </c>
      <c r="P362" s="33">
        <v>20.504949326456401</v>
      </c>
      <c r="Q362" s="33">
        <v>50.8756057706821</v>
      </c>
      <c r="R362" s="33">
        <v>2.4886638640501002</v>
      </c>
      <c r="S362" s="33">
        <v>1.02948337567689</v>
      </c>
      <c r="T362" s="33">
        <v>225.79466673294701</v>
      </c>
      <c r="U362" s="33">
        <v>229.80261213518401</v>
      </c>
      <c r="V362" s="15">
        <v>0.49560143838853199</v>
      </c>
      <c r="W362" s="15"/>
      <c r="X362" s="15"/>
    </row>
    <row r="363" spans="1:24" ht="21.25" customHeight="1" x14ac:dyDescent="0.2">
      <c r="A363" s="47" t="s">
        <v>439</v>
      </c>
      <c r="B363" s="38" t="s">
        <v>141</v>
      </c>
      <c r="C363" s="39">
        <v>25</v>
      </c>
      <c r="D363" s="38" t="s">
        <v>84</v>
      </c>
      <c r="E363" s="40">
        <f t="shared" si="10"/>
        <v>88.628315217028316</v>
      </c>
      <c r="F363" s="41">
        <f t="shared" si="11"/>
        <v>2.1616662248055687</v>
      </c>
      <c r="G363" s="42">
        <v>41</v>
      </c>
      <c r="H363" s="43">
        <v>22.954551282051199</v>
      </c>
      <c r="I363" s="33">
        <v>0.25091187201899801</v>
      </c>
      <c r="J363" s="33">
        <v>3.1673321846057401</v>
      </c>
      <c r="K363" s="33">
        <v>10.4604907009864</v>
      </c>
      <c r="L363" s="33">
        <v>13.627822885592201</v>
      </c>
      <c r="M363" s="33">
        <v>69.405044912097395</v>
      </c>
      <c r="N363" s="33">
        <v>2.9327802090769999E-2</v>
      </c>
      <c r="O363" s="33">
        <v>0.35619256805967803</v>
      </c>
      <c r="P363" s="33">
        <v>61.649694840419201</v>
      </c>
      <c r="Q363" s="33">
        <v>37.869787829794497</v>
      </c>
      <c r="R363" s="33">
        <v>-1.5395689272189801</v>
      </c>
      <c r="S363" s="33">
        <v>0.37939158670380602</v>
      </c>
      <c r="T363" s="33">
        <v>0</v>
      </c>
      <c r="U363" s="33">
        <v>0</v>
      </c>
      <c r="V363" s="15">
        <v>0</v>
      </c>
      <c r="W363" s="15"/>
      <c r="X363" s="15"/>
    </row>
    <row r="364" spans="1:24" ht="21.25" customHeight="1" x14ac:dyDescent="0.15">
      <c r="A364" s="44" t="s">
        <v>440</v>
      </c>
      <c r="B364" s="45" t="s">
        <v>58</v>
      </c>
      <c r="C364" s="46">
        <v>38</v>
      </c>
      <c r="D364" s="45" t="s">
        <v>84</v>
      </c>
      <c r="E364" s="40">
        <f t="shared" si="10"/>
        <v>88.237754409591517</v>
      </c>
      <c r="F364" s="41">
        <f t="shared" si="11"/>
        <v>1.9608389868798115</v>
      </c>
      <c r="G364" s="42">
        <v>45</v>
      </c>
      <c r="H364" s="43">
        <v>21.260178571428501</v>
      </c>
      <c r="I364" s="33">
        <v>0.170178301170129</v>
      </c>
      <c r="J364" s="33">
        <v>2.0880201463240202</v>
      </c>
      <c r="K364" s="33">
        <v>10.288670180592</v>
      </c>
      <c r="L364" s="33">
        <v>12.376690326916</v>
      </c>
      <c r="M364" s="33">
        <v>70.981202925636794</v>
      </c>
      <c r="N364" s="33">
        <v>7.7749954582451902E-2</v>
      </c>
      <c r="O364" s="33">
        <v>0.43568077496777602</v>
      </c>
      <c r="P364" s="33">
        <v>73.728602080447502</v>
      </c>
      <c r="Q364" s="33">
        <v>34.512352910498997</v>
      </c>
      <c r="R364" s="33">
        <v>-0.20424729402646999</v>
      </c>
      <c r="S364" s="33">
        <v>0.26395654382662198</v>
      </c>
      <c r="T364" s="33">
        <v>0</v>
      </c>
      <c r="U364" s="33">
        <v>0</v>
      </c>
      <c r="V364" s="15">
        <v>0</v>
      </c>
      <c r="W364" s="15"/>
      <c r="X364" s="15"/>
    </row>
    <row r="365" spans="1:24" ht="21.25" customHeight="1" x14ac:dyDescent="0.15">
      <c r="A365" s="44" t="s">
        <v>441</v>
      </c>
      <c r="B365" s="48" t="s">
        <v>135</v>
      </c>
      <c r="C365" s="49">
        <v>26</v>
      </c>
      <c r="D365" s="48" t="s">
        <v>84</v>
      </c>
      <c r="E365" s="40">
        <f t="shared" si="10"/>
        <v>87.845849437617147</v>
      </c>
      <c r="F365" s="41">
        <f t="shared" si="11"/>
        <v>2.1961462359404287</v>
      </c>
      <c r="G365" s="42">
        <v>40</v>
      </c>
      <c r="H365" s="43">
        <v>20.213678571428598</v>
      </c>
      <c r="I365" s="33">
        <v>0.42141828790538</v>
      </c>
      <c r="J365" s="33">
        <v>1.54006028539585</v>
      </c>
      <c r="K365" s="33">
        <v>9.7021277498070404</v>
      </c>
      <c r="L365" s="33">
        <v>11.242188035202799</v>
      </c>
      <c r="M365" s="33">
        <v>80.439084304109599</v>
      </c>
      <c r="N365" s="33">
        <v>5.2437882874080403E-2</v>
      </c>
      <c r="O365" s="33">
        <v>0.84801790406099198</v>
      </c>
      <c r="P365" s="33">
        <v>61.018536859158402</v>
      </c>
      <c r="Q365" s="33">
        <v>63.834177860468799</v>
      </c>
      <c r="R365" s="33">
        <v>0.65412576726916405</v>
      </c>
      <c r="S365" s="33">
        <v>0.20630593779850501</v>
      </c>
      <c r="T365" s="33">
        <v>0</v>
      </c>
      <c r="U365" s="33">
        <v>0</v>
      </c>
      <c r="V365" s="15">
        <v>0</v>
      </c>
      <c r="W365" s="15"/>
      <c r="X365" s="15"/>
    </row>
    <row r="366" spans="1:24" ht="21.25" customHeight="1" x14ac:dyDescent="0.15">
      <c r="A366" s="44" t="s">
        <v>442</v>
      </c>
      <c r="B366" s="45" t="s">
        <v>135</v>
      </c>
      <c r="C366" s="46">
        <v>19</v>
      </c>
      <c r="D366" s="45" t="s">
        <v>59</v>
      </c>
      <c r="E366" s="40">
        <f t="shared" si="10"/>
        <v>87.725423241263215</v>
      </c>
      <c r="F366" s="41">
        <f t="shared" si="11"/>
        <v>2.1931355810315805</v>
      </c>
      <c r="G366" s="42">
        <v>40</v>
      </c>
      <c r="H366" s="43">
        <v>12.449249999999999</v>
      </c>
      <c r="I366" s="33">
        <v>2.7301919731828002</v>
      </c>
      <c r="J366" s="33">
        <v>5.0857471666508003</v>
      </c>
      <c r="K366" s="33">
        <v>8.1636406148092799</v>
      </c>
      <c r="L366" s="33">
        <v>13.249387781460101</v>
      </c>
      <c r="M366" s="33">
        <v>63.061739942018001</v>
      </c>
      <c r="N366" s="33">
        <v>2.75126571873336</v>
      </c>
      <c r="O366" s="33">
        <v>7.0019037892935598</v>
      </c>
      <c r="P366" s="33">
        <v>12.2129117364343</v>
      </c>
      <c r="Q366" s="33">
        <v>48.036257078508797</v>
      </c>
      <c r="R366" s="33">
        <v>0.14413145765365401</v>
      </c>
      <c r="S366" s="33">
        <v>0.68128491369562805</v>
      </c>
      <c r="T366" s="33">
        <v>107.61650794886199</v>
      </c>
      <c r="U366" s="33">
        <v>164.52534091329599</v>
      </c>
      <c r="V366" s="15">
        <v>0.39544270166023099</v>
      </c>
      <c r="W366" s="15"/>
      <c r="X366" s="15"/>
    </row>
    <row r="367" spans="1:24" ht="21.25" customHeight="1" x14ac:dyDescent="0.15">
      <c r="A367" s="44" t="s">
        <v>443</v>
      </c>
      <c r="B367" s="48" t="s">
        <v>86</v>
      </c>
      <c r="C367" s="49">
        <v>27</v>
      </c>
      <c r="D367" s="48" t="s">
        <v>73</v>
      </c>
      <c r="E367" s="40">
        <f t="shared" si="10"/>
        <v>87.29650933896437</v>
      </c>
      <c r="F367" s="41">
        <f t="shared" si="11"/>
        <v>2.1291831546088869</v>
      </c>
      <c r="G367" s="42">
        <v>41</v>
      </c>
      <c r="H367" s="43">
        <v>15.1608421052632</v>
      </c>
      <c r="I367" s="33">
        <v>6.3026258689898598E-2</v>
      </c>
      <c r="J367" s="33">
        <v>8.5202073187153307</v>
      </c>
      <c r="K367" s="33">
        <v>6.8259876780613196</v>
      </c>
      <c r="L367" s="33">
        <v>15.3461949967766</v>
      </c>
      <c r="M367" s="33">
        <v>71.456103653778399</v>
      </c>
      <c r="N367" s="33">
        <v>4.1810578979573597E-2</v>
      </c>
      <c r="O367" s="33">
        <v>9.8816204989160605E-2</v>
      </c>
      <c r="P367" s="33">
        <v>26.661200558834501</v>
      </c>
      <c r="Q367" s="33">
        <v>55.567715185981399</v>
      </c>
      <c r="R367" s="33">
        <v>2.2701211437060902</v>
      </c>
      <c r="S367" s="33">
        <v>1.1951678306184901</v>
      </c>
      <c r="T367" s="33">
        <v>11.2557435657785</v>
      </c>
      <c r="U367" s="33">
        <v>22.610272145370601</v>
      </c>
      <c r="V367" s="15">
        <v>0.33236102120135103</v>
      </c>
      <c r="W367" s="15"/>
      <c r="X367" s="15"/>
    </row>
    <row r="368" spans="1:24" ht="21.25" customHeight="1" x14ac:dyDescent="0.15">
      <c r="A368" s="44" t="s">
        <v>444</v>
      </c>
      <c r="B368" s="45" t="s">
        <v>135</v>
      </c>
      <c r="C368" s="46">
        <v>20</v>
      </c>
      <c r="D368" s="45" t="s">
        <v>73</v>
      </c>
      <c r="E368" s="40">
        <f t="shared" si="10"/>
        <v>87.229518560224903</v>
      </c>
      <c r="F368" s="41">
        <f t="shared" si="11"/>
        <v>2.1807379640056226</v>
      </c>
      <c r="G368" s="42">
        <v>40</v>
      </c>
      <c r="H368" s="43">
        <v>12.587780487804901</v>
      </c>
      <c r="I368" s="33">
        <v>1.6740153756209899</v>
      </c>
      <c r="J368" s="33">
        <v>6.5505919354082804</v>
      </c>
      <c r="K368" s="33">
        <v>5.6529127201275999</v>
      </c>
      <c r="L368" s="33">
        <v>12.203504655535999</v>
      </c>
      <c r="M368" s="33">
        <v>82.706681458564006</v>
      </c>
      <c r="N368" s="33">
        <v>2.0832166171195698</v>
      </c>
      <c r="O368" s="33">
        <v>3.8135235995282799</v>
      </c>
      <c r="P368" s="33">
        <v>8.1930833263935199</v>
      </c>
      <c r="Q368" s="33">
        <v>21.584988546501702</v>
      </c>
      <c r="R368" s="33">
        <v>-0.13263653900759201</v>
      </c>
      <c r="S368" s="33">
        <v>0.87751500716244002</v>
      </c>
      <c r="T368" s="33">
        <v>0</v>
      </c>
      <c r="U368" s="33">
        <v>0</v>
      </c>
      <c r="V368" s="15">
        <v>0</v>
      </c>
      <c r="W368" s="15"/>
      <c r="X368" s="15"/>
    </row>
    <row r="369" spans="1:24" ht="21.25" customHeight="1" x14ac:dyDescent="0.15">
      <c r="A369" s="44" t="s">
        <v>445</v>
      </c>
      <c r="B369" s="45" t="s">
        <v>179</v>
      </c>
      <c r="C369" s="46">
        <v>28</v>
      </c>
      <c r="D369" s="45" t="s">
        <v>73</v>
      </c>
      <c r="E369" s="40">
        <f t="shared" si="10"/>
        <v>87.127271810055063</v>
      </c>
      <c r="F369" s="41">
        <f t="shared" si="11"/>
        <v>2.1250554100013428</v>
      </c>
      <c r="G369" s="42">
        <v>41</v>
      </c>
      <c r="H369" s="43">
        <v>15.6316978685464</v>
      </c>
      <c r="I369" s="33">
        <v>0.95533531080221301</v>
      </c>
      <c r="J369" s="33">
        <v>8.3329241166202408</v>
      </c>
      <c r="K369" s="33">
        <v>6.9266647111063797</v>
      </c>
      <c r="L369" s="33">
        <v>15.259588827726599</v>
      </c>
      <c r="M369" s="33">
        <v>68.182577006004905</v>
      </c>
      <c r="N369" s="33">
        <v>1.18122579907742</v>
      </c>
      <c r="O369" s="33">
        <v>2.0217774252973602</v>
      </c>
      <c r="P369" s="33">
        <v>16.068309866390202</v>
      </c>
      <c r="Q369" s="33">
        <v>61.661863011397202</v>
      </c>
      <c r="R369" s="33">
        <v>-3.9290208723872402</v>
      </c>
      <c r="S369" s="33">
        <v>0.70013528075573905</v>
      </c>
      <c r="T369" s="33">
        <v>96.971285054033601</v>
      </c>
      <c r="U369" s="33">
        <v>118.996252036455</v>
      </c>
      <c r="V369" s="15">
        <v>0.44900861657464503</v>
      </c>
      <c r="W369" s="15"/>
      <c r="X369" s="15"/>
    </row>
    <row r="370" spans="1:24" ht="21.25" customHeight="1" x14ac:dyDescent="0.15">
      <c r="A370" s="44" t="s">
        <v>446</v>
      </c>
      <c r="B370" s="45" t="s">
        <v>151</v>
      </c>
      <c r="C370" s="46">
        <v>25</v>
      </c>
      <c r="D370" s="45" t="s">
        <v>103</v>
      </c>
      <c r="E370" s="40">
        <f t="shared" si="10"/>
        <v>87.12683583421402</v>
      </c>
      <c r="F370" s="41">
        <f t="shared" si="11"/>
        <v>2.0744484722431911</v>
      </c>
      <c r="G370" s="42">
        <v>42</v>
      </c>
      <c r="H370" s="43">
        <v>16.060062500000001</v>
      </c>
      <c r="I370" s="33">
        <v>0.65540263639707197</v>
      </c>
      <c r="J370" s="33">
        <v>6.1001993716782703</v>
      </c>
      <c r="K370" s="33">
        <v>8.6134813764869502</v>
      </c>
      <c r="L370" s="33">
        <v>14.713680748165199</v>
      </c>
      <c r="M370" s="33">
        <v>74.178317192531594</v>
      </c>
      <c r="N370" s="33">
        <v>0.34793470432655399</v>
      </c>
      <c r="O370" s="33">
        <v>0.82231788950764295</v>
      </c>
      <c r="P370" s="33">
        <v>21.2599960721864</v>
      </c>
      <c r="Q370" s="33">
        <v>71.075225314647994</v>
      </c>
      <c r="R370" s="33">
        <v>-2.6442772526674001</v>
      </c>
      <c r="S370" s="33">
        <v>0.59829124107229703</v>
      </c>
      <c r="T370" s="33">
        <v>244.362464303932</v>
      </c>
      <c r="U370" s="33">
        <v>247.534026079852</v>
      </c>
      <c r="V370" s="15">
        <v>0.49677618987132299</v>
      </c>
      <c r="W370" s="15"/>
      <c r="X370" s="15"/>
    </row>
    <row r="371" spans="1:24" ht="21.25" customHeight="1" x14ac:dyDescent="0.2">
      <c r="A371" s="47" t="s">
        <v>447</v>
      </c>
      <c r="B371" s="38" t="s">
        <v>163</v>
      </c>
      <c r="C371" s="39">
        <v>21</v>
      </c>
      <c r="D371" s="38" t="s">
        <v>60</v>
      </c>
      <c r="E371" s="40">
        <f t="shared" si="10"/>
        <v>86.887298060712439</v>
      </c>
      <c r="F371" s="41">
        <f t="shared" si="11"/>
        <v>2.0687451919217246</v>
      </c>
      <c r="G371" s="42">
        <v>42</v>
      </c>
      <c r="H371" s="43">
        <v>16.8629423076923</v>
      </c>
      <c r="I371" s="33">
        <v>2.4807321897607402</v>
      </c>
      <c r="J371" s="33">
        <v>6.0742954601826797</v>
      </c>
      <c r="K371" s="33">
        <v>8.7925639987564708</v>
      </c>
      <c r="L371" s="33">
        <v>14.866859458939301</v>
      </c>
      <c r="M371" s="33">
        <v>57.375921062590201</v>
      </c>
      <c r="N371" s="33">
        <v>1.70378892944295</v>
      </c>
      <c r="O371" s="33">
        <v>4.6240147267999401</v>
      </c>
      <c r="P371" s="33">
        <v>21.753648495</v>
      </c>
      <c r="Q371" s="33">
        <v>56.107788919311801</v>
      </c>
      <c r="R371" s="33">
        <v>-4.8480993827538699</v>
      </c>
      <c r="S371" s="33">
        <v>0.577476684603344</v>
      </c>
      <c r="T371" s="33">
        <v>295.33374247031497</v>
      </c>
      <c r="U371" s="33">
        <v>321.13836659644602</v>
      </c>
      <c r="V371" s="15">
        <v>0.47907072862939898</v>
      </c>
      <c r="W371" s="15"/>
      <c r="X371" s="15"/>
    </row>
    <row r="372" spans="1:24" ht="21.25" customHeight="1" x14ac:dyDescent="0.15">
      <c r="A372" s="37" t="s">
        <v>448</v>
      </c>
      <c r="B372" s="38" t="s">
        <v>153</v>
      </c>
      <c r="C372" s="39">
        <v>30</v>
      </c>
      <c r="D372" s="38" t="s">
        <v>84</v>
      </c>
      <c r="E372" s="40">
        <f t="shared" si="10"/>
        <v>86.868045554849218</v>
      </c>
      <c r="F372" s="41">
        <f t="shared" si="11"/>
        <v>2.1717011388712306</v>
      </c>
      <c r="G372" s="42">
        <v>40</v>
      </c>
      <c r="H372" s="43">
        <v>21.009</v>
      </c>
      <c r="I372" s="33">
        <v>1.7190459992585301</v>
      </c>
      <c r="J372" s="33">
        <v>1.7184361655089799</v>
      </c>
      <c r="K372" s="33">
        <v>13.827123968658499</v>
      </c>
      <c r="L372" s="33">
        <v>15.5455601341675</v>
      </c>
      <c r="M372" s="33">
        <v>48.545225970701601</v>
      </c>
      <c r="N372" s="33">
        <v>0.31824806475846901</v>
      </c>
      <c r="O372" s="33">
        <v>4.04933936326184</v>
      </c>
      <c r="P372" s="33">
        <v>39.3003672023615</v>
      </c>
      <c r="Q372" s="33">
        <v>32.970788912358202</v>
      </c>
      <c r="R372" s="33">
        <v>-2.8828533855764999</v>
      </c>
      <c r="S372" s="33">
        <v>0.22892062964670801</v>
      </c>
      <c r="T372" s="33">
        <v>0</v>
      </c>
      <c r="U372" s="33">
        <v>0</v>
      </c>
      <c r="V372" s="15">
        <v>0</v>
      </c>
      <c r="W372" s="15"/>
      <c r="X372" s="15"/>
    </row>
    <row r="373" spans="1:24" ht="21.25" customHeight="1" x14ac:dyDescent="0.15">
      <c r="A373" s="44" t="s">
        <v>449</v>
      </c>
      <c r="B373" s="45" t="s">
        <v>98</v>
      </c>
      <c r="C373" s="46">
        <v>27</v>
      </c>
      <c r="D373" s="45" t="s">
        <v>59</v>
      </c>
      <c r="E373" s="40">
        <f t="shared" si="10"/>
        <v>86.72515277165644</v>
      </c>
      <c r="F373" s="41">
        <f t="shared" si="11"/>
        <v>1.8452160164182221</v>
      </c>
      <c r="G373" s="42">
        <v>47</v>
      </c>
      <c r="H373" s="43">
        <v>12.1495428571428</v>
      </c>
      <c r="I373" s="33">
        <v>1.60428698176482</v>
      </c>
      <c r="J373" s="33">
        <v>6.3532893845642597</v>
      </c>
      <c r="K373" s="33">
        <v>9.3375180680618808</v>
      </c>
      <c r="L373" s="33">
        <v>15.690807452626199</v>
      </c>
      <c r="M373" s="33">
        <v>50.085251530123699</v>
      </c>
      <c r="N373" s="33">
        <v>2.6741802123570402</v>
      </c>
      <c r="O373" s="33">
        <v>5.1519817068340101</v>
      </c>
      <c r="P373" s="33">
        <v>21.530706175240802</v>
      </c>
      <c r="Q373" s="33">
        <v>26.892954464317999</v>
      </c>
      <c r="R373" s="33">
        <v>-2.6037964753681702</v>
      </c>
      <c r="S373" s="33">
        <v>0.72133961939834401</v>
      </c>
      <c r="T373" s="33">
        <v>201.87986757037001</v>
      </c>
      <c r="U373" s="33">
        <v>223.58030374291701</v>
      </c>
      <c r="V373" s="15">
        <v>0.47449768787338598</v>
      </c>
      <c r="W373" s="15"/>
      <c r="X373" s="15"/>
    </row>
    <row r="374" spans="1:24" ht="21.25" customHeight="1" x14ac:dyDescent="0.2">
      <c r="A374" s="47" t="s">
        <v>450</v>
      </c>
      <c r="B374" s="38" t="s">
        <v>153</v>
      </c>
      <c r="C374" s="39">
        <v>22</v>
      </c>
      <c r="D374" s="38" t="s">
        <v>73</v>
      </c>
      <c r="E374" s="40">
        <f t="shared" si="10"/>
        <v>86.537409091424351</v>
      </c>
      <c r="F374" s="41">
        <f t="shared" si="11"/>
        <v>2.1634352272856088</v>
      </c>
      <c r="G374" s="42">
        <v>40</v>
      </c>
      <c r="H374" s="43">
        <v>13.512</v>
      </c>
      <c r="I374" s="33">
        <v>1.78971504162037</v>
      </c>
      <c r="J374" s="33">
        <v>4.85279665172264</v>
      </c>
      <c r="K374" s="33">
        <v>7.8024217442906796</v>
      </c>
      <c r="L374" s="33">
        <v>12.6552183960133</v>
      </c>
      <c r="M374" s="33">
        <v>71.633851341316401</v>
      </c>
      <c r="N374" s="33">
        <v>2.1814280894123002</v>
      </c>
      <c r="O374" s="33">
        <v>4.7259110891121603</v>
      </c>
      <c r="P374" s="33">
        <v>16.5150302725093</v>
      </c>
      <c r="Q374" s="33">
        <v>25.6034795933688</v>
      </c>
      <c r="R374" s="33">
        <v>-2.62701669531645</v>
      </c>
      <c r="S374" s="33">
        <v>0.64646292213638401</v>
      </c>
      <c r="T374" s="33">
        <v>0.68220391751199605</v>
      </c>
      <c r="U374" s="33">
        <v>1.46693597760626</v>
      </c>
      <c r="V374" s="15">
        <v>0.31743113561923703</v>
      </c>
      <c r="W374" s="15"/>
      <c r="X374" s="15"/>
    </row>
    <row r="375" spans="1:24" ht="21.25" customHeight="1" x14ac:dyDescent="0.2">
      <c r="A375" s="47" t="s">
        <v>451</v>
      </c>
      <c r="B375" s="38" t="s">
        <v>69</v>
      </c>
      <c r="C375" s="39">
        <v>23</v>
      </c>
      <c r="D375" s="38" t="s">
        <v>84</v>
      </c>
      <c r="E375" s="40">
        <f t="shared" si="10"/>
        <v>85.953570288288105</v>
      </c>
      <c r="F375" s="41">
        <f t="shared" si="11"/>
        <v>1.9534902338247297</v>
      </c>
      <c r="G375" s="42">
        <v>44</v>
      </c>
      <c r="H375" s="43">
        <v>20.283750000000101</v>
      </c>
      <c r="I375" s="33">
        <v>0.114516470010254</v>
      </c>
      <c r="J375" s="33">
        <v>1.85812824232059</v>
      </c>
      <c r="K375" s="33">
        <v>13.0743040650702</v>
      </c>
      <c r="L375" s="33">
        <v>14.932432307390799</v>
      </c>
      <c r="M375" s="33">
        <v>57.845334911950999</v>
      </c>
      <c r="N375" s="33">
        <v>4.3449072378661399E-2</v>
      </c>
      <c r="O375" s="33">
        <v>0.21816520584651899</v>
      </c>
      <c r="P375" s="33">
        <v>58.986377492236002</v>
      </c>
      <c r="Q375" s="33">
        <v>47.871770269135602</v>
      </c>
      <c r="R375" s="33">
        <v>-0.17038236569179299</v>
      </c>
      <c r="S375" s="33">
        <v>0.30842314808193999</v>
      </c>
      <c r="T375" s="33">
        <v>0</v>
      </c>
      <c r="U375" s="33">
        <v>0</v>
      </c>
      <c r="V375" s="15">
        <v>0</v>
      </c>
      <c r="W375" s="15"/>
      <c r="X375" s="15"/>
    </row>
    <row r="376" spans="1:24" ht="21.25" customHeight="1" x14ac:dyDescent="0.2">
      <c r="A376" s="47" t="s">
        <v>452</v>
      </c>
      <c r="B376" s="38" t="s">
        <v>68</v>
      </c>
      <c r="C376" s="39">
        <v>31</v>
      </c>
      <c r="D376" s="38" t="s">
        <v>84</v>
      </c>
      <c r="E376" s="40">
        <f t="shared" si="10"/>
        <v>85.908377689217801</v>
      </c>
      <c r="F376" s="41">
        <f t="shared" si="11"/>
        <v>2.147709442230445</v>
      </c>
      <c r="G376" s="42">
        <v>40</v>
      </c>
      <c r="H376" s="43">
        <v>18.199743243243201</v>
      </c>
      <c r="I376" s="33">
        <v>1.69994417573054</v>
      </c>
      <c r="J376" s="33">
        <v>2.4279548168876501</v>
      </c>
      <c r="K376" s="33">
        <v>11.3534939987752</v>
      </c>
      <c r="L376" s="33">
        <v>13.7814488156629</v>
      </c>
      <c r="M376" s="33">
        <v>52.915735380014802</v>
      </c>
      <c r="N376" s="33">
        <v>0.47397128451055998</v>
      </c>
      <c r="O376" s="33">
        <v>4.4563159524066398</v>
      </c>
      <c r="P376" s="33">
        <v>45.967658237042798</v>
      </c>
      <c r="Q376" s="33">
        <v>28.8149535777289</v>
      </c>
      <c r="R376" s="33">
        <v>1.4774003746828901</v>
      </c>
      <c r="S376" s="33">
        <v>0.30065098858797301</v>
      </c>
      <c r="T376" s="33">
        <v>0</v>
      </c>
      <c r="U376" s="33">
        <v>0</v>
      </c>
      <c r="V376" s="15">
        <v>0</v>
      </c>
      <c r="W376" s="15"/>
      <c r="X376" s="15"/>
    </row>
    <row r="377" spans="1:24" ht="21.25" customHeight="1" x14ac:dyDescent="0.15">
      <c r="A377" s="37" t="s">
        <v>453</v>
      </c>
      <c r="B377" s="38" t="s">
        <v>83</v>
      </c>
      <c r="C377" s="39">
        <v>23</v>
      </c>
      <c r="D377" s="38" t="s">
        <v>84</v>
      </c>
      <c r="E377" s="40">
        <f t="shared" si="10"/>
        <v>85.552580836751986</v>
      </c>
      <c r="F377" s="41">
        <f t="shared" si="11"/>
        <v>2.0866483130915117</v>
      </c>
      <c r="G377" s="42">
        <v>41</v>
      </c>
      <c r="H377" s="43">
        <v>14.91990625</v>
      </c>
      <c r="I377" s="33">
        <v>1.2860895914338399</v>
      </c>
      <c r="J377" s="33">
        <v>3.62692555225094</v>
      </c>
      <c r="K377" s="33">
        <v>8.7094293344304994</v>
      </c>
      <c r="L377" s="33">
        <v>12.3363548866814</v>
      </c>
      <c r="M377" s="33">
        <v>67.5427151171818</v>
      </c>
      <c r="N377" s="33">
        <v>1.64033696224795</v>
      </c>
      <c r="O377" s="33">
        <v>3.5817167658787299</v>
      </c>
      <c r="P377" s="33">
        <v>38.043625431796599</v>
      </c>
      <c r="Q377" s="33">
        <v>41.325609997541498</v>
      </c>
      <c r="R377" s="33">
        <v>1.6631111356933601</v>
      </c>
      <c r="S377" s="33">
        <v>0.51911011413067798</v>
      </c>
      <c r="T377" s="33">
        <v>0</v>
      </c>
      <c r="U377" s="33">
        <v>0.22934724784767899</v>
      </c>
      <c r="V377" s="15">
        <v>0</v>
      </c>
      <c r="W377" s="15"/>
      <c r="X377" s="15"/>
    </row>
    <row r="378" spans="1:24" ht="21.25" customHeight="1" x14ac:dyDescent="0.2">
      <c r="A378" s="47" t="s">
        <v>454</v>
      </c>
      <c r="B378" s="38" t="s">
        <v>138</v>
      </c>
      <c r="C378" s="39">
        <v>26</v>
      </c>
      <c r="D378" s="38" t="s">
        <v>73</v>
      </c>
      <c r="E378" s="40">
        <f t="shared" si="10"/>
        <v>85.476263369494433</v>
      </c>
      <c r="F378" s="41">
        <f t="shared" si="11"/>
        <v>1.9878200783603357</v>
      </c>
      <c r="G378" s="42">
        <v>43</v>
      </c>
      <c r="H378" s="43">
        <v>14.141</v>
      </c>
      <c r="I378" s="33">
        <v>5.2602134577053199E-2</v>
      </c>
      <c r="J378" s="33">
        <v>6.7269815763737997</v>
      </c>
      <c r="K378" s="33">
        <v>10.091636479669701</v>
      </c>
      <c r="L378" s="33">
        <v>16.818618056043501</v>
      </c>
      <c r="M378" s="33">
        <v>64.320521451899793</v>
      </c>
      <c r="N378" s="33">
        <v>3.7657150358319701E-2</v>
      </c>
      <c r="O378" s="33">
        <v>8.89998842382283E-2</v>
      </c>
      <c r="P378" s="33">
        <v>13.410743534687899</v>
      </c>
      <c r="Q378" s="33">
        <v>53.5598493754093</v>
      </c>
      <c r="R378" s="33">
        <v>-2.6749492803991601</v>
      </c>
      <c r="S378" s="33">
        <v>0.70328197560124905</v>
      </c>
      <c r="T378" s="33">
        <v>1.9824921891627301</v>
      </c>
      <c r="U378" s="33">
        <v>2.2412238686152701</v>
      </c>
      <c r="V378" s="15">
        <v>0.46937155860938201</v>
      </c>
      <c r="W378" s="15"/>
      <c r="X378" s="15"/>
    </row>
    <row r="379" spans="1:24" ht="21.25" customHeight="1" x14ac:dyDescent="0.15">
      <c r="A379" s="44" t="s">
        <v>455</v>
      </c>
      <c r="B379" s="45" t="s">
        <v>86</v>
      </c>
      <c r="C379" s="46">
        <v>30</v>
      </c>
      <c r="D379" s="45" t="s">
        <v>84</v>
      </c>
      <c r="E379" s="40">
        <f t="shared" si="10"/>
        <v>85.302168061881133</v>
      </c>
      <c r="F379" s="41">
        <f t="shared" si="11"/>
        <v>2.0805406844361252</v>
      </c>
      <c r="G379" s="42">
        <v>41</v>
      </c>
      <c r="H379" s="43">
        <v>22.556722222222199</v>
      </c>
      <c r="I379" s="33">
        <v>8.8961355921035906E-2</v>
      </c>
      <c r="J379" s="33">
        <v>3.4345808581092898</v>
      </c>
      <c r="K379" s="33">
        <v>11.0126834627502</v>
      </c>
      <c r="L379" s="33">
        <v>14.4472643208594</v>
      </c>
      <c r="M379" s="33">
        <v>53.437081860880703</v>
      </c>
      <c r="N379" s="33">
        <v>2.2575889059262898E-2</v>
      </c>
      <c r="O379" s="33">
        <v>0.153565323667293</v>
      </c>
      <c r="P379" s="33">
        <v>74.673517607638601</v>
      </c>
      <c r="Q379" s="33">
        <v>56.176191954017902</v>
      </c>
      <c r="R379" s="33">
        <v>3.3399823336498402</v>
      </c>
      <c r="S379" s="33">
        <v>0.481784116244861</v>
      </c>
      <c r="T379" s="33">
        <v>0</v>
      </c>
      <c r="U379" s="33">
        <v>0</v>
      </c>
      <c r="V379" s="15">
        <v>0</v>
      </c>
      <c r="W379" s="15"/>
      <c r="X379" s="15"/>
    </row>
    <row r="380" spans="1:24" ht="21.25" customHeight="1" x14ac:dyDescent="0.2">
      <c r="A380" s="47" t="s">
        <v>456</v>
      </c>
      <c r="B380" s="38" t="s">
        <v>69</v>
      </c>
      <c r="C380" s="39">
        <v>34</v>
      </c>
      <c r="D380" s="38" t="s">
        <v>73</v>
      </c>
      <c r="E380" s="40">
        <f t="shared" si="10"/>
        <v>84.936901036285207</v>
      </c>
      <c r="F380" s="41">
        <f t="shared" si="11"/>
        <v>1.9303841144610274</v>
      </c>
      <c r="G380" s="42">
        <v>44</v>
      </c>
      <c r="H380" s="43">
        <v>13.708399999999999</v>
      </c>
      <c r="I380" s="33">
        <v>2.3693953760363402</v>
      </c>
      <c r="J380" s="33">
        <v>4.6025683487033398</v>
      </c>
      <c r="K380" s="33">
        <v>9.3674663769531197</v>
      </c>
      <c r="L380" s="33">
        <v>13.9700347256565</v>
      </c>
      <c r="M380" s="33">
        <v>65.423908847903803</v>
      </c>
      <c r="N380" s="33">
        <v>1.15719571564099</v>
      </c>
      <c r="O380" s="33">
        <v>3.0384338607078001</v>
      </c>
      <c r="P380" s="33">
        <v>21.1898735697416</v>
      </c>
      <c r="Q380" s="33">
        <v>92.291619934203396</v>
      </c>
      <c r="R380" s="33">
        <v>2.4837560076552498</v>
      </c>
      <c r="S380" s="33">
        <v>0.76396159696520005</v>
      </c>
      <c r="T380" s="33">
        <v>51.523008009921398</v>
      </c>
      <c r="U380" s="33">
        <v>53.894503454890099</v>
      </c>
      <c r="V380" s="15">
        <v>0.48875189040219202</v>
      </c>
      <c r="W380" s="15"/>
      <c r="X380" s="15"/>
    </row>
    <row r="381" spans="1:24" ht="21.25" customHeight="1" x14ac:dyDescent="0.2">
      <c r="A381" s="47" t="s">
        <v>457</v>
      </c>
      <c r="B381" s="38" t="s">
        <v>68</v>
      </c>
      <c r="C381" s="39">
        <v>30</v>
      </c>
      <c r="D381" s="38" t="s">
        <v>63</v>
      </c>
      <c r="E381" s="40">
        <f t="shared" si="10"/>
        <v>84.765251172039385</v>
      </c>
      <c r="F381" s="41">
        <f t="shared" si="11"/>
        <v>2.1191312793009844</v>
      </c>
      <c r="G381" s="42">
        <v>40</v>
      </c>
      <c r="H381" s="43">
        <v>14.150459459459499</v>
      </c>
      <c r="I381" s="33">
        <v>0.43028349781189201</v>
      </c>
      <c r="J381" s="33">
        <v>6.6653222535413601</v>
      </c>
      <c r="K381" s="33">
        <v>8.2254795744080003</v>
      </c>
      <c r="L381" s="33">
        <v>14.890801827949399</v>
      </c>
      <c r="M381" s="33">
        <v>68.065613388106797</v>
      </c>
      <c r="N381" s="33">
        <v>0.247366913638325</v>
      </c>
      <c r="O381" s="33">
        <v>0.58463336892709605</v>
      </c>
      <c r="P381" s="33">
        <v>24.4538612814186</v>
      </c>
      <c r="Q381" s="33">
        <v>130.13152773074401</v>
      </c>
      <c r="R381" s="33">
        <v>1.8465142194770701</v>
      </c>
      <c r="S381" s="33">
        <v>0.82535956223165197</v>
      </c>
      <c r="T381" s="33">
        <v>7.3722357175450401</v>
      </c>
      <c r="U381" s="33">
        <v>10.864484932918799</v>
      </c>
      <c r="V381" s="15">
        <v>0.40425226984861101</v>
      </c>
      <c r="W381" s="15"/>
      <c r="X381" s="15"/>
    </row>
    <row r="382" spans="1:24" ht="21.25" customHeight="1" x14ac:dyDescent="0.15">
      <c r="A382" s="44" t="s">
        <v>458</v>
      </c>
      <c r="B382" s="45" t="s">
        <v>65</v>
      </c>
      <c r="C382" s="46">
        <v>28</v>
      </c>
      <c r="D382" s="45" t="s">
        <v>59</v>
      </c>
      <c r="E382" s="40">
        <f t="shared" si="10"/>
        <v>84.742006751031667</v>
      </c>
      <c r="F382" s="41">
        <f t="shared" si="11"/>
        <v>1.9259546988870833</v>
      </c>
      <c r="G382" s="42">
        <v>44</v>
      </c>
      <c r="H382" s="43">
        <v>16.022500000000001</v>
      </c>
      <c r="I382" s="33">
        <v>1.1683460028683801</v>
      </c>
      <c r="J382" s="33">
        <v>6.4185280326975303</v>
      </c>
      <c r="K382" s="33">
        <v>9.0776691623951997</v>
      </c>
      <c r="L382" s="33">
        <v>15.4961971950927</v>
      </c>
      <c r="M382" s="33">
        <v>59.034241720945502</v>
      </c>
      <c r="N382" s="33">
        <v>0.37815226712933903</v>
      </c>
      <c r="O382" s="33">
        <v>2.1418819406335299</v>
      </c>
      <c r="P382" s="33">
        <v>22.262652120068399</v>
      </c>
      <c r="Q382" s="33">
        <v>122.90891804066599</v>
      </c>
      <c r="R382" s="33">
        <v>-0.51304528359298296</v>
      </c>
      <c r="S382" s="33">
        <v>0.94166057030095596</v>
      </c>
      <c r="T382" s="33">
        <v>304.28807004323698</v>
      </c>
      <c r="U382" s="33">
        <v>277.37827431163299</v>
      </c>
      <c r="V382" s="15">
        <v>0.523131642386366</v>
      </c>
      <c r="W382" s="15"/>
      <c r="X382" s="15"/>
    </row>
    <row r="383" spans="1:24" ht="21.25" customHeight="1" x14ac:dyDescent="0.2">
      <c r="A383" s="47" t="s">
        <v>459</v>
      </c>
      <c r="B383" s="38" t="s">
        <v>138</v>
      </c>
      <c r="C383" s="39">
        <v>29</v>
      </c>
      <c r="D383" s="38" t="s">
        <v>60</v>
      </c>
      <c r="E383" s="40">
        <f t="shared" si="10"/>
        <v>84.670452509426966</v>
      </c>
      <c r="F383" s="41">
        <f t="shared" si="11"/>
        <v>1.9690802909169063</v>
      </c>
      <c r="G383" s="42">
        <v>43</v>
      </c>
      <c r="H383" s="43">
        <v>14.9504871794871</v>
      </c>
      <c r="I383" s="33">
        <v>6.6589030736545402E-2</v>
      </c>
      <c r="J383" s="33">
        <v>5.9141730121385097</v>
      </c>
      <c r="K383" s="33">
        <v>8.8650456419782895</v>
      </c>
      <c r="L383" s="33">
        <v>14.7792186541168</v>
      </c>
      <c r="M383" s="33">
        <v>71.492065536053204</v>
      </c>
      <c r="N383" s="33">
        <v>4.5767430542652199E-2</v>
      </c>
      <c r="O383" s="33">
        <v>0.132625614099461</v>
      </c>
      <c r="P383" s="33">
        <v>21.607562754255301</v>
      </c>
      <c r="Q383" s="33">
        <v>100.841945047083</v>
      </c>
      <c r="R383" s="33">
        <v>-3.20731797328907</v>
      </c>
      <c r="S383" s="33">
        <v>0.61830573382757104</v>
      </c>
      <c r="T383" s="33">
        <v>286.04382583112698</v>
      </c>
      <c r="U383" s="33">
        <v>261.78502518920101</v>
      </c>
      <c r="V383" s="15">
        <v>0.52214085712786396</v>
      </c>
      <c r="W383" s="15"/>
      <c r="X383" s="15"/>
    </row>
    <row r="384" spans="1:24" ht="21.25" customHeight="1" x14ac:dyDescent="0.2">
      <c r="A384" s="47" t="s">
        <v>460</v>
      </c>
      <c r="B384" s="38" t="s">
        <v>81</v>
      </c>
      <c r="C384" s="39">
        <v>30</v>
      </c>
      <c r="D384" s="38" t="s">
        <v>63</v>
      </c>
      <c r="E384" s="40">
        <f t="shared" si="10"/>
        <v>84.638908135799852</v>
      </c>
      <c r="F384" s="41">
        <f t="shared" si="11"/>
        <v>1.9236115485409058</v>
      </c>
      <c r="G384" s="42">
        <v>44</v>
      </c>
      <c r="H384" s="43">
        <v>14.9405</v>
      </c>
      <c r="I384" s="33">
        <v>0.328194184173421</v>
      </c>
      <c r="J384" s="33">
        <v>7.8858013962625897</v>
      </c>
      <c r="K384" s="33">
        <v>8.7615813958859103</v>
      </c>
      <c r="L384" s="33">
        <v>16.647382792148498</v>
      </c>
      <c r="M384" s="33">
        <v>55.038935808549901</v>
      </c>
      <c r="N384" s="33">
        <v>0.421465880093227</v>
      </c>
      <c r="O384" s="33">
        <v>1.1046197067279699</v>
      </c>
      <c r="P384" s="33">
        <v>24.840262208117299</v>
      </c>
      <c r="Q384" s="33">
        <v>64.761103913746197</v>
      </c>
      <c r="R384" s="33">
        <v>2.2839834213515</v>
      </c>
      <c r="S384" s="33">
        <v>1.2390849682730001</v>
      </c>
      <c r="T384" s="33">
        <v>4.2729514050956103</v>
      </c>
      <c r="U384" s="33">
        <v>11.3668790340353</v>
      </c>
      <c r="V384" s="15">
        <v>0</v>
      </c>
      <c r="W384" s="15"/>
      <c r="X384" s="15"/>
    </row>
    <row r="385" spans="1:24" ht="21.25" customHeight="1" x14ac:dyDescent="0.15">
      <c r="A385" s="44" t="s">
        <v>461</v>
      </c>
      <c r="B385" s="48" t="s">
        <v>186</v>
      </c>
      <c r="C385" s="49">
        <v>26</v>
      </c>
      <c r="D385" s="48" t="s">
        <v>103</v>
      </c>
      <c r="E385" s="40">
        <f t="shared" si="10"/>
        <v>84.442998463303013</v>
      </c>
      <c r="F385" s="41">
        <f t="shared" si="11"/>
        <v>2.0595853283732444</v>
      </c>
      <c r="G385" s="42">
        <v>41</v>
      </c>
      <c r="H385" s="43">
        <v>14.6125740740741</v>
      </c>
      <c r="I385" s="33">
        <v>0.78621293476239495</v>
      </c>
      <c r="J385" s="33">
        <v>7.1314487751181597</v>
      </c>
      <c r="K385" s="33">
        <v>9.0184402162850397</v>
      </c>
      <c r="L385" s="33">
        <v>16.149888991403198</v>
      </c>
      <c r="M385" s="33">
        <v>63.342078475504998</v>
      </c>
      <c r="N385" s="33">
        <v>0.29463322401831499</v>
      </c>
      <c r="O385" s="33">
        <v>0.69634379077684405</v>
      </c>
      <c r="P385" s="33">
        <v>14.6480233489361</v>
      </c>
      <c r="Q385" s="33">
        <v>36.421709557011397</v>
      </c>
      <c r="R385" s="33">
        <v>-1.49855656868158</v>
      </c>
      <c r="S385" s="33">
        <v>0.89497610451003495</v>
      </c>
      <c r="T385" s="33">
        <v>9.2140568432840393</v>
      </c>
      <c r="U385" s="33">
        <v>11.1891303232668</v>
      </c>
      <c r="V385" s="15">
        <v>0.451598898155954</v>
      </c>
      <c r="W385" s="15"/>
      <c r="X385" s="15"/>
    </row>
    <row r="386" spans="1:24" ht="21.25" customHeight="1" x14ac:dyDescent="0.15">
      <c r="A386" s="37" t="s">
        <v>462</v>
      </c>
      <c r="B386" s="38" t="s">
        <v>135</v>
      </c>
      <c r="C386" s="39">
        <v>35</v>
      </c>
      <c r="D386" s="38" t="s">
        <v>84</v>
      </c>
      <c r="E386" s="40">
        <f t="shared" si="10"/>
        <v>84.134815750978078</v>
      </c>
      <c r="F386" s="41">
        <f t="shared" si="11"/>
        <v>2.1033703937744521</v>
      </c>
      <c r="G386" s="42">
        <v>40</v>
      </c>
      <c r="H386" s="43">
        <v>18.437307692307702</v>
      </c>
      <c r="I386" s="33">
        <v>0.45192307692307698</v>
      </c>
      <c r="J386" s="33">
        <v>1.51179881382615</v>
      </c>
      <c r="K386" s="33">
        <v>10.8509124509818</v>
      </c>
      <c r="L386" s="33">
        <v>12.362711264808</v>
      </c>
      <c r="M386" s="33">
        <v>62.644016348704803</v>
      </c>
      <c r="N386" s="33">
        <v>0.162707270056866</v>
      </c>
      <c r="O386" s="33">
        <v>0.91897573526675602</v>
      </c>
      <c r="P386" s="33">
        <v>69.433611558341596</v>
      </c>
      <c r="Q386" s="33">
        <v>57.827379857064798</v>
      </c>
      <c r="R386" s="33">
        <v>0.154899233336668</v>
      </c>
      <c r="S386" s="33">
        <v>0.20252004094041201</v>
      </c>
      <c r="T386" s="33">
        <v>0</v>
      </c>
      <c r="U386" s="33">
        <v>0</v>
      </c>
      <c r="V386" s="15">
        <v>0</v>
      </c>
      <c r="W386" s="15"/>
      <c r="X386" s="15"/>
    </row>
    <row r="387" spans="1:24" ht="21.25" customHeight="1" x14ac:dyDescent="0.15">
      <c r="A387" s="44" t="s">
        <v>463</v>
      </c>
      <c r="B387" s="45" t="s">
        <v>74</v>
      </c>
      <c r="C387" s="46">
        <v>22</v>
      </c>
      <c r="D387" s="45" t="s">
        <v>60</v>
      </c>
      <c r="E387" s="40">
        <f t="shared" ref="E387:E450" si="12">(H387*G387*H$2)+(J387*J$2)+(K387*K$2)+(L387*L$2)+(M387*M$2)+(N387*N$2)+(O387*O$2)+(P387*P$2)+(Q387*Q$2)+(R387*R$2)+(S387*S$2)+(T387*T$2)+(U387*U$2)+(W387*W$2)+(X387*X$2)</f>
        <v>83.959575438791489</v>
      </c>
      <c r="F387" s="41">
        <f t="shared" ref="F387:F450" si="13">E387/G387</f>
        <v>2.0477945228973535</v>
      </c>
      <c r="G387" s="42">
        <v>41</v>
      </c>
      <c r="H387" s="43">
        <v>14.3100285714285</v>
      </c>
      <c r="I387" s="33">
        <v>1.35103008435811</v>
      </c>
      <c r="J387" s="33">
        <v>5.5402471023036499</v>
      </c>
      <c r="K387" s="33">
        <v>8.4113443227738092</v>
      </c>
      <c r="L387" s="33">
        <v>13.951591425077501</v>
      </c>
      <c r="M387" s="33">
        <v>64.3856874446533</v>
      </c>
      <c r="N387" s="33">
        <v>1.29620841202051</v>
      </c>
      <c r="O387" s="33">
        <v>3.4130224951320498</v>
      </c>
      <c r="P387" s="33">
        <v>15.4295622548418</v>
      </c>
      <c r="Q387" s="33">
        <v>27.084392080924399</v>
      </c>
      <c r="R387" s="33">
        <v>-2.3034161638770501</v>
      </c>
      <c r="S387" s="33">
        <v>0.70258089871858498</v>
      </c>
      <c r="T387" s="33">
        <v>47.004801485719199</v>
      </c>
      <c r="U387" s="33">
        <v>71.521931220087794</v>
      </c>
      <c r="V387" s="15">
        <v>0.39657552699430998</v>
      </c>
      <c r="W387" s="15"/>
      <c r="X387" s="15"/>
    </row>
    <row r="388" spans="1:24" ht="21.25" customHeight="1" x14ac:dyDescent="0.2">
      <c r="A388" s="47" t="s">
        <v>464</v>
      </c>
      <c r="B388" s="38" t="s">
        <v>138</v>
      </c>
      <c r="C388" s="39">
        <v>26</v>
      </c>
      <c r="D388" s="38" t="s">
        <v>84</v>
      </c>
      <c r="E388" s="40">
        <f t="shared" si="12"/>
        <v>83.814511226180102</v>
      </c>
      <c r="F388" s="41">
        <f t="shared" si="13"/>
        <v>1.9491746796786069</v>
      </c>
      <c r="G388" s="42">
        <v>43</v>
      </c>
      <c r="H388" s="43">
        <v>21.495486486486602</v>
      </c>
      <c r="I388" s="33">
        <v>8.6638069076271904E-2</v>
      </c>
      <c r="J388" s="33">
        <v>2.6286663721799601</v>
      </c>
      <c r="K388" s="33">
        <v>12.3052644816611</v>
      </c>
      <c r="L388" s="33">
        <v>14.933930853841099</v>
      </c>
      <c r="M388" s="33">
        <v>50.650448023114301</v>
      </c>
      <c r="N388" s="33">
        <v>2.79892055120478E-2</v>
      </c>
      <c r="O388" s="33">
        <v>0.14053857649249399</v>
      </c>
      <c r="P388" s="33">
        <v>67.032087500573894</v>
      </c>
      <c r="Q388" s="33">
        <v>65.989964731463303</v>
      </c>
      <c r="R388" s="33">
        <v>-3.74105682540974</v>
      </c>
      <c r="S388" s="33">
        <v>0.27481771109886799</v>
      </c>
      <c r="T388" s="33">
        <v>0</v>
      </c>
      <c r="U388" s="33">
        <v>0</v>
      </c>
      <c r="V388" s="15">
        <v>0</v>
      </c>
      <c r="W388" s="15"/>
      <c r="X388" s="15"/>
    </row>
    <row r="389" spans="1:24" ht="21.25" customHeight="1" x14ac:dyDescent="0.15">
      <c r="A389" s="44" t="s">
        <v>465</v>
      </c>
      <c r="B389" s="48" t="s">
        <v>141</v>
      </c>
      <c r="C389" s="49">
        <v>25</v>
      </c>
      <c r="D389" s="48" t="s">
        <v>66</v>
      </c>
      <c r="E389" s="40">
        <f t="shared" si="12"/>
        <v>83.795496769807983</v>
      </c>
      <c r="F389" s="41">
        <f t="shared" si="13"/>
        <v>2.0437926041416583</v>
      </c>
      <c r="G389" s="42">
        <v>41</v>
      </c>
      <c r="H389" s="43">
        <v>14.3258125</v>
      </c>
      <c r="I389" s="33">
        <v>0.92354867438927601</v>
      </c>
      <c r="J389" s="33">
        <v>7.0775786971042001</v>
      </c>
      <c r="K389" s="33">
        <v>7.2119050906247404</v>
      </c>
      <c r="L389" s="33">
        <v>14.2894837877289</v>
      </c>
      <c r="M389" s="33">
        <v>68.584318854242397</v>
      </c>
      <c r="N389" s="33">
        <v>0.67546348531286804</v>
      </c>
      <c r="O389" s="33">
        <v>1.16790340100719</v>
      </c>
      <c r="P389" s="33">
        <v>21.4953958874279</v>
      </c>
      <c r="Q389" s="33">
        <v>41.1763700581227</v>
      </c>
      <c r="R389" s="33">
        <v>-2.3185947609323101</v>
      </c>
      <c r="S389" s="33">
        <v>0.84777145414877397</v>
      </c>
      <c r="T389" s="33">
        <v>5.7158915588796901</v>
      </c>
      <c r="U389" s="33">
        <v>7.2802787949046799</v>
      </c>
      <c r="V389" s="15">
        <v>0.43981352993078199</v>
      </c>
      <c r="W389" s="15"/>
      <c r="X389" s="15"/>
    </row>
    <row r="390" spans="1:24" ht="21.25" customHeight="1" x14ac:dyDescent="0.15">
      <c r="A390" s="44" t="s">
        <v>466</v>
      </c>
      <c r="B390" s="48" t="s">
        <v>106</v>
      </c>
      <c r="C390" s="49">
        <v>28</v>
      </c>
      <c r="D390" s="48" t="s">
        <v>103</v>
      </c>
      <c r="E390" s="40">
        <f t="shared" si="12"/>
        <v>83.593996484824203</v>
      </c>
      <c r="F390" s="41">
        <f t="shared" si="13"/>
        <v>2.1434358073031845</v>
      </c>
      <c r="G390" s="42">
        <v>39</v>
      </c>
      <c r="H390" s="43">
        <v>17.221025000000001</v>
      </c>
      <c r="I390" s="33">
        <v>0.63095236730784199</v>
      </c>
      <c r="J390" s="33">
        <v>6.8687213294828302</v>
      </c>
      <c r="K390" s="33">
        <v>10.066179639937401</v>
      </c>
      <c r="L390" s="33">
        <v>16.934900969420202</v>
      </c>
      <c r="M390" s="33">
        <v>48.096529861436899</v>
      </c>
      <c r="N390" s="33">
        <v>0.67783098026148203</v>
      </c>
      <c r="O390" s="33">
        <v>1.8636352795498199</v>
      </c>
      <c r="P390" s="33">
        <v>25.068790433727099</v>
      </c>
      <c r="Q390" s="33">
        <v>73.209263809536694</v>
      </c>
      <c r="R390" s="33">
        <v>0.32304363221093302</v>
      </c>
      <c r="S390" s="33">
        <v>1.0210464461816899</v>
      </c>
      <c r="T390" s="33">
        <v>322.82037079708903</v>
      </c>
      <c r="U390" s="33">
        <v>285.47946723935002</v>
      </c>
      <c r="V390" s="15">
        <v>0.53069284358045699</v>
      </c>
      <c r="W390" s="15"/>
      <c r="X390" s="15"/>
    </row>
    <row r="391" spans="1:24" ht="21.25" customHeight="1" x14ac:dyDescent="0.15">
      <c r="A391" s="44" t="s">
        <v>467</v>
      </c>
      <c r="B391" s="48" t="s">
        <v>58</v>
      </c>
      <c r="C391" s="49">
        <v>28</v>
      </c>
      <c r="D391" s="48" t="s">
        <v>84</v>
      </c>
      <c r="E391" s="40">
        <f t="shared" si="12"/>
        <v>83.524466882756485</v>
      </c>
      <c r="F391" s="41">
        <f t="shared" si="13"/>
        <v>1.8560992640612552</v>
      </c>
      <c r="G391" s="42">
        <v>45</v>
      </c>
      <c r="H391" s="43">
        <v>21.265454545454499</v>
      </c>
      <c r="I391" s="33">
        <v>2.5312500000000001E-3</v>
      </c>
      <c r="J391" s="33">
        <v>2.3729409148219101</v>
      </c>
      <c r="K391" s="33">
        <v>11.0392348505531</v>
      </c>
      <c r="L391" s="33">
        <v>13.412175765375</v>
      </c>
      <c r="M391" s="33">
        <v>60.396471670922601</v>
      </c>
      <c r="N391" s="33">
        <v>8.7358586201935701E-4</v>
      </c>
      <c r="O391" s="33">
        <v>4.38642369487428E-3</v>
      </c>
      <c r="P391" s="33">
        <v>65.404654518902007</v>
      </c>
      <c r="Q391" s="33">
        <v>69.450162256466996</v>
      </c>
      <c r="R391" s="33">
        <v>-0.28801210535935201</v>
      </c>
      <c r="S391" s="33">
        <v>0.29997473141428999</v>
      </c>
      <c r="T391" s="33">
        <v>0</v>
      </c>
      <c r="U391" s="33">
        <v>0</v>
      </c>
      <c r="V391" s="15">
        <v>0</v>
      </c>
      <c r="W391" s="15"/>
      <c r="X391" s="15"/>
    </row>
    <row r="392" spans="1:24" ht="21.25" customHeight="1" x14ac:dyDescent="0.15">
      <c r="A392" s="44" t="s">
        <v>468</v>
      </c>
      <c r="B392" s="45" t="s">
        <v>216</v>
      </c>
      <c r="C392" s="46">
        <v>31</v>
      </c>
      <c r="D392" s="45" t="s">
        <v>59</v>
      </c>
      <c r="E392" s="40">
        <f t="shared" si="12"/>
        <v>83.438665216110309</v>
      </c>
      <c r="F392" s="41">
        <f t="shared" si="13"/>
        <v>2.1394529542592386</v>
      </c>
      <c r="G392" s="42">
        <v>39</v>
      </c>
      <c r="H392" s="43">
        <v>14.929054054053999</v>
      </c>
      <c r="I392" s="33">
        <v>0.53800819891491103</v>
      </c>
      <c r="J392" s="33">
        <v>7.1688955802763799</v>
      </c>
      <c r="K392" s="33">
        <v>6.9991908686490598</v>
      </c>
      <c r="L392" s="33">
        <v>14.1680864489255</v>
      </c>
      <c r="M392" s="33">
        <v>66.844358488411103</v>
      </c>
      <c r="N392" s="33">
        <v>0.772120334654253</v>
      </c>
      <c r="O392" s="33">
        <v>1.0638090620265599</v>
      </c>
      <c r="P392" s="33">
        <v>26.9230425053766</v>
      </c>
      <c r="Q392" s="33">
        <v>44.501911024792697</v>
      </c>
      <c r="R392" s="33">
        <v>-2.1547432230200898</v>
      </c>
      <c r="S392" s="33">
        <v>0.920019789775956</v>
      </c>
      <c r="T392" s="33">
        <v>168.640717053212</v>
      </c>
      <c r="U392" s="33">
        <v>157.99337276171701</v>
      </c>
      <c r="V392" s="15">
        <v>0.51629858092510805</v>
      </c>
      <c r="W392" s="15"/>
      <c r="X392" s="15"/>
    </row>
    <row r="393" spans="1:24" ht="21.25" customHeight="1" x14ac:dyDescent="0.15">
      <c r="A393" s="44" t="s">
        <v>469</v>
      </c>
      <c r="B393" s="48" t="s">
        <v>98</v>
      </c>
      <c r="C393" s="49">
        <v>27</v>
      </c>
      <c r="D393" s="48" t="s">
        <v>66</v>
      </c>
      <c r="E393" s="40">
        <f t="shared" si="12"/>
        <v>83.379614441671421</v>
      </c>
      <c r="F393" s="41">
        <f t="shared" si="13"/>
        <v>1.7740343498227962</v>
      </c>
      <c r="G393" s="42">
        <v>47</v>
      </c>
      <c r="H393" s="43">
        <v>12.6755689151413</v>
      </c>
      <c r="I393" s="33">
        <v>0.78939331899117304</v>
      </c>
      <c r="J393" s="33">
        <v>8.3526409664957804</v>
      </c>
      <c r="K393" s="33">
        <v>6.0191370439909599</v>
      </c>
      <c r="L393" s="33">
        <v>14.3717780104868</v>
      </c>
      <c r="M393" s="33">
        <v>60.854619636737503</v>
      </c>
      <c r="N393" s="33">
        <v>1.01904637232485</v>
      </c>
      <c r="O393" s="33">
        <v>1.5367935060664299</v>
      </c>
      <c r="P393" s="33">
        <v>33.816917898547899</v>
      </c>
      <c r="Q393" s="33">
        <v>77.893451517011499</v>
      </c>
      <c r="R393" s="33">
        <v>-2.1316537553889998</v>
      </c>
      <c r="S393" s="33">
        <v>0.94834195186849701</v>
      </c>
      <c r="T393" s="33">
        <v>5.1155939078516202</v>
      </c>
      <c r="U393" s="33">
        <v>14.5546646632835</v>
      </c>
      <c r="V393" s="15">
        <v>0.26006744595408798</v>
      </c>
      <c r="W393" s="15"/>
      <c r="X393" s="15"/>
    </row>
    <row r="394" spans="1:24" ht="21.25" customHeight="1" x14ac:dyDescent="0.15">
      <c r="A394" s="44" t="s">
        <v>470</v>
      </c>
      <c r="B394" s="48" t="s">
        <v>74</v>
      </c>
      <c r="C394" s="49">
        <v>28</v>
      </c>
      <c r="D394" s="48" t="s">
        <v>84</v>
      </c>
      <c r="E394" s="40">
        <f t="shared" si="12"/>
        <v>83.34605994065997</v>
      </c>
      <c r="F394" s="41">
        <f t="shared" si="13"/>
        <v>2.0328307302599993</v>
      </c>
      <c r="G394" s="42">
        <v>41</v>
      </c>
      <c r="H394" s="43">
        <v>22.626447368421001</v>
      </c>
      <c r="I394" s="33">
        <v>0.108635765298084</v>
      </c>
      <c r="J394" s="33">
        <v>3.0500251232895299</v>
      </c>
      <c r="K394" s="33">
        <v>8.0468603269958496</v>
      </c>
      <c r="L394" s="33">
        <v>11.0968854502854</v>
      </c>
      <c r="M394" s="33">
        <v>59.564415765878501</v>
      </c>
      <c r="N394" s="33">
        <v>0.10286140384409601</v>
      </c>
      <c r="O394" s="33">
        <v>0.22449759753464199</v>
      </c>
      <c r="P394" s="33">
        <v>99.1210025589765</v>
      </c>
      <c r="Q394" s="33">
        <v>85.5092250555346</v>
      </c>
      <c r="R394" s="33">
        <v>-2.6639905385270302</v>
      </c>
      <c r="S394" s="33">
        <v>0.38678588746411602</v>
      </c>
      <c r="T394" s="33">
        <v>0</v>
      </c>
      <c r="U394" s="33">
        <v>0</v>
      </c>
      <c r="V394" s="15">
        <v>0</v>
      </c>
      <c r="W394" s="15"/>
      <c r="X394" s="15"/>
    </row>
    <row r="395" spans="1:24" ht="21.25" customHeight="1" x14ac:dyDescent="0.2">
      <c r="A395" s="47" t="s">
        <v>471</v>
      </c>
      <c r="B395" s="38" t="s">
        <v>83</v>
      </c>
      <c r="C395" s="39">
        <v>29</v>
      </c>
      <c r="D395" s="38" t="s">
        <v>60</v>
      </c>
      <c r="E395" s="40">
        <f t="shared" si="12"/>
        <v>83.191070107355372</v>
      </c>
      <c r="F395" s="41">
        <f t="shared" si="13"/>
        <v>2.0290504904233018</v>
      </c>
      <c r="G395" s="42">
        <v>41</v>
      </c>
      <c r="H395" s="43">
        <v>15.126388888888901</v>
      </c>
      <c r="I395" s="33">
        <v>0.56272111475999398</v>
      </c>
      <c r="J395" s="33">
        <v>6.83752815956076</v>
      </c>
      <c r="K395" s="33">
        <v>9.1664062496819891</v>
      </c>
      <c r="L395" s="33">
        <v>16.003934409242699</v>
      </c>
      <c r="M395" s="33">
        <v>59.3132219099869</v>
      </c>
      <c r="N395" s="33">
        <v>0.62490482528865299</v>
      </c>
      <c r="O395" s="33">
        <v>1.3841126518881099</v>
      </c>
      <c r="P395" s="33">
        <v>13.7721531042873</v>
      </c>
      <c r="Q395" s="33">
        <v>17.621076240336901</v>
      </c>
      <c r="R395" s="33">
        <v>1.1658000894193099</v>
      </c>
      <c r="S395" s="33">
        <v>0.97863327276693202</v>
      </c>
      <c r="T395" s="33">
        <v>10.589121246481101</v>
      </c>
      <c r="U395" s="33">
        <v>18.424229370142498</v>
      </c>
      <c r="V395" s="15">
        <v>0.36497409025257099</v>
      </c>
      <c r="W395" s="15"/>
      <c r="X395" s="15"/>
    </row>
    <row r="396" spans="1:24" ht="21.25" customHeight="1" x14ac:dyDescent="0.15">
      <c r="A396" s="37" t="s">
        <v>472</v>
      </c>
      <c r="B396" s="38" t="s">
        <v>170</v>
      </c>
      <c r="C396" s="39">
        <v>21</v>
      </c>
      <c r="D396" s="38" t="s">
        <v>84</v>
      </c>
      <c r="E396" s="40">
        <f t="shared" si="12"/>
        <v>82.588949392609123</v>
      </c>
      <c r="F396" s="41">
        <f t="shared" si="13"/>
        <v>1.9664035569668838</v>
      </c>
      <c r="G396" s="42">
        <v>42</v>
      </c>
      <c r="H396" s="43">
        <v>16.5812272727273</v>
      </c>
      <c r="I396" s="33">
        <v>1.8757009217648599</v>
      </c>
      <c r="J396" s="33">
        <v>1.5510945272918399</v>
      </c>
      <c r="K396" s="33">
        <v>12.310609239300501</v>
      </c>
      <c r="L396" s="33">
        <v>13.861703766592299</v>
      </c>
      <c r="M396" s="33">
        <v>47.004000942810201</v>
      </c>
      <c r="N396" s="33">
        <v>0.47236302027897797</v>
      </c>
      <c r="O396" s="33">
        <v>4.9718107599023602</v>
      </c>
      <c r="P396" s="33">
        <v>37.791080508111399</v>
      </c>
      <c r="Q396" s="33">
        <v>30.302024642842301</v>
      </c>
      <c r="R396" s="33">
        <v>-2.9752915658999401</v>
      </c>
      <c r="S396" s="33">
        <v>0.19544801361536099</v>
      </c>
      <c r="T396" s="33">
        <v>0</v>
      </c>
      <c r="U396" s="33">
        <v>0</v>
      </c>
      <c r="V396" s="15">
        <v>0</v>
      </c>
      <c r="W396" s="15"/>
      <c r="X396" s="15"/>
    </row>
    <row r="397" spans="1:24" ht="21.25" customHeight="1" x14ac:dyDescent="0.15">
      <c r="A397" s="44" t="s">
        <v>473</v>
      </c>
      <c r="B397" s="45" t="s">
        <v>141</v>
      </c>
      <c r="C397" s="46">
        <v>27</v>
      </c>
      <c r="D397" s="45" t="s">
        <v>84</v>
      </c>
      <c r="E397" s="40">
        <f t="shared" si="12"/>
        <v>82.371356068741136</v>
      </c>
      <c r="F397" s="41">
        <f t="shared" si="13"/>
        <v>2.0090574650912472</v>
      </c>
      <c r="G397" s="42">
        <v>41</v>
      </c>
      <c r="H397" s="43">
        <v>21.060635135135101</v>
      </c>
      <c r="I397" s="33">
        <v>0.27017336100941602</v>
      </c>
      <c r="J397" s="33">
        <v>2.6239027939010402</v>
      </c>
      <c r="K397" s="33">
        <v>9.9831614605011296</v>
      </c>
      <c r="L397" s="33">
        <v>12.607064254402101</v>
      </c>
      <c r="M397" s="33">
        <v>61.421568205964199</v>
      </c>
      <c r="N397" s="33">
        <v>0.115854916474741</v>
      </c>
      <c r="O397" s="33">
        <v>0.60024299946881998</v>
      </c>
      <c r="P397" s="33">
        <v>63.194466018074401</v>
      </c>
      <c r="Q397" s="33">
        <v>127.13275655290801</v>
      </c>
      <c r="R397" s="33">
        <v>-2.8816539259242702</v>
      </c>
      <c r="S397" s="33">
        <v>0.31429814945620599</v>
      </c>
      <c r="T397" s="33">
        <v>0</v>
      </c>
      <c r="U397" s="33">
        <v>0</v>
      </c>
      <c r="V397" s="15">
        <v>0</v>
      </c>
      <c r="W397" s="15"/>
      <c r="X397" s="15"/>
    </row>
    <row r="398" spans="1:24" ht="21.25" customHeight="1" x14ac:dyDescent="0.15">
      <c r="A398" s="44" t="s">
        <v>474</v>
      </c>
      <c r="B398" s="45" t="s">
        <v>62</v>
      </c>
      <c r="C398" s="46">
        <v>26</v>
      </c>
      <c r="D398" s="45" t="s">
        <v>66</v>
      </c>
      <c r="E398" s="40">
        <f t="shared" si="12"/>
        <v>82.290209923216665</v>
      </c>
      <c r="F398" s="41">
        <f t="shared" si="13"/>
        <v>1.8702320437094697</v>
      </c>
      <c r="G398" s="42">
        <v>44</v>
      </c>
      <c r="H398" s="43">
        <v>11.409666666666601</v>
      </c>
      <c r="I398" s="33">
        <v>1.2939270224842701</v>
      </c>
      <c r="J398" s="33">
        <v>5.8921652681912198</v>
      </c>
      <c r="K398" s="33">
        <v>7.5629685654185996</v>
      </c>
      <c r="L398" s="33">
        <v>13.4551338336098</v>
      </c>
      <c r="M398" s="33">
        <v>64.218855898610997</v>
      </c>
      <c r="N398" s="33">
        <v>1.6353333338126099</v>
      </c>
      <c r="O398" s="33">
        <v>3.5274347552584402</v>
      </c>
      <c r="P398" s="33">
        <v>13.8025548128241</v>
      </c>
      <c r="Q398" s="33">
        <v>77.8779802444094</v>
      </c>
      <c r="R398" s="33">
        <v>2.8319785270703801</v>
      </c>
      <c r="S398" s="33">
        <v>0.94646741469014195</v>
      </c>
      <c r="T398" s="33">
        <v>0.12762574631724999</v>
      </c>
      <c r="U398" s="33">
        <v>3.7254921245501502</v>
      </c>
      <c r="V398" s="15">
        <v>3.3122720506995398E-2</v>
      </c>
      <c r="W398" s="15"/>
      <c r="X398" s="15"/>
    </row>
    <row r="399" spans="1:24" ht="21.25" customHeight="1" x14ac:dyDescent="0.15">
      <c r="A399" s="44" t="s">
        <v>475</v>
      </c>
      <c r="B399" s="45" t="s">
        <v>186</v>
      </c>
      <c r="C399" s="46">
        <v>27</v>
      </c>
      <c r="D399" s="45" t="s">
        <v>84</v>
      </c>
      <c r="E399" s="40">
        <f t="shared" si="12"/>
        <v>82.053284607820473</v>
      </c>
      <c r="F399" s="41">
        <f t="shared" si="13"/>
        <v>2.0012996245809873</v>
      </c>
      <c r="G399" s="42">
        <v>41</v>
      </c>
      <c r="H399" s="43">
        <v>17.339060606060599</v>
      </c>
      <c r="I399" s="33">
        <v>0.54513775040969104</v>
      </c>
      <c r="J399" s="33">
        <v>4.3723216392040598</v>
      </c>
      <c r="K399" s="33">
        <v>10.0079925500862</v>
      </c>
      <c r="L399" s="33">
        <v>14.3803141892902</v>
      </c>
      <c r="M399" s="33">
        <v>53.093645922519201</v>
      </c>
      <c r="N399" s="33">
        <v>0.134855504796247</v>
      </c>
      <c r="O399" s="33">
        <v>1.6169645953726299</v>
      </c>
      <c r="P399" s="33">
        <v>45.657949439724099</v>
      </c>
      <c r="Q399" s="33">
        <v>63.926036516288498</v>
      </c>
      <c r="R399" s="33">
        <v>-0.14990585847745799</v>
      </c>
      <c r="S399" s="33">
        <v>0.54871366418178702</v>
      </c>
      <c r="T399" s="33">
        <v>0</v>
      </c>
      <c r="U399" s="33">
        <v>0</v>
      </c>
      <c r="V399" s="15">
        <v>0</v>
      </c>
      <c r="W399" s="15"/>
      <c r="X399" s="15"/>
    </row>
    <row r="400" spans="1:24" ht="21.25" customHeight="1" x14ac:dyDescent="0.2">
      <c r="A400" s="47" t="s">
        <v>476</v>
      </c>
      <c r="B400" s="38" t="s">
        <v>70</v>
      </c>
      <c r="C400" s="39">
        <v>32</v>
      </c>
      <c r="D400" s="38" t="s">
        <v>84</v>
      </c>
      <c r="E400" s="40">
        <f t="shared" si="12"/>
        <v>81.973253922614276</v>
      </c>
      <c r="F400" s="41">
        <f t="shared" si="13"/>
        <v>2.1018783057080586</v>
      </c>
      <c r="G400" s="42">
        <v>39</v>
      </c>
      <c r="H400" s="43">
        <v>23.0303875</v>
      </c>
      <c r="I400" s="33">
        <v>0.55364517295071303</v>
      </c>
      <c r="J400" s="33">
        <v>2.4296014019626999</v>
      </c>
      <c r="K400" s="33">
        <v>10.754712132043601</v>
      </c>
      <c r="L400" s="33">
        <v>13.1843135340063</v>
      </c>
      <c r="M400" s="33">
        <v>53.571539239747203</v>
      </c>
      <c r="N400" s="33">
        <v>8.9020455532442103E-2</v>
      </c>
      <c r="O400" s="33">
        <v>0.75718662801273595</v>
      </c>
      <c r="P400" s="33">
        <v>70.600852223481496</v>
      </c>
      <c r="Q400" s="33">
        <v>53.475124332733401</v>
      </c>
      <c r="R400" s="33">
        <v>3.4262823074604101</v>
      </c>
      <c r="S400" s="33">
        <v>0.38789894626860599</v>
      </c>
      <c r="T400" s="33">
        <v>0</v>
      </c>
      <c r="U400" s="33">
        <v>0.6649070509667</v>
      </c>
      <c r="V400" s="15">
        <v>0</v>
      </c>
      <c r="W400" s="15"/>
      <c r="X400" s="15"/>
    </row>
    <row r="401" spans="1:24" ht="21.25" customHeight="1" x14ac:dyDescent="0.15">
      <c r="A401" s="44" t="s">
        <v>477</v>
      </c>
      <c r="B401" s="48" t="s">
        <v>151</v>
      </c>
      <c r="C401" s="49">
        <v>23</v>
      </c>
      <c r="D401" s="48" t="s">
        <v>59</v>
      </c>
      <c r="E401" s="40">
        <f t="shared" si="12"/>
        <v>81.772640447148405</v>
      </c>
      <c r="F401" s="41">
        <f t="shared" si="13"/>
        <v>1.9469676296940097</v>
      </c>
      <c r="G401" s="42">
        <v>42</v>
      </c>
      <c r="H401" s="43">
        <v>13.087307692307601</v>
      </c>
      <c r="I401" s="33">
        <v>2.0270282081156399</v>
      </c>
      <c r="J401" s="33">
        <v>7.1817354140652503</v>
      </c>
      <c r="K401" s="33">
        <v>5.4878408465873596</v>
      </c>
      <c r="L401" s="33">
        <v>12.669576260652599</v>
      </c>
      <c r="M401" s="33">
        <v>68.312006093002594</v>
      </c>
      <c r="N401" s="33">
        <v>2.13784726103765</v>
      </c>
      <c r="O401" s="33">
        <v>3.5283554823196099</v>
      </c>
      <c r="P401" s="33">
        <v>12.755988270250301</v>
      </c>
      <c r="Q401" s="33">
        <v>45.022802853685398</v>
      </c>
      <c r="R401" s="33">
        <v>-3.6984981001060802</v>
      </c>
      <c r="S401" s="33">
        <v>0.70436540383955304</v>
      </c>
      <c r="T401" s="33">
        <v>111.94382097798901</v>
      </c>
      <c r="U401" s="33">
        <v>191.023959938692</v>
      </c>
      <c r="V401" s="15">
        <v>0.369490843677449</v>
      </c>
      <c r="W401" s="15"/>
      <c r="X401" s="15"/>
    </row>
    <row r="402" spans="1:24" ht="21.25" customHeight="1" x14ac:dyDescent="0.15">
      <c r="A402" s="44" t="s">
        <v>477</v>
      </c>
      <c r="B402" s="45" t="s">
        <v>151</v>
      </c>
      <c r="C402" s="46">
        <v>23</v>
      </c>
      <c r="D402" s="45" t="s">
        <v>59</v>
      </c>
      <c r="E402" s="40">
        <f t="shared" si="12"/>
        <v>81.772640447148405</v>
      </c>
      <c r="F402" s="41">
        <f t="shared" si="13"/>
        <v>1.9469676296940097</v>
      </c>
      <c r="G402" s="42">
        <v>42</v>
      </c>
      <c r="H402" s="43">
        <v>13.087307692307601</v>
      </c>
      <c r="I402" s="33">
        <v>2.0270282081156399</v>
      </c>
      <c r="J402" s="33">
        <v>7.1817354140652503</v>
      </c>
      <c r="K402" s="33">
        <v>5.4878408465873596</v>
      </c>
      <c r="L402" s="33">
        <v>12.669576260652599</v>
      </c>
      <c r="M402" s="33">
        <v>68.312006093002594</v>
      </c>
      <c r="N402" s="33">
        <v>2.13784726103765</v>
      </c>
      <c r="O402" s="33">
        <v>3.5283554823196099</v>
      </c>
      <c r="P402" s="33">
        <v>12.755988270250301</v>
      </c>
      <c r="Q402" s="33">
        <v>45.022802853685398</v>
      </c>
      <c r="R402" s="33">
        <v>-3.6984981001060802</v>
      </c>
      <c r="S402" s="33">
        <v>0.70436540383955304</v>
      </c>
      <c r="T402" s="33">
        <v>111.94382097798901</v>
      </c>
      <c r="U402" s="33">
        <v>191.023959938692</v>
      </c>
      <c r="V402" s="15">
        <v>0.369490843677449</v>
      </c>
      <c r="W402" s="15"/>
      <c r="X402" s="15"/>
    </row>
    <row r="403" spans="1:24" ht="21.25" customHeight="1" x14ac:dyDescent="0.2">
      <c r="A403" s="47" t="s">
        <v>478</v>
      </c>
      <c r="B403" s="38" t="s">
        <v>86</v>
      </c>
      <c r="C403" s="39">
        <v>24</v>
      </c>
      <c r="D403" s="38" t="s">
        <v>84</v>
      </c>
      <c r="E403" s="40">
        <f t="shared" si="12"/>
        <v>81.578930414177606</v>
      </c>
      <c r="F403" s="41">
        <f t="shared" si="13"/>
        <v>1.9897300101018929</v>
      </c>
      <c r="G403" s="42">
        <v>41</v>
      </c>
      <c r="H403" s="43">
        <v>20.551073170731701</v>
      </c>
      <c r="I403" s="33">
        <v>1.1784303559216101</v>
      </c>
      <c r="J403" s="33">
        <v>2.41082023928774</v>
      </c>
      <c r="K403" s="33">
        <v>12.540474365266499</v>
      </c>
      <c r="L403" s="33">
        <v>14.9512946045541</v>
      </c>
      <c r="M403" s="33">
        <v>45.4329912429288</v>
      </c>
      <c r="N403" s="33">
        <v>0.30044464381969999</v>
      </c>
      <c r="O403" s="33">
        <v>2.3798260160668798</v>
      </c>
      <c r="P403" s="33">
        <v>46.244494734583597</v>
      </c>
      <c r="Q403" s="33">
        <v>45.396071196181801</v>
      </c>
      <c r="R403" s="33">
        <v>2.3996078204687201</v>
      </c>
      <c r="S403" s="33">
        <v>0.33817660622783102</v>
      </c>
      <c r="T403" s="33">
        <v>0</v>
      </c>
      <c r="U403" s="33">
        <v>0</v>
      </c>
      <c r="V403" s="15">
        <v>0</v>
      </c>
      <c r="W403" s="15"/>
      <c r="X403" s="15"/>
    </row>
    <row r="404" spans="1:24" ht="21.25" customHeight="1" x14ac:dyDescent="0.15">
      <c r="A404" s="37" t="s">
        <v>479</v>
      </c>
      <c r="B404" s="38" t="s">
        <v>70</v>
      </c>
      <c r="C404" s="39">
        <v>24</v>
      </c>
      <c r="D404" s="38" t="s">
        <v>84</v>
      </c>
      <c r="E404" s="40">
        <f t="shared" si="12"/>
        <v>81.500414461566109</v>
      </c>
      <c r="F404" s="41">
        <f t="shared" si="13"/>
        <v>2.0897542169632337</v>
      </c>
      <c r="G404" s="42">
        <v>39</v>
      </c>
      <c r="H404" s="43">
        <v>19.337499999999999</v>
      </c>
      <c r="I404" s="33">
        <v>4.7194624012070502E-2</v>
      </c>
      <c r="J404" s="33">
        <v>3.0591806359715199</v>
      </c>
      <c r="K404" s="33">
        <v>8.7954030349255206</v>
      </c>
      <c r="L404" s="33">
        <v>11.8545836708971</v>
      </c>
      <c r="M404" s="33">
        <v>70.606613674387106</v>
      </c>
      <c r="N404" s="33">
        <v>1.1842076574420201E-2</v>
      </c>
      <c r="O404" s="33">
        <v>5.9461085523896902E-2</v>
      </c>
      <c r="P404" s="33">
        <v>52.572172203168201</v>
      </c>
      <c r="Q404" s="33">
        <v>88.594901973095304</v>
      </c>
      <c r="R404" s="33">
        <v>3.1471741420232702</v>
      </c>
      <c r="S404" s="33">
        <v>0.48841466101397202</v>
      </c>
      <c r="T404" s="33">
        <v>0</v>
      </c>
      <c r="U404" s="33">
        <v>0</v>
      </c>
      <c r="V404" s="15">
        <v>0</v>
      </c>
      <c r="W404" s="15"/>
      <c r="X404" s="15"/>
    </row>
    <row r="405" spans="1:24" ht="21.25" customHeight="1" x14ac:dyDescent="0.15">
      <c r="A405" s="44" t="s">
        <v>480</v>
      </c>
      <c r="B405" s="45" t="s">
        <v>170</v>
      </c>
      <c r="C405" s="46">
        <v>28</v>
      </c>
      <c r="D405" s="45" t="s">
        <v>66</v>
      </c>
      <c r="E405" s="40">
        <f t="shared" si="12"/>
        <v>81.143316561745877</v>
      </c>
      <c r="F405" s="41">
        <f t="shared" si="13"/>
        <v>1.9319837276606162</v>
      </c>
      <c r="G405" s="42">
        <v>42</v>
      </c>
      <c r="H405" s="43">
        <v>15.3148750000001</v>
      </c>
      <c r="I405" s="33">
        <v>0.47180978542346202</v>
      </c>
      <c r="J405" s="33">
        <v>6.9802201614716299</v>
      </c>
      <c r="K405" s="33">
        <v>6.8391549436884702</v>
      </c>
      <c r="L405" s="33">
        <v>13.8193751051601</v>
      </c>
      <c r="M405" s="33">
        <v>69.021841715413402</v>
      </c>
      <c r="N405" s="33">
        <v>0.17673031784846899</v>
      </c>
      <c r="O405" s="33">
        <v>0.51213199928750996</v>
      </c>
      <c r="P405" s="33">
        <v>20.7500319499193</v>
      </c>
      <c r="Q405" s="33">
        <v>52.780093090547801</v>
      </c>
      <c r="R405" s="33">
        <v>-2.3935593546415701</v>
      </c>
      <c r="S405" s="33">
        <v>0.87955320656020397</v>
      </c>
      <c r="T405" s="33">
        <v>2.73385462883066</v>
      </c>
      <c r="U405" s="33">
        <v>19.062294335476398</v>
      </c>
      <c r="V405" s="15">
        <v>0</v>
      </c>
      <c r="W405" s="15"/>
      <c r="X405" s="15"/>
    </row>
    <row r="406" spans="1:24" ht="21.25" customHeight="1" x14ac:dyDescent="0.15">
      <c r="A406" s="44" t="s">
        <v>481</v>
      </c>
      <c r="B406" s="48" t="s">
        <v>216</v>
      </c>
      <c r="C406" s="49">
        <v>22</v>
      </c>
      <c r="D406" s="48" t="s">
        <v>60</v>
      </c>
      <c r="E406" s="40">
        <f t="shared" si="12"/>
        <v>80.882262264973861</v>
      </c>
      <c r="F406" s="41">
        <f t="shared" si="13"/>
        <v>2.0739041606403554</v>
      </c>
      <c r="G406" s="42">
        <v>39</v>
      </c>
      <c r="H406" s="43">
        <v>16.463860465116301</v>
      </c>
      <c r="I406" s="33">
        <v>0.22455530341201299</v>
      </c>
      <c r="J406" s="33">
        <v>7.1945205003691104</v>
      </c>
      <c r="K406" s="33">
        <v>8.7534801124666703</v>
      </c>
      <c r="L406" s="33">
        <v>15.9480006128358</v>
      </c>
      <c r="M406" s="33">
        <v>54.696699126354503</v>
      </c>
      <c r="N406" s="33">
        <v>9.2326009249076899E-2</v>
      </c>
      <c r="O406" s="33">
        <v>0.26754383037955298</v>
      </c>
      <c r="P406" s="33">
        <v>25.774116012650801</v>
      </c>
      <c r="Q406" s="33">
        <v>19.6393962549108</v>
      </c>
      <c r="R406" s="33">
        <v>-1.54051238143381</v>
      </c>
      <c r="S406" s="33">
        <v>0.92330836237862801</v>
      </c>
      <c r="T406" s="33">
        <v>214.41120987670399</v>
      </c>
      <c r="U406" s="33">
        <v>248.75865731870601</v>
      </c>
      <c r="V406" s="15">
        <v>0.46292132770857602</v>
      </c>
      <c r="W406" s="15"/>
      <c r="X406" s="15"/>
    </row>
    <row r="407" spans="1:24" ht="21.25" customHeight="1" x14ac:dyDescent="0.15">
      <c r="A407" s="37" t="s">
        <v>482</v>
      </c>
      <c r="B407" s="38" t="s">
        <v>106</v>
      </c>
      <c r="C407" s="39">
        <v>25</v>
      </c>
      <c r="D407" s="38" t="s">
        <v>66</v>
      </c>
      <c r="E407" s="40">
        <f t="shared" si="12"/>
        <v>80.823967218281965</v>
      </c>
      <c r="F407" s="41">
        <f t="shared" si="13"/>
        <v>2.0724094158533837</v>
      </c>
      <c r="G407" s="42">
        <v>39</v>
      </c>
      <c r="H407" s="43">
        <v>14.451890243902501</v>
      </c>
      <c r="I407" s="33">
        <v>0.20236813317136901</v>
      </c>
      <c r="J407" s="33">
        <v>7.9420141909054403</v>
      </c>
      <c r="K407" s="33">
        <v>6.5777505186384397</v>
      </c>
      <c r="L407" s="33">
        <v>14.5197647095438</v>
      </c>
      <c r="M407" s="33">
        <v>66.052061439967204</v>
      </c>
      <c r="N407" s="33">
        <v>9.8260967615020497E-2</v>
      </c>
      <c r="O407" s="33">
        <v>0.232232515197237</v>
      </c>
      <c r="P407" s="33">
        <v>18.8708866963612</v>
      </c>
      <c r="Q407" s="33">
        <v>88.107329625613701</v>
      </c>
      <c r="R407" s="33">
        <v>1.2094378312284499</v>
      </c>
      <c r="S407" s="33">
        <v>1.1805931520822199</v>
      </c>
      <c r="T407" s="33">
        <v>5.7114913195076502</v>
      </c>
      <c r="U407" s="33">
        <v>10.659128878575</v>
      </c>
      <c r="V407" s="15">
        <v>0.34888667933158601</v>
      </c>
      <c r="W407" s="15"/>
      <c r="X407" s="15"/>
    </row>
    <row r="408" spans="1:24" ht="21.25" customHeight="1" x14ac:dyDescent="0.15">
      <c r="A408" s="37" t="s">
        <v>483</v>
      </c>
      <c r="B408" s="38" t="s">
        <v>95</v>
      </c>
      <c r="C408" s="39">
        <v>22</v>
      </c>
      <c r="D408" s="38" t="s">
        <v>103</v>
      </c>
      <c r="E408" s="40">
        <f t="shared" si="12"/>
        <v>80.658207345040722</v>
      </c>
      <c r="F408" s="41">
        <f t="shared" si="13"/>
        <v>2.0164551836260181</v>
      </c>
      <c r="G408" s="42">
        <v>40</v>
      </c>
      <c r="H408" s="43">
        <v>12.296052631579</v>
      </c>
      <c r="I408" s="33">
        <v>1.02553070887876</v>
      </c>
      <c r="J408" s="33">
        <v>5.8433735702982403</v>
      </c>
      <c r="K408" s="33">
        <v>8.0774099599672002</v>
      </c>
      <c r="L408" s="33">
        <v>13.920783530265499</v>
      </c>
      <c r="M408" s="33">
        <v>67.306410268478402</v>
      </c>
      <c r="N408" s="33">
        <v>0.33649395813787603</v>
      </c>
      <c r="O408" s="33">
        <v>1.20767047150524</v>
      </c>
      <c r="P408" s="33">
        <v>14.136553384973601</v>
      </c>
      <c r="Q408" s="33">
        <v>18.642260846705401</v>
      </c>
      <c r="R408" s="33">
        <v>-4.3210067872364803E-2</v>
      </c>
      <c r="S408" s="33">
        <v>0.82528868564615598</v>
      </c>
      <c r="T408" s="33">
        <v>103.629847113504</v>
      </c>
      <c r="U408" s="33">
        <v>148.449471912126</v>
      </c>
      <c r="V408" s="15">
        <v>0.41110015495942998</v>
      </c>
      <c r="W408" s="15"/>
      <c r="X408" s="15"/>
    </row>
    <row r="409" spans="1:24" ht="21.25" customHeight="1" x14ac:dyDescent="0.15">
      <c r="A409" s="44" t="s">
        <v>484</v>
      </c>
      <c r="B409" s="45" t="s">
        <v>81</v>
      </c>
      <c r="C409" s="46">
        <v>31</v>
      </c>
      <c r="D409" s="45" t="s">
        <v>59</v>
      </c>
      <c r="E409" s="40">
        <f t="shared" si="12"/>
        <v>80.280043624638751</v>
      </c>
      <c r="F409" s="41">
        <f t="shared" si="13"/>
        <v>1.8245464460145171</v>
      </c>
      <c r="G409" s="42">
        <v>44</v>
      </c>
      <c r="H409" s="43">
        <v>11.89395</v>
      </c>
      <c r="I409" s="33">
        <v>3.9048467280149601E-2</v>
      </c>
      <c r="J409" s="33">
        <v>5.1693787874170596</v>
      </c>
      <c r="K409" s="33">
        <v>7.2391725054396403</v>
      </c>
      <c r="L409" s="33">
        <v>12.408551292856799</v>
      </c>
      <c r="M409" s="33">
        <v>75.977660840123207</v>
      </c>
      <c r="N409" s="33">
        <v>1.6849278883528201E-2</v>
      </c>
      <c r="O409" s="33">
        <v>8.0492630217567002E-2</v>
      </c>
      <c r="P409" s="33">
        <v>24.522870327859501</v>
      </c>
      <c r="Q409" s="33">
        <v>33.074867876327602</v>
      </c>
      <c r="R409" s="33">
        <v>2.0473126253981602</v>
      </c>
      <c r="S409" s="33">
        <v>0.81225727468022701</v>
      </c>
      <c r="T409" s="33">
        <v>215.58582095615401</v>
      </c>
      <c r="U409" s="33">
        <v>217.72872779214899</v>
      </c>
      <c r="V409" s="15">
        <v>0.49752730800040501</v>
      </c>
      <c r="W409" s="15"/>
      <c r="X409" s="15"/>
    </row>
    <row r="410" spans="1:24" ht="21.25" customHeight="1" x14ac:dyDescent="0.15">
      <c r="A410" s="37" t="s">
        <v>485</v>
      </c>
      <c r="B410" s="38" t="s">
        <v>163</v>
      </c>
      <c r="C410" s="39">
        <v>36</v>
      </c>
      <c r="D410" s="38" t="s">
        <v>66</v>
      </c>
      <c r="E410" s="40">
        <f t="shared" si="12"/>
        <v>80.121477982747663</v>
      </c>
      <c r="F410" s="41">
        <f t="shared" si="13"/>
        <v>1.9076542376844681</v>
      </c>
      <c r="G410" s="42">
        <v>42</v>
      </c>
      <c r="H410" s="43">
        <v>14.56796875</v>
      </c>
      <c r="I410" s="33">
        <v>2.06548650709634</v>
      </c>
      <c r="J410" s="33">
        <v>8.0817582134711099</v>
      </c>
      <c r="K410" s="33">
        <v>6.2324734151566297</v>
      </c>
      <c r="L410" s="33">
        <v>14.3142316286277</v>
      </c>
      <c r="M410" s="33">
        <v>48.836841957361898</v>
      </c>
      <c r="N410" s="33">
        <v>1.9066407581107301</v>
      </c>
      <c r="O410" s="33">
        <v>4.1606565248783003</v>
      </c>
      <c r="P410" s="33">
        <v>22.195245342134498</v>
      </c>
      <c r="Q410" s="33">
        <v>68.150914619279504</v>
      </c>
      <c r="R410" s="33">
        <v>-4.8640331426744803</v>
      </c>
      <c r="S410" s="33">
        <v>0.76832399238294002</v>
      </c>
      <c r="T410" s="33">
        <v>6.26391569660308</v>
      </c>
      <c r="U410" s="33">
        <v>3.0543573789520102</v>
      </c>
      <c r="V410" s="15">
        <v>0.672218515792953</v>
      </c>
      <c r="W410" s="15"/>
      <c r="X410" s="15"/>
    </row>
    <row r="411" spans="1:24" ht="21.25" customHeight="1" x14ac:dyDescent="0.2">
      <c r="A411" s="47" t="s">
        <v>486</v>
      </c>
      <c r="B411" s="38" t="s">
        <v>69</v>
      </c>
      <c r="C411" s="39">
        <v>25</v>
      </c>
      <c r="D411" s="38" t="s">
        <v>84</v>
      </c>
      <c r="E411" s="40">
        <f t="shared" si="12"/>
        <v>80.059989175115987</v>
      </c>
      <c r="F411" s="41">
        <f t="shared" si="13"/>
        <v>1.8195452085253634</v>
      </c>
      <c r="G411" s="42">
        <v>44</v>
      </c>
      <c r="H411" s="43">
        <v>19.9479166666667</v>
      </c>
      <c r="I411" s="33">
        <v>6.7145856462087594E-2</v>
      </c>
      <c r="J411" s="33">
        <v>3.5611249815127</v>
      </c>
      <c r="K411" s="33">
        <v>6.4701372073516197</v>
      </c>
      <c r="L411" s="33">
        <v>10.0312621888643</v>
      </c>
      <c r="M411" s="33">
        <v>76.440992550955997</v>
      </c>
      <c r="N411" s="33">
        <v>2.2049786581677801E-2</v>
      </c>
      <c r="O411" s="33">
        <v>0.110715740638598</v>
      </c>
      <c r="P411" s="33">
        <v>57.621374258839197</v>
      </c>
      <c r="Q411" s="33">
        <v>73.217820052215103</v>
      </c>
      <c r="R411" s="33">
        <v>2.0918262808152801</v>
      </c>
      <c r="S411" s="33">
        <v>0.59109664903413095</v>
      </c>
      <c r="T411" s="33">
        <v>2.23333467247093E-12</v>
      </c>
      <c r="U411" s="33">
        <v>3.06713127293391E-5</v>
      </c>
      <c r="V411" s="15">
        <v>7.2815093685707304E-8</v>
      </c>
      <c r="W411" s="15"/>
      <c r="X411" s="15"/>
    </row>
    <row r="412" spans="1:24" ht="21.25" customHeight="1" x14ac:dyDescent="0.15">
      <c r="A412" s="37" t="s">
        <v>487</v>
      </c>
      <c r="B412" s="38" t="s">
        <v>153</v>
      </c>
      <c r="C412" s="39">
        <v>22</v>
      </c>
      <c r="D412" s="38" t="s">
        <v>103</v>
      </c>
      <c r="E412" s="40">
        <f t="shared" si="12"/>
        <v>79.661193632313541</v>
      </c>
      <c r="F412" s="41">
        <f t="shared" si="13"/>
        <v>1.9915298408078386</v>
      </c>
      <c r="G412" s="42">
        <v>40</v>
      </c>
      <c r="H412" s="43">
        <v>14.601699999999999</v>
      </c>
      <c r="I412" s="33">
        <v>0.41022329829521298</v>
      </c>
      <c r="J412" s="33">
        <v>4.51387299647556</v>
      </c>
      <c r="K412" s="33">
        <v>8.9641850117395592</v>
      </c>
      <c r="L412" s="33">
        <v>13.4780580082151</v>
      </c>
      <c r="M412" s="33">
        <v>63.804562109603999</v>
      </c>
      <c r="N412" s="33">
        <v>9.7856655598411599E-2</v>
      </c>
      <c r="O412" s="33">
        <v>0.40353818300434402</v>
      </c>
      <c r="P412" s="33">
        <v>32.588310934287499</v>
      </c>
      <c r="Q412" s="33">
        <v>54.301929644659197</v>
      </c>
      <c r="R412" s="33">
        <v>-2.8112690199344499</v>
      </c>
      <c r="S412" s="33">
        <v>0.60131337389096395</v>
      </c>
      <c r="T412" s="33">
        <v>202.942030662089</v>
      </c>
      <c r="U412" s="33">
        <v>223.978577001297</v>
      </c>
      <c r="V412" s="15">
        <v>0.47536246088664502</v>
      </c>
      <c r="W412" s="15"/>
      <c r="X412" s="15"/>
    </row>
    <row r="413" spans="1:24" ht="21.25" customHeight="1" x14ac:dyDescent="0.15">
      <c r="A413" s="44" t="s">
        <v>488</v>
      </c>
      <c r="B413" s="45" t="s">
        <v>88</v>
      </c>
      <c r="C413" s="46">
        <v>26</v>
      </c>
      <c r="D413" s="45" t="s">
        <v>66</v>
      </c>
      <c r="E413" s="40">
        <f t="shared" si="12"/>
        <v>79.24608847406877</v>
      </c>
      <c r="F413" s="41">
        <f t="shared" si="13"/>
        <v>1.9811522118517193</v>
      </c>
      <c r="G413" s="42">
        <v>40</v>
      </c>
      <c r="H413" s="43">
        <v>12.635705882352999</v>
      </c>
      <c r="I413" s="33">
        <v>0.22802625626676201</v>
      </c>
      <c r="J413" s="33">
        <v>3.8473651321580702</v>
      </c>
      <c r="K413" s="33">
        <v>12.0363179806342</v>
      </c>
      <c r="L413" s="33">
        <v>15.883683112792401</v>
      </c>
      <c r="M413" s="33">
        <v>58.115117724359202</v>
      </c>
      <c r="N413" s="33">
        <v>0.10601416755019601</v>
      </c>
      <c r="O413" s="33">
        <v>0.25055662868273998</v>
      </c>
      <c r="P413" s="33">
        <v>10.1818350807344</v>
      </c>
      <c r="Q413" s="33">
        <v>76.338669449886794</v>
      </c>
      <c r="R413" s="33">
        <v>3.8120556298614199</v>
      </c>
      <c r="S413" s="33">
        <v>0.51118194585672005</v>
      </c>
      <c r="T413" s="33">
        <v>13.3561828641694</v>
      </c>
      <c r="U413" s="33">
        <v>28.011067223599301</v>
      </c>
      <c r="V413" s="15">
        <v>0.32286852125368798</v>
      </c>
      <c r="W413" s="15"/>
      <c r="X413" s="15"/>
    </row>
    <row r="414" spans="1:24" ht="21.25" customHeight="1" x14ac:dyDescent="0.2">
      <c r="A414" s="47" t="s">
        <v>489</v>
      </c>
      <c r="B414" s="38" t="s">
        <v>62</v>
      </c>
      <c r="C414" s="39">
        <v>21</v>
      </c>
      <c r="D414" s="38" t="s">
        <v>84</v>
      </c>
      <c r="E414" s="40">
        <f t="shared" si="12"/>
        <v>79.151444644811008</v>
      </c>
      <c r="F414" s="41">
        <f t="shared" si="13"/>
        <v>1.7988964692002503</v>
      </c>
      <c r="G414" s="42">
        <v>44</v>
      </c>
      <c r="H414" s="43">
        <v>16.570406250000101</v>
      </c>
      <c r="I414" s="33">
        <v>1.8006518427306499</v>
      </c>
      <c r="J414" s="33">
        <v>1.0383958151472501</v>
      </c>
      <c r="K414" s="33">
        <v>13.0152133891609</v>
      </c>
      <c r="L414" s="33">
        <v>14.0536092043082</v>
      </c>
      <c r="M414" s="33">
        <v>42.558886180628299</v>
      </c>
      <c r="N414" s="33">
        <v>0.28133762754695801</v>
      </c>
      <c r="O414" s="33">
        <v>4.1199480704478999</v>
      </c>
      <c r="P414" s="33">
        <v>37.3563890033831</v>
      </c>
      <c r="Q414" s="33">
        <v>65.762902003484001</v>
      </c>
      <c r="R414" s="33">
        <v>4.2523508301031496</v>
      </c>
      <c r="S414" s="33">
        <v>0.166799089613653</v>
      </c>
      <c r="T414" s="33">
        <v>0</v>
      </c>
      <c r="U414" s="33">
        <v>0</v>
      </c>
      <c r="V414" s="15">
        <v>0</v>
      </c>
      <c r="W414" s="15"/>
      <c r="X414" s="15"/>
    </row>
    <row r="415" spans="1:24" ht="21.25" customHeight="1" x14ac:dyDescent="0.2">
      <c r="A415" s="47" t="s">
        <v>490</v>
      </c>
      <c r="B415" s="38" t="s">
        <v>69</v>
      </c>
      <c r="C415" s="39">
        <v>29</v>
      </c>
      <c r="D415" s="38" t="s">
        <v>60</v>
      </c>
      <c r="E415" s="40">
        <f t="shared" si="12"/>
        <v>79.146892020757576</v>
      </c>
      <c r="F415" s="41">
        <f t="shared" si="13"/>
        <v>1.7987930004717632</v>
      </c>
      <c r="G415" s="42">
        <v>44</v>
      </c>
      <c r="H415" s="43">
        <v>13.53990625</v>
      </c>
      <c r="I415" s="33">
        <v>8.3221792861921898E-2</v>
      </c>
      <c r="J415" s="33">
        <v>6.4648193093005704</v>
      </c>
      <c r="K415" s="33">
        <v>7.9736822742520204</v>
      </c>
      <c r="L415" s="33">
        <v>14.4385015835527</v>
      </c>
      <c r="M415" s="33">
        <v>62.378917853387101</v>
      </c>
      <c r="N415" s="33">
        <v>5.8948943668916398E-2</v>
      </c>
      <c r="O415" s="33">
        <v>0.191206695476034</v>
      </c>
      <c r="P415" s="33">
        <v>21.297574762270902</v>
      </c>
      <c r="Q415" s="33">
        <v>49.886931737131299</v>
      </c>
      <c r="R415" s="33">
        <v>2.6417687647911601</v>
      </c>
      <c r="S415" s="33">
        <v>1.0730690582826701</v>
      </c>
      <c r="T415" s="33">
        <v>209.306253743561</v>
      </c>
      <c r="U415" s="33">
        <v>194.51065892641799</v>
      </c>
      <c r="V415" s="15">
        <v>0.51831968195600897</v>
      </c>
      <c r="W415" s="15"/>
      <c r="X415" s="15"/>
    </row>
    <row r="416" spans="1:24" ht="21.25" customHeight="1" x14ac:dyDescent="0.15">
      <c r="A416" s="44" t="s">
        <v>491</v>
      </c>
      <c r="B416" s="48" t="s">
        <v>122</v>
      </c>
      <c r="C416" s="49">
        <v>27</v>
      </c>
      <c r="D416" s="48" t="s">
        <v>59</v>
      </c>
      <c r="E416" s="40">
        <f t="shared" si="12"/>
        <v>78.564184261932922</v>
      </c>
      <c r="F416" s="41">
        <f t="shared" si="13"/>
        <v>1.9161996161447055</v>
      </c>
      <c r="G416" s="42">
        <v>41</v>
      </c>
      <c r="H416" s="43">
        <v>14.6319</v>
      </c>
      <c r="I416" s="33">
        <v>0.14415588600801901</v>
      </c>
      <c r="J416" s="33">
        <v>5.8586134529787399</v>
      </c>
      <c r="K416" s="33">
        <v>7.8964701840579901</v>
      </c>
      <c r="L416" s="33">
        <v>13.755083637036799</v>
      </c>
      <c r="M416" s="33">
        <v>63.237770454546897</v>
      </c>
      <c r="N416" s="33">
        <v>0.122799777043199</v>
      </c>
      <c r="O416" s="33">
        <v>0.32682275378534598</v>
      </c>
      <c r="P416" s="33">
        <v>25.132013079892999</v>
      </c>
      <c r="Q416" s="33">
        <v>49.983216021294503</v>
      </c>
      <c r="R416" s="33">
        <v>0.17776091102774899</v>
      </c>
      <c r="S416" s="33">
        <v>0.74449332272387703</v>
      </c>
      <c r="T416" s="33">
        <v>81.2215247384393</v>
      </c>
      <c r="U416" s="33">
        <v>98.3273654776727</v>
      </c>
      <c r="V416" s="15">
        <v>0.45236439301116299</v>
      </c>
      <c r="W416" s="15"/>
      <c r="X416" s="15"/>
    </row>
    <row r="417" spans="1:24" ht="21.25" customHeight="1" x14ac:dyDescent="0.2">
      <c r="A417" s="47" t="s">
        <v>492</v>
      </c>
      <c r="B417" s="38" t="s">
        <v>106</v>
      </c>
      <c r="C417" s="39">
        <v>28</v>
      </c>
      <c r="D417" s="38" t="s">
        <v>73</v>
      </c>
      <c r="E417" s="40">
        <f t="shared" si="12"/>
        <v>77.794784403780696</v>
      </c>
      <c r="F417" s="41">
        <f t="shared" si="13"/>
        <v>1.9947380616354025</v>
      </c>
      <c r="G417" s="42">
        <v>39</v>
      </c>
      <c r="H417" s="43">
        <v>12.524567567567599</v>
      </c>
      <c r="I417" s="33">
        <v>1.47606055605714</v>
      </c>
      <c r="J417" s="33">
        <v>5.1424192562534996</v>
      </c>
      <c r="K417" s="33">
        <v>8.0814441967379995</v>
      </c>
      <c r="L417" s="33">
        <v>13.2238634529915</v>
      </c>
      <c r="M417" s="33">
        <v>58.669709655147201</v>
      </c>
      <c r="N417" s="33">
        <v>1.5461618342466199</v>
      </c>
      <c r="O417" s="33">
        <v>3.0012012180352201</v>
      </c>
      <c r="P417" s="33">
        <v>13.9296839058108</v>
      </c>
      <c r="Q417" s="33">
        <v>40.3892588554978</v>
      </c>
      <c r="R417" s="33">
        <v>1.3961201449591001</v>
      </c>
      <c r="S417" s="33">
        <v>0.76442887322220499</v>
      </c>
      <c r="T417" s="33">
        <v>16.526937029024801</v>
      </c>
      <c r="U417" s="33">
        <v>18.132382653748401</v>
      </c>
      <c r="V417" s="15">
        <v>0.476839625829101</v>
      </c>
      <c r="W417" s="15"/>
      <c r="X417" s="15"/>
    </row>
    <row r="418" spans="1:24" ht="21.25" customHeight="1" x14ac:dyDescent="0.15">
      <c r="A418" s="44" t="s">
        <v>493</v>
      </c>
      <c r="B418" s="48" t="s">
        <v>94</v>
      </c>
      <c r="C418" s="49">
        <v>28</v>
      </c>
      <c r="D418" s="48" t="s">
        <v>59</v>
      </c>
      <c r="E418" s="40">
        <f t="shared" si="12"/>
        <v>77.691035052691149</v>
      </c>
      <c r="F418" s="41">
        <f t="shared" si="13"/>
        <v>1.7657053421066171</v>
      </c>
      <c r="G418" s="42">
        <v>44</v>
      </c>
      <c r="H418" s="43">
        <v>16.236434210526301</v>
      </c>
      <c r="I418" s="33">
        <v>0.142161742258861</v>
      </c>
      <c r="J418" s="33">
        <v>4.3559725222866303</v>
      </c>
      <c r="K418" s="33">
        <v>8.7899476924978792</v>
      </c>
      <c r="L418" s="33">
        <v>13.1459202147845</v>
      </c>
      <c r="M418" s="33">
        <v>61.220840056347001</v>
      </c>
      <c r="N418" s="33">
        <v>0.16563678338405</v>
      </c>
      <c r="O418" s="33">
        <v>0.239611432749152</v>
      </c>
      <c r="P418" s="33">
        <v>35.818157573329103</v>
      </c>
      <c r="Q418" s="33">
        <v>72.709326369104005</v>
      </c>
      <c r="R418" s="33">
        <v>-1.74591059633454</v>
      </c>
      <c r="S418" s="33">
        <v>0.63886631074673905</v>
      </c>
      <c r="T418" s="33">
        <v>253.69834402513101</v>
      </c>
      <c r="U418" s="33">
        <v>223.59156744785699</v>
      </c>
      <c r="V418" s="15">
        <v>0.53153929703265601</v>
      </c>
      <c r="W418" s="15"/>
      <c r="X418" s="15"/>
    </row>
    <row r="419" spans="1:24" ht="21.25" customHeight="1" x14ac:dyDescent="0.15">
      <c r="A419" s="44" t="s">
        <v>494</v>
      </c>
      <c r="B419" s="45" t="s">
        <v>186</v>
      </c>
      <c r="C419" s="46">
        <v>23</v>
      </c>
      <c r="D419" s="45" t="s">
        <v>59</v>
      </c>
      <c r="E419" s="40">
        <f t="shared" si="12"/>
        <v>77.18262626877042</v>
      </c>
      <c r="F419" s="41">
        <f t="shared" si="13"/>
        <v>1.8825030797261078</v>
      </c>
      <c r="G419" s="42">
        <v>41</v>
      </c>
      <c r="H419" s="43">
        <v>12.388972972973001</v>
      </c>
      <c r="I419" s="33">
        <v>1.58031220886687</v>
      </c>
      <c r="J419" s="33">
        <v>4.6916618342802598</v>
      </c>
      <c r="K419" s="33">
        <v>8.7365810089064002</v>
      </c>
      <c r="L419" s="33">
        <v>13.428242843186601</v>
      </c>
      <c r="M419" s="33">
        <v>55.207747263658</v>
      </c>
      <c r="N419" s="33">
        <v>1.1401103928049401</v>
      </c>
      <c r="O419" s="33">
        <v>3.51971672876132</v>
      </c>
      <c r="P419" s="33">
        <v>11.272953249294</v>
      </c>
      <c r="Q419" s="33">
        <v>33.599470445316904</v>
      </c>
      <c r="R419" s="33">
        <v>-1.6052653310003699</v>
      </c>
      <c r="S419" s="33">
        <v>0.58878993098467702</v>
      </c>
      <c r="T419" s="33">
        <v>173.368819837453</v>
      </c>
      <c r="U419" s="33">
        <v>156.72877340099001</v>
      </c>
      <c r="V419" s="15">
        <v>0.52520473759474295</v>
      </c>
      <c r="W419" s="15"/>
      <c r="X419" s="15"/>
    </row>
    <row r="420" spans="1:24" ht="21.25" customHeight="1" x14ac:dyDescent="0.15">
      <c r="A420" s="44" t="s">
        <v>495</v>
      </c>
      <c r="B420" s="48" t="s">
        <v>151</v>
      </c>
      <c r="C420" s="49">
        <v>28</v>
      </c>
      <c r="D420" s="48" t="s">
        <v>73</v>
      </c>
      <c r="E420" s="40">
        <f t="shared" si="12"/>
        <v>77.019225373403344</v>
      </c>
      <c r="F420" s="41">
        <f t="shared" si="13"/>
        <v>1.8337910803191273</v>
      </c>
      <c r="G420" s="42">
        <v>42</v>
      </c>
      <c r="H420" s="43">
        <v>13.52171875</v>
      </c>
      <c r="I420" s="33">
        <v>0.59546327148597</v>
      </c>
      <c r="J420" s="33">
        <v>5.30649778819331</v>
      </c>
      <c r="K420" s="33">
        <v>6.6720379854003999</v>
      </c>
      <c r="L420" s="33">
        <v>11.9785357735937</v>
      </c>
      <c r="M420" s="33">
        <v>71.274905672451595</v>
      </c>
      <c r="N420" s="33">
        <v>0.49822077178931001</v>
      </c>
      <c r="O420" s="33">
        <v>0.98997298422453095</v>
      </c>
      <c r="P420" s="33">
        <v>17.331096239736802</v>
      </c>
      <c r="Q420" s="33">
        <v>79.544532509057703</v>
      </c>
      <c r="R420" s="33">
        <v>-2.5785854961321202</v>
      </c>
      <c r="S420" s="33">
        <v>0.520447112300224</v>
      </c>
      <c r="T420" s="33">
        <v>3.1673699776937898</v>
      </c>
      <c r="U420" s="33">
        <v>9.1374895451201006</v>
      </c>
      <c r="V420" s="15">
        <v>0</v>
      </c>
      <c r="W420" s="15"/>
      <c r="X420" s="15"/>
    </row>
    <row r="421" spans="1:24" ht="21.25" customHeight="1" x14ac:dyDescent="0.15">
      <c r="A421" s="44" t="s">
        <v>496</v>
      </c>
      <c r="B421" s="48" t="s">
        <v>100</v>
      </c>
      <c r="C421" s="49">
        <v>23</v>
      </c>
      <c r="D421" s="48" t="s">
        <v>84</v>
      </c>
      <c r="E421" s="40">
        <f t="shared" si="12"/>
        <v>76.937013616378124</v>
      </c>
      <c r="F421" s="41">
        <f t="shared" si="13"/>
        <v>1.923425340409453</v>
      </c>
      <c r="G421" s="42">
        <v>40</v>
      </c>
      <c r="H421" s="43">
        <v>23.5101923076924</v>
      </c>
      <c r="I421" s="33">
        <v>0.351498436567593</v>
      </c>
      <c r="J421" s="33">
        <v>1.89008993090068</v>
      </c>
      <c r="K421" s="33">
        <v>10.018241580235999</v>
      </c>
      <c r="L421" s="33">
        <v>11.9083315111367</v>
      </c>
      <c r="M421" s="33">
        <v>44.452025224896801</v>
      </c>
      <c r="N421" s="33">
        <v>4.2023129146872798E-2</v>
      </c>
      <c r="O421" s="33">
        <v>0.61451052917556004</v>
      </c>
      <c r="P421" s="33">
        <v>88.784927060842804</v>
      </c>
      <c r="Q421" s="33">
        <v>92.194440994026394</v>
      </c>
      <c r="R421" s="33">
        <v>-2.1977889330276601</v>
      </c>
      <c r="S421" s="33">
        <v>0.20425368758721599</v>
      </c>
      <c r="T421" s="33">
        <v>0</v>
      </c>
      <c r="U421" s="33">
        <v>0</v>
      </c>
      <c r="V421" s="15">
        <v>0</v>
      </c>
      <c r="W421" s="15"/>
      <c r="X421" s="15"/>
    </row>
    <row r="422" spans="1:24" ht="21.25" customHeight="1" x14ac:dyDescent="0.15">
      <c r="A422" s="44" t="s">
        <v>497</v>
      </c>
      <c r="B422" s="45" t="s">
        <v>163</v>
      </c>
      <c r="C422" s="46">
        <v>27</v>
      </c>
      <c r="D422" s="45" t="s">
        <v>60</v>
      </c>
      <c r="E422" s="40">
        <f t="shared" si="12"/>
        <v>76.678678606017911</v>
      </c>
      <c r="F422" s="41">
        <f t="shared" si="13"/>
        <v>1.8256828239528073</v>
      </c>
      <c r="G422" s="42">
        <v>42</v>
      </c>
      <c r="H422" s="43">
        <v>12.367000000000001</v>
      </c>
      <c r="I422" s="33">
        <v>0.66644456153328702</v>
      </c>
      <c r="J422" s="33">
        <v>4.0386626387254401</v>
      </c>
      <c r="K422" s="33">
        <v>9.2454427133192496</v>
      </c>
      <c r="L422" s="33">
        <v>13.284105352044699</v>
      </c>
      <c r="M422" s="33">
        <v>62.3302556628121</v>
      </c>
      <c r="N422" s="33">
        <v>0.51292367376154802</v>
      </c>
      <c r="O422" s="33">
        <v>1.4827247386082301</v>
      </c>
      <c r="P422" s="33">
        <v>13.4789262063066</v>
      </c>
      <c r="Q422" s="33">
        <v>43.607910199497802</v>
      </c>
      <c r="R422" s="33">
        <v>-4.7672061883063002</v>
      </c>
      <c r="S422" s="33">
        <v>0.38395127898049403</v>
      </c>
      <c r="T422" s="33">
        <v>62.576416424020401</v>
      </c>
      <c r="U422" s="33">
        <v>57.333079646211601</v>
      </c>
      <c r="V422" s="15">
        <v>0.52186372618369303</v>
      </c>
      <c r="W422" s="15"/>
      <c r="X422" s="15"/>
    </row>
    <row r="423" spans="1:24" ht="21.25" customHeight="1" x14ac:dyDescent="0.2">
      <c r="A423" s="47" t="s">
        <v>498</v>
      </c>
      <c r="B423" s="38" t="s">
        <v>119</v>
      </c>
      <c r="C423" s="39">
        <v>26</v>
      </c>
      <c r="D423" s="38" t="s">
        <v>73</v>
      </c>
      <c r="E423" s="40">
        <f t="shared" si="12"/>
        <v>76.64356501446558</v>
      </c>
      <c r="F423" s="41">
        <f t="shared" si="13"/>
        <v>1.8693552442552581</v>
      </c>
      <c r="G423" s="42">
        <v>41</v>
      </c>
      <c r="H423" s="43">
        <v>13.2006538461538</v>
      </c>
      <c r="I423" s="33">
        <v>0.19626604901952199</v>
      </c>
      <c r="J423" s="33">
        <v>6.7072885181410502</v>
      </c>
      <c r="K423" s="33">
        <v>6.0269398054391798</v>
      </c>
      <c r="L423" s="33">
        <v>12.734228323580201</v>
      </c>
      <c r="M423" s="33">
        <v>62.529415884560699</v>
      </c>
      <c r="N423" s="33">
        <v>0.123506464106731</v>
      </c>
      <c r="O423" s="33">
        <v>0.29189837530399898</v>
      </c>
      <c r="P423" s="33">
        <v>32.961876754182697</v>
      </c>
      <c r="Q423" s="33">
        <v>89.9102168216791</v>
      </c>
      <c r="R423" s="33">
        <v>-0.87593786981261701</v>
      </c>
      <c r="S423" s="33">
        <v>0.89185452364984097</v>
      </c>
      <c r="T423" s="33">
        <v>6.6687071389461101</v>
      </c>
      <c r="U423" s="33">
        <v>8.8191526571246293</v>
      </c>
      <c r="V423" s="15">
        <v>0.430576414479033</v>
      </c>
      <c r="W423" s="15"/>
      <c r="X423" s="15"/>
    </row>
    <row r="424" spans="1:24" ht="21.25" customHeight="1" x14ac:dyDescent="0.15">
      <c r="A424" s="44" t="s">
        <v>499</v>
      </c>
      <c r="B424" s="48" t="s">
        <v>72</v>
      </c>
      <c r="C424" s="49">
        <v>26</v>
      </c>
      <c r="D424" s="48" t="s">
        <v>59</v>
      </c>
      <c r="E424" s="40">
        <f t="shared" si="12"/>
        <v>76.598875592171183</v>
      </c>
      <c r="F424" s="41">
        <f t="shared" si="13"/>
        <v>1.7021972353815817</v>
      </c>
      <c r="G424" s="42">
        <v>45</v>
      </c>
      <c r="H424" s="43">
        <v>12.0814729729729</v>
      </c>
      <c r="I424" s="33">
        <v>7.7000033169835003E-2</v>
      </c>
      <c r="J424" s="33">
        <v>6.9135723891643499</v>
      </c>
      <c r="K424" s="33">
        <v>6.9524016879497896</v>
      </c>
      <c r="L424" s="33">
        <v>13.865974077114201</v>
      </c>
      <c r="M424" s="33">
        <v>60.989308131902902</v>
      </c>
      <c r="N424" s="33">
        <v>0.14581324581482699</v>
      </c>
      <c r="O424" s="33">
        <v>0.22407384599453101</v>
      </c>
      <c r="P424" s="33">
        <v>20.290758014441199</v>
      </c>
      <c r="Q424" s="33">
        <v>50.295356352426197</v>
      </c>
      <c r="R424" s="33">
        <v>1.63551097689836</v>
      </c>
      <c r="S424" s="33">
        <v>1.0858450947907501</v>
      </c>
      <c r="T424" s="33">
        <v>165.669076084338</v>
      </c>
      <c r="U424" s="33">
        <v>149.281845695605</v>
      </c>
      <c r="V424" s="15">
        <v>0.52601553012786995</v>
      </c>
      <c r="W424" s="15"/>
      <c r="X424" s="15"/>
    </row>
    <row r="425" spans="1:24" ht="21.25" customHeight="1" x14ac:dyDescent="0.15">
      <c r="A425" s="44" t="s">
        <v>500</v>
      </c>
      <c r="B425" s="45" t="s">
        <v>179</v>
      </c>
      <c r="C425" s="46">
        <v>22</v>
      </c>
      <c r="D425" s="45" t="s">
        <v>84</v>
      </c>
      <c r="E425" s="40">
        <f t="shared" si="12"/>
        <v>76.545698684155411</v>
      </c>
      <c r="F425" s="41">
        <f t="shared" si="13"/>
        <v>1.8669682605891564</v>
      </c>
      <c r="G425" s="42">
        <v>41</v>
      </c>
      <c r="H425" s="43">
        <v>22.108799999999999</v>
      </c>
      <c r="I425" s="33">
        <v>0.27697808753711201</v>
      </c>
      <c r="J425" s="33">
        <v>3.2500929223109698</v>
      </c>
      <c r="K425" s="33">
        <v>9.2643120223368101</v>
      </c>
      <c r="L425" s="33">
        <v>12.514404944647801</v>
      </c>
      <c r="M425" s="33">
        <v>55.419353616064903</v>
      </c>
      <c r="N425" s="33">
        <v>0.196272027248687</v>
      </c>
      <c r="O425" s="33">
        <v>0.60576544908340701</v>
      </c>
      <c r="P425" s="33">
        <v>50.406380720064</v>
      </c>
      <c r="Q425" s="33">
        <v>49.962927564887501</v>
      </c>
      <c r="R425" s="33">
        <v>-4.66038843087376</v>
      </c>
      <c r="S425" s="33">
        <v>0.27307397604952099</v>
      </c>
      <c r="T425" s="33">
        <v>0.262191334914538</v>
      </c>
      <c r="U425" s="33">
        <v>0.695384422145641</v>
      </c>
      <c r="V425" s="15">
        <v>0.27380740686197302</v>
      </c>
      <c r="W425" s="15"/>
      <c r="X425" s="15"/>
    </row>
    <row r="426" spans="1:24" ht="21.25" customHeight="1" x14ac:dyDescent="0.15">
      <c r="A426" s="44" t="s">
        <v>501</v>
      </c>
      <c r="B426" s="48" t="s">
        <v>98</v>
      </c>
      <c r="C426" s="49">
        <v>30</v>
      </c>
      <c r="D426" s="48" t="s">
        <v>73</v>
      </c>
      <c r="E426" s="40">
        <f t="shared" si="12"/>
        <v>76.493021905088966</v>
      </c>
      <c r="F426" s="41">
        <f t="shared" si="13"/>
        <v>1.627511104363595</v>
      </c>
      <c r="G426" s="42">
        <v>47</v>
      </c>
      <c r="H426" s="43">
        <v>12.454750000000001</v>
      </c>
      <c r="I426" s="33">
        <v>0.143911380190441</v>
      </c>
      <c r="J426" s="33">
        <v>5.0572646755470902</v>
      </c>
      <c r="K426" s="33">
        <v>6.8323296341587501</v>
      </c>
      <c r="L426" s="33">
        <v>11.889594309705901</v>
      </c>
      <c r="M426" s="33">
        <v>58.646598650835898</v>
      </c>
      <c r="N426" s="33">
        <v>0.111198383095979</v>
      </c>
      <c r="O426" s="33">
        <v>0.26280910899817</v>
      </c>
      <c r="P426" s="33">
        <v>54.876607162785803</v>
      </c>
      <c r="Q426" s="33">
        <v>115.303698090493</v>
      </c>
      <c r="R426" s="33">
        <v>-3.4053488546860602</v>
      </c>
      <c r="S426" s="33">
        <v>0.57419159673709597</v>
      </c>
      <c r="T426" s="33">
        <v>6.5791842022147096</v>
      </c>
      <c r="U426" s="33">
        <v>12.321906989092099</v>
      </c>
      <c r="V426" s="15">
        <v>0.34808488756674</v>
      </c>
      <c r="W426" s="15"/>
      <c r="X426" s="15"/>
    </row>
    <row r="427" spans="1:24" ht="21.25" customHeight="1" x14ac:dyDescent="0.15">
      <c r="A427" s="44" t="s">
        <v>502</v>
      </c>
      <c r="B427" s="45" t="s">
        <v>106</v>
      </c>
      <c r="C427" s="46">
        <v>20</v>
      </c>
      <c r="D427" s="45" t="s">
        <v>59</v>
      </c>
      <c r="E427" s="40">
        <f t="shared" si="12"/>
        <v>76.486559540537712</v>
      </c>
      <c r="F427" s="41">
        <f t="shared" si="13"/>
        <v>1.961193834372762</v>
      </c>
      <c r="G427" s="42">
        <v>39</v>
      </c>
      <c r="H427" s="43">
        <v>10.923972972973001</v>
      </c>
      <c r="I427" s="33">
        <v>1.23624537981323</v>
      </c>
      <c r="J427" s="33">
        <v>5.29839319080848</v>
      </c>
      <c r="K427" s="33">
        <v>7.6713866327022204</v>
      </c>
      <c r="L427" s="33">
        <v>12.9697798235107</v>
      </c>
      <c r="M427" s="33">
        <v>50.981549665808998</v>
      </c>
      <c r="N427" s="33">
        <v>2.3422442963166201</v>
      </c>
      <c r="O427" s="33">
        <v>4.8359289922402704</v>
      </c>
      <c r="P427" s="33">
        <v>12.0729362631029</v>
      </c>
      <c r="Q427" s="33">
        <v>27.278253538217101</v>
      </c>
      <c r="R427" s="33">
        <v>0.73790808618652703</v>
      </c>
      <c r="S427" s="33">
        <v>0.78761464884695598</v>
      </c>
      <c r="T427" s="33">
        <v>14.989618814508001</v>
      </c>
      <c r="U427" s="33">
        <v>25.982005945147201</v>
      </c>
      <c r="V427" s="15">
        <v>0.36585365853658502</v>
      </c>
      <c r="W427" s="15"/>
      <c r="X427" s="15"/>
    </row>
    <row r="428" spans="1:24" ht="21.25" customHeight="1" x14ac:dyDescent="0.15">
      <c r="A428" s="44" t="s">
        <v>503</v>
      </c>
      <c r="B428" s="45" t="s">
        <v>94</v>
      </c>
      <c r="C428" s="46">
        <v>33</v>
      </c>
      <c r="D428" s="45" t="s">
        <v>60</v>
      </c>
      <c r="E428" s="40">
        <f t="shared" si="12"/>
        <v>76.421610481495719</v>
      </c>
      <c r="F428" s="41">
        <f t="shared" si="13"/>
        <v>1.7368547836703572</v>
      </c>
      <c r="G428" s="42">
        <v>44</v>
      </c>
      <c r="H428" s="43">
        <v>14.9014864864864</v>
      </c>
      <c r="I428" s="33">
        <v>0.40772691953054802</v>
      </c>
      <c r="J428" s="33">
        <v>5.8524183698767196</v>
      </c>
      <c r="K428" s="33">
        <v>8.2661756845002703</v>
      </c>
      <c r="L428" s="33">
        <v>14.118594054377001</v>
      </c>
      <c r="M428" s="33">
        <v>56.294497158257201</v>
      </c>
      <c r="N428" s="33">
        <v>0.227871496955275</v>
      </c>
      <c r="O428" s="33">
        <v>0.66032977733570297</v>
      </c>
      <c r="P428" s="33">
        <v>22.989600922823701</v>
      </c>
      <c r="Q428" s="33">
        <v>73.270615984601207</v>
      </c>
      <c r="R428" s="33">
        <v>-0.65009991748553697</v>
      </c>
      <c r="S428" s="33">
        <v>0.85834171675327198</v>
      </c>
      <c r="T428" s="33">
        <v>27.2278810638593</v>
      </c>
      <c r="U428" s="33">
        <v>24.247950931628399</v>
      </c>
      <c r="V428" s="15">
        <v>0.52894494383783897</v>
      </c>
      <c r="W428" s="15"/>
      <c r="X428" s="15"/>
    </row>
    <row r="429" spans="1:24" ht="21.25" customHeight="1" x14ac:dyDescent="0.2">
      <c r="A429" s="47" t="s">
        <v>504</v>
      </c>
      <c r="B429" s="38" t="s">
        <v>78</v>
      </c>
      <c r="C429" s="39">
        <v>32</v>
      </c>
      <c r="D429" s="38" t="s">
        <v>84</v>
      </c>
      <c r="E429" s="40">
        <f t="shared" si="12"/>
        <v>76.13022941258248</v>
      </c>
      <c r="F429" s="41">
        <f t="shared" si="13"/>
        <v>1.6550049872300538</v>
      </c>
      <c r="G429" s="42">
        <v>46</v>
      </c>
      <c r="H429" s="43">
        <v>20.548166666666599</v>
      </c>
      <c r="I429" s="33">
        <v>0.19395604753262399</v>
      </c>
      <c r="J429" s="33">
        <v>1.7758291300109801</v>
      </c>
      <c r="K429" s="33">
        <v>10.267507236230299</v>
      </c>
      <c r="L429" s="33">
        <v>12.0433363662413</v>
      </c>
      <c r="M429" s="33">
        <v>46.998036269300599</v>
      </c>
      <c r="N429" s="33">
        <v>5.2327360786085901E-2</v>
      </c>
      <c r="O429" s="33">
        <v>0.35594027214947899</v>
      </c>
      <c r="P429" s="33">
        <v>78.946608174546895</v>
      </c>
      <c r="Q429" s="33">
        <v>35.177991523567997</v>
      </c>
      <c r="R429" s="33">
        <v>1.8313446554095201</v>
      </c>
      <c r="S429" s="33">
        <v>0.29550102766814501</v>
      </c>
      <c r="T429" s="33">
        <v>0</v>
      </c>
      <c r="U429" s="33">
        <v>0</v>
      </c>
      <c r="V429" s="15">
        <v>0</v>
      </c>
      <c r="W429" s="15"/>
      <c r="X429" s="15"/>
    </row>
    <row r="430" spans="1:24" ht="21.25" customHeight="1" x14ac:dyDescent="0.2">
      <c r="A430" s="47" t="s">
        <v>505</v>
      </c>
      <c r="B430" s="38" t="s">
        <v>88</v>
      </c>
      <c r="C430" s="39">
        <v>31</v>
      </c>
      <c r="D430" s="38" t="s">
        <v>84</v>
      </c>
      <c r="E430" s="40">
        <f t="shared" si="12"/>
        <v>75.270301304263825</v>
      </c>
      <c r="F430" s="41">
        <f t="shared" si="13"/>
        <v>1.8817575326065956</v>
      </c>
      <c r="G430" s="42">
        <v>40</v>
      </c>
      <c r="H430" s="43">
        <v>18.772349999999999</v>
      </c>
      <c r="I430" s="33">
        <v>7.3598725027069906E-2</v>
      </c>
      <c r="J430" s="33">
        <v>1.2213381758853701</v>
      </c>
      <c r="K430" s="33">
        <v>9.3731607967929609</v>
      </c>
      <c r="L430" s="33">
        <v>10.5944989726784</v>
      </c>
      <c r="M430" s="33">
        <v>64.165639588628395</v>
      </c>
      <c r="N430" s="33">
        <v>2.2443926034899302E-2</v>
      </c>
      <c r="O430" s="33">
        <v>0.11269478208268</v>
      </c>
      <c r="P430" s="33">
        <v>55.892975138746401</v>
      </c>
      <c r="Q430" s="33">
        <v>150.78679691836001</v>
      </c>
      <c r="R430" s="33">
        <v>4.0854581850465204</v>
      </c>
      <c r="S430" s="33">
        <v>0.16227366102577001</v>
      </c>
      <c r="T430" s="33">
        <v>0</v>
      </c>
      <c r="U430" s="33">
        <v>0</v>
      </c>
      <c r="V430" s="15">
        <v>0</v>
      </c>
      <c r="W430" s="15"/>
      <c r="X430" s="15"/>
    </row>
    <row r="431" spans="1:24" ht="21.25" customHeight="1" x14ac:dyDescent="0.15">
      <c r="A431" s="44" t="s">
        <v>506</v>
      </c>
      <c r="B431" s="45" t="s">
        <v>119</v>
      </c>
      <c r="C431" s="46">
        <v>31</v>
      </c>
      <c r="D431" s="45" t="s">
        <v>63</v>
      </c>
      <c r="E431" s="40">
        <f t="shared" si="12"/>
        <v>74.918912459626611</v>
      </c>
      <c r="F431" s="41">
        <f t="shared" si="13"/>
        <v>1.827290547795771</v>
      </c>
      <c r="G431" s="42">
        <v>41</v>
      </c>
      <c r="H431" s="43">
        <v>11.039624999999999</v>
      </c>
      <c r="I431" s="33">
        <v>2.2263901954752598</v>
      </c>
      <c r="J431" s="33">
        <v>5.9021377707880402</v>
      </c>
      <c r="K431" s="33">
        <v>6.0476093002043996</v>
      </c>
      <c r="L431" s="33">
        <v>11.9497470709924</v>
      </c>
      <c r="M431" s="33">
        <v>49.143938708098602</v>
      </c>
      <c r="N431" s="33">
        <v>3.75592392571903</v>
      </c>
      <c r="O431" s="33">
        <v>6.3548751768755096</v>
      </c>
      <c r="P431" s="33">
        <v>8.9397576942448609</v>
      </c>
      <c r="Q431" s="33">
        <v>40.699947291953897</v>
      </c>
      <c r="R431" s="33">
        <v>-0.72731599526264501</v>
      </c>
      <c r="S431" s="33">
        <v>0.78479526500834096</v>
      </c>
      <c r="T431" s="33">
        <v>0.82753279456968598</v>
      </c>
      <c r="U431" s="33">
        <v>1.22358594502525</v>
      </c>
      <c r="V431" s="15">
        <v>0.40345435814852498</v>
      </c>
      <c r="W431" s="15"/>
      <c r="X431" s="15"/>
    </row>
    <row r="432" spans="1:24" ht="21.25" customHeight="1" x14ac:dyDescent="0.2">
      <c r="A432" s="47" t="s">
        <v>507</v>
      </c>
      <c r="B432" s="38" t="s">
        <v>186</v>
      </c>
      <c r="C432" s="39">
        <v>29</v>
      </c>
      <c r="D432" s="38" t="s">
        <v>84</v>
      </c>
      <c r="E432" s="40">
        <f t="shared" si="12"/>
        <v>74.86942712893601</v>
      </c>
      <c r="F432" s="41">
        <f t="shared" si="13"/>
        <v>1.8260835885106343</v>
      </c>
      <c r="G432" s="42">
        <v>41</v>
      </c>
      <c r="H432" s="43">
        <v>22.640317073170799</v>
      </c>
      <c r="I432" s="33">
        <v>8.8343484302899497E-2</v>
      </c>
      <c r="J432" s="33">
        <v>2.4842719374467501</v>
      </c>
      <c r="K432" s="33">
        <v>7.39378622056139</v>
      </c>
      <c r="L432" s="33">
        <v>9.8780581580081392</v>
      </c>
      <c r="M432" s="33">
        <v>54.808935474457101</v>
      </c>
      <c r="N432" s="33">
        <v>2.7663985076022E-2</v>
      </c>
      <c r="O432" s="33">
        <v>0.23530321539475799</v>
      </c>
      <c r="P432" s="33">
        <v>86.800892434467599</v>
      </c>
      <c r="Q432" s="33">
        <v>103.697848220425</v>
      </c>
      <c r="R432" s="33">
        <v>-3.1085227688774202</v>
      </c>
      <c r="S432" s="33">
        <v>0.31176891137142898</v>
      </c>
      <c r="T432" s="33">
        <v>5.3891720777890902E-2</v>
      </c>
      <c r="U432" s="33">
        <v>8.8933839114952007E-2</v>
      </c>
      <c r="V432" s="15">
        <v>0.377325464842036</v>
      </c>
      <c r="W432" s="15"/>
      <c r="X432" s="15"/>
    </row>
    <row r="433" spans="1:24" ht="21.25" customHeight="1" x14ac:dyDescent="0.2">
      <c r="A433" s="47" t="s">
        <v>508</v>
      </c>
      <c r="B433" s="38" t="s">
        <v>98</v>
      </c>
      <c r="C433" s="39">
        <v>34</v>
      </c>
      <c r="D433" s="38" t="s">
        <v>84</v>
      </c>
      <c r="E433" s="40">
        <f t="shared" si="12"/>
        <v>74.855112180487069</v>
      </c>
      <c r="F433" s="41">
        <f t="shared" si="13"/>
        <v>1.5926619612869588</v>
      </c>
      <c r="G433" s="42">
        <v>47</v>
      </c>
      <c r="H433" s="43">
        <v>20.0298793103448</v>
      </c>
      <c r="I433" s="33">
        <v>3.79288277622261E-2</v>
      </c>
      <c r="J433" s="33">
        <v>2.67275268565708</v>
      </c>
      <c r="K433" s="33">
        <v>7.2679345281063696</v>
      </c>
      <c r="L433" s="33">
        <v>9.9406872137634092</v>
      </c>
      <c r="M433" s="33">
        <v>62.94483550775</v>
      </c>
      <c r="N433" s="33">
        <v>4.0781687578360003E-2</v>
      </c>
      <c r="O433" s="33">
        <v>9.9749471676949697E-2</v>
      </c>
      <c r="P433" s="33">
        <v>66.805669209839095</v>
      </c>
      <c r="Q433" s="33">
        <v>82.004547796647103</v>
      </c>
      <c r="R433" s="33">
        <v>-1.9112777477812899</v>
      </c>
      <c r="S433" s="33">
        <v>0.30345893100696503</v>
      </c>
      <c r="T433" s="33">
        <v>0</v>
      </c>
      <c r="U433" s="33">
        <v>0</v>
      </c>
      <c r="V433" s="15">
        <v>0</v>
      </c>
      <c r="W433" s="15"/>
      <c r="X433" s="15"/>
    </row>
    <row r="434" spans="1:24" ht="21.25" customHeight="1" x14ac:dyDescent="0.15">
      <c r="A434" s="44" t="s">
        <v>509</v>
      </c>
      <c r="B434" s="45" t="s">
        <v>138</v>
      </c>
      <c r="C434" s="46">
        <v>29</v>
      </c>
      <c r="D434" s="45" t="s">
        <v>59</v>
      </c>
      <c r="E434" s="40">
        <f t="shared" si="12"/>
        <v>74.797705758585252</v>
      </c>
      <c r="F434" s="41">
        <f t="shared" si="13"/>
        <v>1.7394815292694246</v>
      </c>
      <c r="G434" s="42">
        <v>43</v>
      </c>
      <c r="H434" s="43">
        <v>12.711145833333401</v>
      </c>
      <c r="I434" s="33">
        <v>0.64980000000000004</v>
      </c>
      <c r="J434" s="33">
        <v>4.61243981347104</v>
      </c>
      <c r="K434" s="33">
        <v>8.5156461727773394</v>
      </c>
      <c r="L434" s="33">
        <v>13.128085986248401</v>
      </c>
      <c r="M434" s="33">
        <v>60.059590808737099</v>
      </c>
      <c r="N434" s="33">
        <v>0.37213067349739898</v>
      </c>
      <c r="O434" s="33">
        <v>0.87950326956817004</v>
      </c>
      <c r="P434" s="33">
        <v>18.123229281676199</v>
      </c>
      <c r="Q434" s="33">
        <v>47.084631051915999</v>
      </c>
      <c r="R434" s="33">
        <v>-2.0735601351097999</v>
      </c>
      <c r="S434" s="33">
        <v>0.48221416210692403</v>
      </c>
      <c r="T434" s="33">
        <v>0</v>
      </c>
      <c r="U434" s="33">
        <v>14.569133930852299</v>
      </c>
      <c r="V434" s="15">
        <v>0</v>
      </c>
      <c r="W434" s="15"/>
      <c r="X434" s="15"/>
    </row>
    <row r="435" spans="1:24" ht="21.25" customHeight="1" x14ac:dyDescent="0.2">
      <c r="A435" s="47" t="s">
        <v>510</v>
      </c>
      <c r="B435" s="38" t="s">
        <v>70</v>
      </c>
      <c r="C435" s="39">
        <v>33</v>
      </c>
      <c r="D435" s="38" t="s">
        <v>73</v>
      </c>
      <c r="E435" s="40">
        <f t="shared" si="12"/>
        <v>73.973368338054684</v>
      </c>
      <c r="F435" s="41">
        <f t="shared" si="13"/>
        <v>1.8967530343090944</v>
      </c>
      <c r="G435" s="42">
        <v>39</v>
      </c>
      <c r="H435" s="43">
        <v>13.4360238095237</v>
      </c>
      <c r="I435" s="33">
        <v>1.35625919646044</v>
      </c>
      <c r="J435" s="33">
        <v>5.25595919729661</v>
      </c>
      <c r="K435" s="33">
        <v>7.8800975412709704</v>
      </c>
      <c r="L435" s="33">
        <v>13.1360567385676</v>
      </c>
      <c r="M435" s="33">
        <v>55.473301192669197</v>
      </c>
      <c r="N435" s="33">
        <v>1.5842637755291999</v>
      </c>
      <c r="O435" s="33">
        <v>2.7819415419279001</v>
      </c>
      <c r="P435" s="33">
        <v>6.3233222108077296</v>
      </c>
      <c r="Q435" s="33">
        <v>66.697813465377493</v>
      </c>
      <c r="R435" s="33">
        <v>3.2455948304150999</v>
      </c>
      <c r="S435" s="33">
        <v>0.83914218711561395</v>
      </c>
      <c r="T435" s="33">
        <v>6.8582370368864796</v>
      </c>
      <c r="U435" s="33">
        <v>8.2465016263271096</v>
      </c>
      <c r="V435" s="15">
        <v>0.45404539527646198</v>
      </c>
      <c r="W435" s="15"/>
      <c r="X435" s="15"/>
    </row>
    <row r="436" spans="1:24" ht="21.25" customHeight="1" x14ac:dyDescent="0.15">
      <c r="A436" s="44" t="s">
        <v>511</v>
      </c>
      <c r="B436" s="48" t="s">
        <v>94</v>
      </c>
      <c r="C436" s="49">
        <v>22</v>
      </c>
      <c r="D436" s="48" t="s">
        <v>59</v>
      </c>
      <c r="E436" s="40">
        <f t="shared" si="12"/>
        <v>73.950497664756881</v>
      </c>
      <c r="F436" s="41">
        <f t="shared" si="13"/>
        <v>1.6806931287444746</v>
      </c>
      <c r="G436" s="42">
        <v>44</v>
      </c>
      <c r="H436" s="43">
        <v>11.951177419354901</v>
      </c>
      <c r="I436" s="33">
        <v>1.0261251249068499</v>
      </c>
      <c r="J436" s="33">
        <v>7.3372271933910804</v>
      </c>
      <c r="K436" s="33">
        <v>4.78796305610968</v>
      </c>
      <c r="L436" s="33">
        <v>12.1251902495008</v>
      </c>
      <c r="M436" s="33">
        <v>63.865715041279799</v>
      </c>
      <c r="N436" s="33">
        <v>0.45982035899698798</v>
      </c>
      <c r="O436" s="33">
        <v>1.08675134288464</v>
      </c>
      <c r="P436" s="33">
        <v>17.342833549227102</v>
      </c>
      <c r="Q436" s="33">
        <v>28.469876605853401</v>
      </c>
      <c r="R436" s="33">
        <v>0.40345435350310599</v>
      </c>
      <c r="S436" s="33">
        <v>1.07611038503332</v>
      </c>
      <c r="T436" s="33">
        <v>13.910687435892701</v>
      </c>
      <c r="U436" s="33">
        <v>19.474962410249699</v>
      </c>
      <c r="V436" s="15">
        <v>0.41666666666666702</v>
      </c>
      <c r="W436" s="15"/>
      <c r="X436" s="15"/>
    </row>
    <row r="437" spans="1:24" ht="21.25" customHeight="1" x14ac:dyDescent="0.15">
      <c r="A437" s="44" t="s">
        <v>512</v>
      </c>
      <c r="B437" s="45" t="s">
        <v>179</v>
      </c>
      <c r="C437" s="46">
        <v>30</v>
      </c>
      <c r="D437" s="45" t="s">
        <v>84</v>
      </c>
      <c r="E437" s="40">
        <f t="shared" si="12"/>
        <v>73.942358482598593</v>
      </c>
      <c r="F437" s="41">
        <f t="shared" si="13"/>
        <v>1.8034721581121609</v>
      </c>
      <c r="G437" s="42">
        <v>41</v>
      </c>
      <c r="H437" s="43">
        <v>19.4777073170732</v>
      </c>
      <c r="I437" s="33">
        <v>7.4525830547996594E-2</v>
      </c>
      <c r="J437" s="33">
        <v>3.6334517897396901</v>
      </c>
      <c r="K437" s="33">
        <v>7.4074828506180701</v>
      </c>
      <c r="L437" s="33">
        <v>11.040934640357801</v>
      </c>
      <c r="M437" s="33">
        <v>57.736975759383398</v>
      </c>
      <c r="N437" s="33">
        <v>2.3721940619954099E-2</v>
      </c>
      <c r="O437" s="33">
        <v>0.119111911373576</v>
      </c>
      <c r="P437" s="33">
        <v>58.564214295432301</v>
      </c>
      <c r="Q437" s="33">
        <v>39.731608725079496</v>
      </c>
      <c r="R437" s="33">
        <v>-3.2144529046584802</v>
      </c>
      <c r="S437" s="33">
        <v>0.30528392594478898</v>
      </c>
      <c r="T437" s="33">
        <v>0.132666690138382</v>
      </c>
      <c r="U437" s="33">
        <v>0.82701804873248896</v>
      </c>
      <c r="V437" s="15">
        <v>0.138239866452886</v>
      </c>
      <c r="W437" s="15"/>
      <c r="X437" s="15"/>
    </row>
    <row r="438" spans="1:24" ht="21.25" customHeight="1" x14ac:dyDescent="0.15">
      <c r="A438" s="44" t="s">
        <v>513</v>
      </c>
      <c r="B438" s="48" t="s">
        <v>68</v>
      </c>
      <c r="C438" s="49">
        <v>31</v>
      </c>
      <c r="D438" s="48" t="s">
        <v>103</v>
      </c>
      <c r="E438" s="40">
        <f t="shared" si="12"/>
        <v>73.774830322672884</v>
      </c>
      <c r="F438" s="41">
        <f t="shared" si="13"/>
        <v>1.844370758066822</v>
      </c>
      <c r="G438" s="42">
        <v>40</v>
      </c>
      <c r="H438" s="43">
        <v>14.768741379310301</v>
      </c>
      <c r="I438" s="33">
        <v>4.01568346614233E-2</v>
      </c>
      <c r="J438" s="33">
        <v>7.5188007928885998</v>
      </c>
      <c r="K438" s="33">
        <v>6.10585580604464</v>
      </c>
      <c r="L438" s="33">
        <v>13.624656598933299</v>
      </c>
      <c r="M438" s="33">
        <v>53.9298179436732</v>
      </c>
      <c r="N438" s="33">
        <v>2.5944907148642098E-2</v>
      </c>
      <c r="O438" s="33">
        <v>6.1318865363655203E-2</v>
      </c>
      <c r="P438" s="33">
        <v>29.066569116546301</v>
      </c>
      <c r="Q438" s="33">
        <v>82.464790847360803</v>
      </c>
      <c r="R438" s="33">
        <v>0.90844046946148405</v>
      </c>
      <c r="S438" s="33">
        <v>0.93104487598155605</v>
      </c>
      <c r="T438" s="33">
        <v>310.38078034331301</v>
      </c>
      <c r="U438" s="33">
        <v>276.00790843553</v>
      </c>
      <c r="V438" s="15">
        <v>0.52930894862532596</v>
      </c>
      <c r="W438" s="15"/>
      <c r="X438" s="15"/>
    </row>
    <row r="439" spans="1:24" ht="21.25" customHeight="1" x14ac:dyDescent="0.15">
      <c r="A439" s="44" t="s">
        <v>514</v>
      </c>
      <c r="B439" s="48" t="s">
        <v>216</v>
      </c>
      <c r="C439" s="49">
        <v>29</v>
      </c>
      <c r="D439" s="48" t="s">
        <v>59</v>
      </c>
      <c r="E439" s="40">
        <f t="shared" si="12"/>
        <v>73.575895810364131</v>
      </c>
      <c r="F439" s="41">
        <f t="shared" si="13"/>
        <v>1.8865614310349776</v>
      </c>
      <c r="G439" s="42">
        <v>39</v>
      </c>
      <c r="H439" s="43">
        <v>11.8197258064517</v>
      </c>
      <c r="I439" s="33">
        <v>0.17713054167356099</v>
      </c>
      <c r="J439" s="33">
        <v>7.7423591257155797</v>
      </c>
      <c r="K439" s="33">
        <v>5.4147908492390302</v>
      </c>
      <c r="L439" s="33">
        <v>13.157149974954599</v>
      </c>
      <c r="M439" s="33">
        <v>61.537539857809897</v>
      </c>
      <c r="N439" s="33">
        <v>9.1130787044752706E-2</v>
      </c>
      <c r="O439" s="33">
        <v>0.29559166903520601</v>
      </c>
      <c r="P439" s="33">
        <v>13.7224630926247</v>
      </c>
      <c r="Q439" s="33">
        <v>66.150966946623001</v>
      </c>
      <c r="R439" s="33">
        <v>-0.69879591622660597</v>
      </c>
      <c r="S439" s="33">
        <v>0.99361519992123903</v>
      </c>
      <c r="T439" s="33">
        <v>96.5463929818889</v>
      </c>
      <c r="U439" s="33">
        <v>91.291363243269899</v>
      </c>
      <c r="V439" s="15">
        <v>0.51398821473442202</v>
      </c>
      <c r="W439" s="15"/>
      <c r="X439" s="15"/>
    </row>
    <row r="440" spans="1:24" ht="21.25" customHeight="1" x14ac:dyDescent="0.15">
      <c r="A440" s="37" t="s">
        <v>515</v>
      </c>
      <c r="B440" s="38" t="s">
        <v>127</v>
      </c>
      <c r="C440" s="39">
        <v>30</v>
      </c>
      <c r="D440" s="38" t="s">
        <v>59</v>
      </c>
      <c r="E440" s="40">
        <f t="shared" si="12"/>
        <v>73.449034646939651</v>
      </c>
      <c r="F440" s="41">
        <f t="shared" si="13"/>
        <v>1.5301882218112428</v>
      </c>
      <c r="G440" s="42">
        <v>48</v>
      </c>
      <c r="H440" s="43">
        <v>14.074767857142801</v>
      </c>
      <c r="I440" s="33">
        <v>7.4065571175401607E-2</v>
      </c>
      <c r="J440" s="33">
        <v>6.4219222171924297</v>
      </c>
      <c r="K440" s="33">
        <v>5.3869592370238104</v>
      </c>
      <c r="L440" s="33">
        <v>11.8088814542162</v>
      </c>
      <c r="M440" s="33">
        <v>64.908522736307006</v>
      </c>
      <c r="N440" s="33">
        <v>5.6382672764567501E-2</v>
      </c>
      <c r="O440" s="33">
        <v>0.13325626876543001</v>
      </c>
      <c r="P440" s="33">
        <v>26.508081893032799</v>
      </c>
      <c r="Q440" s="33">
        <v>102.363208269461</v>
      </c>
      <c r="R440" s="33">
        <v>-0.54924896756636199</v>
      </c>
      <c r="S440" s="33">
        <v>0.83163792014545002</v>
      </c>
      <c r="T440" s="33">
        <v>346.79213279712502</v>
      </c>
      <c r="U440" s="33">
        <v>300.872814606568</v>
      </c>
      <c r="V440" s="15">
        <v>0.53544990227943901</v>
      </c>
      <c r="W440" s="15"/>
      <c r="X440" s="15"/>
    </row>
    <row r="441" spans="1:24" ht="21.25" customHeight="1" x14ac:dyDescent="0.15">
      <c r="A441" s="44" t="s">
        <v>516</v>
      </c>
      <c r="B441" s="45" t="s">
        <v>65</v>
      </c>
      <c r="C441" s="46">
        <v>31</v>
      </c>
      <c r="D441" s="45" t="s">
        <v>84</v>
      </c>
      <c r="E441" s="40">
        <f t="shared" si="12"/>
        <v>73.337817923198003</v>
      </c>
      <c r="F441" s="41">
        <f t="shared" si="13"/>
        <v>1.6667685891635911</v>
      </c>
      <c r="G441" s="42">
        <v>44</v>
      </c>
      <c r="H441" s="43">
        <v>18.856557142857099</v>
      </c>
      <c r="I441" s="33">
        <v>4.6029020739554803E-2</v>
      </c>
      <c r="J441" s="33">
        <v>1.50707702843876</v>
      </c>
      <c r="K441" s="33">
        <v>10.728067206656</v>
      </c>
      <c r="L441" s="33">
        <v>12.235144235094699</v>
      </c>
      <c r="M441" s="33">
        <v>50.699067303778499</v>
      </c>
      <c r="N441" s="33">
        <v>1.6341741882605499E-2</v>
      </c>
      <c r="O441" s="33">
        <v>0.12128294220746701</v>
      </c>
      <c r="P441" s="33">
        <v>55.201428408047697</v>
      </c>
      <c r="Q441" s="33">
        <v>105.28335591969299</v>
      </c>
      <c r="R441" s="33">
        <v>0.54260903825219997</v>
      </c>
      <c r="S441" s="33">
        <v>0.221102876992606</v>
      </c>
      <c r="T441" s="33">
        <v>0</v>
      </c>
      <c r="U441" s="33">
        <v>0</v>
      </c>
      <c r="V441" s="15">
        <v>0</v>
      </c>
      <c r="W441" s="15"/>
      <c r="X441" s="15"/>
    </row>
    <row r="442" spans="1:24" ht="21.25" customHeight="1" x14ac:dyDescent="0.15">
      <c r="A442" s="37" t="s">
        <v>517</v>
      </c>
      <c r="B442" s="38" t="s">
        <v>153</v>
      </c>
      <c r="C442" s="39">
        <v>32</v>
      </c>
      <c r="D442" s="38" t="s">
        <v>60</v>
      </c>
      <c r="E442" s="40">
        <f t="shared" si="12"/>
        <v>73.120204585891301</v>
      </c>
      <c r="F442" s="41">
        <f t="shared" si="13"/>
        <v>1.8280051146472824</v>
      </c>
      <c r="G442" s="42">
        <v>40</v>
      </c>
      <c r="H442" s="43">
        <v>12.9972142857143</v>
      </c>
      <c r="I442" s="33">
        <v>0.45555371627994401</v>
      </c>
      <c r="J442" s="33">
        <v>4.8568733571509997</v>
      </c>
      <c r="K442" s="33">
        <v>7.4841347448494799</v>
      </c>
      <c r="L442" s="33">
        <v>12.341008102000499</v>
      </c>
      <c r="M442" s="33">
        <v>64.208788254223606</v>
      </c>
      <c r="N442" s="33">
        <v>0.25616813372605601</v>
      </c>
      <c r="O442" s="33">
        <v>0.55482875787550801</v>
      </c>
      <c r="P442" s="33">
        <v>14.4156431851353</v>
      </c>
      <c r="Q442" s="33">
        <v>13.650194679521301</v>
      </c>
      <c r="R442" s="33">
        <v>-2.3881309013728198</v>
      </c>
      <c r="S442" s="33">
        <v>0.64700599844744</v>
      </c>
      <c r="T442" s="33">
        <v>59.435802916188798</v>
      </c>
      <c r="U442" s="33">
        <v>66.920441710374803</v>
      </c>
      <c r="V442" s="15">
        <v>0.47038279027559798</v>
      </c>
      <c r="W442" s="15"/>
      <c r="X442" s="15"/>
    </row>
    <row r="443" spans="1:24" ht="21.25" customHeight="1" x14ac:dyDescent="0.2">
      <c r="A443" s="47" t="s">
        <v>518</v>
      </c>
      <c r="B443" s="38" t="s">
        <v>68</v>
      </c>
      <c r="C443" s="39">
        <v>30</v>
      </c>
      <c r="D443" s="38" t="s">
        <v>84</v>
      </c>
      <c r="E443" s="40">
        <f t="shared" si="12"/>
        <v>72.922960220522441</v>
      </c>
      <c r="F443" s="41">
        <f t="shared" si="13"/>
        <v>1.823074005513061</v>
      </c>
      <c r="G443" s="42">
        <v>40</v>
      </c>
      <c r="H443" s="43">
        <v>18.816945945945999</v>
      </c>
      <c r="I443" s="33">
        <v>0.21857169172968</v>
      </c>
      <c r="J443" s="33">
        <v>1.21572798819482</v>
      </c>
      <c r="K443" s="33">
        <v>9.5865535855899999</v>
      </c>
      <c r="L443" s="33">
        <v>10.8022815737848</v>
      </c>
      <c r="M443" s="33">
        <v>53.204819038385999</v>
      </c>
      <c r="N443" s="33">
        <v>6.3148050693542401E-2</v>
      </c>
      <c r="O443" s="33">
        <v>0.46866371025792403</v>
      </c>
      <c r="P443" s="33">
        <v>64.881892797295606</v>
      </c>
      <c r="Q443" s="33">
        <v>29.8213007424688</v>
      </c>
      <c r="R443" s="33">
        <v>1.0158031616716201</v>
      </c>
      <c r="S443" s="33">
        <v>0.15054226666927101</v>
      </c>
      <c r="T443" s="33">
        <v>0</v>
      </c>
      <c r="U443" s="33">
        <v>0</v>
      </c>
      <c r="V443" s="15">
        <v>0</v>
      </c>
      <c r="W443" s="15"/>
      <c r="X443" s="15"/>
    </row>
    <row r="444" spans="1:24" ht="21.25" customHeight="1" x14ac:dyDescent="0.15">
      <c r="A444" s="37" t="s">
        <v>519</v>
      </c>
      <c r="B444" s="38" t="s">
        <v>83</v>
      </c>
      <c r="C444" s="39">
        <v>24</v>
      </c>
      <c r="D444" s="38" t="s">
        <v>63</v>
      </c>
      <c r="E444" s="40">
        <f t="shared" si="12"/>
        <v>72.876065522620365</v>
      </c>
      <c r="F444" s="41">
        <f t="shared" si="13"/>
        <v>1.7774650127468381</v>
      </c>
      <c r="G444" s="42">
        <v>41</v>
      </c>
      <c r="H444" s="43">
        <v>12.6764024390245</v>
      </c>
      <c r="I444" s="33">
        <v>0.42636610862798002</v>
      </c>
      <c r="J444" s="33">
        <v>3.4190716379157</v>
      </c>
      <c r="K444" s="33">
        <v>10.1736451016845</v>
      </c>
      <c r="L444" s="33">
        <v>13.592716739600201</v>
      </c>
      <c r="M444" s="33">
        <v>53.071140288895101</v>
      </c>
      <c r="N444" s="33">
        <v>0.44499890310894102</v>
      </c>
      <c r="O444" s="33">
        <v>0.68383784426276695</v>
      </c>
      <c r="P444" s="33">
        <v>20.9733473542334</v>
      </c>
      <c r="Q444" s="33">
        <v>103.222178279951</v>
      </c>
      <c r="R444" s="33">
        <v>1.8805450011725</v>
      </c>
      <c r="S444" s="33">
        <v>0.48936065618382502</v>
      </c>
      <c r="T444" s="33">
        <v>63.055405970119303</v>
      </c>
      <c r="U444" s="33">
        <v>85.601302912741104</v>
      </c>
      <c r="V444" s="15">
        <v>0.42416791306611201</v>
      </c>
      <c r="W444" s="15"/>
      <c r="X444" s="15"/>
    </row>
    <row r="445" spans="1:24" ht="21.25" customHeight="1" x14ac:dyDescent="0.15">
      <c r="A445" s="44" t="s">
        <v>520</v>
      </c>
      <c r="B445" s="45" t="s">
        <v>170</v>
      </c>
      <c r="C445" s="46">
        <v>24</v>
      </c>
      <c r="D445" s="45" t="s">
        <v>84</v>
      </c>
      <c r="E445" s="40">
        <f t="shared" si="12"/>
        <v>72.859233035230233</v>
      </c>
      <c r="F445" s="41">
        <f t="shared" si="13"/>
        <v>1.734743643695958</v>
      </c>
      <c r="G445" s="42">
        <v>42</v>
      </c>
      <c r="H445" s="43">
        <v>22.452200000000001</v>
      </c>
      <c r="I445" s="33">
        <v>5.5984348243289198E-2</v>
      </c>
      <c r="J445" s="33">
        <v>1.19211737470361</v>
      </c>
      <c r="K445" s="33">
        <v>8.9303284616053595</v>
      </c>
      <c r="L445" s="33">
        <v>10.1224458363089</v>
      </c>
      <c r="M445" s="33">
        <v>53.514050206950103</v>
      </c>
      <c r="N445" s="33">
        <v>2.0551386548527301E-2</v>
      </c>
      <c r="O445" s="33">
        <v>0.10319201840987501</v>
      </c>
      <c r="P445" s="33">
        <v>77.642431930042605</v>
      </c>
      <c r="Q445" s="33">
        <v>58.536790062540703</v>
      </c>
      <c r="R445" s="33">
        <v>-1.26062493394993</v>
      </c>
      <c r="S445" s="33">
        <v>0.15021455416323601</v>
      </c>
      <c r="T445" s="33">
        <v>0</v>
      </c>
      <c r="U445" s="33">
        <v>0</v>
      </c>
      <c r="V445" s="15">
        <v>0</v>
      </c>
      <c r="W445" s="15"/>
      <c r="X445" s="15"/>
    </row>
    <row r="446" spans="1:24" ht="21.25" customHeight="1" x14ac:dyDescent="0.15">
      <c r="A446" s="44" t="s">
        <v>521</v>
      </c>
      <c r="B446" s="45" t="s">
        <v>62</v>
      </c>
      <c r="C446" s="46">
        <v>29</v>
      </c>
      <c r="D446" s="45" t="s">
        <v>84</v>
      </c>
      <c r="E446" s="40">
        <f t="shared" si="12"/>
        <v>72.742214685462073</v>
      </c>
      <c r="F446" s="41">
        <f t="shared" si="13"/>
        <v>1.6532321519423199</v>
      </c>
      <c r="G446" s="42">
        <v>44</v>
      </c>
      <c r="H446" s="43">
        <v>20.532448275861999</v>
      </c>
      <c r="I446" s="33">
        <v>4.61694175985174E-2</v>
      </c>
      <c r="J446" s="33">
        <v>1.8395675442831201</v>
      </c>
      <c r="K446" s="33">
        <v>9.9701332378048306</v>
      </c>
      <c r="L446" s="33">
        <v>11.809700782087999</v>
      </c>
      <c r="M446" s="33">
        <v>46.4979817617603</v>
      </c>
      <c r="N446" s="33">
        <v>1.45280072703184E-2</v>
      </c>
      <c r="O446" s="33">
        <v>7.2947603323870402E-2</v>
      </c>
      <c r="P446" s="33">
        <v>69.591131258351595</v>
      </c>
      <c r="Q446" s="33">
        <v>72.178368503845107</v>
      </c>
      <c r="R446" s="33">
        <v>3.55341302688469</v>
      </c>
      <c r="S446" s="33">
        <v>0.29549251566054902</v>
      </c>
      <c r="T446" s="33">
        <v>0</v>
      </c>
      <c r="U446" s="33">
        <v>0</v>
      </c>
      <c r="V446" s="15">
        <v>0</v>
      </c>
      <c r="W446" s="15"/>
      <c r="X446" s="15"/>
    </row>
    <row r="447" spans="1:24" ht="21.25" customHeight="1" x14ac:dyDescent="0.15">
      <c r="A447" s="37" t="s">
        <v>522</v>
      </c>
      <c r="B447" s="38" t="s">
        <v>163</v>
      </c>
      <c r="C447" s="39">
        <v>35</v>
      </c>
      <c r="D447" s="38" t="s">
        <v>84</v>
      </c>
      <c r="E447" s="40">
        <f t="shared" si="12"/>
        <v>72.735117673820099</v>
      </c>
      <c r="F447" s="41">
        <f t="shared" si="13"/>
        <v>1.7317885160433357</v>
      </c>
      <c r="G447" s="42">
        <v>42</v>
      </c>
      <c r="H447" s="43">
        <v>21.234640625000001</v>
      </c>
      <c r="I447" s="33">
        <v>0.18682556967122399</v>
      </c>
      <c r="J447" s="33">
        <v>3.1764813550054201</v>
      </c>
      <c r="K447" s="33">
        <v>8.3294524146333799</v>
      </c>
      <c r="L447" s="33">
        <v>11.5059337696388</v>
      </c>
      <c r="M447" s="33">
        <v>54.500960847090703</v>
      </c>
      <c r="N447" s="33">
        <v>3.5872800470735502E-2</v>
      </c>
      <c r="O447" s="33">
        <v>0.18012345303139299</v>
      </c>
      <c r="P447" s="33">
        <v>53.032945176477803</v>
      </c>
      <c r="Q447" s="33">
        <v>45.448417464441597</v>
      </c>
      <c r="R447" s="33">
        <v>-5.3818112743300102</v>
      </c>
      <c r="S447" s="33">
        <v>0.30198463897863997</v>
      </c>
      <c r="T447" s="33">
        <v>0</v>
      </c>
      <c r="U447" s="33">
        <v>0</v>
      </c>
      <c r="V447" s="15">
        <v>0</v>
      </c>
      <c r="W447" s="15"/>
      <c r="X447" s="15"/>
    </row>
    <row r="448" spans="1:24" ht="21.25" customHeight="1" x14ac:dyDescent="0.2">
      <c r="A448" s="47" t="s">
        <v>523</v>
      </c>
      <c r="B448" s="38" t="s">
        <v>81</v>
      </c>
      <c r="C448" s="39">
        <v>32</v>
      </c>
      <c r="D448" s="38" t="s">
        <v>84</v>
      </c>
      <c r="E448" s="40">
        <f t="shared" si="12"/>
        <v>72.657896088271912</v>
      </c>
      <c r="F448" s="41">
        <f t="shared" si="13"/>
        <v>1.6513158201879981</v>
      </c>
      <c r="G448" s="42">
        <v>44</v>
      </c>
      <c r="H448" s="43">
        <v>17.632361111111098</v>
      </c>
      <c r="I448" s="33">
        <v>5.1318889603120803E-2</v>
      </c>
      <c r="J448" s="33">
        <v>2.1203218411811799</v>
      </c>
      <c r="K448" s="33">
        <v>9.4851187066067109</v>
      </c>
      <c r="L448" s="33">
        <v>11.6054405477879</v>
      </c>
      <c r="M448" s="33">
        <v>48.509402955929502</v>
      </c>
      <c r="N448" s="33">
        <v>1.7310517211477802E-2</v>
      </c>
      <c r="O448" s="33">
        <v>8.6919060500046705E-2</v>
      </c>
      <c r="P448" s="33">
        <v>67.065174229717002</v>
      </c>
      <c r="Q448" s="33">
        <v>52.549101585927801</v>
      </c>
      <c r="R448" s="33">
        <v>3.1378688901006599</v>
      </c>
      <c r="S448" s="33">
        <v>0.33316321186502401</v>
      </c>
      <c r="T448" s="33">
        <v>0</v>
      </c>
      <c r="U448" s="33">
        <v>0</v>
      </c>
      <c r="V448" s="15">
        <v>0</v>
      </c>
      <c r="W448" s="15"/>
      <c r="X448" s="15"/>
    </row>
    <row r="449" spans="1:24" ht="21.25" customHeight="1" x14ac:dyDescent="0.15">
      <c r="A449" s="44" t="s">
        <v>524</v>
      </c>
      <c r="B449" s="45" t="s">
        <v>119</v>
      </c>
      <c r="C449" s="46">
        <v>20</v>
      </c>
      <c r="D449" s="45" t="s">
        <v>63</v>
      </c>
      <c r="E449" s="40">
        <f t="shared" si="12"/>
        <v>72.633251042485554</v>
      </c>
      <c r="F449" s="41">
        <f t="shared" si="13"/>
        <v>1.7715427083533062</v>
      </c>
      <c r="G449" s="42">
        <v>41</v>
      </c>
      <c r="H449" s="43">
        <v>13.2966025641025</v>
      </c>
      <c r="I449" s="33">
        <v>0.78906350731513097</v>
      </c>
      <c r="J449" s="33">
        <v>7.4730847327026897</v>
      </c>
      <c r="K449" s="33">
        <v>4.8075543231298798</v>
      </c>
      <c r="L449" s="33">
        <v>12.2806390558325</v>
      </c>
      <c r="M449" s="33">
        <v>59.366973217211402</v>
      </c>
      <c r="N449" s="33">
        <v>0.337312815727841</v>
      </c>
      <c r="O449" s="33">
        <v>1.31677742964849</v>
      </c>
      <c r="P449" s="33">
        <v>17.3714620354258</v>
      </c>
      <c r="Q449" s="33">
        <v>46.8050863583669</v>
      </c>
      <c r="R449" s="33">
        <v>0.13353408017389101</v>
      </c>
      <c r="S449" s="33">
        <v>0.993680890042686</v>
      </c>
      <c r="T449" s="33">
        <v>5.5206147354754496</v>
      </c>
      <c r="U449" s="33">
        <v>4.4164917883803598</v>
      </c>
      <c r="V449" s="15">
        <v>0.55555555555555602</v>
      </c>
      <c r="W449" s="15"/>
      <c r="X449" s="15"/>
    </row>
    <row r="450" spans="1:24" ht="21.25" customHeight="1" x14ac:dyDescent="0.2">
      <c r="A450" s="47" t="s">
        <v>525</v>
      </c>
      <c r="B450" s="38" t="s">
        <v>72</v>
      </c>
      <c r="C450" s="39">
        <v>29</v>
      </c>
      <c r="D450" s="38" t="s">
        <v>103</v>
      </c>
      <c r="E450" s="40">
        <f t="shared" si="12"/>
        <v>72.588183056843405</v>
      </c>
      <c r="F450" s="41">
        <f t="shared" si="13"/>
        <v>1.6130707345965201</v>
      </c>
      <c r="G450" s="42">
        <v>45</v>
      </c>
      <c r="H450" s="43">
        <v>10.363428571428599</v>
      </c>
      <c r="I450" s="33">
        <v>8.7943577352378205E-2</v>
      </c>
      <c r="J450" s="33">
        <v>5.6202084277312503</v>
      </c>
      <c r="K450" s="33">
        <v>5.8089027511236599</v>
      </c>
      <c r="L450" s="33">
        <v>11.429111178855001</v>
      </c>
      <c r="M450" s="33">
        <v>68.694662470291703</v>
      </c>
      <c r="N450" s="33">
        <v>3.8080200744502198E-2</v>
      </c>
      <c r="O450" s="33">
        <v>0.123516872151723</v>
      </c>
      <c r="P450" s="33">
        <v>18.5324227041468</v>
      </c>
      <c r="Q450" s="33">
        <v>60.792061200602397</v>
      </c>
      <c r="R450" s="33">
        <v>1.79277624674213</v>
      </c>
      <c r="S450" s="33">
        <v>0.88270946038234799</v>
      </c>
      <c r="T450" s="33">
        <v>106.804346043405</v>
      </c>
      <c r="U450" s="33">
        <v>118.68159253224199</v>
      </c>
      <c r="V450" s="15">
        <v>0.47366299964453901</v>
      </c>
      <c r="W450" s="15"/>
      <c r="X450" s="15"/>
    </row>
    <row r="451" spans="1:24" ht="21.25" customHeight="1" x14ac:dyDescent="0.15">
      <c r="A451" s="44" t="s">
        <v>526</v>
      </c>
      <c r="B451" s="48" t="s">
        <v>127</v>
      </c>
      <c r="C451" s="49">
        <v>34</v>
      </c>
      <c r="D451" s="48" t="s">
        <v>63</v>
      </c>
      <c r="E451" s="40">
        <f t="shared" ref="E451:E514" si="14">(H451*G451*H$2)+(J451*J$2)+(K451*K$2)+(L451*L$2)+(M451*M$2)+(N451*N$2)+(O451*O$2)+(P451*P$2)+(Q451*Q$2)+(R451*R$2)+(S451*S$2)+(T451*T$2)+(U451*U$2)+(W451*W$2)+(X451*X$2)</f>
        <v>72.45561827017444</v>
      </c>
      <c r="F451" s="41">
        <f t="shared" ref="F451:F514" si="15">E451/G451</f>
        <v>1.5094920472953008</v>
      </c>
      <c r="G451" s="42">
        <v>48</v>
      </c>
      <c r="H451" s="43">
        <v>14.0628823529412</v>
      </c>
      <c r="I451" s="33">
        <v>0.13092017475840201</v>
      </c>
      <c r="J451" s="33">
        <v>6.0773574281237304</v>
      </c>
      <c r="K451" s="33">
        <v>6.6391136241468498</v>
      </c>
      <c r="L451" s="33">
        <v>12.716471052270601</v>
      </c>
      <c r="M451" s="33">
        <v>58.2750978543624</v>
      </c>
      <c r="N451" s="33">
        <v>9.8359118421583694E-2</v>
      </c>
      <c r="O451" s="33">
        <v>0.23246441054942901</v>
      </c>
      <c r="P451" s="33">
        <v>23.518636825413299</v>
      </c>
      <c r="Q451" s="33">
        <v>171.80449786330999</v>
      </c>
      <c r="R451" s="33">
        <v>-0.68166922442754696</v>
      </c>
      <c r="S451" s="33">
        <v>0.78701683399008004</v>
      </c>
      <c r="T451" s="33">
        <v>4.4318711028006401</v>
      </c>
      <c r="U451" s="33">
        <v>7.9496229454890202</v>
      </c>
      <c r="V451" s="15">
        <v>0.35794315980896102</v>
      </c>
      <c r="W451" s="15"/>
      <c r="X451" s="15"/>
    </row>
    <row r="452" spans="1:24" ht="21.25" customHeight="1" x14ac:dyDescent="0.15">
      <c r="A452" s="37" t="s">
        <v>527</v>
      </c>
      <c r="B452" s="38" t="s">
        <v>153</v>
      </c>
      <c r="C452" s="39">
        <v>26</v>
      </c>
      <c r="D452" s="38" t="s">
        <v>73</v>
      </c>
      <c r="E452" s="40">
        <f t="shared" si="14"/>
        <v>72.385149469283604</v>
      </c>
      <c r="F452" s="41">
        <f t="shared" si="15"/>
        <v>1.80962873673209</v>
      </c>
      <c r="G452" s="42">
        <v>40</v>
      </c>
      <c r="H452" s="43">
        <v>13.927780487804901</v>
      </c>
      <c r="I452" s="33">
        <v>1.31104221654641</v>
      </c>
      <c r="J452" s="33">
        <v>5.7475159700698404</v>
      </c>
      <c r="K452" s="33">
        <v>6.5338977264472797</v>
      </c>
      <c r="L452" s="33">
        <v>12.281413696517101</v>
      </c>
      <c r="M452" s="33">
        <v>53.338657429604403</v>
      </c>
      <c r="N452" s="33">
        <v>0.96701425373575201</v>
      </c>
      <c r="O452" s="33">
        <v>2.0617121878375602</v>
      </c>
      <c r="P452" s="33">
        <v>23.740776446274602</v>
      </c>
      <c r="Q452" s="33">
        <v>76.140446311634804</v>
      </c>
      <c r="R452" s="33">
        <v>-3.00578529639589</v>
      </c>
      <c r="S452" s="33">
        <v>0.76565251662007205</v>
      </c>
      <c r="T452" s="33">
        <v>23.405443903522201</v>
      </c>
      <c r="U452" s="33">
        <v>16.993082183526401</v>
      </c>
      <c r="V452" s="15">
        <v>0.57936380780549701</v>
      </c>
      <c r="W452" s="15"/>
      <c r="X452" s="15"/>
    </row>
    <row r="453" spans="1:24" ht="21.25" customHeight="1" x14ac:dyDescent="0.15">
      <c r="A453" s="44" t="s">
        <v>528</v>
      </c>
      <c r="B453" s="48" t="s">
        <v>74</v>
      </c>
      <c r="C453" s="49">
        <v>30</v>
      </c>
      <c r="D453" s="48" t="s">
        <v>84</v>
      </c>
      <c r="E453" s="40">
        <f t="shared" si="14"/>
        <v>71.903266313119389</v>
      </c>
      <c r="F453" s="41">
        <f t="shared" si="15"/>
        <v>1.7537382027590094</v>
      </c>
      <c r="G453" s="42">
        <v>41</v>
      </c>
      <c r="H453" s="43">
        <v>19.874135135135099</v>
      </c>
      <c r="I453" s="33">
        <v>0.13424430656272601</v>
      </c>
      <c r="J453" s="33">
        <v>1.54997227450607</v>
      </c>
      <c r="K453" s="33">
        <v>6.6738702174373197</v>
      </c>
      <c r="L453" s="33">
        <v>8.2238424919433406</v>
      </c>
      <c r="M453" s="33">
        <v>59.644006648254802</v>
      </c>
      <c r="N453" s="33">
        <v>3.6743950235345102E-2</v>
      </c>
      <c r="O453" s="33">
        <v>0.27270130839668599</v>
      </c>
      <c r="P453" s="33">
        <v>84.321664481842205</v>
      </c>
      <c r="Q453" s="33">
        <v>82.328450560266006</v>
      </c>
      <c r="R453" s="33">
        <v>-2.4736239013554702</v>
      </c>
      <c r="S453" s="33">
        <v>0.19655818477095599</v>
      </c>
      <c r="T453" s="33">
        <v>0</v>
      </c>
      <c r="U453" s="33">
        <v>3.1058799723122102E-5</v>
      </c>
      <c r="V453" s="15">
        <v>0</v>
      </c>
      <c r="W453" s="15"/>
      <c r="X453" s="15"/>
    </row>
    <row r="454" spans="1:24" ht="21.25" customHeight="1" x14ac:dyDescent="0.15">
      <c r="A454" s="44" t="s">
        <v>529</v>
      </c>
      <c r="B454" s="48" t="s">
        <v>88</v>
      </c>
      <c r="C454" s="49">
        <v>27</v>
      </c>
      <c r="D454" s="48" t="s">
        <v>66</v>
      </c>
      <c r="E454" s="40">
        <f t="shared" si="14"/>
        <v>71.812669604158984</v>
      </c>
      <c r="F454" s="41">
        <f t="shared" si="15"/>
        <v>1.7953167401039747</v>
      </c>
      <c r="G454" s="42">
        <v>40</v>
      </c>
      <c r="H454" s="43">
        <v>12.167066666666701</v>
      </c>
      <c r="I454" s="33">
        <v>2.38765019437083E-2</v>
      </c>
      <c r="J454" s="33">
        <v>4.6194263961874</v>
      </c>
      <c r="K454" s="33">
        <v>6.9187093857215203</v>
      </c>
      <c r="L454" s="33">
        <v>11.538135781908901</v>
      </c>
      <c r="M454" s="33">
        <v>70.621236738068404</v>
      </c>
      <c r="N454" s="33">
        <v>1.7015023686707199E-2</v>
      </c>
      <c r="O454" s="33">
        <v>4.0213747562369201E-2</v>
      </c>
      <c r="P454" s="33">
        <v>9.0360819713664409</v>
      </c>
      <c r="Q454" s="33">
        <v>102.07612180906401</v>
      </c>
      <c r="R454" s="33">
        <v>3.7369947005620601</v>
      </c>
      <c r="S454" s="33">
        <v>0.61376222241231204</v>
      </c>
      <c r="T454" s="33">
        <v>0.68174587246270801</v>
      </c>
      <c r="U454" s="33">
        <v>4.1404868591703998</v>
      </c>
      <c r="V454" s="15">
        <v>0.14137556405989299</v>
      </c>
      <c r="W454" s="15"/>
      <c r="X454" s="15"/>
    </row>
    <row r="455" spans="1:24" ht="21.25" customHeight="1" x14ac:dyDescent="0.15">
      <c r="A455" s="44" t="s">
        <v>530</v>
      </c>
      <c r="B455" s="48" t="s">
        <v>170</v>
      </c>
      <c r="C455" s="49">
        <v>23</v>
      </c>
      <c r="D455" s="48" t="s">
        <v>59</v>
      </c>
      <c r="E455" s="40">
        <f t="shared" si="14"/>
        <v>71.638809658429096</v>
      </c>
      <c r="F455" s="41">
        <f t="shared" si="15"/>
        <v>1.7056859442483119</v>
      </c>
      <c r="G455" s="42">
        <v>42</v>
      </c>
      <c r="H455" s="43">
        <v>14.944075</v>
      </c>
      <c r="I455" s="33">
        <v>0.330615604055981</v>
      </c>
      <c r="J455" s="33">
        <v>5.6407514539004602</v>
      </c>
      <c r="K455" s="33">
        <v>7.9239406224918199</v>
      </c>
      <c r="L455" s="33">
        <v>13.5646920763923</v>
      </c>
      <c r="M455" s="33">
        <v>53.666273233343396</v>
      </c>
      <c r="N455" s="33">
        <v>0.17829860031480599</v>
      </c>
      <c r="O455" s="33">
        <v>0.42139552878700598</v>
      </c>
      <c r="P455" s="33">
        <v>16.344028775032701</v>
      </c>
      <c r="Q455" s="33">
        <v>83.212097563532694</v>
      </c>
      <c r="R455" s="33">
        <v>-2.4339944312350301</v>
      </c>
      <c r="S455" s="33">
        <v>0.71077142467111998</v>
      </c>
      <c r="T455" s="33">
        <v>347.32974951469703</v>
      </c>
      <c r="U455" s="33">
        <v>289.73760945776502</v>
      </c>
      <c r="V455" s="15">
        <v>0.54520098169040099</v>
      </c>
      <c r="W455" s="15"/>
      <c r="X455" s="15"/>
    </row>
    <row r="456" spans="1:24" ht="21.25" customHeight="1" x14ac:dyDescent="0.15">
      <c r="A456" s="44" t="s">
        <v>531</v>
      </c>
      <c r="B456" s="48" t="s">
        <v>151</v>
      </c>
      <c r="C456" s="49">
        <v>31</v>
      </c>
      <c r="D456" s="48" t="s">
        <v>84</v>
      </c>
      <c r="E456" s="40">
        <f t="shared" si="14"/>
        <v>71.50265731191142</v>
      </c>
      <c r="F456" s="41">
        <f t="shared" si="15"/>
        <v>1.7024442217121767</v>
      </c>
      <c r="G456" s="42">
        <v>42</v>
      </c>
      <c r="H456" s="43">
        <v>21.540162500000001</v>
      </c>
      <c r="I456" s="33">
        <v>0.137063464357462</v>
      </c>
      <c r="J456" s="33">
        <v>1.15436098716868</v>
      </c>
      <c r="K456" s="33">
        <v>7.4415077590041703</v>
      </c>
      <c r="L456" s="33">
        <v>8.5958687461728491</v>
      </c>
      <c r="M456" s="33">
        <v>53.853846040976897</v>
      </c>
      <c r="N456" s="33">
        <v>3.5411758215822403E-2</v>
      </c>
      <c r="O456" s="33">
        <v>0.30394602338730098</v>
      </c>
      <c r="P456" s="33">
        <v>90.901180030649101</v>
      </c>
      <c r="Q456" s="33">
        <v>92.973339167388502</v>
      </c>
      <c r="R456" s="33">
        <v>-5.1924903675437104</v>
      </c>
      <c r="S456" s="33">
        <v>0.113216638601204</v>
      </c>
      <c r="T456" s="33">
        <v>0</v>
      </c>
      <c r="U456" s="33">
        <v>0</v>
      </c>
      <c r="V456" s="15">
        <v>0</v>
      </c>
      <c r="W456" s="15"/>
      <c r="X456" s="15"/>
    </row>
    <row r="457" spans="1:24" ht="21.25" customHeight="1" x14ac:dyDescent="0.15">
      <c r="A457" s="44" t="s">
        <v>532</v>
      </c>
      <c r="B457" s="45" t="s">
        <v>95</v>
      </c>
      <c r="C457" s="46">
        <v>20</v>
      </c>
      <c r="D457" s="45" t="s">
        <v>66</v>
      </c>
      <c r="E457" s="40">
        <f t="shared" si="14"/>
        <v>71.399948063837215</v>
      </c>
      <c r="F457" s="41">
        <f t="shared" si="15"/>
        <v>1.7849987015959303</v>
      </c>
      <c r="G457" s="42">
        <v>40</v>
      </c>
      <c r="H457" s="43">
        <v>14.17225</v>
      </c>
      <c r="I457" s="33">
        <v>1.1390876524129201</v>
      </c>
      <c r="J457" s="33">
        <v>8.3999768416715597</v>
      </c>
      <c r="K457" s="33">
        <v>5.6282554061637997</v>
      </c>
      <c r="L457" s="33">
        <v>14.0282322478353</v>
      </c>
      <c r="M457" s="33">
        <v>51.449650613890803</v>
      </c>
      <c r="N457" s="33">
        <v>0.23130772801173999</v>
      </c>
      <c r="O457" s="33">
        <v>0.54667867378616397</v>
      </c>
      <c r="P457" s="33">
        <v>12.485343329067099</v>
      </c>
      <c r="Q457" s="33">
        <v>54.746879078100797</v>
      </c>
      <c r="R457" s="33">
        <v>-0.13000668623483699</v>
      </c>
      <c r="S457" s="33">
        <v>1.18637046968185</v>
      </c>
      <c r="T457" s="33">
        <v>11.2005295212424</v>
      </c>
      <c r="U457" s="33">
        <v>20.585507065400598</v>
      </c>
      <c r="V457" s="15">
        <v>0.35237263666741597</v>
      </c>
      <c r="W457" s="15"/>
      <c r="X457" s="15"/>
    </row>
    <row r="458" spans="1:24" ht="21.25" customHeight="1" x14ac:dyDescent="0.15">
      <c r="A458" s="44" t="s">
        <v>533</v>
      </c>
      <c r="B458" s="48" t="s">
        <v>163</v>
      </c>
      <c r="C458" s="49">
        <v>25</v>
      </c>
      <c r="D458" s="48" t="s">
        <v>84</v>
      </c>
      <c r="E458" s="40">
        <f t="shared" si="14"/>
        <v>71.279238482094399</v>
      </c>
      <c r="F458" s="41">
        <f t="shared" si="15"/>
        <v>1.6971247257641524</v>
      </c>
      <c r="G458" s="42">
        <v>42</v>
      </c>
      <c r="H458" s="43">
        <v>21.268352941176602</v>
      </c>
      <c r="I458" s="33">
        <v>0.12503383502766799</v>
      </c>
      <c r="J458" s="33">
        <v>3.6494185663634502</v>
      </c>
      <c r="K458" s="33">
        <v>5.5426680188688904</v>
      </c>
      <c r="L458" s="33">
        <v>9.1920865852323104</v>
      </c>
      <c r="M458" s="33">
        <v>56.788516084956598</v>
      </c>
      <c r="N458" s="33">
        <v>4.3513135246352898E-2</v>
      </c>
      <c r="O458" s="33">
        <v>0.21848687643583001</v>
      </c>
      <c r="P458" s="33">
        <v>74.3587346552371</v>
      </c>
      <c r="Q458" s="33">
        <v>60.482928546938901</v>
      </c>
      <c r="R458" s="33">
        <v>-5.2147708720204404</v>
      </c>
      <c r="S458" s="33">
        <v>0.34694626697827102</v>
      </c>
      <c r="T458" s="33">
        <v>0</v>
      </c>
      <c r="U458" s="33">
        <v>0</v>
      </c>
      <c r="V458" s="15">
        <v>0</v>
      </c>
      <c r="W458" s="15"/>
      <c r="X458" s="15"/>
    </row>
    <row r="459" spans="1:24" ht="21.25" customHeight="1" x14ac:dyDescent="0.2">
      <c r="A459" s="47" t="s">
        <v>534</v>
      </c>
      <c r="B459" s="38" t="s">
        <v>186</v>
      </c>
      <c r="C459" s="39">
        <v>29</v>
      </c>
      <c r="D459" s="38" t="s">
        <v>84</v>
      </c>
      <c r="E459" s="40">
        <f t="shared" si="14"/>
        <v>71.243958420003793</v>
      </c>
      <c r="F459" s="41">
        <f t="shared" si="15"/>
        <v>1.7376575224391169</v>
      </c>
      <c r="G459" s="42">
        <v>41</v>
      </c>
      <c r="H459" s="43">
        <v>19.446270270270301</v>
      </c>
      <c r="I459" s="33">
        <v>6.7670762739805101E-2</v>
      </c>
      <c r="J459" s="33">
        <v>2.6085340530875798</v>
      </c>
      <c r="K459" s="33">
        <v>8.0387478911746495</v>
      </c>
      <c r="L459" s="33">
        <v>10.6472819442622</v>
      </c>
      <c r="M459" s="33">
        <v>57.106811068247097</v>
      </c>
      <c r="N459" s="33">
        <v>1.9309408971138701E-2</v>
      </c>
      <c r="O459" s="33">
        <v>9.6955837083233604E-2</v>
      </c>
      <c r="P459" s="33">
        <v>52.773976894635403</v>
      </c>
      <c r="Q459" s="33">
        <v>99.1636068943086</v>
      </c>
      <c r="R459" s="33">
        <v>-0.69722224453266601</v>
      </c>
      <c r="S459" s="33">
        <v>0.32736344590450001</v>
      </c>
      <c r="T459" s="33">
        <v>0</v>
      </c>
      <c r="U459" s="33">
        <v>0</v>
      </c>
      <c r="V459" s="15">
        <v>0</v>
      </c>
      <c r="W459" s="15"/>
      <c r="X459" s="15"/>
    </row>
    <row r="460" spans="1:24" ht="21.25" customHeight="1" x14ac:dyDescent="0.15">
      <c r="A460" s="44" t="s">
        <v>535</v>
      </c>
      <c r="B460" s="45" t="s">
        <v>94</v>
      </c>
      <c r="C460" s="46">
        <v>32</v>
      </c>
      <c r="D460" s="45" t="s">
        <v>103</v>
      </c>
      <c r="E460" s="40">
        <f t="shared" si="14"/>
        <v>71.242890451890759</v>
      </c>
      <c r="F460" s="41">
        <f t="shared" si="15"/>
        <v>1.6191566011793355</v>
      </c>
      <c r="G460" s="42">
        <v>44</v>
      </c>
      <c r="H460" s="43">
        <v>14.6771842105264</v>
      </c>
      <c r="I460" s="33">
        <v>7.7962059156575503E-2</v>
      </c>
      <c r="J460" s="33">
        <v>5.7171026527674398</v>
      </c>
      <c r="K460" s="33">
        <v>5.6304225234146097</v>
      </c>
      <c r="L460" s="33">
        <v>11.347525176182099</v>
      </c>
      <c r="M460" s="33">
        <v>58.958127073493998</v>
      </c>
      <c r="N460" s="33">
        <v>5.20032171954984E-2</v>
      </c>
      <c r="O460" s="33">
        <v>0.122905750073365</v>
      </c>
      <c r="P460" s="33">
        <v>37.3771994322544</v>
      </c>
      <c r="Q460" s="33">
        <v>74.694855265258795</v>
      </c>
      <c r="R460" s="33">
        <v>-1.2624587921469901</v>
      </c>
      <c r="S460" s="33">
        <v>0.83849571163423997</v>
      </c>
      <c r="T460" s="33">
        <v>293.03547787125001</v>
      </c>
      <c r="U460" s="33">
        <v>204.17182815899599</v>
      </c>
      <c r="V460" s="15">
        <v>0.58936277548066496</v>
      </c>
      <c r="W460" s="15"/>
      <c r="X460" s="15"/>
    </row>
    <row r="461" spans="1:24" ht="21.25" customHeight="1" x14ac:dyDescent="0.15">
      <c r="A461" s="44" t="s">
        <v>536</v>
      </c>
      <c r="B461" s="48" t="s">
        <v>72</v>
      </c>
      <c r="C461" s="49">
        <v>24</v>
      </c>
      <c r="D461" s="48" t="s">
        <v>63</v>
      </c>
      <c r="E461" s="40">
        <f t="shared" si="14"/>
        <v>71.21617504061183</v>
      </c>
      <c r="F461" s="41">
        <f t="shared" si="15"/>
        <v>1.5825816675691518</v>
      </c>
      <c r="G461" s="42">
        <v>45</v>
      </c>
      <c r="H461" s="43">
        <v>10.4990571428572</v>
      </c>
      <c r="I461" s="33">
        <v>4.95001284909517E-2</v>
      </c>
      <c r="J461" s="33">
        <v>4.8586295440442298</v>
      </c>
      <c r="K461" s="33">
        <v>7.8631030520051004</v>
      </c>
      <c r="L461" s="33">
        <v>12.7217325960493</v>
      </c>
      <c r="M461" s="33">
        <v>60.837568254583203</v>
      </c>
      <c r="N461" s="33">
        <v>3.9689148966733701E-2</v>
      </c>
      <c r="O461" s="33">
        <v>9.3802362365230693E-2</v>
      </c>
      <c r="P461" s="33">
        <v>12.222942002208899</v>
      </c>
      <c r="Q461" s="33">
        <v>83.497674931370099</v>
      </c>
      <c r="R461" s="33">
        <v>1.3907799734233099</v>
      </c>
      <c r="S461" s="33">
        <v>0.76309594531394898</v>
      </c>
      <c r="T461" s="33">
        <v>3.7277700128497302</v>
      </c>
      <c r="U461" s="33">
        <v>9.9407200342659294</v>
      </c>
      <c r="V461" s="15">
        <v>0.27272727272727298</v>
      </c>
      <c r="W461" s="15"/>
      <c r="X461" s="15"/>
    </row>
    <row r="462" spans="1:24" ht="21.25" customHeight="1" x14ac:dyDescent="0.15">
      <c r="A462" s="44" t="s">
        <v>537</v>
      </c>
      <c r="B462" s="45" t="s">
        <v>70</v>
      </c>
      <c r="C462" s="46">
        <v>24</v>
      </c>
      <c r="D462" s="45" t="s">
        <v>103</v>
      </c>
      <c r="E462" s="40">
        <f t="shared" si="14"/>
        <v>70.960474957234979</v>
      </c>
      <c r="F462" s="41">
        <f t="shared" si="15"/>
        <v>1.81949935787782</v>
      </c>
      <c r="G462" s="42">
        <v>39</v>
      </c>
      <c r="H462" s="43">
        <v>14.217000000000001</v>
      </c>
      <c r="I462" s="33">
        <v>2.9560919429183399E-2</v>
      </c>
      <c r="J462" s="33">
        <v>7.7088847883394003</v>
      </c>
      <c r="K462" s="33">
        <v>6.6124794347365299</v>
      </c>
      <c r="L462" s="33">
        <v>14.3213642230759</v>
      </c>
      <c r="M462" s="33">
        <v>49.987851987186403</v>
      </c>
      <c r="N462" s="33">
        <v>3.4392110931805303E-2</v>
      </c>
      <c r="O462" s="33">
        <v>7.5432007663434206E-2</v>
      </c>
      <c r="P462" s="33">
        <v>14.257961395435601</v>
      </c>
      <c r="Q462" s="33">
        <v>61.214198681062399</v>
      </c>
      <c r="R462" s="33">
        <v>2.1933347755021999</v>
      </c>
      <c r="S462" s="33">
        <v>1.23076496576241</v>
      </c>
      <c r="T462" s="33">
        <v>15.516189322627699</v>
      </c>
      <c r="U462" s="33">
        <v>25.8843086577183</v>
      </c>
      <c r="V462" s="15">
        <v>0.374782673628556</v>
      </c>
      <c r="W462" s="15"/>
      <c r="X462" s="15"/>
    </row>
    <row r="463" spans="1:24" ht="21.25" customHeight="1" x14ac:dyDescent="0.15">
      <c r="A463" s="44" t="s">
        <v>538</v>
      </c>
      <c r="B463" s="48" t="s">
        <v>163</v>
      </c>
      <c r="C463" s="49">
        <v>29</v>
      </c>
      <c r="D463" s="48" t="s">
        <v>73</v>
      </c>
      <c r="E463" s="40">
        <f t="shared" si="14"/>
        <v>70.883971885959284</v>
      </c>
      <c r="F463" s="41">
        <f t="shared" si="15"/>
        <v>1.6877136163323638</v>
      </c>
      <c r="G463" s="42">
        <v>42</v>
      </c>
      <c r="H463" s="43">
        <v>13.181699999999999</v>
      </c>
      <c r="I463" s="33">
        <v>0.41535890300455702</v>
      </c>
      <c r="J463" s="33">
        <v>6.6577379562141399</v>
      </c>
      <c r="K463" s="33">
        <v>7.2298214297558303</v>
      </c>
      <c r="L463" s="33">
        <v>13.88755938597</v>
      </c>
      <c r="M463" s="33">
        <v>49.864623353291002</v>
      </c>
      <c r="N463" s="33">
        <v>0.41765424339804402</v>
      </c>
      <c r="O463" s="33">
        <v>0.83681304427778802</v>
      </c>
      <c r="P463" s="33">
        <v>13.076779814241499</v>
      </c>
      <c r="Q463" s="33">
        <v>33.7225193408878</v>
      </c>
      <c r="R463" s="33">
        <v>-4.7714204795584303</v>
      </c>
      <c r="S463" s="33">
        <v>0.63294393022441597</v>
      </c>
      <c r="T463" s="33">
        <v>36.029202863276304</v>
      </c>
      <c r="U463" s="33">
        <v>76.962940088818598</v>
      </c>
      <c r="V463" s="15">
        <v>0.31886467432121901</v>
      </c>
      <c r="W463" s="15"/>
      <c r="X463" s="15"/>
    </row>
    <row r="464" spans="1:24" ht="21.25" customHeight="1" x14ac:dyDescent="0.15">
      <c r="A464" s="44" t="s">
        <v>539</v>
      </c>
      <c r="B464" s="48" t="s">
        <v>138</v>
      </c>
      <c r="C464" s="49">
        <v>20</v>
      </c>
      <c r="D464" s="48" t="s">
        <v>73</v>
      </c>
      <c r="E464" s="40">
        <f t="shared" si="14"/>
        <v>70.729949447215716</v>
      </c>
      <c r="F464" s="41">
        <f t="shared" si="15"/>
        <v>1.6448825452840865</v>
      </c>
      <c r="G464" s="42">
        <v>43</v>
      </c>
      <c r="H464" s="43">
        <v>11.892799999999999</v>
      </c>
      <c r="I464" s="33">
        <v>0.49135011303151099</v>
      </c>
      <c r="J464" s="33">
        <v>5.6358274011177798</v>
      </c>
      <c r="K464" s="33">
        <v>5.5232089985891504</v>
      </c>
      <c r="L464" s="33">
        <v>11.159036399706901</v>
      </c>
      <c r="M464" s="33">
        <v>66.218361267633298</v>
      </c>
      <c r="N464" s="33">
        <v>0.19314882018951099</v>
      </c>
      <c r="O464" s="33">
        <v>0.45649292296539801</v>
      </c>
      <c r="P464" s="33">
        <v>16.1533688417374</v>
      </c>
      <c r="Q464" s="33">
        <v>25.5602319943279</v>
      </c>
      <c r="R464" s="33">
        <v>-4.0274160089464797</v>
      </c>
      <c r="S464" s="33">
        <v>0.58920569111211596</v>
      </c>
      <c r="T464" s="33">
        <v>0</v>
      </c>
      <c r="U464" s="33">
        <v>2.7723647403231002</v>
      </c>
      <c r="V464" s="15">
        <v>0</v>
      </c>
      <c r="W464" s="15"/>
      <c r="X464" s="15"/>
    </row>
    <row r="465" spans="1:24" ht="21.25" customHeight="1" x14ac:dyDescent="0.2">
      <c r="A465" s="47" t="s">
        <v>540</v>
      </c>
      <c r="B465" s="38" t="s">
        <v>170</v>
      </c>
      <c r="C465" s="39">
        <v>23</v>
      </c>
      <c r="D465" s="38" t="s">
        <v>63</v>
      </c>
      <c r="E465" s="40">
        <f t="shared" si="14"/>
        <v>70.60974339288957</v>
      </c>
      <c r="F465" s="41">
        <f t="shared" si="15"/>
        <v>1.6811843664973707</v>
      </c>
      <c r="G465" s="42">
        <v>42</v>
      </c>
      <c r="H465" s="43">
        <v>13.854891891891899</v>
      </c>
      <c r="I465" s="33">
        <v>0.16761993400343</v>
      </c>
      <c r="J465" s="33">
        <v>5.75702655186792</v>
      </c>
      <c r="K465" s="33">
        <v>8.3020262146148003</v>
      </c>
      <c r="L465" s="33">
        <v>14.059052766482701</v>
      </c>
      <c r="M465" s="33">
        <v>48.706472093422903</v>
      </c>
      <c r="N465" s="33">
        <v>0.19740569626732701</v>
      </c>
      <c r="O465" s="33">
        <v>0.428485104760784</v>
      </c>
      <c r="P465" s="33">
        <v>16.111894186041901</v>
      </c>
      <c r="Q465" s="33">
        <v>25.2286749554859</v>
      </c>
      <c r="R465" s="33">
        <v>-2.7436598053160801</v>
      </c>
      <c r="S465" s="33">
        <v>0.72542284438204596</v>
      </c>
      <c r="T465" s="33">
        <v>0.37894201482261802</v>
      </c>
      <c r="U465" s="33">
        <v>5.8030016595741998</v>
      </c>
      <c r="V465" s="15">
        <v>6.1298199204247998E-2</v>
      </c>
      <c r="W465" s="15"/>
      <c r="X465" s="15"/>
    </row>
    <row r="466" spans="1:24" ht="21.25" customHeight="1" x14ac:dyDescent="0.15">
      <c r="A466" s="44" t="s">
        <v>541</v>
      </c>
      <c r="B466" s="45" t="s">
        <v>179</v>
      </c>
      <c r="C466" s="46">
        <v>24</v>
      </c>
      <c r="D466" s="45" t="s">
        <v>84</v>
      </c>
      <c r="E466" s="40">
        <f t="shared" si="14"/>
        <v>70.590505131184116</v>
      </c>
      <c r="F466" s="41">
        <f t="shared" si="15"/>
        <v>1.721719637345954</v>
      </c>
      <c r="G466" s="42">
        <v>41</v>
      </c>
      <c r="H466" s="43">
        <v>19.117863636363701</v>
      </c>
      <c r="I466" s="33">
        <v>1.3900109611702101</v>
      </c>
      <c r="J466" s="33">
        <v>1.15581752578371</v>
      </c>
      <c r="K466" s="33">
        <v>10.432520165597399</v>
      </c>
      <c r="L466" s="33">
        <v>11.588337691381099</v>
      </c>
      <c r="M466" s="33">
        <v>31.317080966465699</v>
      </c>
      <c r="N466" s="33">
        <v>0.241412291994066</v>
      </c>
      <c r="O466" s="33">
        <v>5.3628505786138501</v>
      </c>
      <c r="P466" s="33">
        <v>47.206252082901202</v>
      </c>
      <c r="Q466" s="33">
        <v>36.373979915041197</v>
      </c>
      <c r="R466" s="33">
        <v>-4.6191970915831497</v>
      </c>
      <c r="S466" s="33">
        <v>9.7112204142474803E-2</v>
      </c>
      <c r="T466" s="33">
        <v>0</v>
      </c>
      <c r="U466" s="33">
        <v>0</v>
      </c>
      <c r="V466" s="15">
        <v>0</v>
      </c>
      <c r="W466" s="15"/>
      <c r="X466" s="15"/>
    </row>
    <row r="467" spans="1:24" ht="21.25" customHeight="1" x14ac:dyDescent="0.2">
      <c r="A467" s="47" t="s">
        <v>542</v>
      </c>
      <c r="B467" s="38" t="s">
        <v>100</v>
      </c>
      <c r="C467" s="39">
        <v>26</v>
      </c>
      <c r="D467" s="50"/>
      <c r="E467" s="40">
        <f t="shared" si="14"/>
        <v>70.567825357471094</v>
      </c>
      <c r="F467" s="41">
        <f t="shared" si="15"/>
        <v>1.7641956339367773</v>
      </c>
      <c r="G467" s="42">
        <v>40</v>
      </c>
      <c r="H467" s="43">
        <v>18.263000000000002</v>
      </c>
      <c r="I467" s="33">
        <v>4.7115384615384601E-2</v>
      </c>
      <c r="J467" s="33">
        <v>3.2650501979669801</v>
      </c>
      <c r="K467" s="33">
        <v>7.7105703014108</v>
      </c>
      <c r="L467" s="33">
        <v>10.975620499377801</v>
      </c>
      <c r="M467" s="33">
        <v>50.0900262335728</v>
      </c>
      <c r="N467" s="33">
        <v>1.6522269894265001E-2</v>
      </c>
      <c r="O467" s="33">
        <v>8.2961136226796406E-2</v>
      </c>
      <c r="P467" s="33">
        <v>62.1501423504888</v>
      </c>
      <c r="Q467" s="33">
        <v>63.902966158704402</v>
      </c>
      <c r="R467" s="33">
        <v>-0.54043630715295199</v>
      </c>
      <c r="S467" s="33">
        <v>0.35283958302149798</v>
      </c>
      <c r="T467" s="33">
        <v>0</v>
      </c>
      <c r="U467" s="33">
        <v>0</v>
      </c>
      <c r="V467" s="15">
        <v>0</v>
      </c>
      <c r="W467" s="15"/>
      <c r="X467" s="15"/>
    </row>
    <row r="468" spans="1:24" ht="21.25" customHeight="1" x14ac:dyDescent="0.15">
      <c r="A468" s="44" t="s">
        <v>543</v>
      </c>
      <c r="B468" s="48" t="s">
        <v>122</v>
      </c>
      <c r="C468" s="49">
        <v>25</v>
      </c>
      <c r="D468" s="48" t="s">
        <v>84</v>
      </c>
      <c r="E468" s="40">
        <f t="shared" si="14"/>
        <v>70.4031201300958</v>
      </c>
      <c r="F468" s="41">
        <f t="shared" si="15"/>
        <v>1.7171492714657512</v>
      </c>
      <c r="G468" s="42">
        <v>41</v>
      </c>
      <c r="H468" s="43">
        <v>19.271903846153901</v>
      </c>
      <c r="I468" s="33">
        <v>8.42014315940567E-2</v>
      </c>
      <c r="J468" s="33">
        <v>3.49661954524279</v>
      </c>
      <c r="K468" s="33">
        <v>6.4667201062648898</v>
      </c>
      <c r="L468" s="33">
        <v>9.9633396515077202</v>
      </c>
      <c r="M468" s="33">
        <v>55.498492480138701</v>
      </c>
      <c r="N468" s="33">
        <v>2.9532490548832301E-2</v>
      </c>
      <c r="O468" s="33">
        <v>0.14828767398289999</v>
      </c>
      <c r="P468" s="33">
        <v>62.336397937688098</v>
      </c>
      <c r="Q468" s="33">
        <v>78.173601925043201</v>
      </c>
      <c r="R468" s="33">
        <v>-0.199755391543188</v>
      </c>
      <c r="S468" s="33">
        <v>0.44433890790584302</v>
      </c>
      <c r="T468" s="33">
        <v>0</v>
      </c>
      <c r="U468" s="33">
        <v>0</v>
      </c>
      <c r="V468" s="15">
        <v>0</v>
      </c>
      <c r="W468" s="15"/>
      <c r="X468" s="15"/>
    </row>
    <row r="469" spans="1:24" ht="21.25" customHeight="1" x14ac:dyDescent="0.2">
      <c r="A469" s="47" t="s">
        <v>544</v>
      </c>
      <c r="B469" s="38" t="s">
        <v>88</v>
      </c>
      <c r="C469" s="50"/>
      <c r="D469" s="38" t="s">
        <v>103</v>
      </c>
      <c r="E469" s="40">
        <f t="shared" si="14"/>
        <v>69.925663312032441</v>
      </c>
      <c r="F469" s="41">
        <f t="shared" si="15"/>
        <v>1.7481415828008111</v>
      </c>
      <c r="G469" s="42">
        <v>40</v>
      </c>
      <c r="H469" s="43">
        <v>12.4959772727273</v>
      </c>
      <c r="I469" s="33">
        <v>0.23828525490737101</v>
      </c>
      <c r="J469" s="33">
        <v>7.37693621397508</v>
      </c>
      <c r="K469" s="33">
        <v>6.0797391886912804</v>
      </c>
      <c r="L469" s="33">
        <v>13.4566754026664</v>
      </c>
      <c r="M469" s="33">
        <v>50.431769315584397</v>
      </c>
      <c r="N469" s="33">
        <v>0.156314769369582</v>
      </c>
      <c r="O469" s="33">
        <v>0.36943837348926001</v>
      </c>
      <c r="P469" s="33">
        <v>18.004378496313201</v>
      </c>
      <c r="Q469" s="33">
        <v>55.368650487226802</v>
      </c>
      <c r="R469" s="33">
        <v>3.5235930675307499</v>
      </c>
      <c r="S469" s="33">
        <v>0.98014003838660801</v>
      </c>
      <c r="T469" s="33">
        <v>0</v>
      </c>
      <c r="U469" s="33">
        <v>7.06963919361904E-5</v>
      </c>
      <c r="V469" s="15">
        <v>0</v>
      </c>
      <c r="W469" s="15"/>
      <c r="X469" s="15"/>
    </row>
    <row r="470" spans="1:24" ht="21.25" customHeight="1" x14ac:dyDescent="0.15">
      <c r="A470" s="44" t="s">
        <v>545</v>
      </c>
      <c r="B470" s="48" t="s">
        <v>78</v>
      </c>
      <c r="C470" s="49">
        <v>35</v>
      </c>
      <c r="D470" s="48" t="s">
        <v>103</v>
      </c>
      <c r="E470" s="40">
        <f t="shared" si="14"/>
        <v>69.768653673974924</v>
      </c>
      <c r="F470" s="41">
        <f t="shared" si="15"/>
        <v>1.5167098624777158</v>
      </c>
      <c r="G470" s="42">
        <v>46</v>
      </c>
      <c r="H470" s="43">
        <v>12.511999999999899</v>
      </c>
      <c r="I470" s="33">
        <v>0.106649829637546</v>
      </c>
      <c r="J470" s="33">
        <v>4.7802472078250897</v>
      </c>
      <c r="K470" s="33">
        <v>5.5875870981995304</v>
      </c>
      <c r="L470" s="33">
        <v>10.367834306024699</v>
      </c>
      <c r="M470" s="33">
        <v>67.327451492646901</v>
      </c>
      <c r="N470" s="33">
        <v>7.8383862587755801E-2</v>
      </c>
      <c r="O470" s="33">
        <v>0.18525445048483899</v>
      </c>
      <c r="P470" s="33">
        <v>23.1545805430397</v>
      </c>
      <c r="Q470" s="33">
        <v>87.282454951605999</v>
      </c>
      <c r="R470" s="33">
        <v>-0.129115462277168</v>
      </c>
      <c r="S470" s="33">
        <v>0.79544137358044298</v>
      </c>
      <c r="T470" s="33">
        <v>36.754986163231798</v>
      </c>
      <c r="U470" s="33">
        <v>41.290871979698103</v>
      </c>
      <c r="V470" s="15">
        <v>0.470940893441395</v>
      </c>
      <c r="W470" s="15"/>
      <c r="X470" s="15"/>
    </row>
    <row r="471" spans="1:24" ht="21.25" customHeight="1" x14ac:dyDescent="0.2">
      <c r="A471" s="47" t="s">
        <v>546</v>
      </c>
      <c r="B471" s="38" t="s">
        <v>62</v>
      </c>
      <c r="C471" s="39">
        <v>27</v>
      </c>
      <c r="D471" s="38" t="s">
        <v>103</v>
      </c>
      <c r="E471" s="40">
        <f t="shared" si="14"/>
        <v>69.688291702776581</v>
      </c>
      <c r="F471" s="41">
        <f t="shared" si="15"/>
        <v>1.5838248114267406</v>
      </c>
      <c r="G471" s="42">
        <v>44</v>
      </c>
      <c r="H471" s="43">
        <v>15.036855263157999</v>
      </c>
      <c r="I471" s="33">
        <v>5.6437793742981003E-2</v>
      </c>
      <c r="J471" s="33">
        <v>4.3639682409476697</v>
      </c>
      <c r="K471" s="33">
        <v>8.2247274488481992</v>
      </c>
      <c r="L471" s="33">
        <v>12.5886956897959</v>
      </c>
      <c r="M471" s="33">
        <v>57.671963181095997</v>
      </c>
      <c r="N471" s="33">
        <v>4.0121452457565598E-2</v>
      </c>
      <c r="O471" s="33">
        <v>9.4824079629382399E-2</v>
      </c>
      <c r="P471" s="33">
        <v>14.482874417911001</v>
      </c>
      <c r="Q471" s="33">
        <v>41.402076791205602</v>
      </c>
      <c r="R471" s="33">
        <v>2.81792799952188</v>
      </c>
      <c r="S471" s="33">
        <v>0.70099081590553403</v>
      </c>
      <c r="T471" s="33">
        <v>301.72663287830102</v>
      </c>
      <c r="U471" s="33">
        <v>263.79046084618</v>
      </c>
      <c r="V471" s="15">
        <v>0.53354113646881596</v>
      </c>
      <c r="W471" s="15"/>
      <c r="X471" s="15"/>
    </row>
    <row r="472" spans="1:24" ht="21.25" customHeight="1" x14ac:dyDescent="0.15">
      <c r="A472" s="44" t="s">
        <v>547</v>
      </c>
      <c r="B472" s="48" t="s">
        <v>88</v>
      </c>
      <c r="C472" s="49">
        <v>23</v>
      </c>
      <c r="D472" s="48" t="s">
        <v>59</v>
      </c>
      <c r="E472" s="40">
        <f t="shared" si="14"/>
        <v>69.500748277087638</v>
      </c>
      <c r="F472" s="41">
        <f t="shared" si="15"/>
        <v>1.7375187069271909</v>
      </c>
      <c r="G472" s="42">
        <v>40</v>
      </c>
      <c r="H472" s="43">
        <v>14.0237894736842</v>
      </c>
      <c r="I472" s="33">
        <v>0.15360629338700801</v>
      </c>
      <c r="J472" s="33">
        <v>6.3889673003241603</v>
      </c>
      <c r="K472" s="33">
        <v>7.1047299145371996</v>
      </c>
      <c r="L472" s="33">
        <v>13.493697214861401</v>
      </c>
      <c r="M472" s="33">
        <v>47.265940593591999</v>
      </c>
      <c r="N472" s="33">
        <v>9.4681682813721593E-2</v>
      </c>
      <c r="O472" s="33">
        <v>0.22377314081707</v>
      </c>
      <c r="P472" s="33">
        <v>24.695700270366999</v>
      </c>
      <c r="Q472" s="33">
        <v>52.992413942576</v>
      </c>
      <c r="R472" s="33">
        <v>2.6783599467705002</v>
      </c>
      <c r="S472" s="33">
        <v>0.848873092209668</v>
      </c>
      <c r="T472" s="33">
        <v>199.285925587365</v>
      </c>
      <c r="U472" s="33">
        <v>257.81500197733499</v>
      </c>
      <c r="V472" s="15">
        <v>0.435977950535131</v>
      </c>
      <c r="W472" s="15"/>
      <c r="X472" s="15"/>
    </row>
    <row r="473" spans="1:24" ht="21.25" customHeight="1" x14ac:dyDescent="0.15">
      <c r="A473" s="44" t="s">
        <v>548</v>
      </c>
      <c r="B473" s="48" t="s">
        <v>83</v>
      </c>
      <c r="C473" s="49">
        <v>27</v>
      </c>
      <c r="D473" s="48" t="s">
        <v>73</v>
      </c>
      <c r="E473" s="40">
        <f t="shared" si="14"/>
        <v>69.49036389036165</v>
      </c>
      <c r="F473" s="41">
        <f t="shared" si="15"/>
        <v>1.6948869241551623</v>
      </c>
      <c r="G473" s="42">
        <v>41</v>
      </c>
      <c r="H473" s="43">
        <v>11.2461874999999</v>
      </c>
      <c r="I473" s="33">
        <v>5.11612454277275E-2</v>
      </c>
      <c r="J473" s="33">
        <v>4.9462967659589898</v>
      </c>
      <c r="K473" s="33">
        <v>7.4961890222059502</v>
      </c>
      <c r="L473" s="33">
        <v>12.442485788165</v>
      </c>
      <c r="M473" s="33">
        <v>58.862589885555998</v>
      </c>
      <c r="N473" s="33">
        <v>3.4408369805343002E-2</v>
      </c>
      <c r="O473" s="33">
        <v>8.1321632156510504E-2</v>
      </c>
      <c r="P473" s="33">
        <v>12.844841593879099</v>
      </c>
      <c r="Q473" s="33">
        <v>94.841122114338901</v>
      </c>
      <c r="R473" s="33">
        <v>2.9805307971480399</v>
      </c>
      <c r="S473" s="33">
        <v>0.70794744521503905</v>
      </c>
      <c r="T473" s="33">
        <v>1.4841794586117301</v>
      </c>
      <c r="U473" s="33">
        <v>2.6843841865405098</v>
      </c>
      <c r="V473" s="15">
        <v>0.35604097357077102</v>
      </c>
      <c r="W473" s="15"/>
      <c r="X473" s="15"/>
    </row>
    <row r="474" spans="1:24" ht="21.25" customHeight="1" x14ac:dyDescent="0.15">
      <c r="A474" s="44" t="s">
        <v>549</v>
      </c>
      <c r="B474" s="45" t="s">
        <v>61</v>
      </c>
      <c r="C474" s="46">
        <v>23</v>
      </c>
      <c r="D474" s="45" t="s">
        <v>60</v>
      </c>
      <c r="E474" s="40">
        <f t="shared" si="14"/>
        <v>69.474962431432232</v>
      </c>
      <c r="F474" s="41">
        <f t="shared" si="15"/>
        <v>1.6156968007309822</v>
      </c>
      <c r="G474" s="42">
        <v>43</v>
      </c>
      <c r="H474" s="43">
        <v>12.011192307692401</v>
      </c>
      <c r="I474" s="33">
        <v>0.29582299779906002</v>
      </c>
      <c r="J474" s="33">
        <v>4.96798608354531</v>
      </c>
      <c r="K474" s="33">
        <v>6.80521312504841</v>
      </c>
      <c r="L474" s="33">
        <v>11.7731992085938</v>
      </c>
      <c r="M474" s="33">
        <v>60.113941562963497</v>
      </c>
      <c r="N474" s="33">
        <v>0.110889796429145</v>
      </c>
      <c r="O474" s="33">
        <v>0.36390470865737001</v>
      </c>
      <c r="P474" s="33">
        <v>16.852923034272902</v>
      </c>
      <c r="Q474" s="33">
        <v>33.718508925132198</v>
      </c>
      <c r="R474" s="33">
        <v>4.0164434204638004</v>
      </c>
      <c r="S474" s="33">
        <v>0.74492306863548596</v>
      </c>
      <c r="T474" s="33">
        <v>77.395848306867094</v>
      </c>
      <c r="U474" s="33">
        <v>115.93171651998099</v>
      </c>
      <c r="V474" s="15">
        <v>0.40033529815671298</v>
      </c>
      <c r="W474" s="15"/>
      <c r="X474" s="15"/>
    </row>
    <row r="475" spans="1:24" ht="21.25" customHeight="1" x14ac:dyDescent="0.15">
      <c r="A475" s="44" t="s">
        <v>550</v>
      </c>
      <c r="B475" s="45" t="s">
        <v>122</v>
      </c>
      <c r="C475" s="46">
        <v>35</v>
      </c>
      <c r="D475" s="45" t="s">
        <v>59</v>
      </c>
      <c r="E475" s="40">
        <f t="shared" si="14"/>
        <v>69.193316016279141</v>
      </c>
      <c r="F475" s="41">
        <f t="shared" si="15"/>
        <v>1.6876418540555889</v>
      </c>
      <c r="G475" s="42">
        <v>41</v>
      </c>
      <c r="H475" s="43">
        <v>12.8924705882353</v>
      </c>
      <c r="I475" s="33">
        <v>0.67990665119545601</v>
      </c>
      <c r="J475" s="33">
        <v>4.73130685147619</v>
      </c>
      <c r="K475" s="33">
        <v>8.6047478415486403</v>
      </c>
      <c r="L475" s="33">
        <v>13.3360546930249</v>
      </c>
      <c r="M475" s="33">
        <v>45.010638746778497</v>
      </c>
      <c r="N475" s="33">
        <v>0.49867836229295398</v>
      </c>
      <c r="O475" s="33">
        <v>1.6169642796599299</v>
      </c>
      <c r="P475" s="33">
        <v>17.229520022477701</v>
      </c>
      <c r="Q475" s="33">
        <v>23.971731114169</v>
      </c>
      <c r="R475" s="33">
        <v>-0.31427116564541502</v>
      </c>
      <c r="S475" s="33">
        <v>0.60123890865180996</v>
      </c>
      <c r="T475" s="33">
        <v>193.323171948816</v>
      </c>
      <c r="U475" s="33">
        <v>176.29379171429801</v>
      </c>
      <c r="V475" s="15">
        <v>0.52303652417051805</v>
      </c>
      <c r="W475" s="15"/>
      <c r="X475" s="15"/>
    </row>
    <row r="476" spans="1:24" ht="21.25" customHeight="1" x14ac:dyDescent="0.2">
      <c r="A476" s="47" t="s">
        <v>551</v>
      </c>
      <c r="B476" s="38" t="s">
        <v>65</v>
      </c>
      <c r="C476" s="39">
        <v>23</v>
      </c>
      <c r="D476" s="38" t="s">
        <v>84</v>
      </c>
      <c r="E476" s="40">
        <f t="shared" si="14"/>
        <v>69.183891948458935</v>
      </c>
      <c r="F476" s="41">
        <f t="shared" si="15"/>
        <v>1.5723611806467941</v>
      </c>
      <c r="G476" s="42">
        <v>44</v>
      </c>
      <c r="H476" s="43">
        <v>15.196771428571401</v>
      </c>
      <c r="I476" s="33">
        <v>0.13569055824322901</v>
      </c>
      <c r="J476" s="33">
        <v>0.85944699885535503</v>
      </c>
      <c r="K476" s="33">
        <v>7.6893882157365701</v>
      </c>
      <c r="L476" s="33">
        <v>8.5488352145918896</v>
      </c>
      <c r="M476" s="33">
        <v>65.770833500983997</v>
      </c>
      <c r="N476" s="33">
        <v>5.1084731699071802E-2</v>
      </c>
      <c r="O476" s="33">
        <v>0.25650515411729902</v>
      </c>
      <c r="P476" s="33">
        <v>50.694796229782803</v>
      </c>
      <c r="Q476" s="33">
        <v>81.396809654589404</v>
      </c>
      <c r="R476" s="33">
        <v>0.15203328480981701</v>
      </c>
      <c r="S476" s="33">
        <v>0.12608924459981699</v>
      </c>
      <c r="T476" s="33">
        <v>0</v>
      </c>
      <c r="U476" s="33">
        <v>0</v>
      </c>
      <c r="V476" s="15">
        <v>0</v>
      </c>
      <c r="W476" s="15"/>
      <c r="X476" s="15"/>
    </row>
    <row r="477" spans="1:24" ht="21.25" customHeight="1" x14ac:dyDescent="0.15">
      <c r="A477" s="44" t="s">
        <v>552</v>
      </c>
      <c r="B477" s="48" t="s">
        <v>141</v>
      </c>
      <c r="C477" s="49">
        <v>22</v>
      </c>
      <c r="D477" s="48" t="s">
        <v>59</v>
      </c>
      <c r="E477" s="40">
        <f t="shared" si="14"/>
        <v>69.064346415840774</v>
      </c>
      <c r="F477" s="41">
        <f t="shared" si="15"/>
        <v>1.6844962540448969</v>
      </c>
      <c r="G477" s="42">
        <v>41</v>
      </c>
      <c r="H477" s="43">
        <v>12.781477272727299</v>
      </c>
      <c r="I477" s="33">
        <v>1.9323679735129</v>
      </c>
      <c r="J477" s="33">
        <v>4.5971428021117697</v>
      </c>
      <c r="K477" s="33">
        <v>7.9209099418410398</v>
      </c>
      <c r="L477" s="33">
        <v>12.518052743952801</v>
      </c>
      <c r="M477" s="33">
        <v>50.932854793512099</v>
      </c>
      <c r="N477" s="33">
        <v>0.72783251835640295</v>
      </c>
      <c r="O477" s="33">
        <v>1.7388692813889599</v>
      </c>
      <c r="P477" s="33">
        <v>12.830111122241901</v>
      </c>
      <c r="Q477" s="33">
        <v>37.170002647398803</v>
      </c>
      <c r="R477" s="33">
        <v>-2.0157736840151599</v>
      </c>
      <c r="S477" s="33">
        <v>0.550658156562843</v>
      </c>
      <c r="T477" s="33">
        <v>106.36979135297899</v>
      </c>
      <c r="U477" s="33">
        <v>114.890374288572</v>
      </c>
      <c r="V477" s="15">
        <v>0.48074533002610798</v>
      </c>
      <c r="W477" s="15"/>
      <c r="X477" s="15"/>
    </row>
    <row r="478" spans="1:24" ht="21.25" customHeight="1" x14ac:dyDescent="0.15">
      <c r="A478" s="44" t="s">
        <v>553</v>
      </c>
      <c r="B478" s="48" t="s">
        <v>68</v>
      </c>
      <c r="C478" s="49">
        <v>33</v>
      </c>
      <c r="D478" s="48" t="s">
        <v>66</v>
      </c>
      <c r="E478" s="40">
        <f t="shared" si="14"/>
        <v>68.962039183692397</v>
      </c>
      <c r="F478" s="41">
        <f t="shared" si="15"/>
        <v>1.72405097959231</v>
      </c>
      <c r="G478" s="42">
        <v>40</v>
      </c>
      <c r="H478" s="43">
        <v>14.537800000000001</v>
      </c>
      <c r="I478" s="33">
        <v>4.8148944299278101E-2</v>
      </c>
      <c r="J478" s="33">
        <v>4.1957611927666401</v>
      </c>
      <c r="K478" s="33">
        <v>7.6560843771215596</v>
      </c>
      <c r="L478" s="33">
        <v>11.8518455698882</v>
      </c>
      <c r="M478" s="33">
        <v>61.9162169757128</v>
      </c>
      <c r="N478" s="33">
        <v>3.2588443157939601E-2</v>
      </c>
      <c r="O478" s="33">
        <v>7.7020370393479198E-2</v>
      </c>
      <c r="P478" s="33">
        <v>11.471766226922201</v>
      </c>
      <c r="Q478" s="33">
        <v>24.737079807770002</v>
      </c>
      <c r="R478" s="33">
        <v>1.03725171184075</v>
      </c>
      <c r="S478" s="33">
        <v>0.51955651798388403</v>
      </c>
      <c r="T478" s="33">
        <v>3.91057134817604</v>
      </c>
      <c r="U478" s="33">
        <v>8.6482319319218401</v>
      </c>
      <c r="V478" s="15">
        <v>0.31138089043668499</v>
      </c>
      <c r="W478" s="15"/>
      <c r="X478" s="15"/>
    </row>
    <row r="479" spans="1:24" ht="21.25" customHeight="1" x14ac:dyDescent="0.2">
      <c r="A479" s="47" t="s">
        <v>554</v>
      </c>
      <c r="B479" s="38" t="s">
        <v>78</v>
      </c>
      <c r="C479" s="39">
        <v>30</v>
      </c>
      <c r="D479" s="38" t="s">
        <v>84</v>
      </c>
      <c r="E479" s="40">
        <f t="shared" si="14"/>
        <v>68.904312051915184</v>
      </c>
      <c r="F479" s="41">
        <f t="shared" si="15"/>
        <v>1.4979198272155474</v>
      </c>
      <c r="G479" s="42">
        <v>46</v>
      </c>
      <c r="H479" s="43">
        <v>18.1636666666667</v>
      </c>
      <c r="I479" s="33">
        <v>0.109963190759965</v>
      </c>
      <c r="J479" s="33">
        <v>1.5059608041278301</v>
      </c>
      <c r="K479" s="33">
        <v>6.2217057744170798</v>
      </c>
      <c r="L479" s="33">
        <v>7.7276665785449099</v>
      </c>
      <c r="M479" s="33">
        <v>65.630011299480799</v>
      </c>
      <c r="N479" s="33">
        <v>3.6268832353850103E-2</v>
      </c>
      <c r="O479" s="33">
        <v>0.18211199556418101</v>
      </c>
      <c r="P479" s="33">
        <v>62.710413377058501</v>
      </c>
      <c r="Q479" s="33">
        <v>80.019886921211906</v>
      </c>
      <c r="R479" s="33">
        <v>1.9171924943573001E-2</v>
      </c>
      <c r="S479" s="33">
        <v>0.25059447315461397</v>
      </c>
      <c r="T479" s="33">
        <v>0</v>
      </c>
      <c r="U479" s="33">
        <v>0</v>
      </c>
      <c r="V479" s="15">
        <v>0</v>
      </c>
      <c r="W479" s="15"/>
      <c r="X479" s="15"/>
    </row>
    <row r="480" spans="1:24" ht="21.25" customHeight="1" x14ac:dyDescent="0.2">
      <c r="A480" s="47" t="s">
        <v>555</v>
      </c>
      <c r="B480" s="38" t="s">
        <v>95</v>
      </c>
      <c r="C480" s="39">
        <v>23</v>
      </c>
      <c r="D480" s="38" t="s">
        <v>84</v>
      </c>
      <c r="E480" s="40">
        <f t="shared" si="14"/>
        <v>68.745948174891524</v>
      </c>
      <c r="F480" s="41">
        <f t="shared" si="15"/>
        <v>1.718648704372288</v>
      </c>
      <c r="G480" s="42">
        <v>40</v>
      </c>
      <c r="H480" s="43">
        <v>20.393871794871799</v>
      </c>
      <c r="I480" s="33">
        <v>0.21548888088828</v>
      </c>
      <c r="J480" s="33">
        <v>2.43369381566978</v>
      </c>
      <c r="K480" s="33">
        <v>8.7112141565330408</v>
      </c>
      <c r="L480" s="33">
        <v>11.1449079722028</v>
      </c>
      <c r="M480" s="33">
        <v>42.812847202401599</v>
      </c>
      <c r="N480" s="33">
        <v>6.1968678415262803E-2</v>
      </c>
      <c r="O480" s="33">
        <v>0.31115530763649002</v>
      </c>
      <c r="P480" s="33">
        <v>66.412450209046398</v>
      </c>
      <c r="Q480" s="33">
        <v>68.900825830506406</v>
      </c>
      <c r="R480" s="33">
        <v>1.4352599228432801</v>
      </c>
      <c r="S480" s="33">
        <v>0.34372267085720198</v>
      </c>
      <c r="T480" s="33">
        <v>0</v>
      </c>
      <c r="U480" s="33">
        <v>0</v>
      </c>
      <c r="V480" s="15">
        <v>0</v>
      </c>
      <c r="W480" s="15"/>
      <c r="X480" s="15"/>
    </row>
    <row r="481" spans="1:24" ht="21.25" customHeight="1" x14ac:dyDescent="0.2">
      <c r="A481" s="47" t="s">
        <v>556</v>
      </c>
      <c r="B481" s="38" t="s">
        <v>86</v>
      </c>
      <c r="C481" s="39">
        <v>27</v>
      </c>
      <c r="D481" s="38" t="s">
        <v>73</v>
      </c>
      <c r="E481" s="40">
        <f t="shared" si="14"/>
        <v>68.641949709935147</v>
      </c>
      <c r="F481" s="41">
        <f t="shared" si="15"/>
        <v>1.6741938953642719</v>
      </c>
      <c r="G481" s="42">
        <v>41</v>
      </c>
      <c r="H481" s="43">
        <v>13.8264400884889</v>
      </c>
      <c r="I481" s="33">
        <v>2.6946991125911798E-2</v>
      </c>
      <c r="J481" s="33">
        <v>4.8110278792382601</v>
      </c>
      <c r="K481" s="33">
        <v>7.0883953561051598</v>
      </c>
      <c r="L481" s="33">
        <v>11.8994232353435</v>
      </c>
      <c r="M481" s="33">
        <v>56.742996123753102</v>
      </c>
      <c r="N481" s="33">
        <v>1.47746700689315E-2</v>
      </c>
      <c r="O481" s="33">
        <v>3.4918837811167697E-2</v>
      </c>
      <c r="P481" s="33">
        <v>22.51172133203</v>
      </c>
      <c r="Q481" s="33">
        <v>113.406075204575</v>
      </c>
      <c r="R481" s="33">
        <v>2.8152053720533199</v>
      </c>
      <c r="S481" s="33">
        <v>0.67486453537861102</v>
      </c>
      <c r="T481" s="33">
        <v>4.2772765602927301</v>
      </c>
      <c r="U481" s="33">
        <v>5.76244847742114</v>
      </c>
      <c r="V481" s="15">
        <v>0.42603522947344702</v>
      </c>
      <c r="W481" s="15"/>
      <c r="X481" s="15"/>
    </row>
    <row r="482" spans="1:24" ht="21.25" customHeight="1" x14ac:dyDescent="0.2">
      <c r="A482" s="47" t="s">
        <v>557</v>
      </c>
      <c r="B482" s="38" t="s">
        <v>69</v>
      </c>
      <c r="C482" s="39">
        <v>26</v>
      </c>
      <c r="D482" s="38" t="s">
        <v>103</v>
      </c>
      <c r="E482" s="40">
        <f t="shared" si="14"/>
        <v>68.495174118193532</v>
      </c>
      <c r="F482" s="41">
        <f t="shared" si="15"/>
        <v>1.5567085026862166</v>
      </c>
      <c r="G482" s="42">
        <v>44</v>
      </c>
      <c r="H482" s="43">
        <v>12.160532258064499</v>
      </c>
      <c r="I482" s="33">
        <v>4.4705622694015901E-2</v>
      </c>
      <c r="J482" s="33">
        <v>6.1093731650331202</v>
      </c>
      <c r="K482" s="33">
        <v>6.6125930427905004</v>
      </c>
      <c r="L482" s="33">
        <v>12.7219662078237</v>
      </c>
      <c r="M482" s="33">
        <v>52.040742277030802</v>
      </c>
      <c r="N482" s="33">
        <v>3.2473284988576399E-2</v>
      </c>
      <c r="O482" s="33">
        <v>7.67482025941396E-2</v>
      </c>
      <c r="P482" s="33">
        <v>20.777039755094901</v>
      </c>
      <c r="Q482" s="33">
        <v>89.427071735918005</v>
      </c>
      <c r="R482" s="33">
        <v>2.0753677721366999</v>
      </c>
      <c r="S482" s="33">
        <v>1.0140699987496999</v>
      </c>
      <c r="T482" s="33">
        <v>121.14827922562699</v>
      </c>
      <c r="U482" s="33">
        <v>130.020753133417</v>
      </c>
      <c r="V482" s="15">
        <v>0.482337643648866</v>
      </c>
      <c r="W482" s="15"/>
      <c r="X482" s="15"/>
    </row>
    <row r="483" spans="1:24" ht="21.25" customHeight="1" x14ac:dyDescent="0.15">
      <c r="A483" s="44" t="s">
        <v>558</v>
      </c>
      <c r="B483" s="45" t="s">
        <v>62</v>
      </c>
      <c r="C483" s="46">
        <v>31</v>
      </c>
      <c r="D483" s="45" t="s">
        <v>84</v>
      </c>
      <c r="E483" s="40">
        <f t="shared" si="14"/>
        <v>68.331126281250349</v>
      </c>
      <c r="F483" s="41">
        <f t="shared" si="15"/>
        <v>1.5529801427556897</v>
      </c>
      <c r="G483" s="42">
        <v>44</v>
      </c>
      <c r="H483" s="43">
        <v>21.320552631578899</v>
      </c>
      <c r="I483" s="33">
        <v>8.0041724966663397E-2</v>
      </c>
      <c r="J483" s="33">
        <v>2.5954793633612798</v>
      </c>
      <c r="K483" s="33">
        <v>9.6649850375195001</v>
      </c>
      <c r="L483" s="33">
        <v>12.2604644008807</v>
      </c>
      <c r="M483" s="33">
        <v>36.827924191869101</v>
      </c>
      <c r="N483" s="33">
        <v>1.26236258609249E-2</v>
      </c>
      <c r="O483" s="33">
        <v>0.17677705464313001</v>
      </c>
      <c r="P483" s="33">
        <v>63.911084366936002</v>
      </c>
      <c r="Q483" s="33">
        <v>30.151413852701801</v>
      </c>
      <c r="R483" s="33">
        <v>5.2140109933347896</v>
      </c>
      <c r="S483" s="33">
        <v>0.41691577393182599</v>
      </c>
      <c r="T483" s="33">
        <v>0</v>
      </c>
      <c r="U483" s="33">
        <v>2.7419419676544001E-5</v>
      </c>
      <c r="V483" s="15">
        <v>0</v>
      </c>
      <c r="W483" s="15"/>
      <c r="X483" s="15"/>
    </row>
    <row r="484" spans="1:24" ht="21.25" customHeight="1" x14ac:dyDescent="0.2">
      <c r="A484" s="47" t="s">
        <v>559</v>
      </c>
      <c r="B484" s="38" t="s">
        <v>98</v>
      </c>
      <c r="C484" s="39">
        <v>30</v>
      </c>
      <c r="D484" s="38" t="s">
        <v>84</v>
      </c>
      <c r="E484" s="40">
        <f t="shared" si="14"/>
        <v>68.26297677955516</v>
      </c>
      <c r="F484" s="41">
        <f t="shared" si="15"/>
        <v>1.452403761267131</v>
      </c>
      <c r="G484" s="42">
        <v>47</v>
      </c>
      <c r="H484" s="43">
        <v>18.0788636363636</v>
      </c>
      <c r="I484" s="33">
        <v>6.6681818181818203E-2</v>
      </c>
      <c r="J484" s="33">
        <v>2.0962856215197201</v>
      </c>
      <c r="K484" s="33">
        <v>7.2561327185838698</v>
      </c>
      <c r="L484" s="33">
        <v>9.3524183401035792</v>
      </c>
      <c r="M484" s="33">
        <v>49.800316302134704</v>
      </c>
      <c r="N484" s="33">
        <v>2.0158745703696201E-2</v>
      </c>
      <c r="O484" s="33">
        <v>0.101220501734219</v>
      </c>
      <c r="P484" s="33">
        <v>75.515613023542997</v>
      </c>
      <c r="Q484" s="33">
        <v>77.183488190470499</v>
      </c>
      <c r="R484" s="33">
        <v>-2.93333586430282</v>
      </c>
      <c r="S484" s="33">
        <v>0.238008027156937</v>
      </c>
      <c r="T484" s="33">
        <v>0</v>
      </c>
      <c r="U484" s="33">
        <v>0</v>
      </c>
      <c r="V484" s="15">
        <v>0</v>
      </c>
      <c r="W484" s="15"/>
      <c r="X484" s="15"/>
    </row>
    <row r="485" spans="1:24" ht="21.25" customHeight="1" x14ac:dyDescent="0.15">
      <c r="A485" s="44" t="s">
        <v>560</v>
      </c>
      <c r="B485" s="48" t="s">
        <v>138</v>
      </c>
      <c r="C485" s="49">
        <v>23</v>
      </c>
      <c r="D485" s="48" t="s">
        <v>84</v>
      </c>
      <c r="E485" s="40">
        <f t="shared" si="14"/>
        <v>68.134408538681939</v>
      </c>
      <c r="F485" s="41">
        <f t="shared" si="15"/>
        <v>1.5845211288065568</v>
      </c>
      <c r="G485" s="42">
        <v>43</v>
      </c>
      <c r="H485" s="43">
        <v>19.899012820512901</v>
      </c>
      <c r="I485" s="33">
        <v>4.8171794840472897E-2</v>
      </c>
      <c r="J485" s="33">
        <v>1.7620414851939401</v>
      </c>
      <c r="K485" s="33">
        <v>9.62334879506869</v>
      </c>
      <c r="L485" s="33">
        <v>11.3853902802626</v>
      </c>
      <c r="M485" s="33">
        <v>36.502941856662702</v>
      </c>
      <c r="N485" s="33">
        <v>1.7596675588129201E-2</v>
      </c>
      <c r="O485" s="33">
        <v>8.8355910534559504E-2</v>
      </c>
      <c r="P485" s="33">
        <v>77.750274742467894</v>
      </c>
      <c r="Q485" s="33">
        <v>99.127294296506307</v>
      </c>
      <c r="R485" s="33">
        <v>-4.3695754077646196</v>
      </c>
      <c r="S485" s="33">
        <v>0.184215164368944</v>
      </c>
      <c r="T485" s="33">
        <v>0</v>
      </c>
      <c r="U485" s="33">
        <v>0</v>
      </c>
      <c r="V485" s="15">
        <v>0</v>
      </c>
      <c r="W485" s="15"/>
      <c r="X485" s="15"/>
    </row>
    <row r="486" spans="1:24" ht="21.25" customHeight="1" x14ac:dyDescent="0.15">
      <c r="A486" s="37" t="s">
        <v>561</v>
      </c>
      <c r="B486" s="38" t="s">
        <v>83</v>
      </c>
      <c r="C486" s="39">
        <v>31</v>
      </c>
      <c r="D486" s="38" t="s">
        <v>84</v>
      </c>
      <c r="E486" s="40">
        <f t="shared" si="14"/>
        <v>68.080154058267468</v>
      </c>
      <c r="F486" s="41">
        <f t="shared" si="15"/>
        <v>1.6604915623967675</v>
      </c>
      <c r="G486" s="42">
        <v>41</v>
      </c>
      <c r="H486" s="43">
        <v>20.212170731707399</v>
      </c>
      <c r="I486" s="33">
        <v>6.8843546657054999E-2</v>
      </c>
      <c r="J486" s="33">
        <v>2.0340052376028499</v>
      </c>
      <c r="K486" s="33">
        <v>6.7965535923088503</v>
      </c>
      <c r="L486" s="33">
        <v>8.8305588299116593</v>
      </c>
      <c r="M486" s="33">
        <v>46.886391981380001</v>
      </c>
      <c r="N486" s="33">
        <v>2.23441619803957E-2</v>
      </c>
      <c r="O486" s="33">
        <v>0.112193849742924</v>
      </c>
      <c r="P486" s="33">
        <v>89.604469391782601</v>
      </c>
      <c r="Q486" s="33">
        <v>89.527482528437105</v>
      </c>
      <c r="R486" s="33">
        <v>2.1776036645466399</v>
      </c>
      <c r="S486" s="33">
        <v>0.29112058569250998</v>
      </c>
      <c r="T486" s="33">
        <v>0</v>
      </c>
      <c r="U486" s="33">
        <v>0</v>
      </c>
      <c r="V486" s="15">
        <v>0</v>
      </c>
      <c r="W486" s="15"/>
      <c r="X486" s="15"/>
    </row>
    <row r="487" spans="1:24" ht="21.25" customHeight="1" x14ac:dyDescent="0.15">
      <c r="A487" s="44" t="s">
        <v>562</v>
      </c>
      <c r="B487" s="45" t="s">
        <v>141</v>
      </c>
      <c r="C487" s="46">
        <v>34</v>
      </c>
      <c r="D487" s="45" t="s">
        <v>84</v>
      </c>
      <c r="E487" s="40">
        <f t="shared" si="14"/>
        <v>67.609341604253487</v>
      </c>
      <c r="F487" s="41">
        <f t="shared" si="15"/>
        <v>1.6490083318110607</v>
      </c>
      <c r="G487" s="42">
        <v>41</v>
      </c>
      <c r="H487" s="43">
        <v>19.719207317073199</v>
      </c>
      <c r="I487" s="33">
        <v>5.0889226297755302E-2</v>
      </c>
      <c r="J487" s="33">
        <v>1.9084186116365101</v>
      </c>
      <c r="K487" s="33">
        <v>7.5954991007560002</v>
      </c>
      <c r="L487" s="33">
        <v>9.5039177123925693</v>
      </c>
      <c r="M487" s="33">
        <v>49.592537594198198</v>
      </c>
      <c r="N487" s="33">
        <v>1.6043205428868602E-2</v>
      </c>
      <c r="O487" s="33">
        <v>0.10912881611143101</v>
      </c>
      <c r="P487" s="33">
        <v>70.415310188769993</v>
      </c>
      <c r="Q487" s="33">
        <v>55.446184046411901</v>
      </c>
      <c r="R487" s="33">
        <v>-2.2527070552169599</v>
      </c>
      <c r="S487" s="33">
        <v>0.22859552549710699</v>
      </c>
      <c r="T487" s="33">
        <v>0</v>
      </c>
      <c r="U487" s="33">
        <v>0</v>
      </c>
      <c r="V487" s="15">
        <v>0</v>
      </c>
      <c r="W487" s="15"/>
      <c r="X487" s="15"/>
    </row>
    <row r="488" spans="1:24" ht="21.25" customHeight="1" x14ac:dyDescent="0.2">
      <c r="A488" s="47" t="s">
        <v>563</v>
      </c>
      <c r="B488" s="38" t="s">
        <v>74</v>
      </c>
      <c r="C488" s="39">
        <v>28</v>
      </c>
      <c r="D488" s="38" t="s">
        <v>84</v>
      </c>
      <c r="E488" s="40">
        <f t="shared" si="14"/>
        <v>67.547624018642594</v>
      </c>
      <c r="F488" s="41">
        <f t="shared" si="15"/>
        <v>1.6475030248449414</v>
      </c>
      <c r="G488" s="42">
        <v>41</v>
      </c>
      <c r="H488" s="43">
        <v>20.4153285714285</v>
      </c>
      <c r="I488" s="33">
        <v>5.9691926000091801E-2</v>
      </c>
      <c r="J488" s="33">
        <v>2.5262424965788899</v>
      </c>
      <c r="K488" s="33">
        <v>6.7146269892627402</v>
      </c>
      <c r="L488" s="33">
        <v>9.2408694858416407</v>
      </c>
      <c r="M488" s="33">
        <v>48.295653493053699</v>
      </c>
      <c r="N488" s="33">
        <v>1.9220820683892501E-2</v>
      </c>
      <c r="O488" s="33">
        <v>9.6511020177725504E-2</v>
      </c>
      <c r="P488" s="33">
        <v>77.420833871176995</v>
      </c>
      <c r="Q488" s="33">
        <v>80.336688362611099</v>
      </c>
      <c r="R488" s="33">
        <v>-3.0588030263579</v>
      </c>
      <c r="S488" s="33">
        <v>0.32036291718639598</v>
      </c>
      <c r="T488" s="33">
        <v>0</v>
      </c>
      <c r="U488" s="33">
        <v>3.1370713100554801E-5</v>
      </c>
      <c r="V488" s="15">
        <v>0</v>
      </c>
      <c r="W488" s="15"/>
      <c r="X488" s="15"/>
    </row>
    <row r="489" spans="1:24" ht="21.25" customHeight="1" x14ac:dyDescent="0.15">
      <c r="A489" s="37" t="s">
        <v>564</v>
      </c>
      <c r="B489" s="38" t="s">
        <v>106</v>
      </c>
      <c r="C489" s="39">
        <v>24</v>
      </c>
      <c r="D489" s="50"/>
      <c r="E489" s="40">
        <f t="shared" si="14"/>
        <v>67.322538477244294</v>
      </c>
      <c r="F489" s="41">
        <f t="shared" si="15"/>
        <v>1.7262189353139563</v>
      </c>
      <c r="G489" s="42">
        <v>39</v>
      </c>
      <c r="H489" s="43">
        <v>11.881148148148201</v>
      </c>
      <c r="I489" s="33">
        <v>1.7325523069411599</v>
      </c>
      <c r="J489" s="33">
        <v>3.2607210482504798</v>
      </c>
      <c r="K489" s="33">
        <v>8.2601098091639802</v>
      </c>
      <c r="L489" s="33">
        <v>11.520830857414399</v>
      </c>
      <c r="M489" s="33">
        <v>41.353314815738997</v>
      </c>
      <c r="N489" s="33">
        <v>1.54983215671186</v>
      </c>
      <c r="O489" s="33">
        <v>5.0303328673612997</v>
      </c>
      <c r="P489" s="33">
        <v>10.113613812043999</v>
      </c>
      <c r="Q489" s="33">
        <v>19.047198942747698</v>
      </c>
      <c r="R489" s="33">
        <v>0.68033449961080505</v>
      </c>
      <c r="S489" s="33">
        <v>0.48471141550251801</v>
      </c>
      <c r="T489" s="33">
        <v>90.219565437372196</v>
      </c>
      <c r="U489" s="33">
        <v>114.95718821858701</v>
      </c>
      <c r="V489" s="15">
        <v>0.439716312056738</v>
      </c>
      <c r="W489" s="15"/>
      <c r="X489" s="15"/>
    </row>
    <row r="490" spans="1:24" ht="21.25" customHeight="1" x14ac:dyDescent="0.2">
      <c r="A490" s="47" t="s">
        <v>565</v>
      </c>
      <c r="B490" s="38" t="s">
        <v>106</v>
      </c>
      <c r="C490" s="39">
        <v>23</v>
      </c>
      <c r="D490" s="38" t="s">
        <v>84</v>
      </c>
      <c r="E490" s="40">
        <f t="shared" si="14"/>
        <v>67.261021172675001</v>
      </c>
      <c r="F490" s="41">
        <f t="shared" si="15"/>
        <v>1.7246415685301282</v>
      </c>
      <c r="G490" s="42">
        <v>39</v>
      </c>
      <c r="H490" s="43">
        <v>18.694871428571499</v>
      </c>
      <c r="I490" s="33">
        <v>0.112394714826083</v>
      </c>
      <c r="J490" s="33">
        <v>1.7895612441351101</v>
      </c>
      <c r="K490" s="33">
        <v>8.5543486029831595</v>
      </c>
      <c r="L490" s="33">
        <v>10.343909847118301</v>
      </c>
      <c r="M490" s="33">
        <v>51.216095536021299</v>
      </c>
      <c r="N490" s="33">
        <v>0.111966446697518</v>
      </c>
      <c r="O490" s="33">
        <v>0.19885934918905099</v>
      </c>
      <c r="P490" s="33">
        <v>51.117625824657203</v>
      </c>
      <c r="Q490" s="33">
        <v>35.318039940472097</v>
      </c>
      <c r="R490" s="33">
        <v>1.31094019968121</v>
      </c>
      <c r="S490" s="33">
        <v>0.266021150211111</v>
      </c>
      <c r="T490" s="33">
        <v>0</v>
      </c>
      <c r="U490" s="33">
        <v>0</v>
      </c>
      <c r="V490" s="15">
        <v>0</v>
      </c>
      <c r="W490" s="15"/>
      <c r="X490" s="15"/>
    </row>
    <row r="491" spans="1:24" ht="21.25" customHeight="1" x14ac:dyDescent="0.15">
      <c r="A491" s="44" t="s">
        <v>566</v>
      </c>
      <c r="B491" s="45" t="s">
        <v>95</v>
      </c>
      <c r="C491" s="46">
        <v>28</v>
      </c>
      <c r="D491" s="45" t="s">
        <v>60</v>
      </c>
      <c r="E491" s="40">
        <f t="shared" si="14"/>
        <v>66.979407516996929</v>
      </c>
      <c r="F491" s="41">
        <f t="shared" si="15"/>
        <v>1.6744851879249232</v>
      </c>
      <c r="G491" s="42">
        <v>40</v>
      </c>
      <c r="H491" s="43">
        <v>13.942871794871801</v>
      </c>
      <c r="I491" s="33">
        <v>0.104721109001987</v>
      </c>
      <c r="J491" s="33">
        <v>6.2429484610959198</v>
      </c>
      <c r="K491" s="33">
        <v>5.4002109216226399</v>
      </c>
      <c r="L491" s="33">
        <v>11.643159382718601</v>
      </c>
      <c r="M491" s="33">
        <v>51.529690006050402</v>
      </c>
      <c r="N491" s="33">
        <v>6.4795007716531197E-2</v>
      </c>
      <c r="O491" s="33">
        <v>0.153138199017024</v>
      </c>
      <c r="P491" s="33">
        <v>29.89403983891</v>
      </c>
      <c r="Q491" s="33">
        <v>59.899864191093201</v>
      </c>
      <c r="R491" s="33">
        <v>-0.39554994207541799</v>
      </c>
      <c r="S491" s="33">
        <v>0.88172263300146403</v>
      </c>
      <c r="T491" s="33">
        <v>121.718332800067</v>
      </c>
      <c r="U491" s="33">
        <v>146.44113248105199</v>
      </c>
      <c r="V491" s="15">
        <v>0.45390280247041098</v>
      </c>
      <c r="W491" s="15"/>
      <c r="X491" s="15"/>
    </row>
    <row r="492" spans="1:24" ht="21.25" customHeight="1" x14ac:dyDescent="0.15">
      <c r="A492" s="44" t="s">
        <v>567</v>
      </c>
      <c r="B492" s="48" t="s">
        <v>127</v>
      </c>
      <c r="C492" s="49">
        <v>44</v>
      </c>
      <c r="D492" s="48" t="s">
        <v>84</v>
      </c>
      <c r="E492" s="40">
        <f t="shared" si="14"/>
        <v>66.830822800636582</v>
      </c>
      <c r="F492" s="41">
        <f t="shared" si="15"/>
        <v>1.3923088083465955</v>
      </c>
      <c r="G492" s="42">
        <v>48</v>
      </c>
      <c r="H492" s="43">
        <v>19.1493908968834</v>
      </c>
      <c r="I492" s="33">
        <v>3.8561730342308399E-2</v>
      </c>
      <c r="J492" s="33">
        <v>1.98682125064927</v>
      </c>
      <c r="K492" s="33">
        <v>6.5210018266018599</v>
      </c>
      <c r="L492" s="33">
        <v>8.5078230772510999</v>
      </c>
      <c r="M492" s="33">
        <v>58.696857713561798</v>
      </c>
      <c r="N492" s="33">
        <v>1.12663515347508E-2</v>
      </c>
      <c r="O492" s="33">
        <v>5.6570274066875502E-2</v>
      </c>
      <c r="P492" s="33">
        <v>59.228920819842699</v>
      </c>
      <c r="Q492" s="33">
        <v>80.582450068585004</v>
      </c>
      <c r="R492" s="33">
        <v>0.106203276711565</v>
      </c>
      <c r="S492" s="33">
        <v>0.25729304041821899</v>
      </c>
      <c r="T492" s="33">
        <v>0</v>
      </c>
      <c r="U492" s="33">
        <v>0</v>
      </c>
      <c r="V492" s="15">
        <v>0</v>
      </c>
      <c r="W492" s="15"/>
      <c r="X492" s="15"/>
    </row>
    <row r="493" spans="1:24" ht="21.25" customHeight="1" x14ac:dyDescent="0.15">
      <c r="A493" s="44" t="s">
        <v>568</v>
      </c>
      <c r="B493" s="45" t="s">
        <v>70</v>
      </c>
      <c r="C493" s="46">
        <v>36</v>
      </c>
      <c r="D493" s="45" t="s">
        <v>60</v>
      </c>
      <c r="E493" s="40">
        <f t="shared" si="14"/>
        <v>66.75954378302616</v>
      </c>
      <c r="F493" s="41">
        <f t="shared" si="15"/>
        <v>1.7117831739237477</v>
      </c>
      <c r="G493" s="42">
        <v>39</v>
      </c>
      <c r="H493" s="43">
        <v>14.5712976190476</v>
      </c>
      <c r="I493" s="33">
        <v>4.1151289548358401E-2</v>
      </c>
      <c r="J493" s="33">
        <v>6.2026635842989402</v>
      </c>
      <c r="K493" s="33">
        <v>6.5002653640036696</v>
      </c>
      <c r="L493" s="33">
        <v>12.702928948302601</v>
      </c>
      <c r="M493" s="33">
        <v>46.848488891555498</v>
      </c>
      <c r="N493" s="33">
        <v>2.4714549157656699E-2</v>
      </c>
      <c r="O493" s="33">
        <v>5.84110054292915E-2</v>
      </c>
      <c r="P493" s="33">
        <v>25.54845240741</v>
      </c>
      <c r="Q493" s="33">
        <v>41.467434040551097</v>
      </c>
      <c r="R493" s="33">
        <v>2.94916934893247</v>
      </c>
      <c r="S493" s="33">
        <v>0.99028864013025597</v>
      </c>
      <c r="T493" s="33">
        <v>249.24006334992299</v>
      </c>
      <c r="U493" s="33">
        <v>205.86454544739399</v>
      </c>
      <c r="V493" s="15">
        <v>0.54765444808079899</v>
      </c>
      <c r="W493" s="15"/>
      <c r="X493" s="15"/>
    </row>
    <row r="494" spans="1:24" ht="21.25" customHeight="1" x14ac:dyDescent="0.2">
      <c r="A494" s="47" t="s">
        <v>569</v>
      </c>
      <c r="B494" s="38" t="s">
        <v>72</v>
      </c>
      <c r="C494" s="39">
        <v>28</v>
      </c>
      <c r="D494" s="38" t="s">
        <v>59</v>
      </c>
      <c r="E494" s="40">
        <f t="shared" si="14"/>
        <v>66.727805979637807</v>
      </c>
      <c r="F494" s="41">
        <f t="shared" si="15"/>
        <v>1.4828401328808403</v>
      </c>
      <c r="G494" s="42">
        <v>45</v>
      </c>
      <c r="H494" s="43">
        <v>10.7153958333334</v>
      </c>
      <c r="I494" s="33">
        <v>0.24398899992815601</v>
      </c>
      <c r="J494" s="33">
        <v>6.6346505178345003</v>
      </c>
      <c r="K494" s="33">
        <v>7.8553482176185696</v>
      </c>
      <c r="L494" s="33">
        <v>14.489998735453099</v>
      </c>
      <c r="M494" s="33">
        <v>41.543370451463304</v>
      </c>
      <c r="N494" s="33">
        <v>0.12407250525241099</v>
      </c>
      <c r="O494" s="33">
        <v>0.50445767472856196</v>
      </c>
      <c r="P494" s="33">
        <v>7.3860459904490403</v>
      </c>
      <c r="Q494" s="33">
        <v>22.639924094580898</v>
      </c>
      <c r="R494" s="33">
        <v>2.2403927597060198</v>
      </c>
      <c r="S494" s="33">
        <v>1.0420376492669099</v>
      </c>
      <c r="T494" s="33">
        <v>128.07627008455901</v>
      </c>
      <c r="U494" s="33">
        <v>150.294936170808</v>
      </c>
      <c r="V494" s="15">
        <v>0.46009165893065401</v>
      </c>
      <c r="W494" s="15"/>
      <c r="X494" s="15"/>
    </row>
    <row r="495" spans="1:24" ht="21.25" customHeight="1" x14ac:dyDescent="0.15">
      <c r="A495" s="44" t="s">
        <v>570</v>
      </c>
      <c r="B495" s="45" t="s">
        <v>179</v>
      </c>
      <c r="C495" s="46">
        <v>27</v>
      </c>
      <c r="D495" s="45" t="s">
        <v>84</v>
      </c>
      <c r="E495" s="40">
        <f t="shared" si="14"/>
        <v>66.63371606585001</v>
      </c>
      <c r="F495" s="41">
        <f t="shared" si="15"/>
        <v>1.6252125869719514</v>
      </c>
      <c r="G495" s="42">
        <v>41</v>
      </c>
      <c r="H495" s="43">
        <v>16.878166666666701</v>
      </c>
      <c r="I495" s="33">
        <v>0.69006642884092495</v>
      </c>
      <c r="J495" s="33">
        <v>2.0481138373002201</v>
      </c>
      <c r="K495" s="33">
        <v>8.8575296416566101</v>
      </c>
      <c r="L495" s="33">
        <v>10.905643478956801</v>
      </c>
      <c r="M495" s="33">
        <v>45.358250178944701</v>
      </c>
      <c r="N495" s="33">
        <v>7.08513279465115E-2</v>
      </c>
      <c r="O495" s="33">
        <v>1.3158757316291401</v>
      </c>
      <c r="P495" s="33">
        <v>43.029545381244397</v>
      </c>
      <c r="Q495" s="33">
        <v>25.0225606128216</v>
      </c>
      <c r="R495" s="33">
        <v>-4.3283814489114603</v>
      </c>
      <c r="S495" s="33">
        <v>0.17208326110132599</v>
      </c>
      <c r="T495" s="33">
        <v>0</v>
      </c>
      <c r="U495" s="33">
        <v>0</v>
      </c>
      <c r="V495" s="15">
        <v>0</v>
      </c>
      <c r="W495" s="15"/>
      <c r="X495" s="15"/>
    </row>
    <row r="496" spans="1:24" ht="21.25" customHeight="1" x14ac:dyDescent="0.2">
      <c r="A496" s="47" t="s">
        <v>571</v>
      </c>
      <c r="B496" s="38" t="s">
        <v>151</v>
      </c>
      <c r="C496" s="39">
        <v>22</v>
      </c>
      <c r="D496" s="38" t="s">
        <v>84</v>
      </c>
      <c r="E496" s="40">
        <f t="shared" si="14"/>
        <v>66.274388288040527</v>
      </c>
      <c r="F496" s="41">
        <f t="shared" si="15"/>
        <v>1.5779616259057268</v>
      </c>
      <c r="G496" s="42">
        <v>42</v>
      </c>
      <c r="H496" s="43">
        <v>19.3675945945946</v>
      </c>
      <c r="I496" s="33">
        <v>0.21963005589117701</v>
      </c>
      <c r="J496" s="33">
        <v>2.0418379964009299</v>
      </c>
      <c r="K496" s="33">
        <v>6.2698292230660799</v>
      </c>
      <c r="L496" s="33">
        <v>8.3116672194669992</v>
      </c>
      <c r="M496" s="33">
        <v>56.188043507325702</v>
      </c>
      <c r="N496" s="33">
        <v>4.1037620855326702E-2</v>
      </c>
      <c r="O496" s="33">
        <v>0.30456749557563301</v>
      </c>
      <c r="P496" s="33">
        <v>63.1811494241269</v>
      </c>
      <c r="Q496" s="33">
        <v>120.433323148176</v>
      </c>
      <c r="R496" s="33">
        <v>-2.9695384618571201</v>
      </c>
      <c r="S496" s="33">
        <v>0.200258010354045</v>
      </c>
      <c r="T496" s="33">
        <v>0</v>
      </c>
      <c r="U496" s="33">
        <v>0</v>
      </c>
      <c r="V496" s="15">
        <v>0</v>
      </c>
      <c r="W496" s="15"/>
      <c r="X496" s="15"/>
    </row>
    <row r="497" spans="1:24" ht="21.25" customHeight="1" x14ac:dyDescent="0.2">
      <c r="A497" s="47" t="s">
        <v>572</v>
      </c>
      <c r="B497" s="38" t="s">
        <v>135</v>
      </c>
      <c r="C497" s="39">
        <v>24</v>
      </c>
      <c r="D497" s="38" t="s">
        <v>73</v>
      </c>
      <c r="E497" s="40">
        <f t="shared" si="14"/>
        <v>66.075740503571538</v>
      </c>
      <c r="F497" s="41">
        <f t="shared" si="15"/>
        <v>1.6518935125892884</v>
      </c>
      <c r="G497" s="42">
        <v>40</v>
      </c>
      <c r="H497" s="43">
        <v>11.179928571428499</v>
      </c>
      <c r="I497" s="33">
        <v>0.51413475577782297</v>
      </c>
      <c r="J497" s="33">
        <v>5.7581136373966402</v>
      </c>
      <c r="K497" s="33">
        <v>4.8202588333459202</v>
      </c>
      <c r="L497" s="33">
        <v>10.578372470742501</v>
      </c>
      <c r="M497" s="33">
        <v>59.761767054289201</v>
      </c>
      <c r="N497" s="33">
        <v>0.18526059753146901</v>
      </c>
      <c r="O497" s="33">
        <v>0.76397227310821603</v>
      </c>
      <c r="P497" s="33">
        <v>14.658975089914099</v>
      </c>
      <c r="Q497" s="33">
        <v>75.974223369090396</v>
      </c>
      <c r="R497" s="33">
        <v>-0.52284494552622796</v>
      </c>
      <c r="S497" s="33">
        <v>0.77135489121981604</v>
      </c>
      <c r="T497" s="33">
        <v>2.2906356619473298</v>
      </c>
      <c r="U497" s="33">
        <v>3.86768739659894</v>
      </c>
      <c r="V497" s="15">
        <v>0.37195769695266001</v>
      </c>
      <c r="W497" s="15"/>
      <c r="X497" s="15"/>
    </row>
    <row r="498" spans="1:24" ht="21.25" customHeight="1" x14ac:dyDescent="0.15">
      <c r="A498" s="44" t="s">
        <v>573</v>
      </c>
      <c r="B498" s="48" t="s">
        <v>163</v>
      </c>
      <c r="C498" s="49">
        <v>36</v>
      </c>
      <c r="D498" s="48" t="s">
        <v>73</v>
      </c>
      <c r="E498" s="40">
        <f t="shared" si="14"/>
        <v>65.876279289020474</v>
      </c>
      <c r="F498" s="41">
        <f t="shared" si="15"/>
        <v>1.5684828402147732</v>
      </c>
      <c r="G498" s="42">
        <v>42</v>
      </c>
      <c r="H498" s="43">
        <v>12.5375625</v>
      </c>
      <c r="I498" s="33">
        <v>0.37568911005696398</v>
      </c>
      <c r="J498" s="33">
        <v>3.2499969314799002</v>
      </c>
      <c r="K498" s="33">
        <v>8.2925817585066994</v>
      </c>
      <c r="L498" s="33">
        <v>11.5425786899866</v>
      </c>
      <c r="M498" s="33">
        <v>54.9829977897341</v>
      </c>
      <c r="N498" s="33">
        <v>0.214262599539945</v>
      </c>
      <c r="O498" s="33">
        <v>0.83642283799365502</v>
      </c>
      <c r="P498" s="33">
        <v>10.420993241031599</v>
      </c>
      <c r="Q498" s="33">
        <v>16.843824459725301</v>
      </c>
      <c r="R498" s="33">
        <v>-5.3451875672475397</v>
      </c>
      <c r="S498" s="33">
        <v>0.30897368514003798</v>
      </c>
      <c r="T498" s="33">
        <v>4.3807679196318201</v>
      </c>
      <c r="U498" s="33">
        <v>1.07988833103307</v>
      </c>
      <c r="V498" s="15">
        <v>0.80224202340120199</v>
      </c>
      <c r="W498" s="15"/>
      <c r="X498" s="15"/>
    </row>
    <row r="499" spans="1:24" ht="21.25" customHeight="1" x14ac:dyDescent="0.15">
      <c r="A499" s="37" t="s">
        <v>574</v>
      </c>
      <c r="B499" s="38" t="s">
        <v>72</v>
      </c>
      <c r="C499" s="39">
        <v>29</v>
      </c>
      <c r="D499" s="38" t="s">
        <v>84</v>
      </c>
      <c r="E499" s="40">
        <f t="shared" si="14"/>
        <v>65.526607728974938</v>
      </c>
      <c r="F499" s="41">
        <f t="shared" si="15"/>
        <v>1.4561468384216654</v>
      </c>
      <c r="G499" s="42">
        <v>45</v>
      </c>
      <c r="H499" s="43">
        <v>18.054243243243299</v>
      </c>
      <c r="I499" s="33">
        <v>6.3832051649425403E-2</v>
      </c>
      <c r="J499" s="33">
        <v>2.1280528164110302</v>
      </c>
      <c r="K499" s="33">
        <v>7.7567570185256596</v>
      </c>
      <c r="L499" s="33">
        <v>9.8848098349367</v>
      </c>
      <c r="M499" s="33">
        <v>43.324341452699798</v>
      </c>
      <c r="N499" s="33">
        <v>1.6168439126251301E-2</v>
      </c>
      <c r="O499" s="33">
        <v>8.1184491568751904E-2</v>
      </c>
      <c r="P499" s="33">
        <v>70.238192573387295</v>
      </c>
      <c r="Q499" s="33">
        <v>40.069893824061303</v>
      </c>
      <c r="R499" s="33">
        <v>2.1762972551635702</v>
      </c>
      <c r="S499" s="33">
        <v>0.33423179538513997</v>
      </c>
      <c r="T499" s="33">
        <v>0</v>
      </c>
      <c r="U499" s="33">
        <v>0</v>
      </c>
      <c r="V499" s="15">
        <v>0</v>
      </c>
      <c r="W499" s="15"/>
      <c r="X499" s="15"/>
    </row>
    <row r="500" spans="1:24" ht="21.25" customHeight="1" x14ac:dyDescent="0.15">
      <c r="A500" s="44" t="s">
        <v>575</v>
      </c>
      <c r="B500" s="48" t="s">
        <v>72</v>
      </c>
      <c r="C500" s="49">
        <v>31</v>
      </c>
      <c r="D500" s="48" t="s">
        <v>84</v>
      </c>
      <c r="E500" s="40">
        <f t="shared" si="14"/>
        <v>65.477069107092959</v>
      </c>
      <c r="F500" s="41">
        <f t="shared" si="15"/>
        <v>1.4550459801576212</v>
      </c>
      <c r="G500" s="42">
        <v>45</v>
      </c>
      <c r="H500" s="43">
        <v>18.291111111111199</v>
      </c>
      <c r="I500" s="33">
        <v>0.26033617627547401</v>
      </c>
      <c r="J500" s="33">
        <v>2.1282214926671998</v>
      </c>
      <c r="K500" s="33">
        <v>8.8456846558650799</v>
      </c>
      <c r="L500" s="33">
        <v>10.973906148532301</v>
      </c>
      <c r="M500" s="33">
        <v>41.885380578594997</v>
      </c>
      <c r="N500" s="33">
        <v>8.34736874974146E-2</v>
      </c>
      <c r="O500" s="33">
        <v>0.41913562749812</v>
      </c>
      <c r="P500" s="33">
        <v>53.871945586011897</v>
      </c>
      <c r="Q500" s="33">
        <v>61.538441036848198</v>
      </c>
      <c r="R500" s="33">
        <v>2.1868280215939699</v>
      </c>
      <c r="S500" s="33">
        <v>0.33425828766367</v>
      </c>
      <c r="T500" s="33">
        <v>0</v>
      </c>
      <c r="U500" s="33">
        <v>0</v>
      </c>
      <c r="V500" s="15">
        <v>0</v>
      </c>
      <c r="W500" s="15"/>
      <c r="X500" s="15"/>
    </row>
    <row r="501" spans="1:24" ht="21.25" customHeight="1" x14ac:dyDescent="0.2">
      <c r="A501" s="47" t="s">
        <v>576</v>
      </c>
      <c r="B501" s="38" t="s">
        <v>88</v>
      </c>
      <c r="C501" s="39">
        <v>42</v>
      </c>
      <c r="D501" s="38" t="s">
        <v>60</v>
      </c>
      <c r="E501" s="40">
        <f t="shared" si="14"/>
        <v>65.450695684915459</v>
      </c>
      <c r="F501" s="41">
        <f t="shared" si="15"/>
        <v>1.6362673921228865</v>
      </c>
      <c r="G501" s="42">
        <v>40</v>
      </c>
      <c r="H501" s="43">
        <v>11.303022727272699</v>
      </c>
      <c r="I501" s="33">
        <v>1.4798783414694501</v>
      </c>
      <c r="J501" s="33">
        <v>4.4461942220254</v>
      </c>
      <c r="K501" s="33">
        <v>8.2673751862640401</v>
      </c>
      <c r="L501" s="33">
        <v>12.7135694082894</v>
      </c>
      <c r="M501" s="33">
        <v>34.552824725817104</v>
      </c>
      <c r="N501" s="33">
        <v>1.7850937370767599</v>
      </c>
      <c r="O501" s="33">
        <v>3.89433246233496</v>
      </c>
      <c r="P501" s="33">
        <v>11.2245508623433</v>
      </c>
      <c r="Q501" s="33">
        <v>29.850295588849601</v>
      </c>
      <c r="R501" s="33">
        <v>2.44050096179694</v>
      </c>
      <c r="S501" s="33">
        <v>0.590745649554972</v>
      </c>
      <c r="T501" s="33">
        <v>119.75181608603199</v>
      </c>
      <c r="U501" s="33">
        <v>111.63250719841299</v>
      </c>
      <c r="V501" s="15">
        <v>0.51754507127442095</v>
      </c>
      <c r="W501" s="15"/>
      <c r="X501" s="15"/>
    </row>
    <row r="502" spans="1:24" ht="21.25" customHeight="1" x14ac:dyDescent="0.15">
      <c r="A502" s="44" t="s">
        <v>577</v>
      </c>
      <c r="B502" s="45" t="s">
        <v>163</v>
      </c>
      <c r="C502" s="46">
        <v>24</v>
      </c>
      <c r="D502" s="45" t="s">
        <v>63</v>
      </c>
      <c r="E502" s="40">
        <f t="shared" si="14"/>
        <v>65.421772978647567</v>
      </c>
      <c r="F502" s="41">
        <f t="shared" si="15"/>
        <v>1.5576612613963707</v>
      </c>
      <c r="G502" s="42">
        <v>42</v>
      </c>
      <c r="H502" s="43">
        <v>12.723625</v>
      </c>
      <c r="I502" s="33">
        <v>1.3516664025634699</v>
      </c>
      <c r="J502" s="33">
        <v>4.3681575360116804</v>
      </c>
      <c r="K502" s="33">
        <v>6.0708245971121704</v>
      </c>
      <c r="L502" s="33">
        <v>10.438982133123901</v>
      </c>
      <c r="M502" s="33">
        <v>52.028204528690502</v>
      </c>
      <c r="N502" s="33">
        <v>1.2011273666650899</v>
      </c>
      <c r="O502" s="33">
        <v>2.3473532430941102</v>
      </c>
      <c r="P502" s="33">
        <v>16.9800891437127</v>
      </c>
      <c r="Q502" s="33">
        <v>74.185772496429706</v>
      </c>
      <c r="R502" s="33">
        <v>-5.0882408961440699</v>
      </c>
      <c r="S502" s="33">
        <v>0.41527600167892798</v>
      </c>
      <c r="T502" s="33">
        <v>30.3356648538917</v>
      </c>
      <c r="U502" s="33">
        <v>49.224332576894199</v>
      </c>
      <c r="V502" s="15">
        <v>0.38129293405624498</v>
      </c>
      <c r="W502" s="15"/>
      <c r="X502" s="15"/>
    </row>
    <row r="503" spans="1:24" ht="21.25" customHeight="1" x14ac:dyDescent="0.15">
      <c r="A503" s="44" t="s">
        <v>578</v>
      </c>
      <c r="B503" s="45" t="s">
        <v>100</v>
      </c>
      <c r="C503" s="46">
        <v>29</v>
      </c>
      <c r="D503" s="45" t="s">
        <v>73</v>
      </c>
      <c r="E503" s="40">
        <f t="shared" si="14"/>
        <v>65.18577705234776</v>
      </c>
      <c r="F503" s="41">
        <f t="shared" si="15"/>
        <v>1.629644426308694</v>
      </c>
      <c r="G503" s="42">
        <v>40</v>
      </c>
      <c r="H503" s="43">
        <v>14.580399999999999</v>
      </c>
      <c r="I503" s="33">
        <v>6.8321519617943499E-2</v>
      </c>
      <c r="J503" s="33">
        <v>5.32229219073864</v>
      </c>
      <c r="K503" s="33">
        <v>6.0474049942868398</v>
      </c>
      <c r="L503" s="33">
        <v>11.369697185025499</v>
      </c>
      <c r="M503" s="33">
        <v>52.458934929464398</v>
      </c>
      <c r="N503" s="33">
        <v>4.4128368787606002E-2</v>
      </c>
      <c r="O503" s="33">
        <v>0.10429412943752001</v>
      </c>
      <c r="P503" s="33">
        <v>23.193148868320399</v>
      </c>
      <c r="Q503" s="33">
        <v>49.090038856299998</v>
      </c>
      <c r="R503" s="33">
        <v>-2.3959944065624401</v>
      </c>
      <c r="S503" s="33">
        <v>0.57515665715280395</v>
      </c>
      <c r="T503" s="33">
        <v>3.4493146417992002</v>
      </c>
      <c r="U503" s="33">
        <v>5.9265635855009204</v>
      </c>
      <c r="V503" s="15">
        <v>0.36789243185301801</v>
      </c>
      <c r="W503" s="15"/>
      <c r="X503" s="15"/>
    </row>
    <row r="504" spans="1:24" ht="21.25" customHeight="1" x14ac:dyDescent="0.15">
      <c r="A504" s="37" t="s">
        <v>579</v>
      </c>
      <c r="B504" s="38" t="s">
        <v>62</v>
      </c>
      <c r="C504" s="39">
        <v>22</v>
      </c>
      <c r="D504" s="38" t="s">
        <v>84</v>
      </c>
      <c r="E504" s="40">
        <f t="shared" si="14"/>
        <v>65.106063911769496</v>
      </c>
      <c r="F504" s="41">
        <f t="shared" si="15"/>
        <v>1.479683270722034</v>
      </c>
      <c r="G504" s="42">
        <v>44</v>
      </c>
      <c r="H504" s="43">
        <v>16.759804347826101</v>
      </c>
      <c r="I504" s="33">
        <v>2.0268540226696899E-2</v>
      </c>
      <c r="J504" s="33">
        <v>2.0388978223816898</v>
      </c>
      <c r="K504" s="33">
        <v>7.5177772239179701</v>
      </c>
      <c r="L504" s="33">
        <v>9.5566750462996595</v>
      </c>
      <c r="M504" s="33">
        <v>52.514785735317801</v>
      </c>
      <c r="N504" s="33">
        <v>8.0645680191786997E-3</v>
      </c>
      <c r="O504" s="33">
        <v>4.0493572029202902E-2</v>
      </c>
      <c r="P504" s="33">
        <v>50.488293805766098</v>
      </c>
      <c r="Q504" s="33">
        <v>50.712432176297298</v>
      </c>
      <c r="R504" s="33">
        <v>3.65050260987941</v>
      </c>
      <c r="S504" s="33">
        <v>0.32751123957514999</v>
      </c>
      <c r="T504" s="33">
        <v>0</v>
      </c>
      <c r="U504" s="33">
        <v>0</v>
      </c>
      <c r="V504" s="15">
        <v>0</v>
      </c>
      <c r="W504" s="15"/>
      <c r="X504" s="15"/>
    </row>
    <row r="505" spans="1:24" ht="21.25" customHeight="1" x14ac:dyDescent="0.15">
      <c r="A505" s="44" t="s">
        <v>580</v>
      </c>
      <c r="B505" s="45" t="s">
        <v>135</v>
      </c>
      <c r="C505" s="46">
        <v>25</v>
      </c>
      <c r="D505" s="45" t="s">
        <v>66</v>
      </c>
      <c r="E505" s="40">
        <f t="shared" si="14"/>
        <v>65.087603442379617</v>
      </c>
      <c r="F505" s="41">
        <f t="shared" si="15"/>
        <v>1.6271900860594903</v>
      </c>
      <c r="G505" s="42">
        <v>40</v>
      </c>
      <c r="H505" s="43">
        <v>11.8859999999999</v>
      </c>
      <c r="I505" s="33">
        <v>0.16514690074941299</v>
      </c>
      <c r="J505" s="33">
        <v>5.7815356782471197</v>
      </c>
      <c r="K505" s="33">
        <v>4.9662784883423603</v>
      </c>
      <c r="L505" s="33">
        <v>10.7478141665895</v>
      </c>
      <c r="M505" s="33">
        <v>56.847363362956003</v>
      </c>
      <c r="N505" s="33">
        <v>0.110825398985964</v>
      </c>
      <c r="O505" s="33">
        <v>0.26974717027380002</v>
      </c>
      <c r="P505" s="33">
        <v>19.404924602927899</v>
      </c>
      <c r="Q505" s="33">
        <v>95.046065705528406</v>
      </c>
      <c r="R505" s="33">
        <v>-3.4023761970168903E-2</v>
      </c>
      <c r="S505" s="33">
        <v>0.77449249962945199</v>
      </c>
      <c r="T505" s="33">
        <v>9.3731214976662809</v>
      </c>
      <c r="U505" s="33">
        <v>16.156120134295399</v>
      </c>
      <c r="V505" s="15">
        <v>0.36715236718710398</v>
      </c>
      <c r="W505" s="15"/>
      <c r="X505" s="15"/>
    </row>
    <row r="506" spans="1:24" ht="21.25" customHeight="1" x14ac:dyDescent="0.15">
      <c r="A506" s="44" t="s">
        <v>581</v>
      </c>
      <c r="B506" s="45" t="s">
        <v>186</v>
      </c>
      <c r="C506" s="46">
        <v>25</v>
      </c>
      <c r="D506" s="45" t="s">
        <v>84</v>
      </c>
      <c r="E506" s="40">
        <f t="shared" si="14"/>
        <v>65.019470511493068</v>
      </c>
      <c r="F506" s="41">
        <f t="shared" si="15"/>
        <v>1.5858407441827578</v>
      </c>
      <c r="G506" s="42">
        <v>41</v>
      </c>
      <c r="H506" s="43">
        <v>16.889299999999999</v>
      </c>
      <c r="I506" s="33">
        <v>0.23578947368420999</v>
      </c>
      <c r="J506" s="33">
        <v>3.3365277536821001</v>
      </c>
      <c r="K506" s="33">
        <v>4.8959060985151002</v>
      </c>
      <c r="L506" s="33">
        <v>8.2324338521971896</v>
      </c>
      <c r="M506" s="33">
        <v>56.964569895673399</v>
      </c>
      <c r="N506" s="33">
        <v>7.0843852775307803E-2</v>
      </c>
      <c r="O506" s="33">
        <v>0.35571907241168499</v>
      </c>
      <c r="P506" s="33">
        <v>55.642229311206997</v>
      </c>
      <c r="Q506" s="33">
        <v>61.905934941455001</v>
      </c>
      <c r="R506" s="33">
        <v>-1.58702548061596</v>
      </c>
      <c r="S506" s="33">
        <v>0.41872454051674002</v>
      </c>
      <c r="T506" s="33">
        <v>0</v>
      </c>
      <c r="U506" s="33">
        <v>0</v>
      </c>
      <c r="V506" s="15">
        <v>0</v>
      </c>
      <c r="W506" s="15"/>
      <c r="X506" s="15"/>
    </row>
    <row r="507" spans="1:24" ht="21.25" customHeight="1" x14ac:dyDescent="0.15">
      <c r="A507" s="44" t="s">
        <v>582</v>
      </c>
      <c r="B507" s="45" t="s">
        <v>58</v>
      </c>
      <c r="C507" s="46">
        <v>32</v>
      </c>
      <c r="D507" s="45" t="s">
        <v>59</v>
      </c>
      <c r="E507" s="40">
        <f t="shared" si="14"/>
        <v>64.539550215633582</v>
      </c>
      <c r="F507" s="41">
        <f t="shared" si="15"/>
        <v>1.4342122270140796</v>
      </c>
      <c r="G507" s="42">
        <v>45</v>
      </c>
      <c r="H507" s="43">
        <v>10.8004464285714</v>
      </c>
      <c r="I507" s="33">
        <v>2.3273041651340299E-2</v>
      </c>
      <c r="J507" s="33">
        <v>4.1769933749263597</v>
      </c>
      <c r="K507" s="33">
        <v>5.5756123588566897</v>
      </c>
      <c r="L507" s="33">
        <v>9.7526057337829801</v>
      </c>
      <c r="M507" s="33">
        <v>58.544608759753501</v>
      </c>
      <c r="N507" s="33">
        <v>1.83099763570433E-2</v>
      </c>
      <c r="O507" s="33">
        <v>4.3274275730033403E-2</v>
      </c>
      <c r="P507" s="33">
        <v>29.6144004147381</v>
      </c>
      <c r="Q507" s="33">
        <v>60.276659876590102</v>
      </c>
      <c r="R507" s="33">
        <v>0.15017498640506</v>
      </c>
      <c r="S507" s="33">
        <v>0.52803357131074502</v>
      </c>
      <c r="T507" s="33">
        <v>31.399152014182</v>
      </c>
      <c r="U507" s="33">
        <v>47.913271155878903</v>
      </c>
      <c r="V507" s="15">
        <v>0.39589197705958701</v>
      </c>
      <c r="W507" s="15"/>
      <c r="X507" s="15"/>
    </row>
    <row r="508" spans="1:24" ht="21.25" customHeight="1" x14ac:dyDescent="0.15">
      <c r="A508" s="44" t="s">
        <v>583</v>
      </c>
      <c r="B508" s="48" t="s">
        <v>68</v>
      </c>
      <c r="C508" s="49">
        <v>31</v>
      </c>
      <c r="D508" s="48" t="s">
        <v>84</v>
      </c>
      <c r="E508" s="40">
        <f t="shared" si="14"/>
        <v>64.138283616997697</v>
      </c>
      <c r="F508" s="41">
        <f t="shared" si="15"/>
        <v>1.6034570904249423</v>
      </c>
      <c r="G508" s="42">
        <v>40</v>
      </c>
      <c r="H508" s="43">
        <v>18.711192307692301</v>
      </c>
      <c r="I508" s="33">
        <v>5.1181451473186403E-2</v>
      </c>
      <c r="J508" s="33">
        <v>1.9505295686441</v>
      </c>
      <c r="K508" s="33">
        <v>7.9037726865848796</v>
      </c>
      <c r="L508" s="33">
        <v>9.8543022552290402</v>
      </c>
      <c r="M508" s="33">
        <v>48.561449368248802</v>
      </c>
      <c r="N508" s="33">
        <v>1.6117199560577802E-2</v>
      </c>
      <c r="O508" s="33">
        <v>0.10963213721654</v>
      </c>
      <c r="P508" s="33">
        <v>50.376939463766398</v>
      </c>
      <c r="Q508" s="33">
        <v>56.866705934568799</v>
      </c>
      <c r="R508" s="33">
        <v>2.05086557280138</v>
      </c>
      <c r="S508" s="33">
        <v>0.241531942441438</v>
      </c>
      <c r="T508" s="33">
        <v>0</v>
      </c>
      <c r="U508" s="33">
        <v>0</v>
      </c>
      <c r="V508" s="15">
        <v>0</v>
      </c>
      <c r="W508" s="15"/>
      <c r="X508" s="15"/>
    </row>
    <row r="509" spans="1:24" ht="21.25" customHeight="1" x14ac:dyDescent="0.15">
      <c r="A509" s="37" t="s">
        <v>584</v>
      </c>
      <c r="B509" s="38" t="s">
        <v>68</v>
      </c>
      <c r="C509" s="39">
        <v>22</v>
      </c>
      <c r="D509" s="38" t="s">
        <v>84</v>
      </c>
      <c r="E509" s="40">
        <f t="shared" si="14"/>
        <v>64.035111601277777</v>
      </c>
      <c r="F509" s="41">
        <f t="shared" si="15"/>
        <v>1.6008777900319444</v>
      </c>
      <c r="G509" s="42">
        <v>40</v>
      </c>
      <c r="H509" s="43">
        <v>20.1498076923077</v>
      </c>
      <c r="I509" s="33">
        <v>7.0539771250446207E-2</v>
      </c>
      <c r="J509" s="33">
        <v>3.0387529293192999</v>
      </c>
      <c r="K509" s="33">
        <v>5.5466525812315597</v>
      </c>
      <c r="L509" s="33">
        <v>8.5854055105508795</v>
      </c>
      <c r="M509" s="33">
        <v>52.840922215513601</v>
      </c>
      <c r="N509" s="33">
        <v>2.4596230647532399E-2</v>
      </c>
      <c r="O509" s="33">
        <v>0.12350187077648</v>
      </c>
      <c r="P509" s="33">
        <v>58.057151101577197</v>
      </c>
      <c r="Q509" s="33">
        <v>95.387016178032795</v>
      </c>
      <c r="R509" s="33">
        <v>1.54696630834842</v>
      </c>
      <c r="S509" s="33">
        <v>0.37628545058576401</v>
      </c>
      <c r="T509" s="33">
        <v>0</v>
      </c>
      <c r="U509" s="33">
        <v>0</v>
      </c>
      <c r="V509" s="15">
        <v>0</v>
      </c>
      <c r="W509" s="15"/>
      <c r="X509" s="15"/>
    </row>
    <row r="510" spans="1:24" ht="21.25" customHeight="1" x14ac:dyDescent="0.15">
      <c r="A510" s="44" t="s">
        <v>585</v>
      </c>
      <c r="B510" s="48" t="s">
        <v>81</v>
      </c>
      <c r="C510" s="49">
        <v>25</v>
      </c>
      <c r="D510" s="48" t="s">
        <v>103</v>
      </c>
      <c r="E510" s="40">
        <f t="shared" si="14"/>
        <v>63.938200661559385</v>
      </c>
      <c r="F510" s="41">
        <f t="shared" si="15"/>
        <v>1.4531409241263498</v>
      </c>
      <c r="G510" s="42">
        <v>44</v>
      </c>
      <c r="H510" s="43">
        <v>11.9163235294118</v>
      </c>
      <c r="I510" s="33">
        <v>4.6413512208265298E-2</v>
      </c>
      <c r="J510" s="33">
        <v>5.5594708443266496</v>
      </c>
      <c r="K510" s="33">
        <v>5.6460006683967903</v>
      </c>
      <c r="L510" s="33">
        <v>11.205471512723401</v>
      </c>
      <c r="M510" s="33">
        <v>54.648926558479403</v>
      </c>
      <c r="N510" s="33">
        <v>3.3718236910048202E-2</v>
      </c>
      <c r="O510" s="33">
        <v>7.9690554201705496E-2</v>
      </c>
      <c r="P510" s="33">
        <v>14.189708678729801</v>
      </c>
      <c r="Q510" s="33">
        <v>51.332018246561802</v>
      </c>
      <c r="R510" s="33">
        <v>2.2529444099888098</v>
      </c>
      <c r="S510" s="33">
        <v>0.87355189518493204</v>
      </c>
      <c r="T510" s="33">
        <v>72.973044322499206</v>
      </c>
      <c r="U510" s="33">
        <v>71.321559038808303</v>
      </c>
      <c r="V510" s="15">
        <v>0.50572261624905002</v>
      </c>
      <c r="W510" s="15"/>
      <c r="X510" s="15"/>
    </row>
    <row r="511" spans="1:24" ht="21.25" customHeight="1" x14ac:dyDescent="0.15">
      <c r="A511" s="44" t="s">
        <v>586</v>
      </c>
      <c r="B511" s="45" t="s">
        <v>65</v>
      </c>
      <c r="C511" s="46">
        <v>25</v>
      </c>
      <c r="D511" s="45" t="s">
        <v>66</v>
      </c>
      <c r="E511" s="40">
        <f t="shared" si="14"/>
        <v>63.351993883614455</v>
      </c>
      <c r="F511" s="41">
        <f t="shared" si="15"/>
        <v>1.4398180428094194</v>
      </c>
      <c r="G511" s="42">
        <v>44</v>
      </c>
      <c r="H511" s="43">
        <v>10.336499999999999</v>
      </c>
      <c r="I511" s="33">
        <v>4.0921990087853397E-2</v>
      </c>
      <c r="J511" s="33">
        <v>4.0607419883253497</v>
      </c>
      <c r="K511" s="33">
        <v>7.8853470577579703</v>
      </c>
      <c r="L511" s="33">
        <v>11.9460890460833</v>
      </c>
      <c r="M511" s="33">
        <v>49.703309222461002</v>
      </c>
      <c r="N511" s="33">
        <v>4.0665768255855501E-2</v>
      </c>
      <c r="O511" s="33">
        <v>8.9191982103033904E-2</v>
      </c>
      <c r="P511" s="33">
        <v>12.4184408496396</v>
      </c>
      <c r="Q511" s="33">
        <v>46.770520134917497</v>
      </c>
      <c r="R511" s="33">
        <v>0.373614289971195</v>
      </c>
      <c r="S511" s="33">
        <v>0.59575039589948497</v>
      </c>
      <c r="T511" s="33">
        <v>2.1591578161256102</v>
      </c>
      <c r="U511" s="33">
        <v>2.9339161033700498</v>
      </c>
      <c r="V511" s="15">
        <v>0.42394001152439997</v>
      </c>
      <c r="W511" s="15"/>
      <c r="X511" s="15"/>
    </row>
    <row r="512" spans="1:24" ht="21.25" customHeight="1" x14ac:dyDescent="0.15">
      <c r="A512" s="44" t="s">
        <v>587</v>
      </c>
      <c r="B512" s="45" t="s">
        <v>95</v>
      </c>
      <c r="C512" s="46">
        <v>22</v>
      </c>
      <c r="D512" s="45" t="s">
        <v>84</v>
      </c>
      <c r="E512" s="40">
        <f t="shared" si="14"/>
        <v>62.778714375165222</v>
      </c>
      <c r="F512" s="41">
        <f t="shared" si="15"/>
        <v>1.5694678593791305</v>
      </c>
      <c r="G512" s="42">
        <v>40</v>
      </c>
      <c r="H512" s="43">
        <v>20.552690476190499</v>
      </c>
      <c r="I512" s="33">
        <v>0.514428823819434</v>
      </c>
      <c r="J512" s="33">
        <v>2.8846932484307599</v>
      </c>
      <c r="K512" s="33">
        <v>7.1145093671251196</v>
      </c>
      <c r="L512" s="33">
        <v>9.9992026155559195</v>
      </c>
      <c r="M512" s="33">
        <v>41.936769114459203</v>
      </c>
      <c r="N512" s="33">
        <v>7.2340149309849194E-2</v>
      </c>
      <c r="O512" s="33">
        <v>0.53688439158159196</v>
      </c>
      <c r="P512" s="33">
        <v>53.694765940524</v>
      </c>
      <c r="Q512" s="33">
        <v>59.277937597245199</v>
      </c>
      <c r="R512" s="33">
        <v>-0.28849676797497598</v>
      </c>
      <c r="S512" s="33">
        <v>0.40741956180772798</v>
      </c>
      <c r="T512" s="33">
        <v>0</v>
      </c>
      <c r="U512" s="33">
        <v>0</v>
      </c>
      <c r="V512" s="15">
        <v>0</v>
      </c>
      <c r="W512" s="15"/>
      <c r="X512" s="15"/>
    </row>
    <row r="513" spans="1:24" ht="21.25" customHeight="1" x14ac:dyDescent="0.15">
      <c r="A513" s="44" t="s">
        <v>588</v>
      </c>
      <c r="B513" s="48" t="s">
        <v>74</v>
      </c>
      <c r="C513" s="49">
        <v>24</v>
      </c>
      <c r="D513" s="48" t="s">
        <v>59</v>
      </c>
      <c r="E513" s="40">
        <f t="shared" si="14"/>
        <v>62.736962012849595</v>
      </c>
      <c r="F513" s="41">
        <f t="shared" si="15"/>
        <v>1.5301698051914536</v>
      </c>
      <c r="G513" s="42">
        <v>41</v>
      </c>
      <c r="H513" s="43">
        <v>11.531222222222301</v>
      </c>
      <c r="I513" s="33">
        <v>0.93140140979958597</v>
      </c>
      <c r="J513" s="33">
        <v>5.5284584100508303</v>
      </c>
      <c r="K513" s="33">
        <v>5.2716374723956898</v>
      </c>
      <c r="L513" s="33">
        <v>10.8000958824466</v>
      </c>
      <c r="M513" s="33">
        <v>47.755020263449502</v>
      </c>
      <c r="N513" s="33">
        <v>0.39644774800733801</v>
      </c>
      <c r="O513" s="33">
        <v>1.5476237545556299</v>
      </c>
      <c r="P513" s="33">
        <v>16.8195836233701</v>
      </c>
      <c r="Q513" s="33">
        <v>28.338895954063901</v>
      </c>
      <c r="R513" s="33">
        <v>-1.6942131043782001</v>
      </c>
      <c r="S513" s="33">
        <v>0.70108592749351895</v>
      </c>
      <c r="T513" s="33">
        <v>81.4322254796257</v>
      </c>
      <c r="U513" s="33">
        <v>135.11742955398799</v>
      </c>
      <c r="V513" s="15">
        <v>0.37604412469271797</v>
      </c>
      <c r="W513" s="15"/>
      <c r="X513" s="15"/>
    </row>
    <row r="514" spans="1:24" ht="21.25" customHeight="1" x14ac:dyDescent="0.15">
      <c r="A514" s="44" t="s">
        <v>589</v>
      </c>
      <c r="B514" s="45" t="s">
        <v>98</v>
      </c>
      <c r="C514" s="46">
        <v>23</v>
      </c>
      <c r="D514" s="45" t="s">
        <v>84</v>
      </c>
      <c r="E514" s="40">
        <f t="shared" si="14"/>
        <v>62.641974330155932</v>
      </c>
      <c r="F514" s="41">
        <f t="shared" si="15"/>
        <v>1.3328079644714028</v>
      </c>
      <c r="G514" s="42">
        <v>47</v>
      </c>
      <c r="H514" s="43">
        <v>15.4944090909091</v>
      </c>
      <c r="I514" s="33">
        <v>0.38167872812348602</v>
      </c>
      <c r="J514" s="33">
        <v>1.7955509156185201</v>
      </c>
      <c r="K514" s="33">
        <v>8.1364592101025899</v>
      </c>
      <c r="L514" s="33">
        <v>9.9320101257210691</v>
      </c>
      <c r="M514" s="33">
        <v>41.961388344106197</v>
      </c>
      <c r="N514" s="33">
        <v>0.106112755472711</v>
      </c>
      <c r="O514" s="33">
        <v>0.72179835738115505</v>
      </c>
      <c r="P514" s="33">
        <v>52.108265330885999</v>
      </c>
      <c r="Q514" s="33">
        <v>33.627102301313499</v>
      </c>
      <c r="R514" s="33">
        <v>-2.3778119493246499</v>
      </c>
      <c r="S514" s="33">
        <v>0.20386321725394499</v>
      </c>
      <c r="T514" s="33">
        <v>0</v>
      </c>
      <c r="U514" s="33">
        <v>0</v>
      </c>
      <c r="V514" s="15">
        <v>0</v>
      </c>
      <c r="W514" s="15"/>
      <c r="X514" s="15"/>
    </row>
    <row r="515" spans="1:24" ht="21.25" customHeight="1" x14ac:dyDescent="0.15">
      <c r="A515" s="44" t="s">
        <v>590</v>
      </c>
      <c r="B515" s="48" t="s">
        <v>69</v>
      </c>
      <c r="C515" s="49">
        <v>29</v>
      </c>
      <c r="D515" s="48" t="s">
        <v>84</v>
      </c>
      <c r="E515" s="40">
        <f t="shared" ref="E515:E578" si="16">(H515*G515*H$2)+(J515*J$2)+(K515*K$2)+(L515*L$2)+(M515*M$2)+(N515*N$2)+(O515*O$2)+(P515*P$2)+(Q515*Q$2)+(R515*R$2)+(S515*S$2)+(T515*T$2)+(U515*U$2)+(W515*W$2)+(X515*X$2)</f>
        <v>62.330771314676184</v>
      </c>
      <c r="F515" s="41">
        <f t="shared" ref="F515:F578" si="17">E515/G515</f>
        <v>1.4166084389699132</v>
      </c>
      <c r="G515" s="42">
        <v>44</v>
      </c>
      <c r="H515" s="43">
        <v>17.962900000000001</v>
      </c>
      <c r="I515" s="33">
        <v>6.1908791406670202E-2</v>
      </c>
      <c r="J515" s="33">
        <v>2.72590353349679</v>
      </c>
      <c r="K515" s="33">
        <v>6.2248229389790399</v>
      </c>
      <c r="L515" s="33">
        <v>8.9507264724758802</v>
      </c>
      <c r="M515" s="33">
        <v>46.094426924293401</v>
      </c>
      <c r="N515" s="33">
        <v>2.06118457785932E-2</v>
      </c>
      <c r="O515" s="33">
        <v>0.103495594519802</v>
      </c>
      <c r="P515" s="33">
        <v>61.121936230311903</v>
      </c>
      <c r="Q515" s="33">
        <v>59.132549238206799</v>
      </c>
      <c r="R515" s="33">
        <v>1.5224294771014699</v>
      </c>
      <c r="S515" s="33">
        <v>0.452461638556651</v>
      </c>
      <c r="T515" s="33">
        <v>0</v>
      </c>
      <c r="U515" s="33">
        <v>3.1579718798174597E-5</v>
      </c>
      <c r="V515" s="15">
        <v>0</v>
      </c>
      <c r="W515" s="15"/>
      <c r="X515" s="15"/>
    </row>
    <row r="516" spans="1:24" ht="21.25" customHeight="1" x14ac:dyDescent="0.2">
      <c r="A516" s="47" t="s">
        <v>591</v>
      </c>
      <c r="B516" s="38" t="s">
        <v>68</v>
      </c>
      <c r="C516" s="50"/>
      <c r="D516" s="50"/>
      <c r="E516" s="40">
        <f t="shared" si="16"/>
        <v>62.114934640929484</v>
      </c>
      <c r="F516" s="41">
        <f t="shared" si="17"/>
        <v>1.552873366023237</v>
      </c>
      <c r="G516" s="42">
        <v>40</v>
      </c>
      <c r="H516" s="43">
        <v>11.6159333333334</v>
      </c>
      <c r="I516" s="33">
        <v>0.98874728798517497</v>
      </c>
      <c r="J516" s="33">
        <v>4.3215435562816404</v>
      </c>
      <c r="K516" s="33">
        <v>7.2069040631382002</v>
      </c>
      <c r="L516" s="33">
        <v>11.528447619419801</v>
      </c>
      <c r="M516" s="33">
        <v>43.4330501299752</v>
      </c>
      <c r="N516" s="33">
        <v>0.386424661423236</v>
      </c>
      <c r="O516" s="33">
        <v>1.5084967089783601</v>
      </c>
      <c r="P516" s="33">
        <v>13.9803664986282</v>
      </c>
      <c r="Q516" s="33">
        <v>30.3552358214842</v>
      </c>
      <c r="R516" s="33">
        <v>1.6123959775488399</v>
      </c>
      <c r="S516" s="33">
        <v>0.53513201044143599</v>
      </c>
      <c r="T516" s="33">
        <v>71.076515151515594</v>
      </c>
      <c r="U516" s="33">
        <v>87.576420454545996</v>
      </c>
      <c r="V516" s="15">
        <v>0.44800000000000001</v>
      </c>
      <c r="W516" s="15"/>
      <c r="X516" s="15"/>
    </row>
    <row r="517" spans="1:24" ht="21.25" customHeight="1" x14ac:dyDescent="0.15">
      <c r="A517" s="44" t="s">
        <v>592</v>
      </c>
      <c r="B517" s="48" t="s">
        <v>100</v>
      </c>
      <c r="C517" s="49">
        <v>34</v>
      </c>
      <c r="D517" s="48" t="s">
        <v>66</v>
      </c>
      <c r="E517" s="40">
        <f t="shared" si="16"/>
        <v>61.996035015181782</v>
      </c>
      <c r="F517" s="41">
        <f t="shared" si="17"/>
        <v>1.5499008753795445</v>
      </c>
      <c r="G517" s="42">
        <v>40</v>
      </c>
      <c r="H517" s="43">
        <v>13.5816578947369</v>
      </c>
      <c r="I517" s="33">
        <v>9.1935531288532393E-2</v>
      </c>
      <c r="J517" s="33">
        <v>3.6268770076744898</v>
      </c>
      <c r="K517" s="33">
        <v>6.8964941961737196</v>
      </c>
      <c r="L517" s="33">
        <v>10.5233712038482</v>
      </c>
      <c r="M517" s="33">
        <v>53.786959285502</v>
      </c>
      <c r="N517" s="33">
        <v>5.3023175535933997E-2</v>
      </c>
      <c r="O517" s="33">
        <v>0.125316332224226</v>
      </c>
      <c r="P517" s="33">
        <v>16.4090454821885</v>
      </c>
      <c r="Q517" s="33">
        <v>51.2564204833172</v>
      </c>
      <c r="R517" s="33">
        <v>-2.2290286548956901</v>
      </c>
      <c r="S517" s="33">
        <v>0.39194061146592701</v>
      </c>
      <c r="T517" s="33">
        <v>6.1345490541965999</v>
      </c>
      <c r="U517" s="33">
        <v>10.573768786487699</v>
      </c>
      <c r="V517" s="15">
        <v>0.36715539605424102</v>
      </c>
      <c r="W517" s="15"/>
      <c r="X517" s="15"/>
    </row>
    <row r="518" spans="1:24" ht="21.25" customHeight="1" x14ac:dyDescent="0.15">
      <c r="A518" s="37" t="s">
        <v>593</v>
      </c>
      <c r="B518" s="38" t="s">
        <v>81</v>
      </c>
      <c r="C518" s="39">
        <v>24</v>
      </c>
      <c r="D518" s="38" t="s">
        <v>84</v>
      </c>
      <c r="E518" s="40">
        <f t="shared" si="16"/>
        <v>61.875247686001956</v>
      </c>
      <c r="F518" s="41">
        <f t="shared" si="17"/>
        <v>1.4062556292273172</v>
      </c>
      <c r="G518" s="42">
        <v>44</v>
      </c>
      <c r="H518" s="43">
        <v>15.3548333333333</v>
      </c>
      <c r="I518" s="33">
        <v>0.45810949885984897</v>
      </c>
      <c r="J518" s="33">
        <v>2.1912374942000401</v>
      </c>
      <c r="K518" s="33">
        <v>6.8601995482910096</v>
      </c>
      <c r="L518" s="33">
        <v>9.0514370424911004</v>
      </c>
      <c r="M518" s="33">
        <v>49.730418747752204</v>
      </c>
      <c r="N518" s="33">
        <v>0.197243279535188</v>
      </c>
      <c r="O518" s="33">
        <v>0.60876307767733495</v>
      </c>
      <c r="P518" s="33">
        <v>43.191005146490198</v>
      </c>
      <c r="Q518" s="33">
        <v>38.451841786844497</v>
      </c>
      <c r="R518" s="33">
        <v>2.24680541047799</v>
      </c>
      <c r="S518" s="33">
        <v>0.34430608945671398</v>
      </c>
      <c r="T518" s="33">
        <v>0</v>
      </c>
      <c r="U518" s="33">
        <v>0</v>
      </c>
      <c r="V518" s="15">
        <v>0</v>
      </c>
      <c r="W518" s="15"/>
      <c r="X518" s="15"/>
    </row>
    <row r="519" spans="1:24" ht="21.25" customHeight="1" x14ac:dyDescent="0.15">
      <c r="A519" s="44" t="s">
        <v>594</v>
      </c>
      <c r="B519" s="48" t="s">
        <v>135</v>
      </c>
      <c r="C519" s="49">
        <v>24</v>
      </c>
      <c r="D519" s="48" t="s">
        <v>59</v>
      </c>
      <c r="E519" s="40">
        <f t="shared" si="16"/>
        <v>61.601070009861679</v>
      </c>
      <c r="F519" s="41">
        <f t="shared" si="17"/>
        <v>1.5400267502465419</v>
      </c>
      <c r="G519" s="42">
        <v>40</v>
      </c>
      <c r="H519" s="43">
        <v>12.306416666666699</v>
      </c>
      <c r="I519" s="33">
        <v>0.12166325973452299</v>
      </c>
      <c r="J519" s="33">
        <v>4.1854133493654802</v>
      </c>
      <c r="K519" s="33">
        <v>7.3147713783782802</v>
      </c>
      <c r="L519" s="33">
        <v>11.5001847277438</v>
      </c>
      <c r="M519" s="33">
        <v>48.6813964694812</v>
      </c>
      <c r="N519" s="33">
        <v>9.2467269516860004E-2</v>
      </c>
      <c r="O519" s="33">
        <v>0.17729301662729999</v>
      </c>
      <c r="P519" s="33">
        <v>12.026157793176001</v>
      </c>
      <c r="Q519" s="33">
        <v>39.765320472795203</v>
      </c>
      <c r="R519" s="33">
        <v>8.8256086890837193E-2</v>
      </c>
      <c r="S519" s="33">
        <v>0.560676510071348</v>
      </c>
      <c r="T519" s="33">
        <v>177.27064216871199</v>
      </c>
      <c r="U519" s="33">
        <v>167.76066604143301</v>
      </c>
      <c r="V519" s="15">
        <v>0.51378132346396699</v>
      </c>
      <c r="W519" s="15"/>
      <c r="X519" s="15"/>
    </row>
    <row r="520" spans="1:24" ht="21.25" customHeight="1" x14ac:dyDescent="0.2">
      <c r="A520" s="47" t="s">
        <v>595</v>
      </c>
      <c r="B520" s="38" t="s">
        <v>216</v>
      </c>
      <c r="C520" s="39">
        <v>30</v>
      </c>
      <c r="D520" s="38" t="s">
        <v>84</v>
      </c>
      <c r="E520" s="40">
        <f t="shared" si="16"/>
        <v>61.593380398943353</v>
      </c>
      <c r="F520" s="41">
        <f t="shared" si="17"/>
        <v>1.5793174461267527</v>
      </c>
      <c r="G520" s="42">
        <v>39</v>
      </c>
      <c r="H520" s="43">
        <v>20.560085365853599</v>
      </c>
      <c r="I520" s="33">
        <v>7.7581447098839504E-2</v>
      </c>
      <c r="J520" s="33">
        <v>2.3441711044245701</v>
      </c>
      <c r="K520" s="33">
        <v>6.2713298343635602</v>
      </c>
      <c r="L520" s="33">
        <v>8.6155009387880899</v>
      </c>
      <c r="M520" s="33">
        <v>51.487174053644203</v>
      </c>
      <c r="N520" s="33">
        <v>2.34868396223573E-2</v>
      </c>
      <c r="O520" s="33">
        <v>0.117931429150884</v>
      </c>
      <c r="P520" s="33">
        <v>48.837138487275503</v>
      </c>
      <c r="Q520" s="33">
        <v>94.075212159860499</v>
      </c>
      <c r="R520" s="33">
        <v>-1.1805354261016701</v>
      </c>
      <c r="S520" s="33">
        <v>0.30083905987209397</v>
      </c>
      <c r="T520" s="33">
        <v>0</v>
      </c>
      <c r="U520" s="33">
        <v>0</v>
      </c>
      <c r="V520" s="15">
        <v>0</v>
      </c>
      <c r="W520" s="15"/>
      <c r="X520" s="15"/>
    </row>
    <row r="521" spans="1:24" ht="21.25" customHeight="1" x14ac:dyDescent="0.2">
      <c r="A521" s="47" t="s">
        <v>596</v>
      </c>
      <c r="B521" s="38" t="s">
        <v>86</v>
      </c>
      <c r="C521" s="39">
        <v>23</v>
      </c>
      <c r="D521" s="38" t="s">
        <v>66</v>
      </c>
      <c r="E521" s="40">
        <f t="shared" si="16"/>
        <v>61.541859841820468</v>
      </c>
      <c r="F521" s="41">
        <f t="shared" si="17"/>
        <v>1.5010209717517187</v>
      </c>
      <c r="G521" s="42">
        <v>41</v>
      </c>
      <c r="H521" s="43">
        <v>10.1667272727273</v>
      </c>
      <c r="I521" s="33">
        <v>0.85504884177626805</v>
      </c>
      <c r="J521" s="33">
        <v>4.1928418394722797</v>
      </c>
      <c r="K521" s="33">
        <v>4.4622933513918799</v>
      </c>
      <c r="L521" s="33">
        <v>8.6551351908641596</v>
      </c>
      <c r="M521" s="33">
        <v>62.575149287751003</v>
      </c>
      <c r="N521" s="33">
        <v>0.36749348563290202</v>
      </c>
      <c r="O521" s="33">
        <v>0.868543619695472</v>
      </c>
      <c r="P521" s="33">
        <v>12.7589619298077</v>
      </c>
      <c r="Q521" s="33">
        <v>34.810231604325601</v>
      </c>
      <c r="R521" s="33">
        <v>2.7245616225504201</v>
      </c>
      <c r="S521" s="33">
        <v>0.58814879708398005</v>
      </c>
      <c r="T521" s="33">
        <v>34.304216203590101</v>
      </c>
      <c r="U521" s="33">
        <v>54.9892871962195</v>
      </c>
      <c r="V521" s="15">
        <v>0.38417370690445102</v>
      </c>
      <c r="W521" s="15"/>
      <c r="X521" s="15"/>
    </row>
    <row r="522" spans="1:24" ht="21.25" customHeight="1" x14ac:dyDescent="0.2">
      <c r="A522" s="47" t="s">
        <v>597</v>
      </c>
      <c r="B522" s="38" t="s">
        <v>119</v>
      </c>
      <c r="C522" s="39">
        <v>32</v>
      </c>
      <c r="D522" s="38" t="s">
        <v>84</v>
      </c>
      <c r="E522" s="40">
        <f t="shared" si="16"/>
        <v>61.245058359064828</v>
      </c>
      <c r="F522" s="41">
        <f t="shared" si="17"/>
        <v>1.4937819111967032</v>
      </c>
      <c r="G522" s="42">
        <v>41</v>
      </c>
      <c r="H522" s="43">
        <v>16.786100000000001</v>
      </c>
      <c r="I522" s="33">
        <v>3.8622911031943798E-2</v>
      </c>
      <c r="J522" s="33">
        <v>2.3015788949127001</v>
      </c>
      <c r="K522" s="33">
        <v>6.5079932354270102</v>
      </c>
      <c r="L522" s="33">
        <v>8.8095721303397205</v>
      </c>
      <c r="M522" s="33">
        <v>51.9722341699174</v>
      </c>
      <c r="N522" s="33">
        <v>1.35517496928125E-2</v>
      </c>
      <c r="O522" s="33">
        <v>6.8045647454719194E-2</v>
      </c>
      <c r="P522" s="33">
        <v>43.4706679408878</v>
      </c>
      <c r="Q522" s="33">
        <v>124.296030456135</v>
      </c>
      <c r="R522" s="33">
        <v>0.19109892326559</v>
      </c>
      <c r="S522" s="33">
        <v>0.30603626836881698</v>
      </c>
      <c r="T522" s="33">
        <v>0</v>
      </c>
      <c r="U522" s="33">
        <v>0</v>
      </c>
      <c r="V522" s="15">
        <v>0</v>
      </c>
      <c r="W522" s="15"/>
      <c r="X522" s="15"/>
    </row>
    <row r="523" spans="1:24" ht="21.25" customHeight="1" x14ac:dyDescent="0.2">
      <c r="A523" s="47" t="s">
        <v>598</v>
      </c>
      <c r="B523" s="38" t="s">
        <v>95</v>
      </c>
      <c r="C523" s="39">
        <v>26</v>
      </c>
      <c r="D523" s="38" t="s">
        <v>66</v>
      </c>
      <c r="E523" s="40">
        <f t="shared" si="16"/>
        <v>61.007173669000487</v>
      </c>
      <c r="F523" s="41">
        <f t="shared" si="17"/>
        <v>1.5251793417250121</v>
      </c>
      <c r="G523" s="42">
        <v>40</v>
      </c>
      <c r="H523" s="43">
        <v>12.383770270270301</v>
      </c>
      <c r="I523" s="33">
        <v>0.31624333277378502</v>
      </c>
      <c r="J523" s="33">
        <v>3.9111638861660998</v>
      </c>
      <c r="K523" s="33">
        <v>6.1893443060824396</v>
      </c>
      <c r="L523" s="33">
        <v>10.100508192248499</v>
      </c>
      <c r="M523" s="33">
        <v>55.6669073505048</v>
      </c>
      <c r="N523" s="33">
        <v>0.1621221336383</v>
      </c>
      <c r="O523" s="33">
        <v>0.383163648575853</v>
      </c>
      <c r="P523" s="33">
        <v>10.5293405992538</v>
      </c>
      <c r="Q523" s="33">
        <v>94.928953038784798</v>
      </c>
      <c r="R523" s="33">
        <v>-0.77635454122035596</v>
      </c>
      <c r="S523" s="33">
        <v>0.55239311061126795</v>
      </c>
      <c r="T523" s="33">
        <v>2.9916690159921</v>
      </c>
      <c r="U523" s="33">
        <v>9.4361749469163598</v>
      </c>
      <c r="V523" s="15">
        <v>0.4793</v>
      </c>
      <c r="W523" s="15"/>
      <c r="X523" s="15"/>
    </row>
    <row r="524" spans="1:24" ht="21.25" customHeight="1" x14ac:dyDescent="0.15">
      <c r="A524" s="44" t="s">
        <v>599</v>
      </c>
      <c r="B524" s="45" t="s">
        <v>153</v>
      </c>
      <c r="C524" s="46">
        <v>31</v>
      </c>
      <c r="D524" s="45" t="s">
        <v>84</v>
      </c>
      <c r="E524" s="40">
        <f t="shared" si="16"/>
        <v>60.91783844088372</v>
      </c>
      <c r="F524" s="41">
        <f t="shared" si="17"/>
        <v>1.522945961022093</v>
      </c>
      <c r="G524" s="42">
        <v>40</v>
      </c>
      <c r="H524" s="43">
        <v>18.196294117647</v>
      </c>
      <c r="I524" s="33">
        <v>6.49026889386395E-2</v>
      </c>
      <c r="J524" s="33">
        <v>1.6594282719042801</v>
      </c>
      <c r="K524" s="33">
        <v>6.2146444612073202</v>
      </c>
      <c r="L524" s="33">
        <v>7.8740727331115998</v>
      </c>
      <c r="M524" s="33">
        <v>46.804057345197201</v>
      </c>
      <c r="N524" s="33">
        <v>1.73235942067042E-2</v>
      </c>
      <c r="O524" s="33">
        <v>8.6984722324320807E-2</v>
      </c>
      <c r="P524" s="33">
        <v>68.598110621508397</v>
      </c>
      <c r="Q524" s="33">
        <v>34.406870630761397</v>
      </c>
      <c r="R524" s="33">
        <v>-2.9093956389234399</v>
      </c>
      <c r="S524" s="33">
        <v>0.22105992208640499</v>
      </c>
      <c r="T524" s="33">
        <v>0</v>
      </c>
      <c r="U524" s="33">
        <v>0</v>
      </c>
      <c r="V524" s="15">
        <v>0</v>
      </c>
      <c r="W524" s="15"/>
      <c r="X524" s="15"/>
    </row>
    <row r="525" spans="1:24" ht="21.25" customHeight="1" x14ac:dyDescent="0.15">
      <c r="A525" s="37" t="s">
        <v>600</v>
      </c>
      <c r="B525" s="38" t="s">
        <v>81</v>
      </c>
      <c r="C525" s="39">
        <v>29</v>
      </c>
      <c r="D525" s="38" t="s">
        <v>60</v>
      </c>
      <c r="E525" s="40">
        <f t="shared" si="16"/>
        <v>60.851973512487433</v>
      </c>
      <c r="F525" s="41">
        <f t="shared" si="17"/>
        <v>1.382999398011078</v>
      </c>
      <c r="G525" s="42">
        <v>44</v>
      </c>
      <c r="H525" s="43">
        <v>10.620875</v>
      </c>
      <c r="I525" s="33">
        <v>6.1124999999999999E-2</v>
      </c>
      <c r="J525" s="33">
        <v>3.0268390163689598</v>
      </c>
      <c r="K525" s="33">
        <v>8.6494148933866999</v>
      </c>
      <c r="L525" s="33">
        <v>11.6762539097556</v>
      </c>
      <c r="M525" s="33">
        <v>45.370808016913699</v>
      </c>
      <c r="N525" s="33">
        <v>4.4391703350200401E-2</v>
      </c>
      <c r="O525" s="33">
        <v>0.104916501161452</v>
      </c>
      <c r="P525" s="33">
        <v>14.639873862203499</v>
      </c>
      <c r="Q525" s="33">
        <v>63.724595605818799</v>
      </c>
      <c r="R525" s="33">
        <v>1.80295311035897</v>
      </c>
      <c r="S525" s="33">
        <v>0.47560299050170701</v>
      </c>
      <c r="T525" s="33">
        <v>37.698644026103302</v>
      </c>
      <c r="U525" s="33">
        <v>36.457605095478399</v>
      </c>
      <c r="V525" s="15">
        <v>0.50836772993055601</v>
      </c>
      <c r="W525" s="15"/>
      <c r="X525" s="15"/>
    </row>
    <row r="526" spans="1:24" ht="21.25" customHeight="1" x14ac:dyDescent="0.15">
      <c r="A526" s="37" t="s">
        <v>601</v>
      </c>
      <c r="B526" s="38" t="s">
        <v>127</v>
      </c>
      <c r="C526" s="39">
        <v>39</v>
      </c>
      <c r="D526" s="38" t="s">
        <v>84</v>
      </c>
      <c r="E526" s="40">
        <f t="shared" si="16"/>
        <v>60.798812145467195</v>
      </c>
      <c r="F526" s="41">
        <f t="shared" si="17"/>
        <v>1.2666419196972332</v>
      </c>
      <c r="G526" s="42">
        <v>48</v>
      </c>
      <c r="H526" s="43">
        <v>17.633749999999999</v>
      </c>
      <c r="I526" s="33">
        <v>2.8944665952890102E-2</v>
      </c>
      <c r="J526" s="33">
        <v>1.53325854952051</v>
      </c>
      <c r="K526" s="33">
        <v>6.8137707797764797</v>
      </c>
      <c r="L526" s="33">
        <v>8.3470293292969906</v>
      </c>
      <c r="M526" s="33">
        <v>39.855258603009297</v>
      </c>
      <c r="N526" s="33">
        <v>9.7456917764147007E-3</v>
      </c>
      <c r="O526" s="33">
        <v>6.6291977028063401E-2</v>
      </c>
      <c r="P526" s="33">
        <v>78.487554510077302</v>
      </c>
      <c r="Q526" s="33">
        <v>35.0384706953853</v>
      </c>
      <c r="R526" s="33">
        <v>-0.34223766638609399</v>
      </c>
      <c r="S526" s="33">
        <v>0.19855674174234</v>
      </c>
      <c r="T526" s="33">
        <v>0</v>
      </c>
      <c r="U526" s="33">
        <v>0</v>
      </c>
      <c r="V526" s="15">
        <v>0</v>
      </c>
      <c r="W526" s="15"/>
      <c r="X526" s="15"/>
    </row>
    <row r="527" spans="1:24" ht="21.25" customHeight="1" x14ac:dyDescent="0.15">
      <c r="A527" s="44" t="s">
        <v>602</v>
      </c>
      <c r="B527" s="45" t="s">
        <v>86</v>
      </c>
      <c r="C527" s="46">
        <v>37</v>
      </c>
      <c r="D527" s="45" t="s">
        <v>60</v>
      </c>
      <c r="E527" s="40">
        <f t="shared" si="16"/>
        <v>60.7950884740265</v>
      </c>
      <c r="F527" s="41">
        <f t="shared" si="17"/>
        <v>1.4828070359518659</v>
      </c>
      <c r="G527" s="42">
        <v>41</v>
      </c>
      <c r="H527" s="43">
        <v>10.647267857142801</v>
      </c>
      <c r="I527" s="33">
        <v>5.7166489603397097E-2</v>
      </c>
      <c r="J527" s="33">
        <v>5.1498993079403901</v>
      </c>
      <c r="K527" s="33">
        <v>4.49487872960019</v>
      </c>
      <c r="L527" s="33">
        <v>9.6447780375405792</v>
      </c>
      <c r="M527" s="33">
        <v>53.139588091725102</v>
      </c>
      <c r="N527" s="33">
        <v>4.7431589958657303E-2</v>
      </c>
      <c r="O527" s="33">
        <v>8.9578238037993793E-2</v>
      </c>
      <c r="P527" s="33">
        <v>25.5590191973311</v>
      </c>
      <c r="Q527" s="33">
        <v>52.213817263464499</v>
      </c>
      <c r="R527" s="33">
        <v>2.0767777733281498</v>
      </c>
      <c r="S527" s="33">
        <v>0.72239955596559502</v>
      </c>
      <c r="T527" s="33">
        <v>137.06609225928301</v>
      </c>
      <c r="U527" s="33">
        <v>131.611450951515</v>
      </c>
      <c r="V527" s="15">
        <v>0.51015090662692297</v>
      </c>
      <c r="W527" s="15"/>
      <c r="X527" s="15"/>
    </row>
    <row r="528" spans="1:24" ht="21.25" customHeight="1" x14ac:dyDescent="0.15">
      <c r="A528" s="44" t="s">
        <v>603</v>
      </c>
      <c r="B528" s="48" t="s">
        <v>68</v>
      </c>
      <c r="C528" s="49">
        <v>21</v>
      </c>
      <c r="D528" s="48" t="s">
        <v>59</v>
      </c>
      <c r="E528" s="40">
        <f t="shared" si="16"/>
        <v>60.479209330022485</v>
      </c>
      <c r="F528" s="41">
        <f t="shared" si="17"/>
        <v>1.5119802332505621</v>
      </c>
      <c r="G528" s="42">
        <v>40</v>
      </c>
      <c r="H528" s="43">
        <v>9.6596410256410401</v>
      </c>
      <c r="I528" s="33">
        <v>7.10768010471126E-2</v>
      </c>
      <c r="J528" s="33">
        <v>4.09884739162064</v>
      </c>
      <c r="K528" s="33">
        <v>5.6533506557401596</v>
      </c>
      <c r="L528" s="33">
        <v>9.7521980473608405</v>
      </c>
      <c r="M528" s="33">
        <v>57.396351557113597</v>
      </c>
      <c r="N528" s="33">
        <v>4.6067693516018797E-2</v>
      </c>
      <c r="O528" s="33">
        <v>0.108877579716864</v>
      </c>
      <c r="P528" s="33">
        <v>11.5334212497478</v>
      </c>
      <c r="Q528" s="33">
        <v>33.569392111268698</v>
      </c>
      <c r="R528" s="33">
        <v>1.5203371298018</v>
      </c>
      <c r="S528" s="33">
        <v>0.50755578801984402</v>
      </c>
      <c r="T528" s="33">
        <v>84.481445998669201</v>
      </c>
      <c r="U528" s="33">
        <v>125.61594060134399</v>
      </c>
      <c r="V528" s="15">
        <v>0.40210612500148202</v>
      </c>
      <c r="W528" s="15"/>
      <c r="X528" s="15"/>
    </row>
    <row r="529" spans="1:24" ht="21.25" customHeight="1" x14ac:dyDescent="0.15">
      <c r="A529" s="44" t="s">
        <v>604</v>
      </c>
      <c r="B529" s="48" t="s">
        <v>86</v>
      </c>
      <c r="C529" s="49">
        <v>27</v>
      </c>
      <c r="D529" s="48" t="s">
        <v>73</v>
      </c>
      <c r="E529" s="40">
        <f t="shared" si="16"/>
        <v>60.4543206896345</v>
      </c>
      <c r="F529" s="41">
        <f t="shared" si="17"/>
        <v>1.4744956265764513</v>
      </c>
      <c r="G529" s="42">
        <v>41</v>
      </c>
      <c r="H529" s="43">
        <v>10.7348</v>
      </c>
      <c r="I529" s="33">
        <v>0.69930795431342796</v>
      </c>
      <c r="J529" s="33">
        <v>3.1679046880810202</v>
      </c>
      <c r="K529" s="33">
        <v>6.5662557905529502</v>
      </c>
      <c r="L529" s="33">
        <v>9.7341604786339708</v>
      </c>
      <c r="M529" s="33">
        <v>51.189122737144899</v>
      </c>
      <c r="N529" s="33">
        <v>0.263638908496094</v>
      </c>
      <c r="O529" s="33">
        <v>1.1700606232397499</v>
      </c>
      <c r="P529" s="33">
        <v>16.585783193403199</v>
      </c>
      <c r="Q529" s="33">
        <v>40.158625315899499</v>
      </c>
      <c r="R529" s="33">
        <v>2.7126510708056699</v>
      </c>
      <c r="S529" s="33">
        <v>0.44437624954774102</v>
      </c>
      <c r="T529" s="33">
        <v>6.01899025072216</v>
      </c>
      <c r="U529" s="33">
        <v>10.923983459471399</v>
      </c>
      <c r="V529" s="15">
        <v>0.355249931545422</v>
      </c>
      <c r="W529" s="15"/>
      <c r="X529" s="15"/>
    </row>
    <row r="530" spans="1:24" ht="21.25" customHeight="1" x14ac:dyDescent="0.2">
      <c r="A530" s="47" t="s">
        <v>605</v>
      </c>
      <c r="B530" s="38" t="s">
        <v>78</v>
      </c>
      <c r="C530" s="39">
        <v>26</v>
      </c>
      <c r="D530" s="38" t="s">
        <v>84</v>
      </c>
      <c r="E530" s="40">
        <f t="shared" si="16"/>
        <v>60.364967664208635</v>
      </c>
      <c r="F530" s="41">
        <f t="shared" si="17"/>
        <v>1.3122819057436659</v>
      </c>
      <c r="G530" s="42">
        <v>46</v>
      </c>
      <c r="H530" s="43">
        <v>16.4024827586207</v>
      </c>
      <c r="I530" s="33">
        <v>0.16643288076104601</v>
      </c>
      <c r="J530" s="33">
        <v>2.15068283979641</v>
      </c>
      <c r="K530" s="33">
        <v>6.2718307202391301</v>
      </c>
      <c r="L530" s="33">
        <v>8.4225135600355507</v>
      </c>
      <c r="M530" s="33">
        <v>50.207468565650302</v>
      </c>
      <c r="N530" s="33">
        <v>5.5086136588508597E-2</v>
      </c>
      <c r="O530" s="33">
        <v>0.27659689080091099</v>
      </c>
      <c r="P530" s="33">
        <v>47.202494598375203</v>
      </c>
      <c r="Q530" s="33">
        <v>103.807432253436</v>
      </c>
      <c r="R530" s="33">
        <v>0.67435213843672803</v>
      </c>
      <c r="S530" s="33">
        <v>0.35787733099307401</v>
      </c>
      <c r="T530" s="33">
        <v>0</v>
      </c>
      <c r="U530" s="33">
        <v>0</v>
      </c>
      <c r="V530" s="15">
        <v>0</v>
      </c>
      <c r="W530" s="15"/>
      <c r="X530" s="15"/>
    </row>
    <row r="531" spans="1:24" ht="21.25" customHeight="1" x14ac:dyDescent="0.2">
      <c r="A531" s="47" t="s">
        <v>606</v>
      </c>
      <c r="B531" s="38" t="s">
        <v>98</v>
      </c>
      <c r="C531" s="39">
        <v>25</v>
      </c>
      <c r="D531" s="38" t="s">
        <v>103</v>
      </c>
      <c r="E531" s="40">
        <f t="shared" si="16"/>
        <v>60.193422547196093</v>
      </c>
      <c r="F531" s="41">
        <f t="shared" si="17"/>
        <v>1.2807111180254487</v>
      </c>
      <c r="G531" s="42">
        <v>47</v>
      </c>
      <c r="H531" s="43">
        <v>13.054937499999999</v>
      </c>
      <c r="I531" s="33">
        <v>0.11966292898792601</v>
      </c>
      <c r="J531" s="33">
        <v>4.2712258296329297</v>
      </c>
      <c r="K531" s="33">
        <v>5.7864943378969498</v>
      </c>
      <c r="L531" s="33">
        <v>10.057720167529901</v>
      </c>
      <c r="M531" s="33">
        <v>44.820053704901603</v>
      </c>
      <c r="N531" s="33">
        <v>6.8158575557416695E-2</v>
      </c>
      <c r="O531" s="33">
        <v>0.19751104294619801</v>
      </c>
      <c r="P531" s="33">
        <v>36.076065531316303</v>
      </c>
      <c r="Q531" s="33">
        <v>67.326579629278299</v>
      </c>
      <c r="R531" s="33">
        <v>-3.26029120292795</v>
      </c>
      <c r="S531" s="33">
        <v>0.48494633690026301</v>
      </c>
      <c r="T531" s="33">
        <v>217.623452505242</v>
      </c>
      <c r="U531" s="33">
        <v>259.56026296214498</v>
      </c>
      <c r="V531" s="15">
        <v>0.45605800334591501</v>
      </c>
      <c r="W531" s="15"/>
      <c r="X531" s="15"/>
    </row>
    <row r="532" spans="1:24" ht="21.25" customHeight="1" x14ac:dyDescent="0.15">
      <c r="A532" s="44" t="s">
        <v>607</v>
      </c>
      <c r="B532" s="45" t="s">
        <v>100</v>
      </c>
      <c r="C532" s="46">
        <v>24</v>
      </c>
      <c r="D532" s="45" t="s">
        <v>66</v>
      </c>
      <c r="E532" s="40">
        <f t="shared" si="16"/>
        <v>60.093575100736139</v>
      </c>
      <c r="F532" s="41">
        <f t="shared" si="17"/>
        <v>1.5023393775184035</v>
      </c>
      <c r="G532" s="42">
        <v>40</v>
      </c>
      <c r="H532" s="43">
        <v>11.861552631579</v>
      </c>
      <c r="I532" s="33">
        <v>1.49884066117668</v>
      </c>
      <c r="J532" s="33">
        <v>3.9924875023363802</v>
      </c>
      <c r="K532" s="33">
        <v>5.4203899161745204</v>
      </c>
      <c r="L532" s="33">
        <v>9.4128774185109201</v>
      </c>
      <c r="M532" s="33">
        <v>45.351254677113999</v>
      </c>
      <c r="N532" s="33">
        <v>1.2330256878341199</v>
      </c>
      <c r="O532" s="33">
        <v>2.6906989959204699</v>
      </c>
      <c r="P532" s="33">
        <v>18.9895875740275</v>
      </c>
      <c r="Q532" s="33">
        <v>44.883802929025997</v>
      </c>
      <c r="R532" s="33">
        <v>-2.1115591707116601</v>
      </c>
      <c r="S532" s="33">
        <v>0.43145052606543599</v>
      </c>
      <c r="T532" s="33">
        <v>143.37341360759399</v>
      </c>
      <c r="U532" s="33">
        <v>140.256600268298</v>
      </c>
      <c r="V532" s="15">
        <v>0.50549450549450503</v>
      </c>
      <c r="W532" s="15"/>
      <c r="X532" s="15"/>
    </row>
    <row r="533" spans="1:24" ht="21.25" customHeight="1" x14ac:dyDescent="0.2">
      <c r="A533" s="47" t="s">
        <v>608</v>
      </c>
      <c r="B533" s="38" t="s">
        <v>72</v>
      </c>
      <c r="C533" s="39">
        <v>34</v>
      </c>
      <c r="D533" s="38" t="s">
        <v>84</v>
      </c>
      <c r="E533" s="40">
        <f t="shared" si="16"/>
        <v>60.050728775663679</v>
      </c>
      <c r="F533" s="41">
        <f t="shared" si="17"/>
        <v>1.3344606394591929</v>
      </c>
      <c r="G533" s="42">
        <v>45</v>
      </c>
      <c r="H533" s="43">
        <v>15.596450000000001</v>
      </c>
      <c r="I533" s="33">
        <v>5.24454412165372E-2</v>
      </c>
      <c r="J533" s="33">
        <v>1.0150042036479701</v>
      </c>
      <c r="K533" s="33">
        <v>7.3405629675665596</v>
      </c>
      <c r="L533" s="33">
        <v>8.3555671712145294</v>
      </c>
      <c r="M533" s="33">
        <v>48.334709397780003</v>
      </c>
      <c r="N533" s="33">
        <v>2.07218324309963E-2</v>
      </c>
      <c r="O533" s="33">
        <v>0.104047856267827</v>
      </c>
      <c r="P533" s="33">
        <v>53.0428842529722</v>
      </c>
      <c r="Q533" s="33">
        <v>50.044080816324502</v>
      </c>
      <c r="R533" s="33">
        <v>1.05236618682449</v>
      </c>
      <c r="S533" s="33">
        <v>0.159416474390361</v>
      </c>
      <c r="T533" s="33">
        <v>0</v>
      </c>
      <c r="U533" s="33">
        <v>0</v>
      </c>
      <c r="V533" s="15">
        <v>0</v>
      </c>
      <c r="W533" s="15"/>
      <c r="X533" s="15"/>
    </row>
    <row r="534" spans="1:24" ht="21.25" customHeight="1" x14ac:dyDescent="0.15">
      <c r="A534" s="44" t="s">
        <v>609</v>
      </c>
      <c r="B534" s="45" t="s">
        <v>135</v>
      </c>
      <c r="C534" s="46">
        <v>27</v>
      </c>
      <c r="D534" s="45" t="s">
        <v>84</v>
      </c>
      <c r="E534" s="40">
        <f t="shared" si="16"/>
        <v>59.99957719412582</v>
      </c>
      <c r="F534" s="41">
        <f t="shared" si="17"/>
        <v>1.4999894298531455</v>
      </c>
      <c r="G534" s="42">
        <v>40</v>
      </c>
      <c r="H534" s="43">
        <v>18.612166666666699</v>
      </c>
      <c r="I534" s="33">
        <v>0.118796227404651</v>
      </c>
      <c r="J534" s="33">
        <v>1.64087069474498</v>
      </c>
      <c r="K534" s="33">
        <v>5.9696497393994798</v>
      </c>
      <c r="L534" s="33">
        <v>7.6105204341444397</v>
      </c>
      <c r="M534" s="33">
        <v>47.334126344009199</v>
      </c>
      <c r="N534" s="33">
        <v>3.1477863276010203E-2</v>
      </c>
      <c r="O534" s="33">
        <v>0.158055721364602</v>
      </c>
      <c r="P534" s="33">
        <v>65.924206384793195</v>
      </c>
      <c r="Q534" s="33">
        <v>48.240090642707202</v>
      </c>
      <c r="R534" s="33">
        <v>-0.90542955664806002</v>
      </c>
      <c r="S534" s="33">
        <v>0.21981046501594201</v>
      </c>
      <c r="T534" s="33">
        <v>0</v>
      </c>
      <c r="U534" s="33">
        <v>0</v>
      </c>
      <c r="V534" s="15">
        <v>0</v>
      </c>
      <c r="W534" s="15"/>
      <c r="X534" s="15"/>
    </row>
    <row r="535" spans="1:24" ht="21.25" customHeight="1" x14ac:dyDescent="0.15">
      <c r="A535" s="44" t="s">
        <v>610</v>
      </c>
      <c r="B535" s="48" t="s">
        <v>179</v>
      </c>
      <c r="C535" s="49">
        <v>26</v>
      </c>
      <c r="D535" s="48" t="s">
        <v>84</v>
      </c>
      <c r="E535" s="40">
        <f t="shared" si="16"/>
        <v>59.897912951754506</v>
      </c>
      <c r="F535" s="41">
        <f t="shared" si="17"/>
        <v>1.4609247061403539</v>
      </c>
      <c r="G535" s="42">
        <v>41</v>
      </c>
      <c r="H535" s="43">
        <v>17.265693548387102</v>
      </c>
      <c r="I535" s="33">
        <v>7.1088267256308998E-2</v>
      </c>
      <c r="J535" s="33">
        <v>2.0004767399039198</v>
      </c>
      <c r="K535" s="33">
        <v>6.7607848462332596</v>
      </c>
      <c r="L535" s="33">
        <v>8.7612615861372003</v>
      </c>
      <c r="M535" s="33">
        <v>39.969022473973702</v>
      </c>
      <c r="N535" s="33">
        <v>6.5311731489313393E-2</v>
      </c>
      <c r="O535" s="33">
        <v>0.15974843360388</v>
      </c>
      <c r="P535" s="33">
        <v>66.550600445741793</v>
      </c>
      <c r="Q535" s="33">
        <v>83.371690769816993</v>
      </c>
      <c r="R535" s="33">
        <v>-4.5806619832198798</v>
      </c>
      <c r="S535" s="33">
        <v>0.16808077504803001</v>
      </c>
      <c r="T535" s="33">
        <v>0</v>
      </c>
      <c r="U535" s="33">
        <v>0</v>
      </c>
      <c r="V535" s="15">
        <v>0</v>
      </c>
      <c r="W535" s="15"/>
      <c r="X535" s="15"/>
    </row>
    <row r="536" spans="1:24" ht="21.25" customHeight="1" x14ac:dyDescent="0.15">
      <c r="A536" s="44" t="s">
        <v>611</v>
      </c>
      <c r="B536" s="48" t="s">
        <v>58</v>
      </c>
      <c r="C536" s="49">
        <v>22</v>
      </c>
      <c r="D536" s="48" t="s">
        <v>59</v>
      </c>
      <c r="E536" s="40">
        <f t="shared" si="16"/>
        <v>59.695291370967013</v>
      </c>
      <c r="F536" s="41">
        <f t="shared" si="17"/>
        <v>1.3265620304659336</v>
      </c>
      <c r="G536" s="42">
        <v>45</v>
      </c>
      <c r="H536" s="43">
        <v>11.3985</v>
      </c>
      <c r="I536" s="33">
        <v>0.46276039267760399</v>
      </c>
      <c r="J536" s="33">
        <v>5.5591089548602497</v>
      </c>
      <c r="K536" s="33">
        <v>5.1494412514032897</v>
      </c>
      <c r="L536" s="33">
        <v>10.708550206263499</v>
      </c>
      <c r="M536" s="33">
        <v>45.938521251135001</v>
      </c>
      <c r="N536" s="33">
        <v>0.27543725374921102</v>
      </c>
      <c r="O536" s="33">
        <v>0.65097553758895799</v>
      </c>
      <c r="P536" s="33">
        <v>16.492145257154899</v>
      </c>
      <c r="Q536" s="33">
        <v>28.560552743111</v>
      </c>
      <c r="R536" s="33">
        <v>0.172446403609017</v>
      </c>
      <c r="S536" s="33">
        <v>0.70275336617984396</v>
      </c>
      <c r="T536" s="33">
        <v>198.72587591482699</v>
      </c>
      <c r="U536" s="33">
        <v>206.34243309806499</v>
      </c>
      <c r="V536" s="15">
        <v>0.49059842869243703</v>
      </c>
      <c r="W536" s="15"/>
      <c r="X536" s="15"/>
    </row>
    <row r="537" spans="1:24" ht="21.25" customHeight="1" x14ac:dyDescent="0.15">
      <c r="A537" s="44" t="s">
        <v>612</v>
      </c>
      <c r="B537" s="48" t="s">
        <v>119</v>
      </c>
      <c r="C537" s="49">
        <v>26</v>
      </c>
      <c r="D537" s="48" t="s">
        <v>60</v>
      </c>
      <c r="E537" s="40">
        <f t="shared" si="16"/>
        <v>59.507870934231647</v>
      </c>
      <c r="F537" s="41">
        <f t="shared" si="17"/>
        <v>1.4514114862007719</v>
      </c>
      <c r="G537" s="42">
        <v>41</v>
      </c>
      <c r="H537" s="43">
        <v>13.2768552631579</v>
      </c>
      <c r="I537" s="33">
        <v>0.10743945059671101</v>
      </c>
      <c r="J537" s="33">
        <v>4.5573470078552001</v>
      </c>
      <c r="K537" s="33">
        <v>4.8147022928767402</v>
      </c>
      <c r="L537" s="33">
        <v>9.3720493007318897</v>
      </c>
      <c r="M537" s="33">
        <v>50.390113967831503</v>
      </c>
      <c r="N537" s="33">
        <v>6.1116567487568101E-2</v>
      </c>
      <c r="O537" s="33">
        <v>0.19823759648296899</v>
      </c>
      <c r="P537" s="33">
        <v>29.000954275770699</v>
      </c>
      <c r="Q537" s="33">
        <v>64.062295091761698</v>
      </c>
      <c r="R537" s="33">
        <v>-0.56278637679704602</v>
      </c>
      <c r="S537" s="33">
        <v>0.60598117015610498</v>
      </c>
      <c r="T537" s="33">
        <v>99.915219366691304</v>
      </c>
      <c r="U537" s="33">
        <v>122.79540430057401</v>
      </c>
      <c r="V537" s="15">
        <v>0.44863247976875698</v>
      </c>
      <c r="W537" s="15"/>
      <c r="X537" s="15"/>
    </row>
    <row r="538" spans="1:24" ht="21.25" customHeight="1" x14ac:dyDescent="0.2">
      <c r="A538" s="47" t="s">
        <v>613</v>
      </c>
      <c r="B538" s="38" t="s">
        <v>151</v>
      </c>
      <c r="C538" s="39">
        <v>28</v>
      </c>
      <c r="D538" s="38" t="s">
        <v>84</v>
      </c>
      <c r="E538" s="40">
        <f t="shared" si="16"/>
        <v>59.29625160448262</v>
      </c>
      <c r="F538" s="41">
        <f t="shared" si="17"/>
        <v>1.4118155143924433</v>
      </c>
      <c r="G538" s="42">
        <v>42</v>
      </c>
      <c r="H538" s="43">
        <v>17.272852941176499</v>
      </c>
      <c r="I538" s="33">
        <v>7.0015445101404797E-2</v>
      </c>
      <c r="J538" s="33">
        <v>1.42614214505784</v>
      </c>
      <c r="K538" s="33">
        <v>7.1054771596929998</v>
      </c>
      <c r="L538" s="33">
        <v>8.5316193047507891</v>
      </c>
      <c r="M538" s="33">
        <v>50.469218328806797</v>
      </c>
      <c r="N538" s="33">
        <v>2.3590990783645099E-2</v>
      </c>
      <c r="O538" s="33">
        <v>0.118454389902347</v>
      </c>
      <c r="P538" s="33">
        <v>41.149378730110001</v>
      </c>
      <c r="Q538" s="33">
        <v>46.335030062944597</v>
      </c>
      <c r="R538" s="33">
        <v>-3.0481066091325699</v>
      </c>
      <c r="S538" s="33">
        <v>0.139872207763173</v>
      </c>
      <c r="T538" s="33">
        <v>0</v>
      </c>
      <c r="U538" s="33">
        <v>0</v>
      </c>
      <c r="V538" s="15">
        <v>0</v>
      </c>
      <c r="W538" s="15"/>
      <c r="X538" s="15"/>
    </row>
    <row r="539" spans="1:24" ht="21.25" customHeight="1" x14ac:dyDescent="0.2">
      <c r="A539" s="47" t="s">
        <v>614</v>
      </c>
      <c r="B539" s="38" t="s">
        <v>62</v>
      </c>
      <c r="C539" s="39">
        <v>33</v>
      </c>
      <c r="D539" s="38" t="s">
        <v>63</v>
      </c>
      <c r="E539" s="40">
        <f t="shared" si="16"/>
        <v>59.182292767860226</v>
      </c>
      <c r="F539" s="41">
        <f t="shared" si="17"/>
        <v>1.3450521083604596</v>
      </c>
      <c r="G539" s="42">
        <v>44</v>
      </c>
      <c r="H539" s="43">
        <v>9.3666756756756797</v>
      </c>
      <c r="I539" s="33">
        <v>0.319406042585067</v>
      </c>
      <c r="J539" s="33">
        <v>3.7918080761998998</v>
      </c>
      <c r="K539" s="33">
        <v>5.8009240522590302</v>
      </c>
      <c r="L539" s="33">
        <v>9.5927321284589109</v>
      </c>
      <c r="M539" s="33">
        <v>54.026610609728202</v>
      </c>
      <c r="N539" s="33">
        <v>0.400681077501716</v>
      </c>
      <c r="O539" s="33">
        <v>0.68675440119632702</v>
      </c>
      <c r="P539" s="33">
        <v>10.0864113761334</v>
      </c>
      <c r="Q539" s="33">
        <v>65.910460958674193</v>
      </c>
      <c r="R539" s="33">
        <v>3.03085389281821</v>
      </c>
      <c r="S539" s="33">
        <v>0.60908386366151701</v>
      </c>
      <c r="T539" s="33">
        <v>5.9572100938082899</v>
      </c>
      <c r="U539" s="33">
        <v>8.0724141688716209</v>
      </c>
      <c r="V539" s="15">
        <v>0.42461651019799501</v>
      </c>
      <c r="W539" s="15"/>
      <c r="X539" s="15"/>
    </row>
    <row r="540" spans="1:24" ht="21.25" customHeight="1" x14ac:dyDescent="0.15">
      <c r="A540" s="37" t="s">
        <v>615</v>
      </c>
      <c r="B540" s="38" t="s">
        <v>81</v>
      </c>
      <c r="C540" s="39">
        <v>32</v>
      </c>
      <c r="D540" s="38" t="s">
        <v>84</v>
      </c>
      <c r="E540" s="40">
        <f t="shared" si="16"/>
        <v>59.12808179107931</v>
      </c>
      <c r="F540" s="41">
        <f t="shared" si="17"/>
        <v>1.3438200407063479</v>
      </c>
      <c r="G540" s="42">
        <v>44</v>
      </c>
      <c r="H540" s="43">
        <v>15.516913043478199</v>
      </c>
      <c r="I540" s="33">
        <v>1.3636363636363601E-3</v>
      </c>
      <c r="J540" s="33">
        <v>3.30792102492049</v>
      </c>
      <c r="K540" s="33">
        <v>5.0093745692471403</v>
      </c>
      <c r="L540" s="33">
        <v>8.3172955941676907</v>
      </c>
      <c r="M540" s="33">
        <v>52.063832091644102</v>
      </c>
      <c r="N540" s="33">
        <v>4.4056605418153701E-4</v>
      </c>
      <c r="O540" s="33">
        <v>2.2121573289723101E-3</v>
      </c>
      <c r="P540" s="33">
        <v>40.6992732404821</v>
      </c>
      <c r="Q540" s="33">
        <v>67.7671690432026</v>
      </c>
      <c r="R540" s="33">
        <v>1.2372888972993099</v>
      </c>
      <c r="S540" s="33">
        <v>0.51976901423814403</v>
      </c>
      <c r="T540" s="33">
        <v>6.2456230204341198E-2</v>
      </c>
      <c r="U540" s="33">
        <v>0.15413542557023899</v>
      </c>
      <c r="V540" s="15">
        <v>0.28835935521608003</v>
      </c>
      <c r="W540" s="15"/>
      <c r="X540" s="15"/>
    </row>
    <row r="541" spans="1:24" ht="21.25" customHeight="1" x14ac:dyDescent="0.15">
      <c r="A541" s="44" t="s">
        <v>616</v>
      </c>
      <c r="B541" s="48" t="s">
        <v>179</v>
      </c>
      <c r="C541" s="49">
        <v>30</v>
      </c>
      <c r="D541" s="48" t="s">
        <v>59</v>
      </c>
      <c r="E541" s="40">
        <f t="shared" si="16"/>
        <v>58.87975966719015</v>
      </c>
      <c r="F541" s="41">
        <f t="shared" si="17"/>
        <v>1.4360916991997597</v>
      </c>
      <c r="G541" s="42">
        <v>41</v>
      </c>
      <c r="H541" s="43">
        <v>13.748749999999999</v>
      </c>
      <c r="I541" s="33">
        <v>6.6974605668163295E-2</v>
      </c>
      <c r="J541" s="33">
        <v>3.56127489892947</v>
      </c>
      <c r="K541" s="33">
        <v>5.91341343530899</v>
      </c>
      <c r="L541" s="33">
        <v>9.4746883342385093</v>
      </c>
      <c r="M541" s="33">
        <v>51.994799473367898</v>
      </c>
      <c r="N541" s="33">
        <v>9.9541340628874E-2</v>
      </c>
      <c r="O541" s="33">
        <v>0.17390701118948201</v>
      </c>
      <c r="P541" s="33">
        <v>20.552404527059299</v>
      </c>
      <c r="Q541" s="33">
        <v>31.165694568849599</v>
      </c>
      <c r="R541" s="33">
        <v>-5.1341172715503598</v>
      </c>
      <c r="S541" s="33">
        <v>0.29921959762446998</v>
      </c>
      <c r="T541" s="33">
        <v>258.386480412781</v>
      </c>
      <c r="U541" s="33">
        <v>231.35971144525899</v>
      </c>
      <c r="V541" s="15">
        <v>0.52759262799470297</v>
      </c>
      <c r="W541" s="15"/>
      <c r="X541" s="15"/>
    </row>
    <row r="542" spans="1:24" ht="21.25" customHeight="1" x14ac:dyDescent="0.2">
      <c r="A542" s="47" t="s">
        <v>617</v>
      </c>
      <c r="B542" s="38" t="s">
        <v>95</v>
      </c>
      <c r="C542" s="39">
        <v>21</v>
      </c>
      <c r="D542" s="38" t="s">
        <v>84</v>
      </c>
      <c r="E542" s="40">
        <f t="shared" si="16"/>
        <v>58.771231767917925</v>
      </c>
      <c r="F542" s="41">
        <f t="shared" si="17"/>
        <v>1.4692807941979482</v>
      </c>
      <c r="G542" s="42">
        <v>40</v>
      </c>
      <c r="H542" s="43">
        <v>13.951040000000001</v>
      </c>
      <c r="I542" s="33">
        <v>1.22169839752799</v>
      </c>
      <c r="J542" s="33">
        <v>1.71454697283866</v>
      </c>
      <c r="K542" s="33">
        <v>5.7936573285656001</v>
      </c>
      <c r="L542" s="33">
        <v>7.5082043014042803</v>
      </c>
      <c r="M542" s="33">
        <v>49.706802788453999</v>
      </c>
      <c r="N542" s="33">
        <v>1.02422921831127</v>
      </c>
      <c r="O542" s="33">
        <v>2.7384594654411298</v>
      </c>
      <c r="P542" s="33">
        <v>29.581492692979399</v>
      </c>
      <c r="Q542" s="33">
        <v>37.461892078076403</v>
      </c>
      <c r="R542" s="33">
        <v>0.244372355446204</v>
      </c>
      <c r="S542" s="33">
        <v>0.242153988730929</v>
      </c>
      <c r="T542" s="33">
        <v>0</v>
      </c>
      <c r="U542" s="33">
        <v>0</v>
      </c>
      <c r="V542" s="15">
        <v>0</v>
      </c>
      <c r="W542" s="15"/>
      <c r="X542" s="15"/>
    </row>
    <row r="543" spans="1:24" ht="21.25" customHeight="1" x14ac:dyDescent="0.15">
      <c r="A543" s="44" t="s">
        <v>618</v>
      </c>
      <c r="B543" s="45" t="s">
        <v>74</v>
      </c>
      <c r="C543" s="46">
        <v>22</v>
      </c>
      <c r="D543" s="45" t="s">
        <v>63</v>
      </c>
      <c r="E543" s="40">
        <f t="shared" si="16"/>
        <v>58.324918160198841</v>
      </c>
      <c r="F543" s="41">
        <f t="shared" si="17"/>
        <v>1.4225589795170448</v>
      </c>
      <c r="G543" s="42">
        <v>41</v>
      </c>
      <c r="H543" s="43">
        <v>10.61952</v>
      </c>
      <c r="I543" s="33">
        <v>6.6299007354482201E-2</v>
      </c>
      <c r="J543" s="33">
        <v>5.6932550626679896</v>
      </c>
      <c r="K543" s="33">
        <v>7.21586141422355</v>
      </c>
      <c r="L543" s="33">
        <v>12.909116476891599</v>
      </c>
      <c r="M543" s="33">
        <v>33.748652577158403</v>
      </c>
      <c r="N543" s="33">
        <v>4.8459873563770503E-2</v>
      </c>
      <c r="O543" s="33">
        <v>0.114531319984012</v>
      </c>
      <c r="P543" s="33">
        <v>12.470899004885</v>
      </c>
      <c r="Q543" s="33">
        <v>75.922911331257794</v>
      </c>
      <c r="R543" s="33">
        <v>-1.8917304189709501</v>
      </c>
      <c r="S543" s="33">
        <v>0.72198445027843505</v>
      </c>
      <c r="T543" s="33">
        <v>23.9075549388713</v>
      </c>
      <c r="U543" s="33">
        <v>36.206415586930802</v>
      </c>
      <c r="V543" s="15">
        <v>0.397703807114349</v>
      </c>
      <c r="W543" s="15"/>
      <c r="X543" s="15"/>
    </row>
    <row r="544" spans="1:24" ht="21.25" customHeight="1" x14ac:dyDescent="0.2">
      <c r="A544" s="47" t="s">
        <v>619</v>
      </c>
      <c r="B544" s="38" t="s">
        <v>78</v>
      </c>
      <c r="C544" s="39">
        <v>30</v>
      </c>
      <c r="D544" s="38" t="s">
        <v>73</v>
      </c>
      <c r="E544" s="40">
        <f t="shared" si="16"/>
        <v>58.313819265627885</v>
      </c>
      <c r="F544" s="41">
        <f t="shared" si="17"/>
        <v>1.2676917231658236</v>
      </c>
      <c r="G544" s="42">
        <v>46</v>
      </c>
      <c r="H544" s="43">
        <v>11.75196</v>
      </c>
      <c r="I544" s="33">
        <v>6.8065226591374997E-2</v>
      </c>
      <c r="J544" s="33">
        <v>4.1514059924375601</v>
      </c>
      <c r="K544" s="33">
        <v>5.5111371455387799</v>
      </c>
      <c r="L544" s="33">
        <v>9.6625431379764208</v>
      </c>
      <c r="M544" s="33">
        <v>45.954450076028998</v>
      </c>
      <c r="N544" s="33">
        <v>2.5537737196792799E-2</v>
      </c>
      <c r="O544" s="33">
        <v>8.2834150887480903E-2</v>
      </c>
      <c r="P544" s="33">
        <v>30.916482559546999</v>
      </c>
      <c r="Q544" s="33">
        <v>85.149377810991993</v>
      </c>
      <c r="R544" s="33">
        <v>0.620793314643445</v>
      </c>
      <c r="S544" s="33">
        <v>0.69080111160548696</v>
      </c>
      <c r="T544" s="33">
        <v>3.2548248987738302</v>
      </c>
      <c r="U544" s="33">
        <v>6.8689869563269497</v>
      </c>
      <c r="V544" s="15">
        <v>0.32150191502560499</v>
      </c>
      <c r="W544" s="15"/>
      <c r="X544" s="15"/>
    </row>
    <row r="545" spans="1:24" ht="21.25" customHeight="1" x14ac:dyDescent="0.15">
      <c r="A545" s="44" t="s">
        <v>620</v>
      </c>
      <c r="B545" s="45" t="s">
        <v>69</v>
      </c>
      <c r="C545" s="46">
        <v>26</v>
      </c>
      <c r="D545" s="45" t="s">
        <v>66</v>
      </c>
      <c r="E545" s="40">
        <f t="shared" si="16"/>
        <v>57.927612930453002</v>
      </c>
      <c r="F545" s="41">
        <f t="shared" si="17"/>
        <v>1.3165366575102955</v>
      </c>
      <c r="G545" s="42">
        <v>44</v>
      </c>
      <c r="H545" s="43">
        <v>10.21175</v>
      </c>
      <c r="I545" s="33">
        <v>3.4240796777501303E-2</v>
      </c>
      <c r="J545" s="33">
        <v>4.1142789524797099</v>
      </c>
      <c r="K545" s="33">
        <v>7.7345122527189902</v>
      </c>
      <c r="L545" s="33">
        <v>11.8487912051986</v>
      </c>
      <c r="M545" s="33">
        <v>36.082420258983703</v>
      </c>
      <c r="N545" s="33">
        <v>2.73229860379272E-2</v>
      </c>
      <c r="O545" s="33">
        <v>6.4575852694095201E-2</v>
      </c>
      <c r="P545" s="33">
        <v>21.054387399884298</v>
      </c>
      <c r="Q545" s="33">
        <v>89.752321233297806</v>
      </c>
      <c r="R545" s="33">
        <v>1.9288137001611101</v>
      </c>
      <c r="S545" s="33">
        <v>0.682912426446034</v>
      </c>
      <c r="T545" s="33">
        <v>0</v>
      </c>
      <c r="U545" s="33">
        <v>6.5294867847679399</v>
      </c>
      <c r="V545" s="15">
        <v>0</v>
      </c>
      <c r="W545" s="15"/>
      <c r="X545" s="15"/>
    </row>
    <row r="546" spans="1:24" ht="21.25" customHeight="1" x14ac:dyDescent="0.15">
      <c r="A546" s="44" t="s">
        <v>621</v>
      </c>
      <c r="B546" s="45" t="s">
        <v>70</v>
      </c>
      <c r="C546" s="46">
        <v>31</v>
      </c>
      <c r="D546" s="45" t="s">
        <v>84</v>
      </c>
      <c r="E546" s="40">
        <f t="shared" si="16"/>
        <v>57.656974983295441</v>
      </c>
      <c r="F546" s="41">
        <f t="shared" si="17"/>
        <v>1.4783839739306524</v>
      </c>
      <c r="G546" s="42">
        <v>39</v>
      </c>
      <c r="H546" s="43">
        <v>16.5950897435897</v>
      </c>
      <c r="I546" s="33">
        <v>3.5075269776087201E-2</v>
      </c>
      <c r="J546" s="33">
        <v>1.51092061474671</v>
      </c>
      <c r="K546" s="33">
        <v>7.5176006876895602</v>
      </c>
      <c r="L546" s="33">
        <v>9.0285213024362907</v>
      </c>
      <c r="M546" s="33">
        <v>45.405413966012098</v>
      </c>
      <c r="N546" s="33">
        <v>1.06661192162788E-2</v>
      </c>
      <c r="O546" s="33">
        <v>5.3556404475640598E-2</v>
      </c>
      <c r="P546" s="33">
        <v>38.807956420146503</v>
      </c>
      <c r="Q546" s="33">
        <v>40.811722323696102</v>
      </c>
      <c r="R546" s="33">
        <v>3.3892402000214599</v>
      </c>
      <c r="S546" s="33">
        <v>0.24122661185588201</v>
      </c>
      <c r="T546" s="33">
        <v>0</v>
      </c>
      <c r="U546" s="33">
        <v>0</v>
      </c>
      <c r="V546" s="15">
        <v>0</v>
      </c>
      <c r="W546" s="15"/>
      <c r="X546" s="15"/>
    </row>
    <row r="547" spans="1:24" ht="21.25" customHeight="1" x14ac:dyDescent="0.15">
      <c r="A547" s="44" t="s">
        <v>622</v>
      </c>
      <c r="B547" s="48" t="s">
        <v>83</v>
      </c>
      <c r="C547" s="49">
        <v>28</v>
      </c>
      <c r="D547" s="48" t="s">
        <v>84</v>
      </c>
      <c r="E547" s="40">
        <f t="shared" si="16"/>
        <v>57.563875938633466</v>
      </c>
      <c r="F547" s="41">
        <f t="shared" si="17"/>
        <v>1.4039969741130114</v>
      </c>
      <c r="G547" s="42">
        <v>41</v>
      </c>
      <c r="H547" s="43">
        <v>14.716704545454601</v>
      </c>
      <c r="I547" s="33">
        <v>4.50948502516045E-2</v>
      </c>
      <c r="J547" s="33">
        <v>1.5483686735141999</v>
      </c>
      <c r="K547" s="33">
        <v>6.4684116934796396</v>
      </c>
      <c r="L547" s="33">
        <v>8.01678036699378</v>
      </c>
      <c r="M547" s="33">
        <v>50.338836123267797</v>
      </c>
      <c r="N547" s="33">
        <v>1.3911581773038501E-2</v>
      </c>
      <c r="O547" s="33">
        <v>6.9852427024573893E-2</v>
      </c>
      <c r="P547" s="33">
        <v>41.022059609844497</v>
      </c>
      <c r="Q547" s="33">
        <v>39.283218263239199</v>
      </c>
      <c r="R547" s="33">
        <v>1.61116307971451</v>
      </c>
      <c r="S547" s="33">
        <v>0.22161299625394601</v>
      </c>
      <c r="T547" s="33">
        <v>0</v>
      </c>
      <c r="U547" s="33">
        <v>0</v>
      </c>
      <c r="V547" s="15">
        <v>0</v>
      </c>
      <c r="W547" s="15"/>
      <c r="X547" s="15"/>
    </row>
    <row r="548" spans="1:24" ht="21.25" customHeight="1" x14ac:dyDescent="0.15">
      <c r="A548" s="44" t="s">
        <v>623</v>
      </c>
      <c r="B548" s="48" t="s">
        <v>153</v>
      </c>
      <c r="C548" s="49">
        <v>29</v>
      </c>
      <c r="D548" s="48" t="s">
        <v>84</v>
      </c>
      <c r="E548" s="40">
        <f t="shared" si="16"/>
        <v>57.457728850022015</v>
      </c>
      <c r="F548" s="41">
        <f t="shared" si="17"/>
        <v>1.4364432212505505</v>
      </c>
      <c r="G548" s="42">
        <v>40</v>
      </c>
      <c r="H548" s="43">
        <v>17.4404</v>
      </c>
      <c r="I548" s="33">
        <v>1.5938947894917201E-2</v>
      </c>
      <c r="J548" s="33">
        <v>1.38010142819523</v>
      </c>
      <c r="K548" s="33">
        <v>6.5292176709055596</v>
      </c>
      <c r="L548" s="33">
        <v>7.9093190991008404</v>
      </c>
      <c r="M548" s="33">
        <v>47.4268169472276</v>
      </c>
      <c r="N548" s="33">
        <v>1.7397816878388999E-3</v>
      </c>
      <c r="O548" s="33">
        <v>2.7461894320766501E-2</v>
      </c>
      <c r="P548" s="33">
        <v>49.807196452321598</v>
      </c>
      <c r="Q548" s="33">
        <v>36.786666990141299</v>
      </c>
      <c r="R548" s="33">
        <v>-2.5262395046000501</v>
      </c>
      <c r="S548" s="33">
        <v>0.18384953381448199</v>
      </c>
      <c r="T548" s="33">
        <v>8.0758166689695599E-2</v>
      </c>
      <c r="U548" s="33">
        <v>0.118750155447268</v>
      </c>
      <c r="V548" s="15">
        <v>0.40478595491497699</v>
      </c>
      <c r="W548" s="15"/>
      <c r="X548" s="15"/>
    </row>
    <row r="549" spans="1:24" ht="21.25" customHeight="1" x14ac:dyDescent="0.15">
      <c r="A549" s="44" t="s">
        <v>624</v>
      </c>
      <c r="B549" s="45" t="s">
        <v>58</v>
      </c>
      <c r="C549" s="46">
        <v>35</v>
      </c>
      <c r="D549" s="45" t="s">
        <v>59</v>
      </c>
      <c r="E549" s="40">
        <f t="shared" si="16"/>
        <v>57.167536355156486</v>
      </c>
      <c r="F549" s="41">
        <f t="shared" si="17"/>
        <v>1.2703896967812551</v>
      </c>
      <c r="G549" s="42">
        <v>45</v>
      </c>
      <c r="H549" s="43">
        <v>11.4606060606061</v>
      </c>
      <c r="I549" s="33">
        <v>4.5993245515461502E-2</v>
      </c>
      <c r="J549" s="33">
        <v>3.5593102531771699</v>
      </c>
      <c r="K549" s="33">
        <v>6.84325915362027</v>
      </c>
      <c r="L549" s="33">
        <v>10.4025694067975</v>
      </c>
      <c r="M549" s="33">
        <v>43.735501473356898</v>
      </c>
      <c r="N549" s="33">
        <v>3.3601181428172297E-2</v>
      </c>
      <c r="O549" s="33">
        <v>9.8565861096801002E-2</v>
      </c>
      <c r="P549" s="33">
        <v>19.474728379460601</v>
      </c>
      <c r="Q549" s="33">
        <v>22.312852261258801</v>
      </c>
      <c r="R549" s="33">
        <v>0.29732970402723002</v>
      </c>
      <c r="S549" s="33">
        <v>0.44994931418133599</v>
      </c>
      <c r="T549" s="33">
        <v>212.044165855155</v>
      </c>
      <c r="U549" s="33">
        <v>185.61381957410899</v>
      </c>
      <c r="V549" s="15">
        <v>0.53323251041031605</v>
      </c>
      <c r="W549" s="15"/>
      <c r="X549" s="15"/>
    </row>
    <row r="550" spans="1:24" ht="21.25" customHeight="1" x14ac:dyDescent="0.15">
      <c r="A550" s="44" t="s">
        <v>625</v>
      </c>
      <c r="B550" s="45" t="s">
        <v>70</v>
      </c>
      <c r="C550" s="46">
        <v>31</v>
      </c>
      <c r="D550" s="45" t="s">
        <v>84</v>
      </c>
      <c r="E550" s="40">
        <f t="shared" si="16"/>
        <v>57.109391872899209</v>
      </c>
      <c r="F550" s="41">
        <f t="shared" si="17"/>
        <v>1.46434338135639</v>
      </c>
      <c r="G550" s="42">
        <v>39</v>
      </c>
      <c r="H550" s="43">
        <v>17.766103450184598</v>
      </c>
      <c r="I550" s="33">
        <v>2.0729840045264399E-2</v>
      </c>
      <c r="J550" s="33">
        <v>1.8378419798250101</v>
      </c>
      <c r="K550" s="33">
        <v>6.6211806496320396</v>
      </c>
      <c r="L550" s="33">
        <v>8.4590226294571096</v>
      </c>
      <c r="M550" s="33">
        <v>48.121314947451701</v>
      </c>
      <c r="N550" s="33">
        <v>6.5580317228445999E-3</v>
      </c>
      <c r="O550" s="33">
        <v>3.2928996440404201E-2</v>
      </c>
      <c r="P550" s="33">
        <v>38.029042589607002</v>
      </c>
      <c r="Q550" s="33">
        <v>74.967911414987398</v>
      </c>
      <c r="R550" s="33">
        <v>2.5952676367318999</v>
      </c>
      <c r="S550" s="33">
        <v>0.29342136813323899</v>
      </c>
      <c r="T550" s="33">
        <v>0</v>
      </c>
      <c r="U550" s="33">
        <v>0</v>
      </c>
      <c r="V550" s="15">
        <v>0</v>
      </c>
      <c r="W550" s="15"/>
      <c r="X550" s="15"/>
    </row>
    <row r="551" spans="1:24" ht="21.25" customHeight="1" x14ac:dyDescent="0.2">
      <c r="A551" s="47" t="s">
        <v>626</v>
      </c>
      <c r="B551" s="38" t="s">
        <v>138</v>
      </c>
      <c r="C551" s="39">
        <v>27</v>
      </c>
      <c r="D551" s="38" t="s">
        <v>84</v>
      </c>
      <c r="E551" s="40">
        <f t="shared" si="16"/>
        <v>56.229787011822538</v>
      </c>
      <c r="F551" s="41">
        <f t="shared" si="17"/>
        <v>1.3076694653912218</v>
      </c>
      <c r="G551" s="42">
        <v>43</v>
      </c>
      <c r="H551" s="43">
        <v>14.264200000000001</v>
      </c>
      <c r="I551" s="33">
        <v>9.3176470588235194E-2</v>
      </c>
      <c r="J551" s="33">
        <v>1.24236052546649</v>
      </c>
      <c r="K551" s="33">
        <v>7.3332248701009197</v>
      </c>
      <c r="L551" s="33">
        <v>8.5755853955674208</v>
      </c>
      <c r="M551" s="33">
        <v>45.307637124166099</v>
      </c>
      <c r="N551" s="33">
        <v>3.4612717582403502E-2</v>
      </c>
      <c r="O551" s="33">
        <v>0.17379636289497799</v>
      </c>
      <c r="P551" s="33">
        <v>37.508097686236503</v>
      </c>
      <c r="Q551" s="33">
        <v>55.889592992503097</v>
      </c>
      <c r="R551" s="33">
        <v>-3.2196694227014202</v>
      </c>
      <c r="S551" s="33">
        <v>0.12988437010557</v>
      </c>
      <c r="T551" s="33">
        <v>0</v>
      </c>
      <c r="U551" s="33">
        <v>0</v>
      </c>
      <c r="V551" s="15">
        <v>0</v>
      </c>
      <c r="W551" s="15"/>
      <c r="X551" s="15"/>
    </row>
    <row r="552" spans="1:24" ht="21.25" customHeight="1" x14ac:dyDescent="0.2">
      <c r="A552" s="47" t="s">
        <v>627</v>
      </c>
      <c r="B552" s="38" t="s">
        <v>74</v>
      </c>
      <c r="C552" s="39">
        <v>27</v>
      </c>
      <c r="D552" s="38" t="s">
        <v>60</v>
      </c>
      <c r="E552" s="40">
        <f t="shared" si="16"/>
        <v>56.138372041103906</v>
      </c>
      <c r="F552" s="41">
        <f t="shared" si="17"/>
        <v>1.369228586368388</v>
      </c>
      <c r="G552" s="42">
        <v>41</v>
      </c>
      <c r="H552" s="43">
        <v>13.335000000000001</v>
      </c>
      <c r="I552" s="33">
        <v>3.68123490347586E-2</v>
      </c>
      <c r="J552" s="33">
        <v>4.4983952040826196</v>
      </c>
      <c r="K552" s="33">
        <v>4.52982851028335</v>
      </c>
      <c r="L552" s="33">
        <v>9.0282237143660105</v>
      </c>
      <c r="M552" s="33">
        <v>49.471721289331498</v>
      </c>
      <c r="N552" s="33">
        <v>2.4087106388212098E-2</v>
      </c>
      <c r="O552" s="33">
        <v>5.6928090941196802E-2</v>
      </c>
      <c r="P552" s="33">
        <v>21.019920357289301</v>
      </c>
      <c r="Q552" s="33">
        <v>123.236671125409</v>
      </c>
      <c r="R552" s="33">
        <v>-2.5770076774672299</v>
      </c>
      <c r="S552" s="33">
        <v>0.57045949159228104</v>
      </c>
      <c r="T552" s="33">
        <v>81.822331612617603</v>
      </c>
      <c r="U552" s="33">
        <v>82.505682472711399</v>
      </c>
      <c r="V552" s="15">
        <v>0.49792077186626499</v>
      </c>
      <c r="W552" s="15"/>
      <c r="X552" s="15"/>
    </row>
    <row r="553" spans="1:24" ht="21.25" customHeight="1" x14ac:dyDescent="0.15">
      <c r="A553" s="44" t="s">
        <v>628</v>
      </c>
      <c r="B553" s="45" t="s">
        <v>86</v>
      </c>
      <c r="C553" s="46">
        <v>25</v>
      </c>
      <c r="D553" s="45" t="s">
        <v>84</v>
      </c>
      <c r="E553" s="40">
        <f t="shared" si="16"/>
        <v>55.918143243704705</v>
      </c>
      <c r="F553" s="41">
        <f t="shared" si="17"/>
        <v>1.3638571522854805</v>
      </c>
      <c r="G553" s="42">
        <v>41</v>
      </c>
      <c r="H553" s="43">
        <v>15.3688378378379</v>
      </c>
      <c r="I553" s="33">
        <v>0.14099110891736699</v>
      </c>
      <c r="J553" s="33">
        <v>1.27388866235766</v>
      </c>
      <c r="K553" s="33">
        <v>8.2927433256480807</v>
      </c>
      <c r="L553" s="33">
        <v>9.5666319880057404</v>
      </c>
      <c r="M553" s="33">
        <v>38.983722815051003</v>
      </c>
      <c r="N553" s="33">
        <v>2.02845484061886E-2</v>
      </c>
      <c r="O553" s="33">
        <v>0.174106230647945</v>
      </c>
      <c r="P553" s="33">
        <v>36.890867054330499</v>
      </c>
      <c r="Q553" s="33">
        <v>57.216773859714301</v>
      </c>
      <c r="R553" s="33">
        <v>3.0234759840112901</v>
      </c>
      <c r="S553" s="33">
        <v>0.17869409652687401</v>
      </c>
      <c r="T553" s="33">
        <v>1.52532474419943E-12</v>
      </c>
      <c r="U553" s="33">
        <v>2.3408064955199399E-5</v>
      </c>
      <c r="V553" s="15">
        <v>6.5162355270501297E-8</v>
      </c>
      <c r="W553" s="15"/>
      <c r="X553" s="15"/>
    </row>
    <row r="554" spans="1:24" ht="21.25" customHeight="1" x14ac:dyDescent="0.15">
      <c r="A554" s="44" t="s">
        <v>629</v>
      </c>
      <c r="B554" s="45" t="s">
        <v>127</v>
      </c>
      <c r="C554" s="46">
        <v>32</v>
      </c>
      <c r="D554" s="45" t="s">
        <v>66</v>
      </c>
      <c r="E554" s="40">
        <f t="shared" si="16"/>
        <v>55.630497413245756</v>
      </c>
      <c r="F554" s="41">
        <f t="shared" si="17"/>
        <v>1.1589686961092867</v>
      </c>
      <c r="G554" s="42">
        <v>48</v>
      </c>
      <c r="H554" s="43">
        <v>11.5568846153846</v>
      </c>
      <c r="I554" s="33">
        <v>0.104433180472772</v>
      </c>
      <c r="J554" s="33">
        <v>4.2314991363881198</v>
      </c>
      <c r="K554" s="33">
        <v>4.0209438084765603</v>
      </c>
      <c r="L554" s="33">
        <v>8.2524429448646401</v>
      </c>
      <c r="M554" s="33">
        <v>52.667612091124298</v>
      </c>
      <c r="N554" s="33">
        <v>0.112881314308616</v>
      </c>
      <c r="O554" s="33">
        <v>0.247581899897621</v>
      </c>
      <c r="P554" s="33">
        <v>20.2209936664716</v>
      </c>
      <c r="Q554" s="33">
        <v>163.23827604138799</v>
      </c>
      <c r="R554" s="33">
        <v>-0.55074201461949102</v>
      </c>
      <c r="S554" s="33">
        <v>0.54797847464767202</v>
      </c>
      <c r="T554" s="33">
        <v>6.1208894360077899</v>
      </c>
      <c r="U554" s="33">
        <v>10.504818721851599</v>
      </c>
      <c r="V554" s="15">
        <v>0.368158118613089</v>
      </c>
      <c r="W554" s="15"/>
      <c r="X554" s="15"/>
    </row>
    <row r="555" spans="1:24" ht="21.25" customHeight="1" x14ac:dyDescent="0.15">
      <c r="A555" s="37" t="s">
        <v>630</v>
      </c>
      <c r="B555" s="38" t="s">
        <v>65</v>
      </c>
      <c r="C555" s="39">
        <v>28</v>
      </c>
      <c r="D555" s="38" t="s">
        <v>84</v>
      </c>
      <c r="E555" s="40">
        <f t="shared" si="16"/>
        <v>55.005737052551233</v>
      </c>
      <c r="F555" s="41">
        <f t="shared" si="17"/>
        <v>1.2501303875579826</v>
      </c>
      <c r="G555" s="42">
        <v>44</v>
      </c>
      <c r="H555" s="43">
        <v>17.330986111110999</v>
      </c>
      <c r="I555" s="33">
        <v>4.4078997263031397E-2</v>
      </c>
      <c r="J555" s="33">
        <v>0.88495994241711795</v>
      </c>
      <c r="K555" s="33">
        <v>6.4084378478845103</v>
      </c>
      <c r="L555" s="33">
        <v>7.2933977903015696</v>
      </c>
      <c r="M555" s="33">
        <v>45.074918789643597</v>
      </c>
      <c r="N555" s="33">
        <v>9.8811021991286E-3</v>
      </c>
      <c r="O555" s="33">
        <v>4.9614701019543003E-2</v>
      </c>
      <c r="P555" s="33">
        <v>52.444274423927297</v>
      </c>
      <c r="Q555" s="33">
        <v>63.319873147305699</v>
      </c>
      <c r="R555" s="33">
        <v>0.44792613446958102</v>
      </c>
      <c r="S555" s="33">
        <v>0.12983224188237699</v>
      </c>
      <c r="T555" s="33">
        <v>0</v>
      </c>
      <c r="U555" s="33">
        <v>0</v>
      </c>
      <c r="V555" s="15">
        <v>0</v>
      </c>
      <c r="W555" s="15"/>
      <c r="X555" s="15"/>
    </row>
    <row r="556" spans="1:24" ht="21.25" customHeight="1" x14ac:dyDescent="0.2">
      <c r="A556" s="47" t="s">
        <v>631</v>
      </c>
      <c r="B556" s="38" t="s">
        <v>74</v>
      </c>
      <c r="C556" s="39">
        <v>23</v>
      </c>
      <c r="D556" s="38" t="s">
        <v>84</v>
      </c>
      <c r="E556" s="40">
        <f t="shared" si="16"/>
        <v>54.965328615895437</v>
      </c>
      <c r="F556" s="41">
        <f t="shared" si="17"/>
        <v>1.3406177711194009</v>
      </c>
      <c r="G556" s="42">
        <v>41</v>
      </c>
      <c r="H556" s="43">
        <v>14.8084285714286</v>
      </c>
      <c r="I556" s="33">
        <v>4.6981118845857602E-2</v>
      </c>
      <c r="J556" s="33">
        <v>1.2287184776448401</v>
      </c>
      <c r="K556" s="33">
        <v>7.2895552579368701</v>
      </c>
      <c r="L556" s="33">
        <v>8.5182737355816602</v>
      </c>
      <c r="M556" s="33">
        <v>40.422457464760299</v>
      </c>
      <c r="N556" s="33">
        <v>1.62618878852256E-2</v>
      </c>
      <c r="O556" s="33">
        <v>8.1653713732117106E-2</v>
      </c>
      <c r="P556" s="33">
        <v>45.179856246529603</v>
      </c>
      <c r="Q556" s="33">
        <v>78.653831230711504</v>
      </c>
      <c r="R556" s="33">
        <v>-1.49213143074171</v>
      </c>
      <c r="S556" s="33">
        <v>0.15581870561998801</v>
      </c>
      <c r="T556" s="33">
        <v>0</v>
      </c>
      <c r="U556" s="33">
        <v>0</v>
      </c>
      <c r="V556" s="15">
        <v>0</v>
      </c>
      <c r="W556" s="15"/>
      <c r="X556" s="15"/>
    </row>
    <row r="557" spans="1:24" ht="21.25" customHeight="1" x14ac:dyDescent="0.15">
      <c r="A557" s="44" t="s">
        <v>632</v>
      </c>
      <c r="B557" s="45" t="s">
        <v>70</v>
      </c>
      <c r="C557" s="46">
        <v>23</v>
      </c>
      <c r="D557" s="45" t="s">
        <v>63</v>
      </c>
      <c r="E557" s="40">
        <f t="shared" si="16"/>
        <v>54.906863290707989</v>
      </c>
      <c r="F557" s="41">
        <f t="shared" si="17"/>
        <v>1.4078682895053329</v>
      </c>
      <c r="G557" s="42">
        <v>39</v>
      </c>
      <c r="H557" s="43">
        <v>10.7040384615385</v>
      </c>
      <c r="I557" s="33">
        <v>0.93096844700827897</v>
      </c>
      <c r="J557" s="33">
        <v>3.8220065615044101</v>
      </c>
      <c r="K557" s="33">
        <v>5.4613137212604403</v>
      </c>
      <c r="L557" s="33">
        <v>9.2833202827648904</v>
      </c>
      <c r="M557" s="33">
        <v>44.006511932929698</v>
      </c>
      <c r="N557" s="33">
        <v>0.36948282945760502</v>
      </c>
      <c r="O557" s="33">
        <v>1.4423604078683601</v>
      </c>
      <c r="P557" s="33">
        <v>10.8446283010593</v>
      </c>
      <c r="Q557" s="33">
        <v>42.196370351402301</v>
      </c>
      <c r="R557" s="33">
        <v>3.0336309136297501</v>
      </c>
      <c r="S557" s="33">
        <v>0.61020392754203201</v>
      </c>
      <c r="T557" s="33">
        <v>5.6527758970887003</v>
      </c>
      <c r="U557" s="33">
        <v>8.4791638456330691</v>
      </c>
      <c r="V557" s="15">
        <v>0.4</v>
      </c>
      <c r="W557" s="15"/>
      <c r="X557" s="15"/>
    </row>
    <row r="558" spans="1:24" ht="21.25" customHeight="1" x14ac:dyDescent="0.2">
      <c r="A558" s="47" t="s">
        <v>633</v>
      </c>
      <c r="B558" s="38" t="s">
        <v>122</v>
      </c>
      <c r="C558" s="39">
        <v>31</v>
      </c>
      <c r="D558" s="38" t="s">
        <v>84</v>
      </c>
      <c r="E558" s="40">
        <f t="shared" si="16"/>
        <v>54.859945437379807</v>
      </c>
      <c r="F558" s="41">
        <f t="shared" si="17"/>
        <v>1.3380474496921904</v>
      </c>
      <c r="G558" s="42">
        <v>41</v>
      </c>
      <c r="H558" s="43">
        <v>16.4789146341463</v>
      </c>
      <c r="I558" s="33">
        <v>4.4390243902439099E-3</v>
      </c>
      <c r="J558" s="33">
        <v>1.79851507932604</v>
      </c>
      <c r="K558" s="33">
        <v>6.0799068785112498</v>
      </c>
      <c r="L558" s="33">
        <v>7.8784219578372996</v>
      </c>
      <c r="M558" s="33">
        <v>44.518376451480997</v>
      </c>
      <c r="N558" s="33">
        <v>1.4432439814346699E-3</v>
      </c>
      <c r="O558" s="33">
        <v>7.2467742821381896E-3</v>
      </c>
      <c r="P558" s="33">
        <v>44.754988947815797</v>
      </c>
      <c r="Q558" s="33">
        <v>49.551469018334103</v>
      </c>
      <c r="R558" s="33">
        <v>0.54811654371934504</v>
      </c>
      <c r="S558" s="33">
        <v>0.22854937915312501</v>
      </c>
      <c r="T558" s="33">
        <v>0</v>
      </c>
      <c r="U558" s="33">
        <v>0</v>
      </c>
      <c r="V558" s="15">
        <v>0</v>
      </c>
      <c r="W558" s="15"/>
      <c r="X558" s="15"/>
    </row>
    <row r="559" spans="1:24" ht="21.25" customHeight="1" x14ac:dyDescent="0.15">
      <c r="A559" s="44" t="s">
        <v>634</v>
      </c>
      <c r="B559" s="45" t="s">
        <v>69</v>
      </c>
      <c r="C559" s="46">
        <v>26</v>
      </c>
      <c r="D559" s="45" t="s">
        <v>84</v>
      </c>
      <c r="E559" s="40">
        <f t="shared" si="16"/>
        <v>54.58272628213404</v>
      </c>
      <c r="F559" s="41">
        <f t="shared" si="17"/>
        <v>1.2405165064121373</v>
      </c>
      <c r="G559" s="42">
        <v>44</v>
      </c>
      <c r="H559" s="43">
        <v>16.533999999999999</v>
      </c>
      <c r="I559" s="33">
        <v>0.12663798120209099</v>
      </c>
      <c r="J559" s="33">
        <v>1.8564178518280099</v>
      </c>
      <c r="K559" s="33">
        <v>4.4120697967633298</v>
      </c>
      <c r="L559" s="33">
        <v>6.2684876485913401</v>
      </c>
      <c r="M559" s="33">
        <v>50.992926062139198</v>
      </c>
      <c r="N559" s="33">
        <v>4.2063878533412598E-2</v>
      </c>
      <c r="O559" s="33">
        <v>0.21120991120288801</v>
      </c>
      <c r="P559" s="33">
        <v>49.291902414423198</v>
      </c>
      <c r="Q559" s="33">
        <v>95.722675375178696</v>
      </c>
      <c r="R559" s="33">
        <v>2.67635132942705</v>
      </c>
      <c r="S559" s="33">
        <v>0.30813924732193998</v>
      </c>
      <c r="T559" s="33">
        <v>0</v>
      </c>
      <c r="U559" s="33">
        <v>0</v>
      </c>
      <c r="V559" s="15">
        <v>0</v>
      </c>
      <c r="W559" s="15"/>
      <c r="X559" s="15"/>
    </row>
    <row r="560" spans="1:24" ht="21.25" customHeight="1" x14ac:dyDescent="0.15">
      <c r="A560" s="44" t="s">
        <v>635</v>
      </c>
      <c r="B560" s="48" t="s">
        <v>83</v>
      </c>
      <c r="C560" s="49">
        <v>22</v>
      </c>
      <c r="D560" s="48" t="s">
        <v>59</v>
      </c>
      <c r="E560" s="40">
        <f t="shared" si="16"/>
        <v>53.840654761418726</v>
      </c>
      <c r="F560" s="41">
        <f t="shared" si="17"/>
        <v>1.3131867014980176</v>
      </c>
      <c r="G560" s="42">
        <v>41</v>
      </c>
      <c r="H560" s="43">
        <v>11.5826499999999</v>
      </c>
      <c r="I560" s="33">
        <v>3.9010043473641301E-2</v>
      </c>
      <c r="J560" s="33">
        <v>3.2925990116673902</v>
      </c>
      <c r="K560" s="33">
        <v>6.0867399127581603</v>
      </c>
      <c r="L560" s="33">
        <v>9.3793389244255803</v>
      </c>
      <c r="M560" s="33">
        <v>40.992733401747998</v>
      </c>
      <c r="N560" s="33">
        <v>2.9129490980940899E-2</v>
      </c>
      <c r="O560" s="33">
        <v>6.8845393253435E-2</v>
      </c>
      <c r="P560" s="33">
        <v>25.342902503805998</v>
      </c>
      <c r="Q560" s="33">
        <v>43.5019337921347</v>
      </c>
      <c r="R560" s="33">
        <v>1.1398772826472101</v>
      </c>
      <c r="S560" s="33">
        <v>0.47125903857399698</v>
      </c>
      <c r="T560" s="33">
        <v>124.933577884329</v>
      </c>
      <c r="U560" s="33">
        <v>163.21967433275199</v>
      </c>
      <c r="V560" s="15">
        <v>0.43356643356643398</v>
      </c>
      <c r="W560" s="15"/>
      <c r="X560" s="15"/>
    </row>
    <row r="561" spans="1:24" ht="21.25" customHeight="1" x14ac:dyDescent="0.15">
      <c r="A561" s="44" t="s">
        <v>636</v>
      </c>
      <c r="B561" s="45" t="s">
        <v>95</v>
      </c>
      <c r="C561" s="46">
        <v>24</v>
      </c>
      <c r="D561" s="45" t="s">
        <v>63</v>
      </c>
      <c r="E561" s="40">
        <f t="shared" si="16"/>
        <v>53.53985969417316</v>
      </c>
      <c r="F561" s="41">
        <f t="shared" si="17"/>
        <v>1.338496492354329</v>
      </c>
      <c r="G561" s="42">
        <v>40</v>
      </c>
      <c r="H561" s="43">
        <v>10.2722758620689</v>
      </c>
      <c r="I561" s="33">
        <v>0.26391020455454001</v>
      </c>
      <c r="J561" s="33">
        <v>2.36997396226726</v>
      </c>
      <c r="K561" s="33">
        <v>5.3441979426844002</v>
      </c>
      <c r="L561" s="33">
        <v>7.7141719049517201</v>
      </c>
      <c r="M561" s="33">
        <v>52.0232156382108</v>
      </c>
      <c r="N561" s="33">
        <v>6.8102887839929599E-2</v>
      </c>
      <c r="O561" s="33">
        <v>0.34195621979808799</v>
      </c>
      <c r="P561" s="33">
        <v>18.509118603082999</v>
      </c>
      <c r="Q561" s="33">
        <v>61.504771185770799</v>
      </c>
      <c r="R561" s="33">
        <v>-0.114147215964784</v>
      </c>
      <c r="S561" s="33">
        <v>0.33472319933078198</v>
      </c>
      <c r="T561" s="33">
        <v>2.1783800277624699</v>
      </c>
      <c r="U561" s="33">
        <v>3.3091575063641798</v>
      </c>
      <c r="V561" s="15">
        <v>0</v>
      </c>
      <c r="W561" s="15"/>
      <c r="X561" s="15"/>
    </row>
    <row r="562" spans="1:24" ht="21.25" customHeight="1" x14ac:dyDescent="0.15">
      <c r="A562" s="44" t="s">
        <v>637</v>
      </c>
      <c r="B562" s="48" t="s">
        <v>119</v>
      </c>
      <c r="C562" s="49">
        <v>28</v>
      </c>
      <c r="D562" s="48" t="s">
        <v>84</v>
      </c>
      <c r="E562" s="40">
        <f t="shared" si="16"/>
        <v>53.534567888258536</v>
      </c>
      <c r="F562" s="41">
        <f t="shared" si="17"/>
        <v>1.3057211680063057</v>
      </c>
      <c r="G562" s="42">
        <v>41</v>
      </c>
      <c r="H562" s="43">
        <v>16.806256756756799</v>
      </c>
      <c r="I562" s="33">
        <v>0.167223389806096</v>
      </c>
      <c r="J562" s="33">
        <v>1.4592521685764399</v>
      </c>
      <c r="K562" s="33">
        <v>4.3303953281090397</v>
      </c>
      <c r="L562" s="33">
        <v>5.78964749668551</v>
      </c>
      <c r="M562" s="33">
        <v>47.953677341790304</v>
      </c>
      <c r="N562" s="33">
        <v>4.7176846523197098E-2</v>
      </c>
      <c r="O562" s="33">
        <v>0.23688299587214201</v>
      </c>
      <c r="P562" s="33">
        <v>58.575103677813303</v>
      </c>
      <c r="Q562" s="33">
        <v>45.085315241173802</v>
      </c>
      <c r="R562" s="33">
        <v>-0.62747963993712896</v>
      </c>
      <c r="S562" s="33">
        <v>0.19403379535124601</v>
      </c>
      <c r="T562" s="33">
        <v>0</v>
      </c>
      <c r="U562" s="33">
        <v>0</v>
      </c>
      <c r="V562" s="15">
        <v>0</v>
      </c>
      <c r="W562" s="15"/>
      <c r="X562" s="15"/>
    </row>
    <row r="563" spans="1:24" ht="21.25" customHeight="1" x14ac:dyDescent="0.2">
      <c r="A563" s="47" t="s">
        <v>638</v>
      </c>
      <c r="B563" s="38" t="s">
        <v>216</v>
      </c>
      <c r="C563" s="39">
        <v>23</v>
      </c>
      <c r="D563" s="38" t="s">
        <v>59</v>
      </c>
      <c r="E563" s="40">
        <f t="shared" si="16"/>
        <v>52.896073130853523</v>
      </c>
      <c r="F563" s="41">
        <f t="shared" si="17"/>
        <v>1.3563095674577827</v>
      </c>
      <c r="G563" s="42">
        <v>39</v>
      </c>
      <c r="H563" s="43">
        <v>11.665800000000001</v>
      </c>
      <c r="I563" s="33">
        <v>0.50895132024375001</v>
      </c>
      <c r="J563" s="33">
        <v>4.0587213971680702</v>
      </c>
      <c r="K563" s="33">
        <v>5.5006360465242796</v>
      </c>
      <c r="L563" s="33">
        <v>9.5593574436923596</v>
      </c>
      <c r="M563" s="33">
        <v>38.4393249899003</v>
      </c>
      <c r="N563" s="33">
        <v>0.212787116507204</v>
      </c>
      <c r="O563" s="33">
        <v>1.0546414477249499</v>
      </c>
      <c r="P563" s="33">
        <v>14.445277046882101</v>
      </c>
      <c r="Q563" s="33">
        <v>21.7788677255474</v>
      </c>
      <c r="R563" s="33">
        <v>-1.3138869458722999</v>
      </c>
      <c r="S563" s="33">
        <v>0.52087577016120401</v>
      </c>
      <c r="T563" s="33">
        <v>140.00022768159201</v>
      </c>
      <c r="U563" s="33">
        <v>133.334932845114</v>
      </c>
      <c r="V563" s="15">
        <v>0.51219253100046502</v>
      </c>
      <c r="W563" s="15"/>
      <c r="X563" s="15"/>
    </row>
    <row r="564" spans="1:24" ht="21.25" customHeight="1" x14ac:dyDescent="0.15">
      <c r="A564" s="44" t="s">
        <v>639</v>
      </c>
      <c r="B564" s="48" t="s">
        <v>153</v>
      </c>
      <c r="C564" s="49">
        <v>22</v>
      </c>
      <c r="D564" s="48" t="s">
        <v>59</v>
      </c>
      <c r="E564" s="40">
        <f t="shared" si="16"/>
        <v>52.73741780930996</v>
      </c>
      <c r="F564" s="41">
        <f t="shared" si="17"/>
        <v>1.3184354452327489</v>
      </c>
      <c r="G564" s="42">
        <v>40</v>
      </c>
      <c r="H564" s="43">
        <v>11.948807692307801</v>
      </c>
      <c r="I564" s="33">
        <v>0.230521061845261</v>
      </c>
      <c r="J564" s="33">
        <v>4.4506336298926801</v>
      </c>
      <c r="K564" s="33">
        <v>3.28678345012159</v>
      </c>
      <c r="L564" s="33">
        <v>7.7374170800142803</v>
      </c>
      <c r="M564" s="33">
        <v>50.895507321277599</v>
      </c>
      <c r="N564" s="33">
        <v>0.24698596916768301</v>
      </c>
      <c r="O564" s="33">
        <v>0.42609032071895198</v>
      </c>
      <c r="P564" s="33">
        <v>16.126161335952201</v>
      </c>
      <c r="Q564" s="33">
        <v>63.524515044028803</v>
      </c>
      <c r="R564" s="33">
        <v>-3.2230273366511799</v>
      </c>
      <c r="S564" s="33">
        <v>0.592888972736488</v>
      </c>
      <c r="T564" s="33">
        <v>106.30067670827501</v>
      </c>
      <c r="U564" s="33">
        <v>98.744100573202005</v>
      </c>
      <c r="V564" s="15">
        <v>0.51842664864538202</v>
      </c>
      <c r="W564" s="15"/>
      <c r="X564" s="15"/>
    </row>
    <row r="565" spans="1:24" ht="21.25" customHeight="1" x14ac:dyDescent="0.15">
      <c r="A565" s="44" t="s">
        <v>640</v>
      </c>
      <c r="B565" s="45" t="s">
        <v>58</v>
      </c>
      <c r="C565" s="46">
        <v>32</v>
      </c>
      <c r="D565" s="45" t="s">
        <v>59</v>
      </c>
      <c r="E565" s="40">
        <f t="shared" si="16"/>
        <v>52.716905167076575</v>
      </c>
      <c r="F565" s="41">
        <f t="shared" si="17"/>
        <v>1.1714867814905905</v>
      </c>
      <c r="G565" s="42">
        <v>45</v>
      </c>
      <c r="H565" s="43">
        <v>9.3190909090909209</v>
      </c>
      <c r="I565" s="33">
        <v>0.47450499390968098</v>
      </c>
      <c r="J565" s="33">
        <v>3.1490924158095202</v>
      </c>
      <c r="K565" s="33">
        <v>6.1293873303473401</v>
      </c>
      <c r="L565" s="33">
        <v>9.2784797461568296</v>
      </c>
      <c r="M565" s="33">
        <v>40.693209303842998</v>
      </c>
      <c r="N565" s="33">
        <v>0.27876720314630299</v>
      </c>
      <c r="O565" s="33">
        <v>1.0385587738494999</v>
      </c>
      <c r="P565" s="33">
        <v>12.288718644927499</v>
      </c>
      <c r="Q565" s="33">
        <v>30.6528808152447</v>
      </c>
      <c r="R565" s="33">
        <v>-0.89222902115672698</v>
      </c>
      <c r="S565" s="33">
        <v>0.398091729014725</v>
      </c>
      <c r="T565" s="33">
        <v>89.062376859590003</v>
      </c>
      <c r="U565" s="33">
        <v>91.5295013266919</v>
      </c>
      <c r="V565" s="15">
        <v>0.49316933714882499</v>
      </c>
      <c r="W565" s="15"/>
      <c r="X565" s="15"/>
    </row>
    <row r="566" spans="1:24" ht="21.25" customHeight="1" x14ac:dyDescent="0.15">
      <c r="A566" s="37" t="s">
        <v>641</v>
      </c>
      <c r="B566" s="38" t="s">
        <v>68</v>
      </c>
      <c r="C566" s="39">
        <v>22</v>
      </c>
      <c r="D566" s="38" t="s">
        <v>103</v>
      </c>
      <c r="E566" s="40">
        <f t="shared" si="16"/>
        <v>52.663680797198964</v>
      </c>
      <c r="F566" s="41">
        <f t="shared" si="17"/>
        <v>1.3165920199299741</v>
      </c>
      <c r="G566" s="42">
        <v>40</v>
      </c>
      <c r="H566" s="43">
        <v>9.6513333333333602</v>
      </c>
      <c r="I566" s="33">
        <v>1.92176466261678E-2</v>
      </c>
      <c r="J566" s="33">
        <v>3.7155589499483201</v>
      </c>
      <c r="K566" s="33">
        <v>4.1533216263406398</v>
      </c>
      <c r="L566" s="33">
        <v>7.8688805762889604</v>
      </c>
      <c r="M566" s="33">
        <v>52.091891409377197</v>
      </c>
      <c r="N566" s="33">
        <v>1.4059314339050701E-2</v>
      </c>
      <c r="O566" s="33">
        <v>3.3228147555990802E-2</v>
      </c>
      <c r="P566" s="33">
        <v>14.7231853426575</v>
      </c>
      <c r="Q566" s="33">
        <v>29.3348685828235</v>
      </c>
      <c r="R566" s="33">
        <v>1.11806049672071</v>
      </c>
      <c r="S566" s="33">
        <v>0.46009359963742003</v>
      </c>
      <c r="T566" s="33">
        <v>4.2179328428873202</v>
      </c>
      <c r="U566" s="33">
        <v>7.0298880714788803</v>
      </c>
      <c r="V566" s="15">
        <v>0.375</v>
      </c>
      <c r="W566" s="15"/>
      <c r="X566" s="15"/>
    </row>
    <row r="567" spans="1:24" ht="21.25" customHeight="1" x14ac:dyDescent="0.15">
      <c r="A567" s="44" t="s">
        <v>642</v>
      </c>
      <c r="B567" s="45" t="s">
        <v>163</v>
      </c>
      <c r="C567" s="46">
        <v>32</v>
      </c>
      <c r="D567" s="45" t="s">
        <v>66</v>
      </c>
      <c r="E567" s="40">
        <f t="shared" si="16"/>
        <v>52.645140334006108</v>
      </c>
      <c r="F567" s="41">
        <f t="shared" si="17"/>
        <v>1.2534557222382408</v>
      </c>
      <c r="G567" s="42">
        <v>42</v>
      </c>
      <c r="H567" s="43">
        <v>11.731000000000099</v>
      </c>
      <c r="I567" s="33">
        <v>6.4126269278970999E-2</v>
      </c>
      <c r="J567" s="33">
        <v>3.9894998661602799</v>
      </c>
      <c r="K567" s="33">
        <v>4.1576198622936902</v>
      </c>
      <c r="L567" s="33">
        <v>8.1471197284539691</v>
      </c>
      <c r="M567" s="33">
        <v>46.936409288761404</v>
      </c>
      <c r="N567" s="33">
        <v>3.1077454090074501E-2</v>
      </c>
      <c r="O567" s="33">
        <v>9.0056758364506106E-2</v>
      </c>
      <c r="P567" s="33">
        <v>22.777314937672401</v>
      </c>
      <c r="Q567" s="33">
        <v>56.333768623860401</v>
      </c>
      <c r="R567" s="33">
        <v>-5.12256528857829</v>
      </c>
      <c r="S567" s="33">
        <v>0.379277427487273</v>
      </c>
      <c r="T567" s="33">
        <v>12.299221652910701</v>
      </c>
      <c r="U567" s="33">
        <v>14.1661349006626</v>
      </c>
      <c r="V567" s="15">
        <v>0.464729112113553</v>
      </c>
      <c r="W567" s="15"/>
      <c r="X567" s="15"/>
    </row>
    <row r="568" spans="1:24" ht="21.25" customHeight="1" x14ac:dyDescent="0.2">
      <c r="A568" s="47" t="s">
        <v>643</v>
      </c>
      <c r="B568" s="38" t="s">
        <v>135</v>
      </c>
      <c r="C568" s="39">
        <v>22</v>
      </c>
      <c r="D568" s="38" t="s">
        <v>84</v>
      </c>
      <c r="E568" s="40">
        <f t="shared" si="16"/>
        <v>52.585163919233139</v>
      </c>
      <c r="F568" s="41">
        <f t="shared" si="17"/>
        <v>1.3146290979808284</v>
      </c>
      <c r="G568" s="42">
        <v>40</v>
      </c>
      <c r="H568" s="43">
        <v>19.7101463414634</v>
      </c>
      <c r="I568" s="33">
        <v>9.04086381580924E-2</v>
      </c>
      <c r="J568" s="33">
        <v>1.8044719650274701</v>
      </c>
      <c r="K568" s="33">
        <v>5.22716345079996</v>
      </c>
      <c r="L568" s="33">
        <v>7.0316354158274796</v>
      </c>
      <c r="M568" s="33">
        <v>43.328129345118803</v>
      </c>
      <c r="N568" s="33">
        <v>2.5698176488761999E-2</v>
      </c>
      <c r="O568" s="33">
        <v>0.12903492886316201</v>
      </c>
      <c r="P568" s="33">
        <v>47.840615707325597</v>
      </c>
      <c r="Q568" s="33">
        <v>67.248624175417604</v>
      </c>
      <c r="R568" s="33">
        <v>0.56545528337937601</v>
      </c>
      <c r="S568" s="33">
        <v>0.241726434027494</v>
      </c>
      <c r="T568" s="33">
        <v>0</v>
      </c>
      <c r="U568" s="33">
        <v>0</v>
      </c>
      <c r="V568" s="15">
        <v>0</v>
      </c>
      <c r="W568" s="15"/>
      <c r="X568" s="15"/>
    </row>
    <row r="569" spans="1:24" ht="21.25" customHeight="1" x14ac:dyDescent="0.15">
      <c r="A569" s="44" t="s">
        <v>644</v>
      </c>
      <c r="B569" s="45" t="s">
        <v>106</v>
      </c>
      <c r="C569" s="46">
        <v>27</v>
      </c>
      <c r="D569" s="45" t="s">
        <v>84</v>
      </c>
      <c r="E569" s="40">
        <f t="shared" si="16"/>
        <v>52.174679071098055</v>
      </c>
      <c r="F569" s="41">
        <f t="shared" si="17"/>
        <v>1.3378122838743092</v>
      </c>
      <c r="G569" s="42">
        <v>39</v>
      </c>
      <c r="H569" s="43">
        <v>18.146217948717901</v>
      </c>
      <c r="I569" s="33">
        <v>5.21805662650454E-2</v>
      </c>
      <c r="J569" s="33">
        <v>0.87274453373371697</v>
      </c>
      <c r="K569" s="33">
        <v>6.2430321531942399</v>
      </c>
      <c r="L569" s="33">
        <v>7.1157766869279504</v>
      </c>
      <c r="M569" s="33">
        <v>42.817676963973597</v>
      </c>
      <c r="N569" s="33">
        <v>1.6956960766271401E-2</v>
      </c>
      <c r="O569" s="33">
        <v>8.5143793795255301E-2</v>
      </c>
      <c r="P569" s="33">
        <v>46.241114703684403</v>
      </c>
      <c r="Q569" s="33">
        <v>49.5482107320938</v>
      </c>
      <c r="R569" s="33">
        <v>0.50754161646787999</v>
      </c>
      <c r="S569" s="33">
        <v>0.12973487521881999</v>
      </c>
      <c r="T569" s="33">
        <v>0</v>
      </c>
      <c r="U569" s="33">
        <v>0</v>
      </c>
      <c r="V569" s="15">
        <v>0</v>
      </c>
      <c r="W569" s="15"/>
      <c r="X569" s="15"/>
    </row>
    <row r="570" spans="1:24" ht="21.25" customHeight="1" x14ac:dyDescent="0.2">
      <c r="A570" s="47" t="s">
        <v>645</v>
      </c>
      <c r="B570" s="38" t="s">
        <v>119</v>
      </c>
      <c r="C570" s="39">
        <v>25</v>
      </c>
      <c r="D570" s="38" t="s">
        <v>63</v>
      </c>
      <c r="E570" s="40">
        <f t="shared" si="16"/>
        <v>52.132440639383013</v>
      </c>
      <c r="F570" s="41">
        <f t="shared" si="17"/>
        <v>1.271522942423976</v>
      </c>
      <c r="G570" s="42">
        <v>41</v>
      </c>
      <c r="H570" s="43">
        <v>12.256176470588301</v>
      </c>
      <c r="I570" s="33">
        <v>0.198888388207588</v>
      </c>
      <c r="J570" s="33">
        <v>4.3816454712368396</v>
      </c>
      <c r="K570" s="33">
        <v>3.76621994724439</v>
      </c>
      <c r="L570" s="33">
        <v>8.1478654184812491</v>
      </c>
      <c r="M570" s="33">
        <v>45.594704125085201</v>
      </c>
      <c r="N570" s="33">
        <v>0.129706819339961</v>
      </c>
      <c r="O570" s="33">
        <v>0.30655245541209297</v>
      </c>
      <c r="P570" s="33">
        <v>21.391937052862701</v>
      </c>
      <c r="Q570" s="33">
        <v>48.917856965001</v>
      </c>
      <c r="R570" s="33">
        <v>-0.92642966147750605</v>
      </c>
      <c r="S570" s="33">
        <v>0.58261849389408404</v>
      </c>
      <c r="T570" s="33">
        <v>160.66476376974001</v>
      </c>
      <c r="U570" s="33">
        <v>173.62298828203799</v>
      </c>
      <c r="V570" s="15">
        <v>0.48061815840879002</v>
      </c>
      <c r="W570" s="15"/>
      <c r="X570" s="15"/>
    </row>
    <row r="571" spans="1:24" ht="21.25" customHeight="1" x14ac:dyDescent="0.15">
      <c r="A571" s="44" t="s">
        <v>646</v>
      </c>
      <c r="B571" s="45" t="s">
        <v>83</v>
      </c>
      <c r="C571" s="46">
        <v>23</v>
      </c>
      <c r="D571" s="45" t="s">
        <v>60</v>
      </c>
      <c r="E571" s="40">
        <f t="shared" si="16"/>
        <v>52.129885262931339</v>
      </c>
      <c r="F571" s="41">
        <f t="shared" si="17"/>
        <v>1.2714606161690571</v>
      </c>
      <c r="G571" s="42">
        <v>41</v>
      </c>
      <c r="H571" s="43">
        <v>10.4961551724138</v>
      </c>
      <c r="I571" s="33">
        <v>6.9478770385793406E-2</v>
      </c>
      <c r="J571" s="33">
        <v>3.6167236456560699</v>
      </c>
      <c r="K571" s="33">
        <v>6.02234971817815</v>
      </c>
      <c r="L571" s="33">
        <v>9.6390733638342194</v>
      </c>
      <c r="M571" s="33">
        <v>34.964726778473398</v>
      </c>
      <c r="N571" s="33">
        <v>5.86573684435059E-2</v>
      </c>
      <c r="O571" s="33">
        <v>0.13120795889056799</v>
      </c>
      <c r="P571" s="33">
        <v>27.339429322054201</v>
      </c>
      <c r="Q571" s="33">
        <v>45.169918419939997</v>
      </c>
      <c r="R571" s="33">
        <v>1.22795201426306</v>
      </c>
      <c r="S571" s="33">
        <v>0.51764994826277799</v>
      </c>
      <c r="T571" s="33">
        <v>113.19449829308201</v>
      </c>
      <c r="U571" s="33">
        <v>120.568149239142</v>
      </c>
      <c r="V571" s="15">
        <v>0.46310000000000001</v>
      </c>
      <c r="W571" s="15"/>
      <c r="X571" s="15"/>
    </row>
    <row r="572" spans="1:24" ht="21.25" customHeight="1" x14ac:dyDescent="0.15">
      <c r="A572" s="44" t="s">
        <v>647</v>
      </c>
      <c r="B572" s="45" t="s">
        <v>61</v>
      </c>
      <c r="C572" s="46">
        <v>31</v>
      </c>
      <c r="D572" s="45" t="s">
        <v>59</v>
      </c>
      <c r="E572" s="40">
        <f t="shared" si="16"/>
        <v>51.98612115311154</v>
      </c>
      <c r="F572" s="41">
        <f t="shared" si="17"/>
        <v>1.2089795617002683</v>
      </c>
      <c r="G572" s="42">
        <v>43</v>
      </c>
      <c r="H572" s="43">
        <v>10.305</v>
      </c>
      <c r="I572" s="33">
        <v>7.85E-2</v>
      </c>
      <c r="J572" s="33">
        <v>1.9868875741677401</v>
      </c>
      <c r="K572" s="33">
        <v>6.5880034390465898</v>
      </c>
      <c r="L572" s="33">
        <v>8.5748910132142893</v>
      </c>
      <c r="M572" s="33">
        <v>44.8230619953803</v>
      </c>
      <c r="N572" s="33">
        <v>5.89217679538247E-2</v>
      </c>
      <c r="O572" s="33">
        <v>0.13925723208218099</v>
      </c>
      <c r="P572" s="33">
        <v>17.8570132580702</v>
      </c>
      <c r="Q572" s="33">
        <v>58.250575021652601</v>
      </c>
      <c r="R572" s="33">
        <v>3.3880756443617801</v>
      </c>
      <c r="S572" s="33">
        <v>0.29792321554300999</v>
      </c>
      <c r="T572" s="33">
        <v>102.41852507411301</v>
      </c>
      <c r="U572" s="33">
        <v>128.249541413956</v>
      </c>
      <c r="V572" s="15">
        <v>0.44400825234909702</v>
      </c>
      <c r="W572" s="15"/>
      <c r="X572" s="15"/>
    </row>
    <row r="573" spans="1:24" ht="21.25" customHeight="1" x14ac:dyDescent="0.15">
      <c r="A573" s="44" t="s">
        <v>648</v>
      </c>
      <c r="B573" s="45" t="s">
        <v>186</v>
      </c>
      <c r="C573" s="46">
        <v>30</v>
      </c>
      <c r="D573" s="45" t="s">
        <v>59</v>
      </c>
      <c r="E573" s="40">
        <f t="shared" si="16"/>
        <v>51.922243544371646</v>
      </c>
      <c r="F573" s="41">
        <f t="shared" si="17"/>
        <v>1.2663961840090645</v>
      </c>
      <c r="G573" s="42">
        <v>41</v>
      </c>
      <c r="H573" s="43">
        <v>11.9585714285714</v>
      </c>
      <c r="I573" s="33">
        <v>2.1948910424040301E-2</v>
      </c>
      <c r="J573" s="33">
        <v>3.2030189899097601</v>
      </c>
      <c r="K573" s="33">
        <v>6.1533414187343496</v>
      </c>
      <c r="L573" s="33">
        <v>9.3563604086441607</v>
      </c>
      <c r="M573" s="33">
        <v>41.410260818678402</v>
      </c>
      <c r="N573" s="33">
        <v>1.53730972587479E-2</v>
      </c>
      <c r="O573" s="33">
        <v>3.6333176127048603E-2</v>
      </c>
      <c r="P573" s="33">
        <v>15.3768277842301</v>
      </c>
      <c r="Q573" s="33">
        <v>19.5830354821809</v>
      </c>
      <c r="R573" s="33">
        <v>-1.7194128091017</v>
      </c>
      <c r="S573" s="33">
        <v>0.401969578504562</v>
      </c>
      <c r="T573" s="33">
        <v>206.21273488288301</v>
      </c>
      <c r="U573" s="33">
        <v>212.27733102997101</v>
      </c>
      <c r="V573" s="15">
        <v>0.49275419341931098</v>
      </c>
      <c r="W573" s="15"/>
      <c r="X573" s="15"/>
    </row>
    <row r="574" spans="1:24" ht="21.25" customHeight="1" x14ac:dyDescent="0.2">
      <c r="A574" s="47" t="s">
        <v>649</v>
      </c>
      <c r="B574" s="38" t="s">
        <v>216</v>
      </c>
      <c r="C574" s="39">
        <v>30</v>
      </c>
      <c r="D574" s="38" t="s">
        <v>73</v>
      </c>
      <c r="E574" s="40">
        <f t="shared" si="16"/>
        <v>51.834695883068981</v>
      </c>
      <c r="F574" s="41">
        <f t="shared" si="17"/>
        <v>1.3290947662325381</v>
      </c>
      <c r="G574" s="42">
        <v>39</v>
      </c>
      <c r="H574" s="43">
        <v>11.7943333333333</v>
      </c>
      <c r="I574" s="33">
        <v>6.4668147709322901E-2</v>
      </c>
      <c r="J574" s="33">
        <v>3.4866765783635998</v>
      </c>
      <c r="K574" s="33">
        <v>4.3696844282843301</v>
      </c>
      <c r="L574" s="33">
        <v>7.8563610066479104</v>
      </c>
      <c r="M574" s="33">
        <v>47.399878735597802</v>
      </c>
      <c r="N574" s="33">
        <v>4.1747759817945901E-2</v>
      </c>
      <c r="O574" s="33">
        <v>9.8667736555952096E-2</v>
      </c>
      <c r="P574" s="33">
        <v>21.841690111071902</v>
      </c>
      <c r="Q574" s="33">
        <v>120.434246304325</v>
      </c>
      <c r="R574" s="33">
        <v>-1.6471005786197499</v>
      </c>
      <c r="S574" s="33">
        <v>0.44746243221457799</v>
      </c>
      <c r="T574" s="33">
        <v>0.55331384392132299</v>
      </c>
      <c r="U574" s="33">
        <v>2.43488653968181</v>
      </c>
      <c r="V574" s="15">
        <v>0.18516624486010699</v>
      </c>
      <c r="W574" s="15"/>
      <c r="X574" s="15"/>
    </row>
    <row r="575" spans="1:24" ht="21.25" customHeight="1" x14ac:dyDescent="0.15">
      <c r="A575" s="37" t="s">
        <v>650</v>
      </c>
      <c r="B575" s="38" t="s">
        <v>58</v>
      </c>
      <c r="C575" s="39">
        <v>25</v>
      </c>
      <c r="D575" s="38" t="s">
        <v>73</v>
      </c>
      <c r="E575" s="40">
        <f t="shared" si="16"/>
        <v>51.768084137788733</v>
      </c>
      <c r="F575" s="41">
        <f t="shared" si="17"/>
        <v>1.1504018697286384</v>
      </c>
      <c r="G575" s="42">
        <v>45</v>
      </c>
      <c r="H575" s="43">
        <v>9.2834749999999904</v>
      </c>
      <c r="I575" s="33">
        <v>0.106649745484809</v>
      </c>
      <c r="J575" s="33">
        <v>4.9918023546121404</v>
      </c>
      <c r="K575" s="33">
        <v>3.5153280007664098</v>
      </c>
      <c r="L575" s="33">
        <v>8.5071303553785302</v>
      </c>
      <c r="M575" s="33">
        <v>48.362984541958099</v>
      </c>
      <c r="N575" s="33">
        <v>5.83421763555333E-2</v>
      </c>
      <c r="O575" s="33">
        <v>0.13788740219535001</v>
      </c>
      <c r="P575" s="33">
        <v>8.9471299814166603</v>
      </c>
      <c r="Q575" s="33">
        <v>57.387833629571702</v>
      </c>
      <c r="R575" s="33">
        <v>-0.70383979421692699</v>
      </c>
      <c r="S575" s="33">
        <v>0.63103744439855602</v>
      </c>
      <c r="T575" s="33">
        <v>4.0213406956417301E-8</v>
      </c>
      <c r="U575" s="33">
        <v>1.6062902760598701</v>
      </c>
      <c r="V575" s="15">
        <v>2.503495572937E-8</v>
      </c>
      <c r="W575" s="15"/>
      <c r="X575" s="15"/>
    </row>
    <row r="576" spans="1:24" ht="21.25" customHeight="1" x14ac:dyDescent="0.15">
      <c r="A576" s="37" t="s">
        <v>651</v>
      </c>
      <c r="B576" s="38" t="s">
        <v>186</v>
      </c>
      <c r="C576" s="39">
        <v>24</v>
      </c>
      <c r="D576" s="38" t="s">
        <v>84</v>
      </c>
      <c r="E576" s="40">
        <f t="shared" si="16"/>
        <v>51.419980681559522</v>
      </c>
      <c r="F576" s="41">
        <f t="shared" si="17"/>
        <v>1.2541458702819395</v>
      </c>
      <c r="G576" s="42">
        <v>41</v>
      </c>
      <c r="H576" s="43">
        <v>17.309000000000001</v>
      </c>
      <c r="I576" s="33">
        <v>2.9307105771985802E-2</v>
      </c>
      <c r="J576" s="33">
        <v>1.5246538776716501</v>
      </c>
      <c r="K576" s="33">
        <v>5.8900875312134104</v>
      </c>
      <c r="L576" s="33">
        <v>7.4147414088850603</v>
      </c>
      <c r="M576" s="33">
        <v>42.434831914538599</v>
      </c>
      <c r="N576" s="33">
        <v>1.00402297553179E-2</v>
      </c>
      <c r="O576" s="33">
        <v>5.0413706700698897E-2</v>
      </c>
      <c r="P576" s="33">
        <v>39.287565421168203</v>
      </c>
      <c r="Q576" s="33">
        <v>102.54080276281201</v>
      </c>
      <c r="R576" s="33">
        <v>-2.1901083746864898</v>
      </c>
      <c r="S576" s="33">
        <v>0.19133963254781799</v>
      </c>
      <c r="T576" s="33">
        <v>0</v>
      </c>
      <c r="U576" s="33">
        <v>0</v>
      </c>
      <c r="V576" s="15">
        <v>0</v>
      </c>
      <c r="W576" s="15"/>
      <c r="X576" s="15"/>
    </row>
    <row r="577" spans="1:24" ht="21.25" customHeight="1" x14ac:dyDescent="0.15">
      <c r="A577" s="44" t="s">
        <v>652</v>
      </c>
      <c r="B577" s="48" t="s">
        <v>88</v>
      </c>
      <c r="C577" s="49">
        <v>24</v>
      </c>
      <c r="D577" s="48" t="s">
        <v>84</v>
      </c>
      <c r="E577" s="40">
        <f t="shared" si="16"/>
        <v>51.203403529743952</v>
      </c>
      <c r="F577" s="41">
        <f t="shared" si="17"/>
        <v>1.2800850882435988</v>
      </c>
      <c r="G577" s="42">
        <v>40</v>
      </c>
      <c r="H577" s="43">
        <v>12.642333333333401</v>
      </c>
      <c r="I577" s="33">
        <v>5.40133803003819E-2</v>
      </c>
      <c r="J577" s="33">
        <v>1.9484162572758901</v>
      </c>
      <c r="K577" s="33">
        <v>6.3365388730897196</v>
      </c>
      <c r="L577" s="33">
        <v>8.2849551303655993</v>
      </c>
      <c r="M577" s="33">
        <v>40.539420417973602</v>
      </c>
      <c r="N577" s="33">
        <v>1.89494697287497E-2</v>
      </c>
      <c r="O577" s="33">
        <v>9.51485207331004E-2</v>
      </c>
      <c r="P577" s="33">
        <v>29.4426544409706</v>
      </c>
      <c r="Q577" s="33">
        <v>44.8532092974256</v>
      </c>
      <c r="R577" s="33">
        <v>3.3898740934890901</v>
      </c>
      <c r="S577" s="33">
        <v>0.258877226236775</v>
      </c>
      <c r="T577" s="33">
        <v>0</v>
      </c>
      <c r="U577" s="33">
        <v>0</v>
      </c>
      <c r="V577" s="15">
        <v>0</v>
      </c>
      <c r="W577" s="15"/>
      <c r="X577" s="15"/>
    </row>
    <row r="578" spans="1:24" ht="21.25" customHeight="1" x14ac:dyDescent="0.2">
      <c r="A578" s="47" t="s">
        <v>653</v>
      </c>
      <c r="B578" s="38" t="s">
        <v>151</v>
      </c>
      <c r="C578" s="50"/>
      <c r="D578" s="38" t="s">
        <v>66</v>
      </c>
      <c r="E578" s="40">
        <f t="shared" si="16"/>
        <v>51.188163586792669</v>
      </c>
      <c r="F578" s="41">
        <f t="shared" si="17"/>
        <v>1.2187657996855397</v>
      </c>
      <c r="G578" s="42">
        <v>42</v>
      </c>
      <c r="H578" s="43">
        <v>8.6079230769230808</v>
      </c>
      <c r="I578" s="33">
        <v>0.41820962384161797</v>
      </c>
      <c r="J578" s="33">
        <v>4.9234068820560104</v>
      </c>
      <c r="K578" s="33">
        <v>3.85176612432124</v>
      </c>
      <c r="L578" s="33">
        <v>8.7751730063772602</v>
      </c>
      <c r="M578" s="33">
        <v>44.0279997132658</v>
      </c>
      <c r="N578" s="33">
        <v>0.28020528804279499</v>
      </c>
      <c r="O578" s="33">
        <v>0.66224443330026195</v>
      </c>
      <c r="P578" s="33">
        <v>7.6207792221374504</v>
      </c>
      <c r="Q578" s="33">
        <v>96.520935831256907</v>
      </c>
      <c r="R578" s="33">
        <v>-2.9499591353792201</v>
      </c>
      <c r="S578" s="33">
        <v>0.48287458069731698</v>
      </c>
      <c r="T578" s="33">
        <v>1.70534325108854</v>
      </c>
      <c r="U578" s="33">
        <v>6.8213730043541503</v>
      </c>
      <c r="V578" s="15">
        <v>0.2</v>
      </c>
      <c r="W578" s="15"/>
      <c r="X578" s="15"/>
    </row>
    <row r="579" spans="1:24" ht="21.25" customHeight="1" x14ac:dyDescent="0.15">
      <c r="A579" s="44" t="s">
        <v>654</v>
      </c>
      <c r="B579" s="45" t="s">
        <v>65</v>
      </c>
      <c r="C579" s="46">
        <v>24</v>
      </c>
      <c r="D579" s="45" t="s">
        <v>66</v>
      </c>
      <c r="E579" s="40">
        <f t="shared" ref="E579:E623" si="18">(H579*G579*H$2)+(J579*J$2)+(K579*K$2)+(L579*L$2)+(M579*M$2)+(N579*N$2)+(O579*O$2)+(P579*P$2)+(Q579*Q$2)+(R579*R$2)+(S579*S$2)+(T579*T$2)+(U579*U$2)+(W579*W$2)+(X579*X$2)</f>
        <v>51.0622708959731</v>
      </c>
      <c r="F579" s="41">
        <f t="shared" ref="F579:F642" si="19">E579/G579</f>
        <v>1.1605061567266615</v>
      </c>
      <c r="G579" s="42">
        <v>44</v>
      </c>
      <c r="H579" s="43">
        <v>10.8369324324324</v>
      </c>
      <c r="I579" s="33">
        <v>9.9234459746136705E-2</v>
      </c>
      <c r="J579" s="33">
        <v>4.2117454819393396</v>
      </c>
      <c r="K579" s="33">
        <v>4.6415209362588001</v>
      </c>
      <c r="L579" s="33">
        <v>8.8532664181981797</v>
      </c>
      <c r="M579" s="33">
        <v>43.497958398688198</v>
      </c>
      <c r="N579" s="33">
        <v>6.8985639753853203E-2</v>
      </c>
      <c r="O579" s="33">
        <v>0.163042447284824</v>
      </c>
      <c r="P579" s="33">
        <v>12.1370377373247</v>
      </c>
      <c r="Q579" s="33">
        <v>31.246707523984</v>
      </c>
      <c r="R579" s="33">
        <v>-0.58631169251781301</v>
      </c>
      <c r="S579" s="33">
        <v>0.61790407898533195</v>
      </c>
      <c r="T579" s="33">
        <v>5.6942269889069399</v>
      </c>
      <c r="U579" s="33">
        <v>9.1626525131465701</v>
      </c>
      <c r="V579" s="15">
        <v>0</v>
      </c>
      <c r="W579" s="15"/>
      <c r="X579" s="15"/>
    </row>
    <row r="580" spans="1:24" ht="21.25" customHeight="1" x14ac:dyDescent="0.15">
      <c r="A580" s="44" t="s">
        <v>655</v>
      </c>
      <c r="B580" s="45" t="s">
        <v>153</v>
      </c>
      <c r="C580" s="46">
        <v>35</v>
      </c>
      <c r="D580" s="45" t="s">
        <v>84</v>
      </c>
      <c r="E580" s="40">
        <f t="shared" si="18"/>
        <v>51.017224438719026</v>
      </c>
      <c r="F580" s="41">
        <f t="shared" si="19"/>
        <v>1.2754306109679756</v>
      </c>
      <c r="G580" s="42">
        <v>40</v>
      </c>
      <c r="H580" s="43">
        <v>16.859300000000001</v>
      </c>
      <c r="I580" s="33">
        <v>3.98633693950705E-2</v>
      </c>
      <c r="J580" s="33">
        <v>1.69738682014836</v>
      </c>
      <c r="K580" s="33">
        <v>5.8349374491640802</v>
      </c>
      <c r="L580" s="33">
        <v>7.5323242693124799</v>
      </c>
      <c r="M580" s="33">
        <v>39.245252110491599</v>
      </c>
      <c r="N580" s="33">
        <v>1.17518648149691E-2</v>
      </c>
      <c r="O580" s="33">
        <v>5.9008118380390398E-2</v>
      </c>
      <c r="P580" s="33">
        <v>43.3980466938756</v>
      </c>
      <c r="Q580" s="33">
        <v>43.129926731612798</v>
      </c>
      <c r="R580" s="33">
        <v>-2.0741878796001298</v>
      </c>
      <c r="S580" s="33">
        <v>0.226116551444492</v>
      </c>
      <c r="T580" s="33">
        <v>0</v>
      </c>
      <c r="U580" s="33">
        <v>0</v>
      </c>
      <c r="V580" s="15">
        <v>0</v>
      </c>
      <c r="W580" s="15"/>
      <c r="X580" s="15"/>
    </row>
    <row r="581" spans="1:24" ht="21.25" customHeight="1" x14ac:dyDescent="0.15">
      <c r="A581" s="44" t="s">
        <v>656</v>
      </c>
      <c r="B581" s="45" t="s">
        <v>69</v>
      </c>
      <c r="C581" s="46">
        <v>23</v>
      </c>
      <c r="D581" s="45" t="s">
        <v>60</v>
      </c>
      <c r="E581" s="40">
        <f t="shared" si="18"/>
        <v>50.884119008041793</v>
      </c>
      <c r="F581" s="41">
        <f t="shared" si="19"/>
        <v>1.1564572501827681</v>
      </c>
      <c r="G581" s="42">
        <v>44</v>
      </c>
      <c r="H581" s="43">
        <v>10.282875000000001</v>
      </c>
      <c r="I581" s="33">
        <v>0.10873797195059</v>
      </c>
      <c r="J581" s="33">
        <v>4.0023021819421496</v>
      </c>
      <c r="K581" s="33">
        <v>3.9977752035437701</v>
      </c>
      <c r="L581" s="33">
        <v>8.0000773854858593</v>
      </c>
      <c r="M581" s="33">
        <v>48.527701622050202</v>
      </c>
      <c r="N581" s="33">
        <v>7.2331140157874799E-2</v>
      </c>
      <c r="O581" s="33">
        <v>0.170949289566933</v>
      </c>
      <c r="P581" s="33">
        <v>11.390687307125299</v>
      </c>
      <c r="Q581" s="33">
        <v>70.003620035096006</v>
      </c>
      <c r="R581" s="33">
        <v>2.2995030745181402</v>
      </c>
      <c r="S581" s="33">
        <v>0.66432585782571396</v>
      </c>
      <c r="T581" s="33">
        <v>55.123825445043103</v>
      </c>
      <c r="U581" s="33">
        <v>60.805916270805199</v>
      </c>
      <c r="V581" s="15">
        <v>0.47549338615931103</v>
      </c>
      <c r="W581" s="15"/>
      <c r="X581" s="15"/>
    </row>
    <row r="582" spans="1:24" ht="21.25" customHeight="1" x14ac:dyDescent="0.15">
      <c r="A582" s="44" t="s">
        <v>657</v>
      </c>
      <c r="B582" s="48" t="s">
        <v>135</v>
      </c>
      <c r="C582" s="49">
        <v>21</v>
      </c>
      <c r="D582" s="48" t="s">
        <v>59</v>
      </c>
      <c r="E582" s="40">
        <f t="shared" si="18"/>
        <v>50.520510402744492</v>
      </c>
      <c r="F582" s="41">
        <f t="shared" si="19"/>
        <v>1.2630127600686123</v>
      </c>
      <c r="G582" s="42">
        <v>40</v>
      </c>
      <c r="H582" s="43">
        <v>11.534054054054099</v>
      </c>
      <c r="I582" s="33">
        <v>0.42763488223026003</v>
      </c>
      <c r="J582" s="33">
        <v>3.59079879772252</v>
      </c>
      <c r="K582" s="33">
        <v>5.3736933573135603</v>
      </c>
      <c r="L582" s="33">
        <v>8.9644921550360799</v>
      </c>
      <c r="M582" s="33">
        <v>37.4817165696087</v>
      </c>
      <c r="N582" s="33">
        <v>0.44629168014974002</v>
      </c>
      <c r="O582" s="33">
        <v>1.2270388361609299</v>
      </c>
      <c r="P582" s="33">
        <v>12.1604899025502</v>
      </c>
      <c r="Q582" s="33">
        <v>37.809878172287597</v>
      </c>
      <c r="R582" s="33">
        <v>-0.73940806992000796</v>
      </c>
      <c r="S582" s="33">
        <v>0.48102215246689201</v>
      </c>
      <c r="T582" s="33">
        <v>128.12313010291101</v>
      </c>
      <c r="U582" s="33">
        <v>160.88150127475001</v>
      </c>
      <c r="V582" s="15">
        <v>0.44332552558815103</v>
      </c>
      <c r="W582" s="15"/>
      <c r="X582" s="15"/>
    </row>
    <row r="583" spans="1:24" ht="21.25" customHeight="1" x14ac:dyDescent="0.15">
      <c r="A583" s="44" t="s">
        <v>658</v>
      </c>
      <c r="B583" s="45" t="s">
        <v>163</v>
      </c>
      <c r="C583" s="46">
        <v>27</v>
      </c>
      <c r="D583" s="45" t="s">
        <v>84</v>
      </c>
      <c r="E583" s="40">
        <f t="shared" si="18"/>
        <v>49.418536302392354</v>
      </c>
      <c r="F583" s="41">
        <f t="shared" si="19"/>
        <v>1.1766318167236274</v>
      </c>
      <c r="G583" s="42">
        <v>42</v>
      </c>
      <c r="H583" s="43">
        <v>17.7991538461538</v>
      </c>
      <c r="I583" s="33">
        <v>6.8204427130621401E-2</v>
      </c>
      <c r="J583" s="33">
        <v>0.77379240734459198</v>
      </c>
      <c r="K583" s="33">
        <v>5.2691240628547904</v>
      </c>
      <c r="L583" s="33">
        <v>6.0429164701993896</v>
      </c>
      <c r="M583" s="33">
        <v>37.961613406193599</v>
      </c>
      <c r="N583" s="33">
        <v>2.34744097849146E-2</v>
      </c>
      <c r="O583" s="33">
        <v>0.117869016816262</v>
      </c>
      <c r="P583" s="33">
        <v>60.366210775324397</v>
      </c>
      <c r="Q583" s="33">
        <v>86.601695701111097</v>
      </c>
      <c r="R583" s="33">
        <v>-4.7009043869837699</v>
      </c>
      <c r="S583" s="33">
        <v>7.3563605342166202E-2</v>
      </c>
      <c r="T583" s="33">
        <v>0</v>
      </c>
      <c r="U583" s="33">
        <v>0</v>
      </c>
      <c r="V583" s="15">
        <v>0</v>
      </c>
      <c r="W583" s="15"/>
      <c r="X583" s="15"/>
    </row>
    <row r="584" spans="1:24" ht="21.25" customHeight="1" x14ac:dyDescent="0.15">
      <c r="A584" s="44" t="s">
        <v>659</v>
      </c>
      <c r="B584" s="45" t="s">
        <v>58</v>
      </c>
      <c r="C584" s="46">
        <v>27</v>
      </c>
      <c r="D584" s="45" t="s">
        <v>60</v>
      </c>
      <c r="E584" s="40">
        <f t="shared" si="18"/>
        <v>49.344673942236071</v>
      </c>
      <c r="F584" s="41">
        <f t="shared" si="19"/>
        <v>1.0965483098274682</v>
      </c>
      <c r="G584" s="42">
        <v>45</v>
      </c>
      <c r="H584" s="43">
        <v>9.9954250000000204</v>
      </c>
      <c r="I584" s="33">
        <v>1.62177803008451E-2</v>
      </c>
      <c r="J584" s="33">
        <v>4.6016277173798903</v>
      </c>
      <c r="K584" s="33">
        <v>4.0324918724739804</v>
      </c>
      <c r="L584" s="33">
        <v>8.6341195898539205</v>
      </c>
      <c r="M584" s="33">
        <v>37.235394197189997</v>
      </c>
      <c r="N584" s="33">
        <v>1.0965094127289901E-2</v>
      </c>
      <c r="O584" s="33">
        <v>3.76344694646088E-2</v>
      </c>
      <c r="P584" s="33">
        <v>23.7467456757512</v>
      </c>
      <c r="Q584" s="33">
        <v>69.1411885820919</v>
      </c>
      <c r="R584" s="33">
        <v>-0.72464936679074698</v>
      </c>
      <c r="S584" s="33">
        <v>0.58171361535699295</v>
      </c>
      <c r="T584" s="33">
        <v>77.426951890945503</v>
      </c>
      <c r="U584" s="33">
        <v>75.3420881175971</v>
      </c>
      <c r="V584" s="15">
        <v>0.50682358078977297</v>
      </c>
      <c r="W584" s="15"/>
      <c r="X584" s="15"/>
    </row>
    <row r="585" spans="1:24" ht="21.25" customHeight="1" x14ac:dyDescent="0.2">
      <c r="A585" s="47" t="s">
        <v>660</v>
      </c>
      <c r="B585" s="38" t="s">
        <v>61</v>
      </c>
      <c r="C585" s="39">
        <v>35</v>
      </c>
      <c r="D585" s="38" t="s">
        <v>73</v>
      </c>
      <c r="E585" s="40">
        <f t="shared" si="18"/>
        <v>49.059945876897771</v>
      </c>
      <c r="F585" s="41">
        <f t="shared" si="19"/>
        <v>1.1409289738813435</v>
      </c>
      <c r="G585" s="42">
        <v>43</v>
      </c>
      <c r="H585" s="43">
        <v>9.9530624999999997</v>
      </c>
      <c r="I585" s="33">
        <v>3.7904518917723701E-2</v>
      </c>
      <c r="J585" s="33">
        <v>3.4830365275962398</v>
      </c>
      <c r="K585" s="33">
        <v>3.21458013463808</v>
      </c>
      <c r="L585" s="33">
        <v>6.6976166622343198</v>
      </c>
      <c r="M585" s="33">
        <v>52.440369813713097</v>
      </c>
      <c r="N585" s="33">
        <v>2.6479167815869901E-2</v>
      </c>
      <c r="O585" s="33">
        <v>6.2581550858543999E-2</v>
      </c>
      <c r="P585" s="33">
        <v>13.108739408105899</v>
      </c>
      <c r="Q585" s="33">
        <v>45.450672634591299</v>
      </c>
      <c r="R585" s="33">
        <v>3.1624812113627998</v>
      </c>
      <c r="S585" s="33">
        <v>0.52226278710806695</v>
      </c>
      <c r="T585" s="33">
        <v>16.9382035737361</v>
      </c>
      <c r="U585" s="33">
        <v>13.4303620672409</v>
      </c>
      <c r="V585" s="15">
        <v>0.55775448119554805</v>
      </c>
      <c r="W585" s="15"/>
      <c r="X585" s="15"/>
    </row>
    <row r="586" spans="1:24" ht="21.25" customHeight="1" x14ac:dyDescent="0.15">
      <c r="A586" s="44" t="s">
        <v>661</v>
      </c>
      <c r="B586" s="48" t="s">
        <v>179</v>
      </c>
      <c r="C586" s="49">
        <v>25</v>
      </c>
      <c r="D586" s="48" t="s">
        <v>73</v>
      </c>
      <c r="E586" s="40">
        <f t="shared" si="18"/>
        <v>48.9167567776677</v>
      </c>
      <c r="F586" s="41">
        <f t="shared" si="19"/>
        <v>1.1930916287236024</v>
      </c>
      <c r="G586" s="42">
        <v>41</v>
      </c>
      <c r="H586" s="43">
        <v>12.044625</v>
      </c>
      <c r="I586" s="33">
        <v>3.0987746341097199E-2</v>
      </c>
      <c r="J586" s="33">
        <v>4.5786022714230699</v>
      </c>
      <c r="K586" s="33">
        <v>4.5344795256813404</v>
      </c>
      <c r="L586" s="33">
        <v>9.1130817971044102</v>
      </c>
      <c r="M586" s="33">
        <v>38.333169166489498</v>
      </c>
      <c r="N586" s="33">
        <v>2.81838849054897E-2</v>
      </c>
      <c r="O586" s="33">
        <v>5.32274683391213E-2</v>
      </c>
      <c r="P586" s="33">
        <v>11.5223593321574</v>
      </c>
      <c r="Q586" s="33">
        <v>24.876885020741</v>
      </c>
      <c r="R586" s="33">
        <v>-4.3856598929338402</v>
      </c>
      <c r="S586" s="33">
        <v>0.38469580928715102</v>
      </c>
      <c r="T586" s="33">
        <v>0.74042866167842103</v>
      </c>
      <c r="U586" s="33">
        <v>3.6682772952520701</v>
      </c>
      <c r="V586" s="15">
        <v>0.16794693701775801</v>
      </c>
      <c r="W586" s="15"/>
      <c r="X586" s="15"/>
    </row>
    <row r="587" spans="1:24" ht="21.25" customHeight="1" x14ac:dyDescent="0.15">
      <c r="A587" s="37" t="s">
        <v>662</v>
      </c>
      <c r="B587" s="38" t="s">
        <v>179</v>
      </c>
      <c r="C587" s="39">
        <v>26</v>
      </c>
      <c r="D587" s="38" t="s">
        <v>103</v>
      </c>
      <c r="E587" s="40">
        <f t="shared" si="18"/>
        <v>48.908550675747875</v>
      </c>
      <c r="F587" s="41">
        <f t="shared" si="19"/>
        <v>1.1928914798962897</v>
      </c>
      <c r="G587" s="42">
        <v>41</v>
      </c>
      <c r="H587" s="43">
        <v>12.265147058823599</v>
      </c>
      <c r="I587" s="33">
        <v>3.1936698493657802E-2</v>
      </c>
      <c r="J587" s="33">
        <v>2.3933544410564598</v>
      </c>
      <c r="K587" s="33">
        <v>3.8781612225593398</v>
      </c>
      <c r="L587" s="33">
        <v>6.2715156636157596</v>
      </c>
      <c r="M587" s="33">
        <v>51.397978482735397</v>
      </c>
      <c r="N587" s="33">
        <v>2.2788568962198E-2</v>
      </c>
      <c r="O587" s="33">
        <v>5.3859093964671499E-2</v>
      </c>
      <c r="P587" s="33">
        <v>21.436481278017201</v>
      </c>
      <c r="Q587" s="33">
        <v>89.858405909327701</v>
      </c>
      <c r="R587" s="33">
        <v>-4.4063601649876398</v>
      </c>
      <c r="S587" s="33">
        <v>0.20109050077569801</v>
      </c>
      <c r="T587" s="33">
        <v>3.4817765347344798</v>
      </c>
      <c r="U587" s="33">
        <v>8.4601654586870101</v>
      </c>
      <c r="V587" s="15">
        <v>0.29155865408260301</v>
      </c>
      <c r="W587" s="15"/>
      <c r="X587" s="15"/>
    </row>
    <row r="588" spans="1:24" ht="21.25" customHeight="1" x14ac:dyDescent="0.2">
      <c r="A588" s="47" t="s">
        <v>663</v>
      </c>
      <c r="B588" s="38" t="s">
        <v>153</v>
      </c>
      <c r="C588" s="39">
        <v>23</v>
      </c>
      <c r="D588" s="38" t="s">
        <v>84</v>
      </c>
      <c r="E588" s="40">
        <f t="shared" si="18"/>
        <v>48.083284536782998</v>
      </c>
      <c r="F588" s="41">
        <f t="shared" si="19"/>
        <v>1.2020821134195749</v>
      </c>
      <c r="G588" s="42">
        <v>40</v>
      </c>
      <c r="H588" s="43">
        <v>16.0379545454545</v>
      </c>
      <c r="I588" s="33">
        <v>4.16997250794253E-2</v>
      </c>
      <c r="J588" s="33">
        <v>0.498321822361116</v>
      </c>
      <c r="K588" s="33">
        <v>6.6384859362533604</v>
      </c>
      <c r="L588" s="33">
        <v>7.1368077586144798</v>
      </c>
      <c r="M588" s="33">
        <v>32.486080865524798</v>
      </c>
      <c r="N588" s="33">
        <v>1.21909548242311E-2</v>
      </c>
      <c r="O588" s="33">
        <v>8.2925102904342393E-2</v>
      </c>
      <c r="P588" s="33">
        <v>51.319853111842399</v>
      </c>
      <c r="Q588" s="33">
        <v>45.255912606990798</v>
      </c>
      <c r="R588" s="33">
        <v>-1.8391049759506499</v>
      </c>
      <c r="S588" s="33">
        <v>6.6383696776897205E-2</v>
      </c>
      <c r="T588" s="33">
        <v>0</v>
      </c>
      <c r="U588" s="33">
        <v>0</v>
      </c>
      <c r="V588" s="15">
        <v>0</v>
      </c>
      <c r="W588" s="15"/>
      <c r="X588" s="15"/>
    </row>
    <row r="589" spans="1:24" ht="21.25" customHeight="1" x14ac:dyDescent="0.15">
      <c r="A589" s="44" t="s">
        <v>664</v>
      </c>
      <c r="B589" s="45" t="s">
        <v>70</v>
      </c>
      <c r="C589" s="46">
        <v>23</v>
      </c>
      <c r="D589" s="45" t="s">
        <v>84</v>
      </c>
      <c r="E589" s="40">
        <f t="shared" si="18"/>
        <v>48.048022926522144</v>
      </c>
      <c r="F589" s="41">
        <f t="shared" si="19"/>
        <v>1.2320005878595421</v>
      </c>
      <c r="G589" s="42">
        <v>39</v>
      </c>
      <c r="H589" s="43">
        <v>15.2635689655172</v>
      </c>
      <c r="I589" s="33">
        <v>1.46134458233893E-2</v>
      </c>
      <c r="J589" s="33">
        <v>0.82548271199015699</v>
      </c>
      <c r="K589" s="33">
        <v>5.0283191451631701</v>
      </c>
      <c r="L589" s="33">
        <v>5.8538018571532904</v>
      </c>
      <c r="M589" s="33">
        <v>42.910247987052401</v>
      </c>
      <c r="N589" s="33">
        <v>5.0887178883659802E-3</v>
      </c>
      <c r="O589" s="33">
        <v>2.5551320772396E-2</v>
      </c>
      <c r="P589" s="33">
        <v>44.901953599955803</v>
      </c>
      <c r="Q589" s="33">
        <v>59.704472673445103</v>
      </c>
      <c r="R589" s="33">
        <v>3.2559351773178</v>
      </c>
      <c r="S589" s="33">
        <v>0.13179275986804401</v>
      </c>
      <c r="T589" s="33">
        <v>0</v>
      </c>
      <c r="U589" s="33">
        <v>0</v>
      </c>
      <c r="V589" s="15">
        <v>0</v>
      </c>
      <c r="W589" s="15"/>
      <c r="X589" s="15"/>
    </row>
    <row r="590" spans="1:24" ht="21.25" customHeight="1" x14ac:dyDescent="0.15">
      <c r="A590" s="44" t="s">
        <v>665</v>
      </c>
      <c r="B590" s="45" t="s">
        <v>163</v>
      </c>
      <c r="C590" s="46">
        <v>36</v>
      </c>
      <c r="D590" s="45" t="s">
        <v>59</v>
      </c>
      <c r="E590" s="40">
        <f t="shared" si="18"/>
        <v>48.033222041890305</v>
      </c>
      <c r="F590" s="41">
        <f t="shared" si="19"/>
        <v>1.1436481438545312</v>
      </c>
      <c r="G590" s="42">
        <v>42</v>
      </c>
      <c r="H590" s="43">
        <v>14.0261904761905</v>
      </c>
      <c r="I590" s="33">
        <v>0.1915</v>
      </c>
      <c r="J590" s="33">
        <v>3.19303735032108</v>
      </c>
      <c r="K590" s="33">
        <v>5.01547420012401</v>
      </c>
      <c r="L590" s="33">
        <v>8.2085115504451096</v>
      </c>
      <c r="M590" s="33">
        <v>38.116721182239402</v>
      </c>
      <c r="N590" s="33">
        <v>0.12931232702856801</v>
      </c>
      <c r="O590" s="33">
        <v>0.30562010206849999</v>
      </c>
      <c r="P590" s="33">
        <v>18.690432976491699</v>
      </c>
      <c r="Q590" s="33">
        <v>57.369228187435901</v>
      </c>
      <c r="R590" s="33">
        <v>-5.6563650961731096</v>
      </c>
      <c r="S590" s="33">
        <v>0.30355859950589198</v>
      </c>
      <c r="T590" s="33">
        <v>345.26129053916401</v>
      </c>
      <c r="U590" s="33">
        <v>240.23458163747401</v>
      </c>
      <c r="V590" s="15">
        <v>0.58969039227487896</v>
      </c>
      <c r="W590" s="15"/>
      <c r="X590" s="15"/>
    </row>
    <row r="591" spans="1:24" ht="21.25" customHeight="1" x14ac:dyDescent="0.15">
      <c r="A591" s="44" t="s">
        <v>666</v>
      </c>
      <c r="B591" s="48" t="s">
        <v>61</v>
      </c>
      <c r="C591" s="49">
        <v>28</v>
      </c>
      <c r="D591" s="48" t="s">
        <v>84</v>
      </c>
      <c r="E591" s="40">
        <f t="shared" si="18"/>
        <v>47.888803572694798</v>
      </c>
      <c r="F591" s="41">
        <f t="shared" si="19"/>
        <v>1.1136931063417395</v>
      </c>
      <c r="G591" s="42">
        <v>43</v>
      </c>
      <c r="H591" s="43">
        <v>13.7317142857143</v>
      </c>
      <c r="I591" s="33">
        <v>0.04</v>
      </c>
      <c r="J591" s="33">
        <v>0.69298857338453201</v>
      </c>
      <c r="K591" s="33">
        <v>7.6541778439911097</v>
      </c>
      <c r="L591" s="33">
        <v>8.3471664173756395</v>
      </c>
      <c r="M591" s="33">
        <v>26.187830200804999</v>
      </c>
      <c r="N591" s="33">
        <v>1.04973646578997E-2</v>
      </c>
      <c r="O591" s="33">
        <v>9.0100927381906795E-2</v>
      </c>
      <c r="P591" s="33">
        <v>47.865936827007801</v>
      </c>
      <c r="Q591" s="33">
        <v>34.838823977662599</v>
      </c>
      <c r="R591" s="33">
        <v>3.4067128876931299</v>
      </c>
      <c r="S591" s="33">
        <v>0.103909947800526</v>
      </c>
      <c r="T591" s="33">
        <v>0</v>
      </c>
      <c r="U591" s="33">
        <v>0</v>
      </c>
      <c r="V591" s="15">
        <v>0</v>
      </c>
      <c r="W591" s="15"/>
      <c r="X591" s="15"/>
    </row>
    <row r="592" spans="1:24" ht="21.25" customHeight="1" x14ac:dyDescent="0.15">
      <c r="A592" s="37" t="s">
        <v>667</v>
      </c>
      <c r="B592" s="38" t="s">
        <v>95</v>
      </c>
      <c r="C592" s="39">
        <v>29</v>
      </c>
      <c r="D592" s="38" t="s">
        <v>59</v>
      </c>
      <c r="E592" s="40">
        <f t="shared" si="18"/>
        <v>47.743218593782309</v>
      </c>
      <c r="F592" s="41">
        <f t="shared" si="19"/>
        <v>1.1935804648445578</v>
      </c>
      <c r="G592" s="42">
        <v>40</v>
      </c>
      <c r="H592" s="43">
        <v>11.9253181818182</v>
      </c>
      <c r="I592" s="33">
        <v>8.6669355049983396E-2</v>
      </c>
      <c r="J592" s="33">
        <v>3.8593268460717498</v>
      </c>
      <c r="K592" s="33">
        <v>5.13463022236688</v>
      </c>
      <c r="L592" s="33">
        <v>8.9939570684386396</v>
      </c>
      <c r="M592" s="33">
        <v>31.222166158553101</v>
      </c>
      <c r="N592" s="33">
        <v>6.05236579753664E-2</v>
      </c>
      <c r="O592" s="33">
        <v>0.143043180437886</v>
      </c>
      <c r="P592" s="33">
        <v>24.3208897415705</v>
      </c>
      <c r="Q592" s="33">
        <v>56.598679499089201</v>
      </c>
      <c r="R592" s="33">
        <v>-1.0380711821678399</v>
      </c>
      <c r="S592" s="33">
        <v>0.54507190785526405</v>
      </c>
      <c r="T592" s="33">
        <v>98.020611078304</v>
      </c>
      <c r="U592" s="33">
        <v>99.111789111029594</v>
      </c>
      <c r="V592" s="15">
        <v>0.49723237268029602</v>
      </c>
      <c r="W592" s="15"/>
      <c r="X592" s="15"/>
    </row>
    <row r="593" spans="1:24" ht="21.25" customHeight="1" x14ac:dyDescent="0.15">
      <c r="A593" s="37" t="s">
        <v>668</v>
      </c>
      <c r="B593" s="38" t="s">
        <v>94</v>
      </c>
      <c r="C593" s="39">
        <v>29</v>
      </c>
      <c r="D593" s="38" t="s">
        <v>84</v>
      </c>
      <c r="E593" s="40">
        <f t="shared" si="18"/>
        <v>47.732836630623567</v>
      </c>
      <c r="F593" s="41">
        <f t="shared" si="19"/>
        <v>1.0848371961505356</v>
      </c>
      <c r="G593" s="42">
        <v>44</v>
      </c>
      <c r="H593" s="43">
        <v>15.8347972972973</v>
      </c>
      <c r="I593" s="33">
        <v>3.6200936376464203E-2</v>
      </c>
      <c r="J593" s="33">
        <v>1.5233545794418599</v>
      </c>
      <c r="K593" s="33">
        <v>4.3804099506629299</v>
      </c>
      <c r="L593" s="33">
        <v>5.9037645301047998</v>
      </c>
      <c r="M593" s="33">
        <v>38.161153055121098</v>
      </c>
      <c r="N593" s="33">
        <v>1.2945320091896299E-2</v>
      </c>
      <c r="O593" s="33">
        <v>6.5000660957371004E-2</v>
      </c>
      <c r="P593" s="33">
        <v>54.054825954169502</v>
      </c>
      <c r="Q593" s="33">
        <v>111.067102792829</v>
      </c>
      <c r="R593" s="33">
        <v>0.30653944304748398</v>
      </c>
      <c r="S593" s="33">
        <v>0.22342196034246001</v>
      </c>
      <c r="T593" s="33">
        <v>0</v>
      </c>
      <c r="U593" s="33">
        <v>0</v>
      </c>
      <c r="V593" s="15">
        <v>0</v>
      </c>
      <c r="W593" s="15"/>
      <c r="X593" s="15"/>
    </row>
    <row r="594" spans="1:24" ht="21.25" customHeight="1" x14ac:dyDescent="0.15">
      <c r="A594" s="44" t="s">
        <v>669</v>
      </c>
      <c r="B594" s="45" t="s">
        <v>95</v>
      </c>
      <c r="C594" s="46">
        <v>29</v>
      </c>
      <c r="D594" s="45" t="s">
        <v>84</v>
      </c>
      <c r="E594" s="40">
        <f t="shared" si="18"/>
        <v>47.224902181276043</v>
      </c>
      <c r="F594" s="41">
        <f t="shared" si="19"/>
        <v>1.1806225545319011</v>
      </c>
      <c r="G594" s="42">
        <v>40</v>
      </c>
      <c r="H594" s="43">
        <v>16.9788157894737</v>
      </c>
      <c r="I594" s="33">
        <v>2.9789473684210501E-2</v>
      </c>
      <c r="J594" s="33">
        <v>1.0979259104502901</v>
      </c>
      <c r="K594" s="33">
        <v>4.2138987442728402</v>
      </c>
      <c r="L594" s="33">
        <v>5.3118246547231198</v>
      </c>
      <c r="M594" s="33">
        <v>39.0751936035565</v>
      </c>
      <c r="N594" s="33">
        <v>8.3824445624940402E-3</v>
      </c>
      <c r="O594" s="33">
        <v>4.2089684390400797E-2</v>
      </c>
      <c r="P594" s="33">
        <v>58.338260232738001</v>
      </c>
      <c r="Q594" s="33">
        <v>58.054509308888797</v>
      </c>
      <c r="R594" s="33">
        <v>-0.972213794203312</v>
      </c>
      <c r="S594" s="33">
        <v>0.15506553203753701</v>
      </c>
      <c r="T594" s="33">
        <v>0</v>
      </c>
      <c r="U594" s="33">
        <v>0</v>
      </c>
      <c r="V594" s="15">
        <v>0</v>
      </c>
      <c r="W594" s="15"/>
      <c r="X594" s="15"/>
    </row>
    <row r="595" spans="1:24" ht="21.25" customHeight="1" x14ac:dyDescent="0.15">
      <c r="A595" s="37" t="s">
        <v>670</v>
      </c>
      <c r="B595" s="38" t="s">
        <v>94</v>
      </c>
      <c r="C595" s="39">
        <v>25</v>
      </c>
      <c r="D595" s="38" t="s">
        <v>63</v>
      </c>
      <c r="E595" s="40">
        <f t="shared" si="18"/>
        <v>46.786461647129698</v>
      </c>
      <c r="F595" s="41">
        <f t="shared" si="19"/>
        <v>1.0633286737984022</v>
      </c>
      <c r="G595" s="42">
        <v>44</v>
      </c>
      <c r="H595" s="43">
        <v>9.2401935483871007</v>
      </c>
      <c r="I595" s="33">
        <v>1.6598020351818E-2</v>
      </c>
      <c r="J595" s="33">
        <v>3.4679647841213201</v>
      </c>
      <c r="K595" s="33">
        <v>4.1654630781787096</v>
      </c>
      <c r="L595" s="33">
        <v>7.63342786230002</v>
      </c>
      <c r="M595" s="33">
        <v>41.328558793464502</v>
      </c>
      <c r="N595" s="33">
        <v>1.8497660799386501E-2</v>
      </c>
      <c r="O595" s="33">
        <v>3.1911424965237398E-2</v>
      </c>
      <c r="P595" s="33">
        <v>15.790379067834399</v>
      </c>
      <c r="Q595" s="33">
        <v>70.096172387787902</v>
      </c>
      <c r="R595" s="33">
        <v>3.2073025928137697E-2</v>
      </c>
      <c r="S595" s="33">
        <v>0.50862714493620498</v>
      </c>
      <c r="T595" s="33">
        <v>0.22798852711096701</v>
      </c>
      <c r="U595" s="33">
        <v>3.5158027410211199</v>
      </c>
      <c r="V595" s="15">
        <v>6.0897766670821502E-2</v>
      </c>
      <c r="W595" s="15"/>
      <c r="X595" s="15"/>
    </row>
    <row r="596" spans="1:24" ht="21.25" customHeight="1" x14ac:dyDescent="0.15">
      <c r="A596" s="44" t="s">
        <v>671</v>
      </c>
      <c r="B596" s="45" t="s">
        <v>61</v>
      </c>
      <c r="C596" s="46">
        <v>35</v>
      </c>
      <c r="D596" s="45" t="s">
        <v>84</v>
      </c>
      <c r="E596" s="40">
        <f t="shared" si="18"/>
        <v>46.719697708575318</v>
      </c>
      <c r="F596" s="41">
        <f t="shared" si="19"/>
        <v>1.0865045978738446</v>
      </c>
      <c r="G596" s="42">
        <v>43</v>
      </c>
      <c r="H596" s="43">
        <v>15.7752</v>
      </c>
      <c r="I596" s="33">
        <v>6.5881796480390803E-2</v>
      </c>
      <c r="J596" s="33">
        <v>1.58253162540208</v>
      </c>
      <c r="K596" s="33">
        <v>5.5971951966943703</v>
      </c>
      <c r="L596" s="33">
        <v>7.1797268220963897</v>
      </c>
      <c r="M596" s="33">
        <v>33.051958217292601</v>
      </c>
      <c r="N596" s="33">
        <v>2.2585442843968101E-2</v>
      </c>
      <c r="O596" s="33">
        <v>0.11340535998783199</v>
      </c>
      <c r="P596" s="33">
        <v>42.138637068320001</v>
      </c>
      <c r="Q596" s="33">
        <v>55.354712030915302</v>
      </c>
      <c r="R596" s="33">
        <v>3.3304889464340302</v>
      </c>
      <c r="S596" s="33">
        <v>0.23729219341249499</v>
      </c>
      <c r="T596" s="33">
        <v>0</v>
      </c>
      <c r="U596" s="33">
        <v>0</v>
      </c>
      <c r="V596" s="15">
        <v>0</v>
      </c>
      <c r="W596" s="15"/>
      <c r="X596" s="15"/>
    </row>
    <row r="597" spans="1:24" ht="21.25" customHeight="1" x14ac:dyDescent="0.15">
      <c r="A597" s="37" t="s">
        <v>672</v>
      </c>
      <c r="B597" s="38" t="s">
        <v>74</v>
      </c>
      <c r="C597" s="39">
        <v>31</v>
      </c>
      <c r="D597" s="38" t="s">
        <v>103</v>
      </c>
      <c r="E597" s="40">
        <f t="shared" si="18"/>
        <v>46.707586893756066</v>
      </c>
      <c r="F597" s="41">
        <f t="shared" si="19"/>
        <v>1.1392094364330747</v>
      </c>
      <c r="G597" s="42">
        <v>41</v>
      </c>
      <c r="H597" s="43">
        <v>12.121891891891901</v>
      </c>
      <c r="I597" s="33">
        <v>0.23911445745429699</v>
      </c>
      <c r="J597" s="33">
        <v>2.0386167511563902</v>
      </c>
      <c r="K597" s="33">
        <v>4.5226781425991396</v>
      </c>
      <c r="L597" s="33">
        <v>6.5612948937555702</v>
      </c>
      <c r="M597" s="33">
        <v>44.742387167672902</v>
      </c>
      <c r="N597" s="33">
        <v>0.138712577036221</v>
      </c>
      <c r="O597" s="33">
        <v>0.352939508085993</v>
      </c>
      <c r="P597" s="33">
        <v>19.733148062405199</v>
      </c>
      <c r="Q597" s="33">
        <v>79.564325449296206</v>
      </c>
      <c r="R597" s="33">
        <v>-2.37272046175325</v>
      </c>
      <c r="S597" s="33">
        <v>0.25852514566988699</v>
      </c>
      <c r="T597" s="33">
        <v>87.452812501467093</v>
      </c>
      <c r="U597" s="33">
        <v>95.845934970906896</v>
      </c>
      <c r="V597" s="15">
        <v>0.47710534691268203</v>
      </c>
      <c r="W597" s="15"/>
      <c r="X597" s="15"/>
    </row>
    <row r="598" spans="1:24" ht="21.25" customHeight="1" x14ac:dyDescent="0.2">
      <c r="A598" s="47" t="s">
        <v>673</v>
      </c>
      <c r="B598" s="38" t="s">
        <v>95</v>
      </c>
      <c r="C598" s="39">
        <v>35</v>
      </c>
      <c r="D598" s="38" t="s">
        <v>63</v>
      </c>
      <c r="E598" s="40">
        <f t="shared" si="18"/>
        <v>46.24068998104989</v>
      </c>
      <c r="F598" s="41">
        <f t="shared" si="19"/>
        <v>1.1560172495262473</v>
      </c>
      <c r="G598" s="42">
        <v>40</v>
      </c>
      <c r="H598" s="43">
        <v>10.867800000000001</v>
      </c>
      <c r="I598" s="33">
        <v>0.14281665859294301</v>
      </c>
      <c r="J598" s="33">
        <v>3.0859679999341201</v>
      </c>
      <c r="K598" s="33">
        <v>6.1795600838583997</v>
      </c>
      <c r="L598" s="33">
        <v>9.2655280837925194</v>
      </c>
      <c r="M598" s="33">
        <v>31.166917607062398</v>
      </c>
      <c r="N598" s="33">
        <v>8.0288106100510806E-2</v>
      </c>
      <c r="O598" s="33">
        <v>0.18975494154394701</v>
      </c>
      <c r="P598" s="33">
        <v>12.4056852152662</v>
      </c>
      <c r="Q598" s="33">
        <v>151.62057918954301</v>
      </c>
      <c r="R598" s="33">
        <v>-1.0220343840519499</v>
      </c>
      <c r="S598" s="33">
        <v>0.435846595117096</v>
      </c>
      <c r="T598" s="33">
        <v>2.7622263426618101</v>
      </c>
      <c r="U598" s="33">
        <v>7.7402759548946003</v>
      </c>
      <c r="V598" s="15">
        <v>0.26300649734725501</v>
      </c>
      <c r="W598" s="15"/>
      <c r="X598" s="15"/>
    </row>
    <row r="599" spans="1:24" ht="21.25" customHeight="1" x14ac:dyDescent="0.2">
      <c r="A599" s="47" t="s">
        <v>674</v>
      </c>
      <c r="B599" s="38" t="s">
        <v>153</v>
      </c>
      <c r="C599" s="39">
        <v>32</v>
      </c>
      <c r="D599" s="38" t="s">
        <v>103</v>
      </c>
      <c r="E599" s="40">
        <f t="shared" si="18"/>
        <v>45.654874627777822</v>
      </c>
      <c r="F599" s="41">
        <f t="shared" si="19"/>
        <v>1.1413718656944456</v>
      </c>
      <c r="G599" s="42">
        <v>40</v>
      </c>
      <c r="H599" s="43">
        <v>10.7343181818182</v>
      </c>
      <c r="I599" s="33">
        <v>2.5103512145996099E-2</v>
      </c>
      <c r="J599" s="33">
        <v>3.1560538697462799</v>
      </c>
      <c r="K599" s="33">
        <v>5.7442749194341998</v>
      </c>
      <c r="L599" s="33">
        <v>8.9003287891804401</v>
      </c>
      <c r="M599" s="33">
        <v>27.170389211740201</v>
      </c>
      <c r="N599" s="33">
        <v>1.6931713313547599E-2</v>
      </c>
      <c r="O599" s="33">
        <v>4.0016849669233197E-2</v>
      </c>
      <c r="P599" s="33">
        <v>26.443299775139099</v>
      </c>
      <c r="Q599" s="33">
        <v>63.05992094354</v>
      </c>
      <c r="R599" s="33">
        <v>-2.3562580253042902</v>
      </c>
      <c r="S599" s="33">
        <v>0.420432165920608</v>
      </c>
      <c r="T599" s="33">
        <v>65.455376067819202</v>
      </c>
      <c r="U599" s="33">
        <v>71.749521387022398</v>
      </c>
      <c r="V599" s="15">
        <v>0.47706297138090498</v>
      </c>
      <c r="W599" s="15"/>
      <c r="X599" s="15"/>
    </row>
    <row r="600" spans="1:24" ht="21.25" customHeight="1" x14ac:dyDescent="0.15">
      <c r="A600" s="44" t="s">
        <v>675</v>
      </c>
      <c r="B600" s="45" t="s">
        <v>62</v>
      </c>
      <c r="C600" s="46">
        <v>25</v>
      </c>
      <c r="D600" s="45" t="s">
        <v>84</v>
      </c>
      <c r="E600" s="40">
        <f t="shared" si="18"/>
        <v>45.233963163051406</v>
      </c>
      <c r="F600" s="41">
        <f t="shared" si="19"/>
        <v>1.0280446173420774</v>
      </c>
      <c r="G600" s="42">
        <v>44</v>
      </c>
      <c r="H600" s="43">
        <v>14.036129629629601</v>
      </c>
      <c r="I600" s="33">
        <v>4.4525089991420998E-2</v>
      </c>
      <c r="J600" s="33">
        <v>1.86393837734228</v>
      </c>
      <c r="K600" s="33">
        <v>4.7982364476562998</v>
      </c>
      <c r="L600" s="33">
        <v>6.6621748249985302</v>
      </c>
      <c r="M600" s="33">
        <v>36.208912410282899</v>
      </c>
      <c r="N600" s="33">
        <v>1.6270352317111599E-2</v>
      </c>
      <c r="O600" s="33">
        <v>8.1696215088847501E-2</v>
      </c>
      <c r="P600" s="33">
        <v>34.897950263682603</v>
      </c>
      <c r="Q600" s="33">
        <v>49.370173255352803</v>
      </c>
      <c r="R600" s="33">
        <v>3.7112951852351399</v>
      </c>
      <c r="S600" s="33">
        <v>0.29940723941819197</v>
      </c>
      <c r="T600" s="33">
        <v>0</v>
      </c>
      <c r="U600" s="33">
        <v>0</v>
      </c>
      <c r="V600" s="15">
        <v>0</v>
      </c>
      <c r="W600" s="15"/>
      <c r="X600" s="15"/>
    </row>
    <row r="601" spans="1:24" ht="21.25" customHeight="1" x14ac:dyDescent="0.2">
      <c r="A601" s="47" t="s">
        <v>676</v>
      </c>
      <c r="B601" s="38" t="s">
        <v>135</v>
      </c>
      <c r="C601" s="39">
        <v>20</v>
      </c>
      <c r="D601" s="38" t="s">
        <v>84</v>
      </c>
      <c r="E601" s="40">
        <f t="shared" si="18"/>
        <v>45.071138696545418</v>
      </c>
      <c r="F601" s="41">
        <f t="shared" si="19"/>
        <v>1.1267784674136354</v>
      </c>
      <c r="G601" s="42">
        <v>40</v>
      </c>
      <c r="H601" s="43">
        <v>16.144404761904799</v>
      </c>
      <c r="I601" s="33">
        <v>6.3200137274593393E-2</v>
      </c>
      <c r="J601" s="33">
        <v>0.83856558404469195</v>
      </c>
      <c r="K601" s="33">
        <v>5.8187573207681602</v>
      </c>
      <c r="L601" s="33">
        <v>6.6573229048128404</v>
      </c>
      <c r="M601" s="33">
        <v>34.265689357483403</v>
      </c>
      <c r="N601" s="33">
        <v>1.8838698844114099E-2</v>
      </c>
      <c r="O601" s="33">
        <v>9.4592321221228001E-2</v>
      </c>
      <c r="P601" s="33">
        <v>38.8857033046135</v>
      </c>
      <c r="Q601" s="33">
        <v>32.166707889643099</v>
      </c>
      <c r="R601" s="33">
        <v>-0.76524800845178398</v>
      </c>
      <c r="S601" s="33">
        <v>0.112333952678627</v>
      </c>
      <c r="T601" s="33">
        <v>0</v>
      </c>
      <c r="U601" s="33">
        <v>0</v>
      </c>
      <c r="V601" s="15">
        <v>0</v>
      </c>
      <c r="W601" s="15"/>
      <c r="X601" s="15"/>
    </row>
    <row r="602" spans="1:24" ht="21.25" customHeight="1" x14ac:dyDescent="0.15">
      <c r="A602" s="37" t="s">
        <v>677</v>
      </c>
      <c r="B602" s="38" t="s">
        <v>86</v>
      </c>
      <c r="C602" s="39">
        <v>31</v>
      </c>
      <c r="D602" s="38" t="s">
        <v>84</v>
      </c>
      <c r="E602" s="40">
        <f t="shared" si="18"/>
        <v>44.735995187040224</v>
      </c>
      <c r="F602" s="41">
        <f t="shared" si="19"/>
        <v>1.0911218338302493</v>
      </c>
      <c r="G602" s="42">
        <v>41</v>
      </c>
      <c r="H602" s="43">
        <v>15.1805945945946</v>
      </c>
      <c r="I602" s="33">
        <v>1.3546101526699701E-2</v>
      </c>
      <c r="J602" s="33">
        <v>0.768257784874677</v>
      </c>
      <c r="K602" s="33">
        <v>4.9084987959319299</v>
      </c>
      <c r="L602" s="33">
        <v>5.6767565808066101</v>
      </c>
      <c r="M602" s="33">
        <v>40.785303850911397</v>
      </c>
      <c r="N602" s="33">
        <v>4.8972195374249001E-3</v>
      </c>
      <c r="O602" s="33">
        <v>2.4589774878199799E-2</v>
      </c>
      <c r="P602" s="33">
        <v>36.319469847041503</v>
      </c>
      <c r="Q602" s="33">
        <v>67.336480702326796</v>
      </c>
      <c r="R602" s="33">
        <v>3.19577365293287</v>
      </c>
      <c r="S602" s="33">
        <v>0.10776697746397999</v>
      </c>
      <c r="T602" s="33">
        <v>0</v>
      </c>
      <c r="U602" s="33">
        <v>0</v>
      </c>
      <c r="V602" s="15">
        <v>0</v>
      </c>
      <c r="W602" s="15"/>
      <c r="X602" s="15"/>
    </row>
    <row r="603" spans="1:24" ht="21.25" customHeight="1" x14ac:dyDescent="0.15">
      <c r="A603" s="44" t="s">
        <v>678</v>
      </c>
      <c r="B603" s="48" t="s">
        <v>106</v>
      </c>
      <c r="C603" s="49">
        <v>32</v>
      </c>
      <c r="D603" s="48" t="s">
        <v>84</v>
      </c>
      <c r="E603" s="40">
        <f t="shared" si="18"/>
        <v>43.952896333412198</v>
      </c>
      <c r="F603" s="41">
        <f t="shared" si="19"/>
        <v>1.126997341882364</v>
      </c>
      <c r="G603" s="42">
        <v>39</v>
      </c>
      <c r="H603" s="43">
        <v>14.182600000000001</v>
      </c>
      <c r="I603" s="33">
        <v>8.1176470588235402E-3</v>
      </c>
      <c r="J603" s="33">
        <v>1.27797631625243</v>
      </c>
      <c r="K603" s="33">
        <v>4.22067734109193</v>
      </c>
      <c r="L603" s="33">
        <v>5.4986536573443896</v>
      </c>
      <c r="M603" s="33">
        <v>34.197791093119299</v>
      </c>
      <c r="N603" s="33">
        <v>7.5735146403722101E-3</v>
      </c>
      <c r="O603" s="33">
        <v>1.8524345827112002E-2</v>
      </c>
      <c r="P603" s="33">
        <v>51.604955615826199</v>
      </c>
      <c r="Q603" s="33">
        <v>98.866395734415306</v>
      </c>
      <c r="R603" s="33">
        <v>0.57635160499409999</v>
      </c>
      <c r="S603" s="33">
        <v>0.189973229866372</v>
      </c>
      <c r="T603" s="33">
        <v>0</v>
      </c>
      <c r="U603" s="33">
        <v>0</v>
      </c>
      <c r="V603" s="15">
        <v>0</v>
      </c>
      <c r="W603" s="15"/>
      <c r="X603" s="15"/>
    </row>
    <row r="604" spans="1:24" ht="21.25" customHeight="1" x14ac:dyDescent="0.15">
      <c r="A604" s="44" t="s">
        <v>679</v>
      </c>
      <c r="B604" s="45" t="s">
        <v>78</v>
      </c>
      <c r="C604" s="46">
        <v>36</v>
      </c>
      <c r="D604" s="45" t="s">
        <v>59</v>
      </c>
      <c r="E604" s="40">
        <f t="shared" si="18"/>
        <v>43.923152575034536</v>
      </c>
      <c r="F604" s="41">
        <f t="shared" si="19"/>
        <v>0.95485114293553341</v>
      </c>
      <c r="G604" s="42">
        <v>46</v>
      </c>
      <c r="H604" s="43">
        <v>9.5162499999999994</v>
      </c>
      <c r="I604" s="33">
        <v>7.2541521630981098E-2</v>
      </c>
      <c r="J604" s="33">
        <v>3.29523135295956</v>
      </c>
      <c r="K604" s="33">
        <v>4.0881156728574801</v>
      </c>
      <c r="L604" s="33">
        <v>7.3833470258169998</v>
      </c>
      <c r="M604" s="33">
        <v>35.981766855546802</v>
      </c>
      <c r="N604" s="33">
        <v>5.74832562096965E-2</v>
      </c>
      <c r="O604" s="33">
        <v>0.135857416177778</v>
      </c>
      <c r="P604" s="33">
        <v>17.552566187272301</v>
      </c>
      <c r="Q604" s="33">
        <v>56.643994320461601</v>
      </c>
      <c r="R604" s="33">
        <v>0.11985759548870401</v>
      </c>
      <c r="S604" s="33">
        <v>0.54833217607925</v>
      </c>
      <c r="T604" s="33">
        <v>154.451291510413</v>
      </c>
      <c r="U604" s="33">
        <v>126.338197855212</v>
      </c>
      <c r="V604" s="15">
        <v>0.55006080127627799</v>
      </c>
      <c r="W604" s="15"/>
      <c r="X604" s="15"/>
    </row>
    <row r="605" spans="1:24" ht="21.25" customHeight="1" x14ac:dyDescent="0.2">
      <c r="A605" s="47" t="s">
        <v>680</v>
      </c>
      <c r="B605" s="38" t="s">
        <v>122</v>
      </c>
      <c r="C605" s="39">
        <v>22</v>
      </c>
      <c r="D605" s="38" t="s">
        <v>59</v>
      </c>
      <c r="E605" s="40">
        <f t="shared" si="18"/>
        <v>43.615795437285037</v>
      </c>
      <c r="F605" s="41">
        <f t="shared" si="19"/>
        <v>1.0637998887142692</v>
      </c>
      <c r="G605" s="42">
        <v>41</v>
      </c>
      <c r="H605" s="43">
        <v>9.3966111111111097</v>
      </c>
      <c r="I605" s="33">
        <v>1.3221548431056799E-2</v>
      </c>
      <c r="J605" s="33">
        <v>3.12375418168791</v>
      </c>
      <c r="K605" s="33">
        <v>4.5629370423438402</v>
      </c>
      <c r="L605" s="33">
        <v>7.6866912240317502</v>
      </c>
      <c r="M605" s="33">
        <v>37.3725734303639</v>
      </c>
      <c r="N605" s="33">
        <v>9.9067380550343798E-3</v>
      </c>
      <c r="O605" s="33">
        <v>2.34138412409561E-2</v>
      </c>
      <c r="P605" s="33">
        <v>9.11303683762962</v>
      </c>
      <c r="Q605" s="33">
        <v>92.168691487910806</v>
      </c>
      <c r="R605" s="33">
        <v>0.42049682145584</v>
      </c>
      <c r="S605" s="33">
        <v>0.39695640423503398</v>
      </c>
      <c r="T605" s="33">
        <v>2.4741399807228301</v>
      </c>
      <c r="U605" s="33">
        <v>3.31285334640679</v>
      </c>
      <c r="V605" s="15">
        <v>0.42753461786865599</v>
      </c>
      <c r="W605" s="15"/>
      <c r="X605" s="15"/>
    </row>
    <row r="606" spans="1:24" ht="21.25" customHeight="1" x14ac:dyDescent="0.15">
      <c r="A606" s="37" t="s">
        <v>681</v>
      </c>
      <c r="B606" s="38" t="s">
        <v>100</v>
      </c>
      <c r="C606" s="39">
        <v>29</v>
      </c>
      <c r="D606" s="38" t="s">
        <v>84</v>
      </c>
      <c r="E606" s="40">
        <f t="shared" si="18"/>
        <v>43.306427203306541</v>
      </c>
      <c r="F606" s="41">
        <f t="shared" si="19"/>
        <v>1.0826606800826635</v>
      </c>
      <c r="G606" s="42">
        <v>40</v>
      </c>
      <c r="H606" s="43">
        <v>14.538819999999999</v>
      </c>
      <c r="I606" s="33">
        <v>0.152207655845957</v>
      </c>
      <c r="J606" s="33">
        <v>1.6542690404586</v>
      </c>
      <c r="K606" s="33">
        <v>4.3092601415274396</v>
      </c>
      <c r="L606" s="33">
        <v>5.9635291819860399</v>
      </c>
      <c r="M606" s="33">
        <v>31.394354980863099</v>
      </c>
      <c r="N606" s="33">
        <v>4.6638731672509599E-2</v>
      </c>
      <c r="O606" s="33">
        <v>0.234181029391796</v>
      </c>
      <c r="P606" s="33">
        <v>46.251500540666399</v>
      </c>
      <c r="Q606" s="33">
        <v>72.987008692986393</v>
      </c>
      <c r="R606" s="33">
        <v>-1.8778328374153099</v>
      </c>
      <c r="S606" s="33">
        <v>0.17876956342179001</v>
      </c>
      <c r="T606" s="33">
        <v>0</v>
      </c>
      <c r="U606" s="33">
        <v>0</v>
      </c>
      <c r="V606" s="15">
        <v>0</v>
      </c>
      <c r="W606" s="15"/>
      <c r="X606" s="15"/>
    </row>
    <row r="607" spans="1:24" ht="21.25" customHeight="1" x14ac:dyDescent="0.2">
      <c r="A607" s="47" t="s">
        <v>682</v>
      </c>
      <c r="B607" s="38" t="s">
        <v>119</v>
      </c>
      <c r="C607" s="39">
        <v>26</v>
      </c>
      <c r="D607" s="38" t="s">
        <v>84</v>
      </c>
      <c r="E607" s="40">
        <f t="shared" si="18"/>
        <v>42.738981934485324</v>
      </c>
      <c r="F607" s="41">
        <f t="shared" si="19"/>
        <v>1.0424141935240323</v>
      </c>
      <c r="G607" s="42">
        <v>41</v>
      </c>
      <c r="H607" s="43">
        <v>12.567532258064499</v>
      </c>
      <c r="I607" s="33">
        <v>1.9290322580645201E-2</v>
      </c>
      <c r="J607" s="33">
        <v>1.2409188210164901</v>
      </c>
      <c r="K607" s="33">
        <v>3.9376705935846399</v>
      </c>
      <c r="L607" s="33">
        <v>5.1785894146011104</v>
      </c>
      <c r="M607" s="33">
        <v>38.260724995175202</v>
      </c>
      <c r="N607" s="33">
        <v>7.1141694853969198E-3</v>
      </c>
      <c r="O607" s="33">
        <v>3.5721458830750098E-2</v>
      </c>
      <c r="P607" s="33">
        <v>40.0070413771642</v>
      </c>
      <c r="Q607" s="33">
        <v>76.319645303651697</v>
      </c>
      <c r="R607" s="33">
        <v>-0.97447736807657004</v>
      </c>
      <c r="S607" s="33">
        <v>0.16500245382504</v>
      </c>
      <c r="T607" s="33">
        <v>0</v>
      </c>
      <c r="U607" s="33">
        <v>0</v>
      </c>
      <c r="V607" s="15">
        <v>0</v>
      </c>
      <c r="W607" s="15"/>
      <c r="X607" s="15"/>
    </row>
    <row r="608" spans="1:24" ht="21.25" customHeight="1" x14ac:dyDescent="0.15">
      <c r="A608" s="37" t="s">
        <v>683</v>
      </c>
      <c r="B608" s="38" t="s">
        <v>100</v>
      </c>
      <c r="C608" s="39">
        <v>34</v>
      </c>
      <c r="D608" s="38" t="s">
        <v>84</v>
      </c>
      <c r="E608" s="40">
        <f t="shared" si="18"/>
        <v>42.401028878834609</v>
      </c>
      <c r="F608" s="41">
        <f t="shared" si="19"/>
        <v>1.0600257219708653</v>
      </c>
      <c r="G608" s="42">
        <v>40</v>
      </c>
      <c r="H608" s="43">
        <v>14.5947</v>
      </c>
      <c r="I608" s="33">
        <v>9.0340198439815E-2</v>
      </c>
      <c r="J608" s="33">
        <v>0.90784268108407995</v>
      </c>
      <c r="K608" s="33">
        <v>5.3125795283904003</v>
      </c>
      <c r="L608" s="33">
        <v>6.2204222094744397</v>
      </c>
      <c r="M608" s="33">
        <v>30.441527885988201</v>
      </c>
      <c r="N608" s="33">
        <v>7.5772537388498401E-2</v>
      </c>
      <c r="O608" s="33">
        <v>0.16537546678309201</v>
      </c>
      <c r="P608" s="33">
        <v>40.941236869254404</v>
      </c>
      <c r="Q608" s="33">
        <v>27.8831628254969</v>
      </c>
      <c r="R608" s="33">
        <v>-2.2370449221775601</v>
      </c>
      <c r="S608" s="33">
        <v>9.8106556904478004E-2</v>
      </c>
      <c r="T608" s="33">
        <v>0</v>
      </c>
      <c r="U608" s="33">
        <v>0</v>
      </c>
      <c r="V608" s="15">
        <v>0</v>
      </c>
      <c r="W608" s="15"/>
      <c r="X608" s="15"/>
    </row>
    <row r="609" spans="1:24" ht="21.25" customHeight="1" x14ac:dyDescent="0.15">
      <c r="A609" s="37" t="s">
        <v>684</v>
      </c>
      <c r="B609" s="38" t="s">
        <v>141</v>
      </c>
      <c r="C609" s="39">
        <v>25</v>
      </c>
      <c r="D609" s="38" t="s">
        <v>103</v>
      </c>
      <c r="E609" s="40">
        <f t="shared" si="18"/>
        <v>42.323014478847433</v>
      </c>
      <c r="F609" s="41">
        <f t="shared" si="19"/>
        <v>1.0322686458255472</v>
      </c>
      <c r="G609" s="42">
        <v>41</v>
      </c>
      <c r="H609" s="43">
        <v>9.7840961051792004</v>
      </c>
      <c r="I609" s="33">
        <v>0.39846075979013501</v>
      </c>
      <c r="J609" s="33">
        <v>2.52210847681748</v>
      </c>
      <c r="K609" s="33">
        <v>2.7546685735648402</v>
      </c>
      <c r="L609" s="33">
        <v>5.2767770503823401</v>
      </c>
      <c r="M609" s="33">
        <v>45.190382047810097</v>
      </c>
      <c r="N609" s="33">
        <v>0.22283202712163799</v>
      </c>
      <c r="O609" s="33">
        <v>0.52664698283559996</v>
      </c>
      <c r="P609" s="33">
        <v>14.2209916906211</v>
      </c>
      <c r="Q609" s="33">
        <v>80.352274138416803</v>
      </c>
      <c r="R609" s="33">
        <v>-2.4373450476534702</v>
      </c>
      <c r="S609" s="33">
        <v>0.30210495176653301</v>
      </c>
      <c r="T609" s="33">
        <v>7.9125254414480102</v>
      </c>
      <c r="U609" s="33">
        <v>8.1450705890389994</v>
      </c>
      <c r="V609" s="15">
        <v>0.49275902983393499</v>
      </c>
      <c r="W609" s="15"/>
      <c r="X609" s="15"/>
    </row>
    <row r="610" spans="1:24" ht="21.25" customHeight="1" x14ac:dyDescent="0.15">
      <c r="A610" s="44" t="s">
        <v>685</v>
      </c>
      <c r="B610" s="45" t="s">
        <v>100</v>
      </c>
      <c r="C610" s="46">
        <v>24</v>
      </c>
      <c r="D610" s="45" t="s">
        <v>59</v>
      </c>
      <c r="E610" s="40">
        <f t="shared" si="18"/>
        <v>42.165124970116146</v>
      </c>
      <c r="F610" s="41">
        <f t="shared" si="19"/>
        <v>1.0541281242529037</v>
      </c>
      <c r="G610" s="42">
        <v>40</v>
      </c>
      <c r="H610" s="43">
        <v>10.3981666666667</v>
      </c>
      <c r="I610" s="33">
        <v>0.64125716851649806</v>
      </c>
      <c r="J610" s="33">
        <v>2.0588719359380701</v>
      </c>
      <c r="K610" s="33">
        <v>4.3503426270940402</v>
      </c>
      <c r="L610" s="33">
        <v>6.40921456303208</v>
      </c>
      <c r="M610" s="33">
        <v>36.681788031338499</v>
      </c>
      <c r="N610" s="33">
        <v>0.312494793651445</v>
      </c>
      <c r="O610" s="33">
        <v>1.01360759207403</v>
      </c>
      <c r="P610" s="33">
        <v>12.8468604060125</v>
      </c>
      <c r="Q610" s="33">
        <v>71.457066459873602</v>
      </c>
      <c r="R610" s="33">
        <v>-2.3966202451425498</v>
      </c>
      <c r="S610" s="33">
        <v>0.222493214904746</v>
      </c>
      <c r="T610" s="33">
        <v>49.421139195686003</v>
      </c>
      <c r="U610" s="33">
        <v>56.066082099823603</v>
      </c>
      <c r="V610" s="15">
        <v>0.46850356459043402</v>
      </c>
      <c r="W610" s="15"/>
      <c r="X610" s="15"/>
    </row>
    <row r="611" spans="1:24" ht="21.25" customHeight="1" x14ac:dyDescent="0.2">
      <c r="A611" s="47" t="s">
        <v>686</v>
      </c>
      <c r="B611" s="38" t="s">
        <v>151</v>
      </c>
      <c r="C611" s="39">
        <v>28</v>
      </c>
      <c r="D611" s="38" t="s">
        <v>60</v>
      </c>
      <c r="E611" s="40">
        <f t="shared" si="18"/>
        <v>41.415049857992258</v>
      </c>
      <c r="F611" s="41">
        <f t="shared" si="19"/>
        <v>0.9860726156664823</v>
      </c>
      <c r="G611" s="42">
        <v>42</v>
      </c>
      <c r="H611" s="43">
        <v>9.1517380952381</v>
      </c>
      <c r="I611" s="33">
        <v>0.17530477754806201</v>
      </c>
      <c r="J611" s="33">
        <v>2.7269305034627198</v>
      </c>
      <c r="K611" s="33">
        <v>3.91446951742217</v>
      </c>
      <c r="L611" s="33">
        <v>6.64140002088486</v>
      </c>
      <c r="M611" s="33">
        <v>33.704303009628198</v>
      </c>
      <c r="N611" s="33">
        <v>0.120816920075208</v>
      </c>
      <c r="O611" s="33">
        <v>0.285541837297766</v>
      </c>
      <c r="P611" s="33">
        <v>20.338073079639798</v>
      </c>
      <c r="Q611" s="33">
        <v>94.5417298753746</v>
      </c>
      <c r="R611" s="33">
        <v>-3.0330638959131502</v>
      </c>
      <c r="S611" s="33">
        <v>0.26745005135557798</v>
      </c>
      <c r="T611" s="33">
        <v>94.205623498662504</v>
      </c>
      <c r="U611" s="33">
        <v>117.582283949905</v>
      </c>
      <c r="V611" s="15">
        <v>0.44481115392076798</v>
      </c>
      <c r="W611" s="15"/>
      <c r="X611" s="15"/>
    </row>
    <row r="612" spans="1:24" ht="21.25" customHeight="1" x14ac:dyDescent="0.15">
      <c r="A612" s="44" t="s">
        <v>687</v>
      </c>
      <c r="B612" s="45" t="s">
        <v>65</v>
      </c>
      <c r="C612" s="46">
        <v>27</v>
      </c>
      <c r="D612" s="45" t="s">
        <v>60</v>
      </c>
      <c r="E612" s="40">
        <f t="shared" si="18"/>
        <v>41.152080909427617</v>
      </c>
      <c r="F612" s="41">
        <f t="shared" si="19"/>
        <v>0.93527456612335491</v>
      </c>
      <c r="G612" s="42">
        <v>44</v>
      </c>
      <c r="H612" s="43">
        <v>8.3189285714285806</v>
      </c>
      <c r="I612" s="33">
        <v>6.2000182428356199E-2</v>
      </c>
      <c r="J612" s="33">
        <v>3.2501438465440402</v>
      </c>
      <c r="K612" s="33">
        <v>4.3913613438971604</v>
      </c>
      <c r="L612" s="33">
        <v>7.6415051904412303</v>
      </c>
      <c r="M612" s="33">
        <v>29.427018821027598</v>
      </c>
      <c r="N612" s="33">
        <v>4.4713181369945003E-2</v>
      </c>
      <c r="O612" s="33">
        <v>0.105676290637558</v>
      </c>
      <c r="P612" s="33">
        <v>16.5135167315755</v>
      </c>
      <c r="Q612" s="33">
        <v>57.373927768170603</v>
      </c>
      <c r="R612" s="33">
        <v>-0.17355833798814899</v>
      </c>
      <c r="S612" s="33">
        <v>0.476827754355163</v>
      </c>
      <c r="T612" s="33">
        <v>45.668335168108001</v>
      </c>
      <c r="U612" s="33">
        <v>59.975101899401899</v>
      </c>
      <c r="V612" s="15">
        <v>0.43228747980742299</v>
      </c>
      <c r="W612" s="15"/>
      <c r="X612" s="15"/>
    </row>
    <row r="613" spans="1:24" ht="21.25" customHeight="1" x14ac:dyDescent="0.2">
      <c r="A613" s="47" t="s">
        <v>688</v>
      </c>
      <c r="B613" s="38" t="s">
        <v>70</v>
      </c>
      <c r="C613" s="39">
        <v>23</v>
      </c>
      <c r="D613" s="38" t="s">
        <v>66</v>
      </c>
      <c r="E613" s="40">
        <f t="shared" si="18"/>
        <v>40.693732422194117</v>
      </c>
      <c r="F613" s="41">
        <f t="shared" si="19"/>
        <v>1.0434290364665157</v>
      </c>
      <c r="G613" s="42">
        <v>39</v>
      </c>
      <c r="H613" s="43">
        <v>9.1050909090909098</v>
      </c>
      <c r="I613" s="33">
        <v>9.31098099881362E-2</v>
      </c>
      <c r="J613" s="33">
        <v>2.4777779807933999</v>
      </c>
      <c r="K613" s="33">
        <v>4.1542805212501301</v>
      </c>
      <c r="L613" s="33">
        <v>6.6320585020435203</v>
      </c>
      <c r="M613" s="33">
        <v>36.530496921721003</v>
      </c>
      <c r="N613" s="33">
        <v>6.3345273318010306E-2</v>
      </c>
      <c r="O613" s="33">
        <v>0.14971185920063301</v>
      </c>
      <c r="P613" s="33">
        <v>11.164423684008799</v>
      </c>
      <c r="Q613" s="33">
        <v>82.030964872868296</v>
      </c>
      <c r="R613" s="33">
        <v>2.84342602703917</v>
      </c>
      <c r="S613" s="33">
        <v>0.39559059649080303</v>
      </c>
      <c r="T613" s="33">
        <v>7.6056845302669096</v>
      </c>
      <c r="U613" s="33">
        <v>8.6922108917335805</v>
      </c>
      <c r="V613" s="15">
        <v>0.46666666666666701</v>
      </c>
      <c r="W613" s="15"/>
      <c r="X613" s="15"/>
    </row>
    <row r="614" spans="1:24" ht="21.25" customHeight="1" x14ac:dyDescent="0.15">
      <c r="A614" s="44" t="s">
        <v>689</v>
      </c>
      <c r="B614" s="48" t="s">
        <v>94</v>
      </c>
      <c r="C614" s="49">
        <v>35</v>
      </c>
      <c r="D614" s="48" t="s">
        <v>84</v>
      </c>
      <c r="E614" s="40">
        <f t="shared" si="18"/>
        <v>40.541994964252204</v>
      </c>
      <c r="F614" s="41">
        <f t="shared" si="19"/>
        <v>0.92140897646027742</v>
      </c>
      <c r="G614" s="42">
        <v>44</v>
      </c>
      <c r="H614" s="43">
        <v>13.643090909090899</v>
      </c>
      <c r="I614" s="33">
        <v>1.9047619047619001E-2</v>
      </c>
      <c r="J614" s="33">
        <v>1.37580339089035</v>
      </c>
      <c r="K614" s="33">
        <v>4.0900479092631103</v>
      </c>
      <c r="L614" s="33">
        <v>5.4658513001534601</v>
      </c>
      <c r="M614" s="33">
        <v>31.8950030270707</v>
      </c>
      <c r="N614" s="33">
        <v>6.7675746604613004E-3</v>
      </c>
      <c r="O614" s="33">
        <v>3.3981147289698997E-2</v>
      </c>
      <c r="P614" s="33">
        <v>40.6448862783854</v>
      </c>
      <c r="Q614" s="33">
        <v>36.806832115952403</v>
      </c>
      <c r="R614" s="33">
        <v>0.47513863528898398</v>
      </c>
      <c r="S614" s="33">
        <v>0.20178144654355401</v>
      </c>
      <c r="T614" s="33">
        <v>0</v>
      </c>
      <c r="U614" s="33">
        <v>0</v>
      </c>
      <c r="V614" s="15">
        <v>0</v>
      </c>
      <c r="W614" s="15"/>
      <c r="X614" s="15"/>
    </row>
    <row r="615" spans="1:24" ht="21.25" customHeight="1" x14ac:dyDescent="0.2">
      <c r="A615" s="47" t="s">
        <v>690</v>
      </c>
      <c r="B615" s="38" t="s">
        <v>122</v>
      </c>
      <c r="C615" s="39">
        <v>32</v>
      </c>
      <c r="D615" s="38" t="s">
        <v>84</v>
      </c>
      <c r="E615" s="40">
        <f t="shared" si="18"/>
        <v>40.435637167423565</v>
      </c>
      <c r="F615" s="41">
        <f t="shared" si="19"/>
        <v>0.98623505286398938</v>
      </c>
      <c r="G615" s="42">
        <v>41</v>
      </c>
      <c r="H615" s="43">
        <v>13.889411764705899</v>
      </c>
      <c r="I615" s="33">
        <v>1.2148897385169799E-2</v>
      </c>
      <c r="J615" s="33">
        <v>1.3158147442705399</v>
      </c>
      <c r="K615" s="33">
        <v>3.93844148126152</v>
      </c>
      <c r="L615" s="33">
        <v>5.25425622553204</v>
      </c>
      <c r="M615" s="33">
        <v>31.265474468505499</v>
      </c>
      <c r="N615" s="33">
        <v>4.4370581878120097E-3</v>
      </c>
      <c r="O615" s="33">
        <v>2.2279226227448601E-2</v>
      </c>
      <c r="P615" s="33">
        <v>44.977864020598702</v>
      </c>
      <c r="Q615" s="33">
        <v>69.511818024430994</v>
      </c>
      <c r="R615" s="33">
        <v>0.24731874193834999</v>
      </c>
      <c r="S615" s="33">
        <v>0.16720940866186801</v>
      </c>
      <c r="T615" s="33">
        <v>0</v>
      </c>
      <c r="U615" s="33">
        <v>0</v>
      </c>
      <c r="V615" s="15">
        <v>0</v>
      </c>
      <c r="W615" s="15"/>
      <c r="X615" s="15"/>
    </row>
    <row r="616" spans="1:24" ht="21.25" customHeight="1" x14ac:dyDescent="0.15">
      <c r="A616" s="37" t="s">
        <v>691</v>
      </c>
      <c r="B616" s="38" t="s">
        <v>163</v>
      </c>
      <c r="C616" s="39">
        <v>27</v>
      </c>
      <c r="D616" s="38" t="s">
        <v>59</v>
      </c>
      <c r="E616" s="40">
        <f t="shared" si="18"/>
        <v>40.285121720171247</v>
      </c>
      <c r="F616" s="41">
        <f t="shared" si="19"/>
        <v>0.95916956476598203</v>
      </c>
      <c r="G616" s="42">
        <v>42</v>
      </c>
      <c r="H616" s="43">
        <v>9.3037413793103507</v>
      </c>
      <c r="I616" s="33">
        <v>0.107076598863208</v>
      </c>
      <c r="J616" s="33">
        <v>2.7896405991200202</v>
      </c>
      <c r="K616" s="33">
        <v>3.8355684570297299</v>
      </c>
      <c r="L616" s="33">
        <v>6.6252090561497798</v>
      </c>
      <c r="M616" s="33">
        <v>36.009079399755301</v>
      </c>
      <c r="N616" s="33">
        <v>7.7823592229478503E-2</v>
      </c>
      <c r="O616" s="33">
        <v>0.183930293012638</v>
      </c>
      <c r="P616" s="33">
        <v>10.1854713290954</v>
      </c>
      <c r="Q616" s="33">
        <v>109.171607714909</v>
      </c>
      <c r="R616" s="33">
        <v>-4.3070107285929797</v>
      </c>
      <c r="S616" s="33">
        <v>0.26520810766854902</v>
      </c>
      <c r="T616" s="33">
        <v>3.3253636845955401</v>
      </c>
      <c r="U616" s="33">
        <v>7.7144087281202802</v>
      </c>
      <c r="V616" s="15">
        <v>0.30121668819597502</v>
      </c>
      <c r="W616" s="15"/>
      <c r="X616" s="15"/>
    </row>
    <row r="617" spans="1:24" ht="21.25" customHeight="1" x14ac:dyDescent="0.15">
      <c r="A617" s="37" t="s">
        <v>692</v>
      </c>
      <c r="B617" s="38" t="s">
        <v>153</v>
      </c>
      <c r="C617" s="39">
        <v>23</v>
      </c>
      <c r="D617" s="38" t="s">
        <v>73</v>
      </c>
      <c r="E617" s="40">
        <f t="shared" si="18"/>
        <v>38.801469569119767</v>
      </c>
      <c r="F617" s="41">
        <f t="shared" si="19"/>
        <v>0.97003673922799416</v>
      </c>
      <c r="G617" s="42">
        <v>40</v>
      </c>
      <c r="H617" s="43">
        <v>7.8730909090909096</v>
      </c>
      <c r="I617" s="33">
        <v>1.6837698158165301E-3</v>
      </c>
      <c r="J617" s="33">
        <v>2.4551867141758201</v>
      </c>
      <c r="K617" s="33">
        <v>3.1859642475271399</v>
      </c>
      <c r="L617" s="33">
        <v>5.6411509617029596</v>
      </c>
      <c r="M617" s="33">
        <v>37.587557059923597</v>
      </c>
      <c r="N617" s="33">
        <v>8.5182528228079201E-4</v>
      </c>
      <c r="O617" s="33">
        <v>2.0132259290150398E-3</v>
      </c>
      <c r="P617" s="33">
        <v>15.4010585109553</v>
      </c>
      <c r="Q617" s="33">
        <v>57.579043262455599</v>
      </c>
      <c r="R617" s="33">
        <v>-2.2754342437240598</v>
      </c>
      <c r="S617" s="33">
        <v>0.32706649207588601</v>
      </c>
      <c r="T617" s="33">
        <v>0</v>
      </c>
      <c r="U617" s="33">
        <v>0</v>
      </c>
      <c r="V617" s="15">
        <v>0</v>
      </c>
      <c r="W617" s="15"/>
      <c r="X617" s="15"/>
    </row>
    <row r="618" spans="1:24" ht="21.25" customHeight="1" x14ac:dyDescent="0.15">
      <c r="A618" s="44" t="s">
        <v>693</v>
      </c>
      <c r="B618" s="48" t="s">
        <v>141</v>
      </c>
      <c r="C618" s="49">
        <v>28</v>
      </c>
      <c r="D618" s="48" t="s">
        <v>84</v>
      </c>
      <c r="E618" s="40">
        <f t="shared" si="18"/>
        <v>37.970938742098824</v>
      </c>
      <c r="F618" s="41">
        <f t="shared" si="19"/>
        <v>0.92612045712436153</v>
      </c>
      <c r="G618" s="42">
        <v>41</v>
      </c>
      <c r="H618" s="43">
        <v>13.3938461538461</v>
      </c>
      <c r="I618" s="33">
        <v>4.3225818081821001E-2</v>
      </c>
      <c r="J618" s="33">
        <v>0.68260202929771097</v>
      </c>
      <c r="K618" s="33">
        <v>2.8562307335688399</v>
      </c>
      <c r="L618" s="33">
        <v>3.5388327628665501</v>
      </c>
      <c r="M618" s="33">
        <v>34.9163778329699</v>
      </c>
      <c r="N618" s="33">
        <v>1.5647081376589898E-2</v>
      </c>
      <c r="O618" s="33">
        <v>7.8566665351812004E-2</v>
      </c>
      <c r="P618" s="33">
        <v>48.695591031553001</v>
      </c>
      <c r="Q618" s="33">
        <v>62.014643753519202</v>
      </c>
      <c r="R618" s="33">
        <v>-2.43412380776806</v>
      </c>
      <c r="S618" s="33">
        <v>8.1763911041977597E-2</v>
      </c>
      <c r="T618" s="33">
        <v>0</v>
      </c>
      <c r="U618" s="33">
        <v>0</v>
      </c>
      <c r="V618" s="15">
        <v>0</v>
      </c>
      <c r="W618" s="15"/>
      <c r="X618" s="15"/>
    </row>
    <row r="619" spans="1:24" ht="21.25" customHeight="1" x14ac:dyDescent="0.15">
      <c r="A619" s="37" t="s">
        <v>694</v>
      </c>
      <c r="B619" s="38" t="s">
        <v>74</v>
      </c>
      <c r="C619" s="39">
        <v>22</v>
      </c>
      <c r="D619" s="38" t="s">
        <v>73</v>
      </c>
      <c r="E619" s="40">
        <f t="shared" si="18"/>
        <v>37.886785321377502</v>
      </c>
      <c r="F619" s="41">
        <f t="shared" si="19"/>
        <v>0.92406793466774395</v>
      </c>
      <c r="G619" s="42">
        <v>41</v>
      </c>
      <c r="H619" s="43">
        <v>9.0868571428571396</v>
      </c>
      <c r="I619" s="33">
        <v>0.189857142857143</v>
      </c>
      <c r="J619" s="33">
        <v>1.9746145964081001</v>
      </c>
      <c r="K619" s="33">
        <v>4.5199088218177197</v>
      </c>
      <c r="L619" s="33">
        <v>6.49452341822579</v>
      </c>
      <c r="M619" s="33">
        <v>27.864947725968001</v>
      </c>
      <c r="N619" s="33">
        <v>0.12636006404245501</v>
      </c>
      <c r="O619" s="33">
        <v>0.298642647282232</v>
      </c>
      <c r="P619" s="33">
        <v>19.367279545757899</v>
      </c>
      <c r="Q619" s="33">
        <v>96.522999470643995</v>
      </c>
      <c r="R619" s="33">
        <v>-1.8785298553001399</v>
      </c>
      <c r="S619" s="33">
        <v>0.25040877638659498</v>
      </c>
      <c r="T619" s="33">
        <v>2.1051418426644801</v>
      </c>
      <c r="U619" s="33">
        <v>2.1051418426644801</v>
      </c>
      <c r="V619" s="15">
        <v>0.5</v>
      </c>
      <c r="W619" s="15"/>
      <c r="X619" s="15"/>
    </row>
    <row r="620" spans="1:24" ht="21.25" customHeight="1" x14ac:dyDescent="0.15">
      <c r="A620" s="44" t="s">
        <v>695</v>
      </c>
      <c r="B620" s="45" t="s">
        <v>216</v>
      </c>
      <c r="C620" s="46">
        <v>23</v>
      </c>
      <c r="D620" s="45" t="s">
        <v>84</v>
      </c>
      <c r="E620" s="40">
        <f t="shared" si="18"/>
        <v>37.432756870637036</v>
      </c>
      <c r="F620" s="41">
        <f t="shared" si="19"/>
        <v>0.95981427873428293</v>
      </c>
      <c r="G620" s="42">
        <v>39</v>
      </c>
      <c r="H620" s="43">
        <v>13.1005</v>
      </c>
      <c r="I620" s="33">
        <v>1.29918820727344E-2</v>
      </c>
      <c r="J620" s="33">
        <v>2.9088889630524299</v>
      </c>
      <c r="K620" s="33">
        <v>3.3937108475860001</v>
      </c>
      <c r="L620" s="33">
        <v>6.3025998106384602</v>
      </c>
      <c r="M620" s="33">
        <v>27.8480791418528</v>
      </c>
      <c r="N620" s="33">
        <v>9.2114241163152397E-3</v>
      </c>
      <c r="O620" s="33">
        <v>2.1770518273965901E-2</v>
      </c>
      <c r="P620" s="33">
        <v>22.7868841562371</v>
      </c>
      <c r="Q620" s="33">
        <v>102.346590929786</v>
      </c>
      <c r="R620" s="33">
        <v>-0.81826927083091705</v>
      </c>
      <c r="S620" s="33">
        <v>0.373312092818335</v>
      </c>
      <c r="T620" s="33">
        <v>0</v>
      </c>
      <c r="U620" s="33">
        <v>0</v>
      </c>
      <c r="V620" s="15">
        <v>0</v>
      </c>
      <c r="W620" s="15"/>
      <c r="X620" s="15"/>
    </row>
    <row r="621" spans="1:24" ht="21.25" customHeight="1" x14ac:dyDescent="0.15">
      <c r="A621" s="37" t="s">
        <v>696</v>
      </c>
      <c r="B621" s="38" t="s">
        <v>65</v>
      </c>
      <c r="C621" s="39">
        <v>22</v>
      </c>
      <c r="D621" s="38" t="s">
        <v>73</v>
      </c>
      <c r="E621" s="40">
        <f t="shared" si="18"/>
        <v>37.235363148697161</v>
      </c>
      <c r="F621" s="41">
        <f t="shared" si="19"/>
        <v>0.84625825337948091</v>
      </c>
      <c r="G621" s="42">
        <v>44</v>
      </c>
      <c r="H621" s="43">
        <v>9.0066470588235408</v>
      </c>
      <c r="I621" s="33">
        <v>7.9919617585356401E-2</v>
      </c>
      <c r="J621" s="33">
        <v>2.5473854613163298</v>
      </c>
      <c r="K621" s="33">
        <v>2.6817717843178701</v>
      </c>
      <c r="L621" s="33">
        <v>5.2291572456342097</v>
      </c>
      <c r="M621" s="33">
        <v>37.4443869803289</v>
      </c>
      <c r="N621" s="33">
        <v>6.1600058622193102E-2</v>
      </c>
      <c r="O621" s="33">
        <v>0.145587173598546</v>
      </c>
      <c r="P621" s="33">
        <v>12.6726178721651</v>
      </c>
      <c r="Q621" s="33">
        <v>53.458247884240301</v>
      </c>
      <c r="R621" s="33">
        <v>-6.2122797805591601E-2</v>
      </c>
      <c r="S621" s="33">
        <v>0.373726255312679</v>
      </c>
      <c r="T621" s="33">
        <v>0</v>
      </c>
      <c r="U621" s="33">
        <v>1.19956688030652</v>
      </c>
      <c r="V621" s="15">
        <v>0</v>
      </c>
      <c r="W621" s="15"/>
      <c r="X621" s="15"/>
    </row>
    <row r="622" spans="1:24" ht="21.25" customHeight="1" x14ac:dyDescent="0.2">
      <c r="A622" s="47" t="s">
        <v>697</v>
      </c>
      <c r="B622" s="38" t="s">
        <v>100</v>
      </c>
      <c r="C622" s="39">
        <v>23</v>
      </c>
      <c r="D622" s="38" t="s">
        <v>66</v>
      </c>
      <c r="E622" s="40">
        <f t="shared" si="18"/>
        <v>27.636498464257762</v>
      </c>
      <c r="F622" s="41">
        <f t="shared" si="19"/>
        <v>0.69091246160644404</v>
      </c>
      <c r="G622" s="42">
        <v>40</v>
      </c>
      <c r="H622" s="43">
        <v>8.1552272727272701</v>
      </c>
      <c r="I622" s="33">
        <v>0</v>
      </c>
      <c r="J622" s="33">
        <v>1.3669885256717</v>
      </c>
      <c r="K622" s="33">
        <v>3.38712363125267</v>
      </c>
      <c r="L622" s="33">
        <v>4.7541121569243598</v>
      </c>
      <c r="M622" s="33">
        <v>24.1607989652511</v>
      </c>
      <c r="N622" s="33">
        <v>0</v>
      </c>
      <c r="O622" s="33">
        <v>0</v>
      </c>
      <c r="P622" s="33">
        <v>6.4688125542955204</v>
      </c>
      <c r="Q622" s="33">
        <v>76.130438154099195</v>
      </c>
      <c r="R622" s="33">
        <v>-1.85892886093404</v>
      </c>
      <c r="S622" s="33">
        <v>0.14772442448005901</v>
      </c>
      <c r="T622" s="33">
        <v>1.70566844919786</v>
      </c>
      <c r="U622" s="33">
        <v>3.41133689839572</v>
      </c>
      <c r="V622" s="15">
        <v>0.33333333333333298</v>
      </c>
      <c r="W622" s="15"/>
      <c r="X622" s="15"/>
    </row>
    <row r="623" spans="1:24" ht="21.25" customHeight="1" x14ac:dyDescent="0.15">
      <c r="A623" s="44" t="s">
        <v>698</v>
      </c>
      <c r="B623" s="48" t="s">
        <v>61</v>
      </c>
      <c r="C623" s="49">
        <v>27</v>
      </c>
      <c r="D623" s="48" t="s">
        <v>84</v>
      </c>
      <c r="E623" s="40">
        <f t="shared" si="18"/>
        <v>24.456762571027046</v>
      </c>
      <c r="F623" s="41">
        <f t="shared" si="19"/>
        <v>0.5687619202564429</v>
      </c>
      <c r="G623" s="42">
        <v>43</v>
      </c>
      <c r="H623" s="43">
        <v>6.52831481481482</v>
      </c>
      <c r="I623" s="33">
        <v>0</v>
      </c>
      <c r="J623" s="33">
        <v>0.90588490641529396</v>
      </c>
      <c r="K623" s="33">
        <v>2.3684141105054102</v>
      </c>
      <c r="L623" s="33">
        <v>3.2742990169207098</v>
      </c>
      <c r="M623" s="33">
        <v>21.248140318889501</v>
      </c>
      <c r="N623" s="33">
        <v>0</v>
      </c>
      <c r="O623" s="33">
        <v>0</v>
      </c>
      <c r="P623" s="33">
        <v>20.048976804100899</v>
      </c>
      <c r="Q623" s="33">
        <v>37.990637436530001</v>
      </c>
      <c r="R623" s="33">
        <v>3.1182726862497101</v>
      </c>
      <c r="S623" s="33">
        <v>0.13583261969121299</v>
      </c>
      <c r="T623" s="33">
        <v>0</v>
      </c>
      <c r="U623" s="33">
        <v>0</v>
      </c>
      <c r="V623" s="15">
        <v>0</v>
      </c>
      <c r="W623" s="15"/>
      <c r="X623" s="15"/>
    </row>
  </sheetData>
  <autoFilter ref="A2:X623" xr:uid="{00000000-0001-0000-0100-000000000000}"/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623"/>
  <sheetViews>
    <sheetView showGridLines="0" workbookViewId="0">
      <pane ySplit="2" topLeftCell="A615" activePane="bottomLeft" state="frozen"/>
      <selection pane="bottomLeft" activeCell="A2" sqref="A2:W623"/>
    </sheetView>
  </sheetViews>
  <sheetFormatPr baseColWidth="10" defaultColWidth="8" defaultRowHeight="16.25" customHeight="1" x14ac:dyDescent="0.15"/>
  <cols>
    <col min="1" max="1" width="28.33203125" style="51" customWidth="1"/>
    <col min="2" max="23" width="8.33203125" style="51" customWidth="1"/>
    <col min="24" max="24" width="8" style="51" customWidth="1"/>
    <col min="25" max="16384" width="8" style="51"/>
  </cols>
  <sheetData>
    <row r="1" spans="1:23" ht="28.25" customHeight="1" x14ac:dyDescent="0.15">
      <c r="A1" s="2" t="s">
        <v>42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22</v>
      </c>
    </row>
    <row r="2" spans="1:23" ht="28.25" customHeight="1" x14ac:dyDescent="0.15">
      <c r="A2" s="35" t="s">
        <v>57</v>
      </c>
      <c r="B2" s="5"/>
      <c r="C2" s="5"/>
      <c r="D2" s="5"/>
      <c r="E2" s="36"/>
      <c r="F2" s="36"/>
      <c r="G2" s="5"/>
      <c r="H2" s="5"/>
      <c r="I2" s="8">
        <v>1</v>
      </c>
      <c r="J2" s="8">
        <v>1</v>
      </c>
      <c r="K2" s="5"/>
      <c r="L2" s="8">
        <v>1</v>
      </c>
      <c r="M2" s="5"/>
      <c r="N2" s="8">
        <v>1</v>
      </c>
      <c r="O2" s="8">
        <v>1</v>
      </c>
      <c r="P2" s="5"/>
      <c r="Q2" s="8">
        <v>1</v>
      </c>
      <c r="R2" s="5"/>
      <c r="S2" s="5"/>
      <c r="T2" s="5"/>
      <c r="U2" s="5"/>
      <c r="V2" s="5"/>
      <c r="W2" s="5"/>
    </row>
    <row r="3" spans="1:23" ht="21.25" customHeight="1" x14ac:dyDescent="0.15">
      <c r="A3" s="37" t="s">
        <v>23</v>
      </c>
      <c r="B3" s="38" t="s">
        <v>58</v>
      </c>
      <c r="C3" s="39">
        <v>25</v>
      </c>
      <c r="D3" s="38" t="s">
        <v>59</v>
      </c>
      <c r="E3" s="40">
        <f t="shared" ref="E3:E66" si="0">(H3*G3*H$2)+(I3*I$2)+(J3*J$2)+(K3*K$2)+(L3*L$2)+(M3*M$2)+(N3*N$2)+(O3*O$2)+(P3*P$2)+(Q3*Q$2)+(R3*R$2)+(S3*S$2)+(T3*T$2)+(U3*U$2)+(V3*V$2)+(W3*W$2)</f>
        <v>16.388997177717215</v>
      </c>
      <c r="F3" s="41">
        <f t="shared" ref="F3:F66" si="1">E3/G3</f>
        <v>0.3641999372826048</v>
      </c>
      <c r="G3" s="42">
        <f>VLOOKUP(A3,Skaters!A1:G623,7,FALSE)</f>
        <v>45</v>
      </c>
      <c r="H3" s="43">
        <f>(VLOOKUP($A3,Skaters!$A1:$V623,8,FALSE)-AVERAGE(Skaters!H3:H623))/STDEV(Skaters!H3:H623)</f>
        <v>1.4650613140770634</v>
      </c>
      <c r="I3" s="33">
        <f>(VLOOKUP($A3,Skaters!$A1:$V623,10,FALSE)-AVERAGE(Skaters!J3:J623))/STDEV(Skaters!J3:J623)</f>
        <v>3.3118284557476025</v>
      </c>
      <c r="J3" s="33">
        <f>(VLOOKUP($A3,Skaters!$A1:$V623,11,FALSE)-AVERAGE(Skaters!K3:K623))/STDEV(Skaters!K3:K623)</f>
        <v>5.1293075058685558</v>
      </c>
      <c r="K3" s="33">
        <f>(VLOOKUP($A3,Skaters!$A1:$V623,12,FALSE)-AVERAGE(Skaters!L3:L623))/STDEV(Skaters!L3:L623)</f>
        <v>4.7792794675712846</v>
      </c>
      <c r="L3" s="33">
        <f>(VLOOKUP($A3,Skaters!$A1:$V623,13,FALSE)-AVERAGE(Skaters!M3:M623))/STDEV(Skaters!M3:M623)</f>
        <v>2.9277144863026452</v>
      </c>
      <c r="M3" s="33">
        <f>(VLOOKUP($A3,Skaters!$A1:$V623,14,FALSE)-AVERAGE(Skaters!N3:N623))/STDEV(Skaters!N3:N623)</f>
        <v>2.6801992618825059</v>
      </c>
      <c r="N3" s="33">
        <f>(VLOOKUP($A3,Skaters!$A1:$V623,15,FALSE)-AVERAGE(Skaters!O3:O623))/STDEV(Skaters!O3:O623)</f>
        <v>4.8219467573746604</v>
      </c>
      <c r="O3" s="33">
        <f>(VLOOKUP($A3,Skaters!$A1:$V623,16,FALSE)-AVERAGE(Skaters!P3:P623))/STDEV(Skaters!P3:P623)</f>
        <v>-0.67340101072976799</v>
      </c>
      <c r="P3" s="33">
        <f>(VLOOKUP($A3,Skaters!$A1:$V623,17,FALSE)-AVERAGE(Skaters!Q3:Q623))/STDEV(Skaters!Q3:Q623)</f>
        <v>-0.20092327284723882</v>
      </c>
      <c r="Q3" s="33">
        <f>(VLOOKUP($A3,Skaters!$A1:$V623,18,FALSE)-AVERAGE(Skaters!R3:R623))/STDEV(Skaters!R3:R623)</f>
        <v>0.87160098315352008</v>
      </c>
      <c r="R3" s="33">
        <f>(VLOOKUP($A3,Skaters!$A1:$V623,19,FALSE)-AVERAGE(Skaters!S3:S623))/STDEV(Skaters!S3:S623)</f>
        <v>2.8459109265102831</v>
      </c>
      <c r="S3" s="33">
        <f>(VLOOKUP($A3,Skaters!$A1:$V623,20,FALSE)-AVERAGE(Skaters!T3:T623))/STDEV(Skaters!T3:T623)</f>
        <v>1.7058837009037584</v>
      </c>
      <c r="T3" s="33">
        <f>(VLOOKUP($A3,Skaters!$A1:$V623,21,FALSE)-AVERAGE(Skaters!U3:U623))/STDEV(Skaters!U3:U623)</f>
        <v>1.8448269646866737</v>
      </c>
      <c r="U3" s="33">
        <f>(VLOOKUP($A3,Skaters!$A1:$V623,22,FALSE)-AVERAGE(Skaters!V3:V623))/STDEV(Skaters!V3:V623)</f>
        <v>1.0049175009241322</v>
      </c>
      <c r="V3" s="33">
        <f>IFERROR((VLOOKUP($A3,Skaters!A1:X623,23,FALSE)-AVERAGE(Skaters!W3:W623))/STDEV(Skaters!W3:W623),0)</f>
        <v>0</v>
      </c>
      <c r="W3" s="33">
        <f>IFERROR((VLOOKUP($A3,Skaters!A1:X623,24,FALSE)-AVERAGE(Skaters!X3:X623))/STDEV(Skaters!X3:X623),0)</f>
        <v>0</v>
      </c>
    </row>
    <row r="4" spans="1:23" ht="21.25" customHeight="1" x14ac:dyDescent="0.2">
      <c r="A4" s="47" t="s">
        <v>26</v>
      </c>
      <c r="B4" s="38" t="s">
        <v>61</v>
      </c>
      <c r="C4" s="39">
        <v>26</v>
      </c>
      <c r="D4" s="38" t="s">
        <v>59</v>
      </c>
      <c r="E4" s="40">
        <f t="shared" si="0"/>
        <v>15.095848728643784</v>
      </c>
      <c r="F4" s="41">
        <f t="shared" si="1"/>
        <v>0.35106624950334381</v>
      </c>
      <c r="G4" s="42">
        <f>VLOOKUP(A4,Skaters!A1:G623,7,FALSE)</f>
        <v>43</v>
      </c>
      <c r="H4" s="43">
        <f>(VLOOKUP($A4,Skaters!$A1:$V623,8,FALSE)-AVERAGE(Skaters!H3:H623))/STDEV(Skaters!H3:H623)</f>
        <v>1.3651297981587109</v>
      </c>
      <c r="I4" s="33">
        <f>(VLOOKUP($A4,Skaters!$A1:$V623,10,FALSE)-AVERAGE(Skaters!J3:J623))/STDEV(Skaters!J3:J623)</f>
        <v>1.9972088084021531</v>
      </c>
      <c r="J4" s="33">
        <f>(VLOOKUP($A4,Skaters!$A1:$V623,11,FALSE)-AVERAGE(Skaters!K3:K623))/STDEV(Skaters!K3:K623)</f>
        <v>4.1850500683263192</v>
      </c>
      <c r="K4" s="33">
        <f>(VLOOKUP($A4,Skaters!$A1:$V623,12,FALSE)-AVERAGE(Skaters!L3:L623))/STDEV(Skaters!L3:L623)</f>
        <v>3.5673081226811489</v>
      </c>
      <c r="L4" s="33">
        <f>(VLOOKUP($A4,Skaters!$A1:$V623,13,FALSE)-AVERAGE(Skaters!M3:M623))/STDEV(Skaters!M3:M623)</f>
        <v>3.9694900447183437</v>
      </c>
      <c r="M4" s="33">
        <f>(VLOOKUP($A4,Skaters!$A1:$V623,14,FALSE)-AVERAGE(Skaters!N3:N623))/STDEV(Skaters!N3:N623)</f>
        <v>2.141524928020281</v>
      </c>
      <c r="N4" s="33">
        <f>(VLOOKUP($A4,Skaters!$A1:$V623,15,FALSE)-AVERAGE(Skaters!O3:O623))/STDEV(Skaters!O3:O623)</f>
        <v>2.8406914950820275</v>
      </c>
      <c r="O4" s="33">
        <f>(VLOOKUP($A4,Skaters!$A1:$V623,16,FALSE)-AVERAGE(Skaters!P3:P623))/STDEV(Skaters!P3:P623)</f>
        <v>-9.3665916235765825E-2</v>
      </c>
      <c r="P4" s="33">
        <f>(VLOOKUP($A4,Skaters!$A1:$V623,17,FALSE)-AVERAGE(Skaters!Q3:Q623))/STDEV(Skaters!Q3:Q623)</f>
        <v>-0.40283821885436399</v>
      </c>
      <c r="Q4" s="33">
        <f>(VLOOKUP($A4,Skaters!$A1:$V623,18,FALSE)-AVERAGE(Skaters!R3:R623))/STDEV(Skaters!R3:R623)</f>
        <v>2.1970742283507052</v>
      </c>
      <c r="R4" s="33">
        <f>(VLOOKUP($A4,Skaters!$A1:$V623,19,FALSE)-AVERAGE(Skaters!S3:S623))/STDEV(Skaters!S3:S623)</f>
        <v>2.2533035073728636</v>
      </c>
      <c r="S4" s="33">
        <f>(VLOOKUP($A4,Skaters!$A1:$V623,20,FALSE)-AVERAGE(Skaters!T3:T623))/STDEV(Skaters!T3:T623)</f>
        <v>1.4232810594221617</v>
      </c>
      <c r="T4" s="33">
        <f>(VLOOKUP($A4,Skaters!$A1:$V623,21,FALSE)-AVERAGE(Skaters!U3:U623))/STDEV(Skaters!U3:U623)</f>
        <v>1.9524740991262677</v>
      </c>
      <c r="U4" s="33">
        <f>(VLOOKUP($A4,Skaters!$A1:$V623,22,FALSE)-AVERAGE(Skaters!V3:V623))/STDEV(Skaters!V3:V623)</f>
        <v>0.81245603035761838</v>
      </c>
      <c r="V4" s="33">
        <f>IFERROR((VLOOKUP($A4,Skaters!A1:X623,23,FALSE)-AVERAGE(Skaters!W3:W623))/STDEV(Skaters!W3:W623),0)</f>
        <v>0</v>
      </c>
      <c r="W4" s="33">
        <f>IFERROR((VLOOKUP($A4,Skaters!A1:X623,24,FALSE)-AVERAGE(Skaters!X3:X623))/STDEV(Skaters!X3:X623),0)</f>
        <v>0</v>
      </c>
    </row>
    <row r="5" spans="1:23" ht="21.25" customHeight="1" x14ac:dyDescent="0.15">
      <c r="A5" s="44" t="s">
        <v>33</v>
      </c>
      <c r="B5" s="45" t="s">
        <v>62</v>
      </c>
      <c r="C5" s="46">
        <v>24</v>
      </c>
      <c r="D5" s="45" t="s">
        <v>59</v>
      </c>
      <c r="E5" s="40">
        <f t="shared" si="0"/>
        <v>14.852531363999367</v>
      </c>
      <c r="F5" s="41">
        <f t="shared" si="1"/>
        <v>0.33755753099998559</v>
      </c>
      <c r="G5" s="42">
        <f>VLOOKUP(A5,Skaters!A1:G623,7,FALSE)</f>
        <v>44</v>
      </c>
      <c r="H5" s="43">
        <f>(VLOOKUP($A5,Skaters!$A1:$V623,8,FALSE)-AVERAGE(Skaters!H3:H623))/STDEV(Skaters!H3:H623)</f>
        <v>1.0841893011097132</v>
      </c>
      <c r="I5" s="33">
        <f>(VLOOKUP($A5,Skaters!$A1:$V623,10,FALSE)-AVERAGE(Skaters!J3:J623))/STDEV(Skaters!J3:J623)</f>
        <v>4.565507004647829</v>
      </c>
      <c r="J5" s="33">
        <f>(VLOOKUP($A5,Skaters!$A1:$V623,11,FALSE)-AVERAGE(Skaters!K3:K623))/STDEV(Skaters!K3:K623)</f>
        <v>1.3174783377845629</v>
      </c>
      <c r="K5" s="33">
        <f>(VLOOKUP($A5,Skaters!$A1:$V623,12,FALSE)-AVERAGE(Skaters!L3:L623))/STDEV(Skaters!L3:L623)</f>
        <v>2.9779147541098396</v>
      </c>
      <c r="L5" s="33">
        <f>(VLOOKUP($A5,Skaters!$A1:$V623,13,FALSE)-AVERAGE(Skaters!M3:M623))/STDEV(Skaters!M3:M623)</f>
        <v>3.7425374774453308</v>
      </c>
      <c r="M5" s="33">
        <f>(VLOOKUP($A5,Skaters!$A1:$V623,14,FALSE)-AVERAGE(Skaters!N3:N623))/STDEV(Skaters!N3:N623)</f>
        <v>4.3510287387550699</v>
      </c>
      <c r="N5" s="33">
        <f>(VLOOKUP($A5,Skaters!$A1:$V623,15,FALSE)-AVERAGE(Skaters!O3:O623))/STDEV(Skaters!O3:O623)</f>
        <v>2.589212697013259</v>
      </c>
      <c r="O5" s="33">
        <f>(VLOOKUP($A5,Skaters!$A1:$V623,16,FALSE)-AVERAGE(Skaters!P3:P623))/STDEV(Skaters!P3:P623)</f>
        <v>0.15061779561908289</v>
      </c>
      <c r="P5" s="33">
        <f>(VLOOKUP($A5,Skaters!$A1:$V623,17,FALSE)-AVERAGE(Skaters!Q3:Q623))/STDEV(Skaters!Q3:Q623)</f>
        <v>-0.53441979439987652</v>
      </c>
      <c r="Q5" s="33">
        <f>(VLOOKUP($A5,Skaters!$A1:$V623,18,FALSE)-AVERAGE(Skaters!R3:R623))/STDEV(Skaters!R3:R623)</f>
        <v>2.4871780514893018</v>
      </c>
      <c r="R5" s="33">
        <f>(VLOOKUP($A5,Skaters!$A1:$V623,19,FALSE)-AVERAGE(Skaters!S3:S623))/STDEV(Skaters!S3:S623)</f>
        <v>5.3867008601904329</v>
      </c>
      <c r="S5" s="33">
        <f>(VLOOKUP($A5,Skaters!$A1:$V623,20,FALSE)-AVERAGE(Skaters!T3:T623))/STDEV(Skaters!T3:T623)</f>
        <v>2.5546989865636265</v>
      </c>
      <c r="T5" s="33">
        <f>(VLOOKUP($A5,Skaters!$A1:$V623,21,FALSE)-AVERAGE(Skaters!U3:U623))/STDEV(Skaters!U3:U623)</f>
        <v>2.2245713628111559</v>
      </c>
      <c r="U5" s="33">
        <f>(VLOOKUP($A5,Skaters!$A1:$V623,22,FALSE)-AVERAGE(Skaters!V3:V623))/STDEV(Skaters!V3:V623)</f>
        <v>1.1964099951664724</v>
      </c>
      <c r="V5" s="33">
        <f>IFERROR((VLOOKUP($A5,Skaters!A1:X623,23,FALSE)-AVERAGE(Skaters!W3:W623))/STDEV(Skaters!W3:W623),0)</f>
        <v>0</v>
      </c>
      <c r="W5" s="33">
        <f>IFERROR((VLOOKUP($A5,Skaters!A1:X623,24,FALSE)-AVERAGE(Skaters!X3:X623))/STDEV(Skaters!X3:X623),0)</f>
        <v>0</v>
      </c>
    </row>
    <row r="6" spans="1:23" ht="21.25" customHeight="1" x14ac:dyDescent="0.15">
      <c r="A6" s="37" t="s">
        <v>24</v>
      </c>
      <c r="B6" s="38" t="s">
        <v>58</v>
      </c>
      <c r="C6" s="39">
        <v>26</v>
      </c>
      <c r="D6" s="38" t="s">
        <v>60</v>
      </c>
      <c r="E6" s="40">
        <f t="shared" si="0"/>
        <v>13.98498691922514</v>
      </c>
      <c r="F6" s="41">
        <f t="shared" si="1"/>
        <v>0.31077748709389197</v>
      </c>
      <c r="G6" s="42">
        <f>VLOOKUP(A6,Skaters!A1:G623,7,FALSE)</f>
        <v>45</v>
      </c>
      <c r="H6" s="43">
        <f>(VLOOKUP($A6,Skaters!$A1:$V623,8,FALSE)-AVERAGE(Skaters!H3:H623))/STDEV(Skaters!H3:H623)</f>
        <v>1.5418297612446472</v>
      </c>
      <c r="I6" s="33">
        <f>(VLOOKUP($A6,Skaters!$A1:$V623,10,FALSE)-AVERAGE(Skaters!J3:J623))/STDEV(Skaters!J3:J623)</f>
        <v>4.0248116907904761</v>
      </c>
      <c r="J6" s="33">
        <f>(VLOOKUP($A6,Skaters!$A1:$V623,11,FALSE)-AVERAGE(Skaters!K3:K623))/STDEV(Skaters!K3:K623)</f>
        <v>3.9006737581364508</v>
      </c>
      <c r="K6" s="33">
        <f>(VLOOKUP($A6,Skaters!$A1:$V623,12,FALSE)-AVERAGE(Skaters!L3:L623))/STDEV(Skaters!L3:L623)</f>
        <v>4.3442049505458211</v>
      </c>
      <c r="L6" s="33">
        <f>(VLOOKUP($A6,Skaters!$A1:$V623,13,FALSE)-AVERAGE(Skaters!M3:M623))/STDEV(Skaters!M3:M623)</f>
        <v>2.2277218111987964</v>
      </c>
      <c r="M6" s="33">
        <f>(VLOOKUP($A6,Skaters!$A1:$V623,14,FALSE)-AVERAGE(Skaters!N3:N623))/STDEV(Skaters!N3:N623)</f>
        <v>5.5760219003927363</v>
      </c>
      <c r="N6" s="33">
        <f>(VLOOKUP($A6,Skaters!$A1:$V623,15,FALSE)-AVERAGE(Skaters!O3:O623))/STDEV(Skaters!O3:O623)</f>
        <v>4.4006499998240995</v>
      </c>
      <c r="O6" s="33">
        <f>(VLOOKUP($A6,Skaters!$A1:$V623,16,FALSE)-AVERAGE(Skaters!P3:P623))/STDEV(Skaters!P3:P623)</f>
        <v>-1.043417802404409</v>
      </c>
      <c r="P6" s="33">
        <f>(VLOOKUP($A6,Skaters!$A1:$V623,17,FALSE)-AVERAGE(Skaters!Q3:Q623))/STDEV(Skaters!Q3:Q623)</f>
        <v>-0.86016033380742074</v>
      </c>
      <c r="Q6" s="33">
        <f>(VLOOKUP($A6,Skaters!$A1:$V623,18,FALSE)-AVERAGE(Skaters!R3:R623))/STDEV(Skaters!R3:R623)</f>
        <v>0.47454746167972595</v>
      </c>
      <c r="R6" s="33">
        <f>(VLOOKUP($A6,Skaters!$A1:$V623,19,FALSE)-AVERAGE(Skaters!S3:S623))/STDEV(Skaters!S3:S623)</f>
        <v>3.4743106859949968</v>
      </c>
      <c r="S6" s="33">
        <f>(VLOOKUP($A6,Skaters!$A1:$V623,20,FALSE)-AVERAGE(Skaters!T3:T623))/STDEV(Skaters!T3:T623)</f>
        <v>3.4859289906521904</v>
      </c>
      <c r="T6" s="33">
        <f>(VLOOKUP($A6,Skaters!$A1:$V623,21,FALSE)-AVERAGE(Skaters!U3:U623))/STDEV(Skaters!U3:U623)</f>
        <v>3.0717047312833539</v>
      </c>
      <c r="U6" s="33">
        <f>(VLOOKUP($A6,Skaters!$A1:$V623,22,FALSE)-AVERAGE(Skaters!V3:V623))/STDEV(Skaters!V3:V623)</f>
        <v>1.197135121148027</v>
      </c>
      <c r="V6" s="33">
        <f>IFERROR((VLOOKUP($A6,Skaters!A1:X623,23,FALSE)-AVERAGE(Skaters!W3:W623))/STDEV(Skaters!W3:W623),0)</f>
        <v>0</v>
      </c>
      <c r="W6" s="33">
        <f>IFERROR((VLOOKUP($A6,Skaters!A1:X623,24,FALSE)-AVERAGE(Skaters!X3:X623))/STDEV(Skaters!X3:X623),0)</f>
        <v>0</v>
      </c>
    </row>
    <row r="7" spans="1:23" ht="21.25" customHeight="1" x14ac:dyDescent="0.15">
      <c r="A7" s="44" t="s">
        <v>29</v>
      </c>
      <c r="B7" s="45" t="s">
        <v>61</v>
      </c>
      <c r="C7" s="46">
        <v>25</v>
      </c>
      <c r="D7" s="45" t="s">
        <v>63</v>
      </c>
      <c r="E7" s="40">
        <f t="shared" si="0"/>
        <v>12.952230734644823</v>
      </c>
      <c r="F7" s="41">
        <f t="shared" si="1"/>
        <v>0.30121466824755405</v>
      </c>
      <c r="G7" s="42">
        <f>VLOOKUP(A7,Skaters!A1:G623,7,FALSE)</f>
        <v>43</v>
      </c>
      <c r="H7" s="43">
        <f>(VLOOKUP($A7,Skaters!$A1:$V623,8,FALSE)-AVERAGE(Skaters!H3:H623))/STDEV(Skaters!H3:H623)</f>
        <v>1.1236407563562643</v>
      </c>
      <c r="I7" s="33">
        <f>(VLOOKUP($A7,Skaters!$A1:$V623,10,FALSE)-AVERAGE(Skaters!J3:J623))/STDEV(Skaters!J3:J623)</f>
        <v>3.2249251955893685</v>
      </c>
      <c r="J7" s="33">
        <f>(VLOOKUP($A7,Skaters!$A1:$V623,11,FALSE)-AVERAGE(Skaters!K3:K623))/STDEV(Skaters!K3:K623)</f>
        <v>2.5345086850085345</v>
      </c>
      <c r="K7" s="33">
        <f>(VLOOKUP($A7,Skaters!$A1:$V623,12,FALSE)-AVERAGE(Skaters!L3:L623))/STDEV(Skaters!L3:L623)</f>
        <v>3.1099996235095286</v>
      </c>
      <c r="L7" s="33">
        <f>(VLOOKUP($A7,Skaters!$A1:$V623,13,FALSE)-AVERAGE(Skaters!M3:M623))/STDEV(Skaters!M3:M623)</f>
        <v>2.3421387784810594</v>
      </c>
      <c r="M7" s="33">
        <f>(VLOOKUP($A7,Skaters!$A1:$V623,14,FALSE)-AVERAGE(Skaters!N3:N623))/STDEV(Skaters!N3:N623)</f>
        <v>3.3613302761213686</v>
      </c>
      <c r="N7" s="33">
        <f>(VLOOKUP($A7,Skaters!$A1:$V623,15,FALSE)-AVERAGE(Skaters!O3:O623))/STDEV(Skaters!O3:O623)</f>
        <v>2.7764906292453162</v>
      </c>
      <c r="O7" s="33">
        <f>(VLOOKUP($A7,Skaters!$A1:$V623,16,FALSE)-AVERAGE(Skaters!P3:P623))/STDEV(Skaters!P3:P623)</f>
        <v>-0.59856823209267662</v>
      </c>
      <c r="P7" s="33">
        <f>(VLOOKUP($A7,Skaters!$A1:$V623,17,FALSE)-AVERAGE(Skaters!Q3:Q623))/STDEV(Skaters!Q3:Q623)</f>
        <v>-0.63283222783938575</v>
      </c>
      <c r="Q7" s="33">
        <f>(VLOOKUP($A7,Skaters!$A1:$V623,18,FALSE)-AVERAGE(Skaters!R3:R623))/STDEV(Skaters!R3:R623)</f>
        <v>2.6727356784132201</v>
      </c>
      <c r="R7" s="33">
        <f>(VLOOKUP($A7,Skaters!$A1:$V623,19,FALSE)-AVERAGE(Skaters!S3:S623))/STDEV(Skaters!S3:S623)</f>
        <v>3.5367803855937576</v>
      </c>
      <c r="S7" s="33">
        <f>(VLOOKUP($A7,Skaters!$A1:$V623,20,FALSE)-AVERAGE(Skaters!T3:T623))/STDEV(Skaters!T3:T623)</f>
        <v>-2.1853477864629406E-3</v>
      </c>
      <c r="T7" s="33">
        <f>(VLOOKUP($A7,Skaters!$A1:$V623,21,FALSE)-AVERAGE(Skaters!U3:U623))/STDEV(Skaters!U3:U623)</f>
        <v>-3.350041619234484E-2</v>
      </c>
      <c r="U7" s="33">
        <f>(VLOOKUP($A7,Skaters!$A1:$V623,22,FALSE)-AVERAGE(Skaters!V3:V623))/STDEV(Skaters!V3:V623)</f>
        <v>1.0524785456239658</v>
      </c>
      <c r="V7" s="33">
        <f>IFERROR((VLOOKUP($A7,Skaters!A1:X623,23,FALSE)-AVERAGE(Skaters!W3:W623))/STDEV(Skaters!W3:W623),0)</f>
        <v>0</v>
      </c>
      <c r="W7" s="33">
        <f>IFERROR((VLOOKUP($A7,Skaters!A1:X623,24,FALSE)-AVERAGE(Skaters!X3:X623))/STDEV(Skaters!X3:X623),0)</f>
        <v>0</v>
      </c>
    </row>
    <row r="8" spans="1:23" ht="21.25" customHeight="1" x14ac:dyDescent="0.15">
      <c r="A8" s="44" t="s">
        <v>25</v>
      </c>
      <c r="B8" s="45" t="s">
        <v>69</v>
      </c>
      <c r="C8" s="46">
        <v>33</v>
      </c>
      <c r="D8" s="45" t="s">
        <v>66</v>
      </c>
      <c r="E8" s="40">
        <f t="shared" si="0"/>
        <v>10.88902388990007</v>
      </c>
      <c r="F8" s="41">
        <f t="shared" si="1"/>
        <v>0.24747781567954705</v>
      </c>
      <c r="G8" s="42">
        <f>VLOOKUP(A8,Skaters!A1:G623,7,FALSE)</f>
        <v>44</v>
      </c>
      <c r="H8" s="43">
        <f>(VLOOKUP($A8,Skaters!$A1:$V623,8,FALSE)-AVERAGE(Skaters!H3:H623))/STDEV(Skaters!H3:H623)</f>
        <v>0.4725325746031443</v>
      </c>
      <c r="I8" s="33">
        <f>(VLOOKUP($A8,Skaters!$A1:$V623,10,FALSE)-AVERAGE(Skaters!J3:J623))/STDEV(Skaters!J3:J623)</f>
        <v>2.8248986074991529</v>
      </c>
      <c r="J8" s="33">
        <f>(VLOOKUP($A8,Skaters!$A1:$V623,11,FALSE)-AVERAGE(Skaters!K3:K623))/STDEV(Skaters!K3:K623)</f>
        <v>2.8081870050552151</v>
      </c>
      <c r="K8" s="33">
        <f>(VLOOKUP($A8,Skaters!$A1:$V623,12,FALSE)-AVERAGE(Skaters!L3:L623))/STDEV(Skaters!L3:L623)</f>
        <v>3.0932609083773075</v>
      </c>
      <c r="L8" s="33">
        <f>(VLOOKUP($A8,Skaters!$A1:$V623,13,FALSE)-AVERAGE(Skaters!M3:M623))/STDEV(Skaters!M3:M623)</f>
        <v>1.5697626475446893</v>
      </c>
      <c r="M8" s="33">
        <f>(VLOOKUP($A8,Skaters!$A1:$V623,14,FALSE)-AVERAGE(Skaters!N3:N623))/STDEV(Skaters!N3:N623)</f>
        <v>1.7962190529154707</v>
      </c>
      <c r="N8" s="33">
        <f>(VLOOKUP($A8,Skaters!$A1:$V623,15,FALSE)-AVERAGE(Skaters!O3:O623))/STDEV(Skaters!O3:O623)</f>
        <v>2.7842405255230065</v>
      </c>
      <c r="O8" s="33">
        <f>(VLOOKUP($A8,Skaters!$A1:$V623,16,FALSE)-AVERAGE(Skaters!P3:P623))/STDEV(Skaters!P3:P623)</f>
        <v>-0.84790724844715049</v>
      </c>
      <c r="P8" s="33">
        <f>(VLOOKUP($A8,Skaters!$A1:$V623,17,FALSE)-AVERAGE(Skaters!Q3:Q623))/STDEV(Skaters!Q3:Q623)</f>
        <v>0.10199563667757759</v>
      </c>
      <c r="Q8" s="33">
        <f>(VLOOKUP($A8,Skaters!$A1:$V623,18,FALSE)-AVERAGE(Skaters!R3:R623))/STDEV(Skaters!R3:R623)</f>
        <v>1.749842352725157</v>
      </c>
      <c r="R8" s="33">
        <f>(VLOOKUP($A8,Skaters!$A1:$V623,19,FALSE)-AVERAGE(Skaters!S3:S623))/STDEV(Skaters!S3:S623)</f>
        <v>3.5970554492566622</v>
      </c>
      <c r="S8" s="33">
        <f>(VLOOKUP($A8,Skaters!$A1:$V623,20,FALSE)-AVERAGE(Skaters!T3:T623))/STDEV(Skaters!T3:T623)</f>
        <v>-0.51399314977165378</v>
      </c>
      <c r="T8" s="33">
        <f>(VLOOKUP($A8,Skaters!$A1:$V623,21,FALSE)-AVERAGE(Skaters!U3:U623))/STDEV(Skaters!U3:U623)</f>
        <v>-0.50896754907974462</v>
      </c>
      <c r="U8" s="33">
        <f>(VLOOKUP($A8,Skaters!$A1:$V623,22,FALSE)-AVERAGE(Skaters!V3:V623))/STDEV(Skaters!V3:V623)</f>
        <v>0.48200531344157754</v>
      </c>
      <c r="V8" s="33">
        <f>IFERROR((VLOOKUP($A8,Skaters!A1:X623,23,FALSE)-AVERAGE(Skaters!W3:W623))/STDEV(Skaters!W3:W623),0)</f>
        <v>0</v>
      </c>
      <c r="W8" s="33">
        <f>IFERROR((VLOOKUP($A8,Skaters!A1:X623,24,FALSE)-AVERAGE(Skaters!X3:X623))/STDEV(Skaters!X3:X623),0)</f>
        <v>0</v>
      </c>
    </row>
    <row r="9" spans="1:23" ht="21.25" customHeight="1" x14ac:dyDescent="0.15">
      <c r="A9" s="37" t="s">
        <v>30</v>
      </c>
      <c r="B9" s="38" t="s">
        <v>69</v>
      </c>
      <c r="C9" s="39">
        <v>25</v>
      </c>
      <c r="D9" s="38" t="s">
        <v>63</v>
      </c>
      <c r="E9" s="40">
        <f t="shared" si="0"/>
        <v>10.870566291639335</v>
      </c>
      <c r="F9" s="41">
        <f t="shared" si="1"/>
        <v>0.24705832480998488</v>
      </c>
      <c r="G9" s="42">
        <f>VLOOKUP(A9,Skaters!A1:G623,7,FALSE)</f>
        <v>44</v>
      </c>
      <c r="H9" s="43">
        <f>(VLOOKUP($A9,Skaters!$A1:$V623,8,FALSE)-AVERAGE(Skaters!H3:H623))/STDEV(Skaters!H3:H623)</f>
        <v>0.43559522472815548</v>
      </c>
      <c r="I9" s="33">
        <f>(VLOOKUP($A9,Skaters!$A1:$V623,10,FALSE)-AVERAGE(Skaters!J3:J623))/STDEV(Skaters!J3:J623)</f>
        <v>2.8234725637087443</v>
      </c>
      <c r="J9" s="33">
        <f>(VLOOKUP($A9,Skaters!$A1:$V623,11,FALSE)-AVERAGE(Skaters!K3:K623))/STDEV(Skaters!K3:K623)</f>
        <v>1.5648457322455891</v>
      </c>
      <c r="K9" s="33">
        <f>(VLOOKUP($A9,Skaters!$A1:$V623,12,FALSE)-AVERAGE(Skaters!L3:L623))/STDEV(Skaters!L3:L623)</f>
        <v>2.3123458494484352</v>
      </c>
      <c r="L9" s="33">
        <f>(VLOOKUP($A9,Skaters!$A1:$V623,13,FALSE)-AVERAGE(Skaters!M3:M623))/STDEV(Skaters!M3:M623)</f>
        <v>3.2874684420472233</v>
      </c>
      <c r="M9" s="33">
        <f>(VLOOKUP($A9,Skaters!$A1:$V623,14,FALSE)-AVERAGE(Skaters!N3:N623))/STDEV(Skaters!N3:N623)</f>
        <v>3.8220795393757943</v>
      </c>
      <c r="N9" s="33">
        <f>(VLOOKUP($A9,Skaters!$A1:$V623,15,FALSE)-AVERAGE(Skaters!O3:O623))/STDEV(Skaters!O3:O623)</f>
        <v>2.4567983588225428</v>
      </c>
      <c r="O9" s="33">
        <f>(VLOOKUP($A9,Skaters!$A1:$V623,16,FALSE)-AVERAGE(Skaters!P3:P623))/STDEV(Skaters!P3:P623)</f>
        <v>-1.0186457846471584</v>
      </c>
      <c r="P9" s="33">
        <f>(VLOOKUP($A9,Skaters!$A1:$V623,17,FALSE)-AVERAGE(Skaters!Q3:Q623))/STDEV(Skaters!Q3:Q623)</f>
        <v>-0.73154665029144672</v>
      </c>
      <c r="Q9" s="33">
        <f>(VLOOKUP($A9,Skaters!$A1:$V623,18,FALSE)-AVERAGE(Skaters!R3:R623))/STDEV(Skaters!R3:R623)</f>
        <v>1.7566269794623948</v>
      </c>
      <c r="R9" s="33">
        <f>(VLOOKUP($A9,Skaters!$A1:$V623,19,FALSE)-AVERAGE(Skaters!S3:S623))/STDEV(Skaters!S3:S623)</f>
        <v>3.5954051485457179</v>
      </c>
      <c r="S9" s="33">
        <f>(VLOOKUP($A9,Skaters!$A1:$V623,20,FALSE)-AVERAGE(Skaters!T3:T623))/STDEV(Skaters!T3:T623)</f>
        <v>-0.55186347462947105</v>
      </c>
      <c r="T9" s="33">
        <f>(VLOOKUP($A9,Skaters!$A1:$V623,21,FALSE)-AVERAGE(Skaters!U3:U623))/STDEV(Skaters!U3:U623)</f>
        <v>-0.57487113076074614</v>
      </c>
      <c r="U9" s="33">
        <f>(VLOOKUP($A9,Skaters!$A1:$V623,22,FALSE)-AVERAGE(Skaters!V3:V623))/STDEV(Skaters!V3:V623)</f>
        <v>0.47605392180264738</v>
      </c>
      <c r="V9" s="33">
        <f>IFERROR((VLOOKUP($A9,Skaters!A1:X623,23,FALSE)-AVERAGE(Skaters!W3:W623))/STDEV(Skaters!W3:W623),0)</f>
        <v>0</v>
      </c>
      <c r="W9" s="33">
        <f>IFERROR((VLOOKUP($A9,Skaters!A1:X623,24,FALSE)-AVERAGE(Skaters!X3:X623))/STDEV(Skaters!X3:X623),0)</f>
        <v>0</v>
      </c>
    </row>
    <row r="10" spans="1:23" ht="21.25" customHeight="1" x14ac:dyDescent="0.2">
      <c r="A10" s="47" t="s">
        <v>36</v>
      </c>
      <c r="B10" s="38" t="s">
        <v>61</v>
      </c>
      <c r="C10" s="39">
        <v>23</v>
      </c>
      <c r="D10" s="38" t="s">
        <v>84</v>
      </c>
      <c r="E10" s="40">
        <f t="shared" si="0"/>
        <v>10.571057536470621</v>
      </c>
      <c r="F10" s="41">
        <f t="shared" si="1"/>
        <v>0.24583854735978186</v>
      </c>
      <c r="G10" s="42">
        <f>VLOOKUP(A10,Skaters!A1:G623,7,FALSE)</f>
        <v>43</v>
      </c>
      <c r="H10" s="43">
        <f>(VLOOKUP($A10,Skaters!$A1:$V623,8,FALSE)-AVERAGE(Skaters!H3:H623))/STDEV(Skaters!H3:H623)</f>
        <v>2.1729495271667063</v>
      </c>
      <c r="I10" s="33">
        <f>(VLOOKUP($A10,Skaters!$A1:$V623,10,FALSE)-AVERAGE(Skaters!J3:J623))/STDEV(Skaters!J3:J623)</f>
        <v>0.964698490123854</v>
      </c>
      <c r="J10" s="33">
        <f>(VLOOKUP($A10,Skaters!$A1:$V623,11,FALSE)-AVERAGE(Skaters!K3:K623))/STDEV(Skaters!K3:K623)</f>
        <v>2.4293485211524204</v>
      </c>
      <c r="K10" s="33">
        <f>(VLOOKUP($A10,Skaters!$A1:$V623,12,FALSE)-AVERAGE(Skaters!L3:L623))/STDEV(Skaters!L3:L623)</f>
        <v>1.9790478127469437</v>
      </c>
      <c r="L10" s="33">
        <f>(VLOOKUP($A10,Skaters!$A1:$V623,13,FALSE)-AVERAGE(Skaters!M3:M623))/STDEV(Skaters!M3:M623)</f>
        <v>1.29430366711659</v>
      </c>
      <c r="M10" s="33">
        <f>(VLOOKUP($A10,Skaters!$A1:$V623,14,FALSE)-AVERAGE(Skaters!N3:N623))/STDEV(Skaters!N3:N623)</f>
        <v>0.84743696459358142</v>
      </c>
      <c r="N10" s="33">
        <f>(VLOOKUP($A10,Skaters!$A1:$V623,15,FALSE)-AVERAGE(Skaters!O3:O623))/STDEV(Skaters!O3:O623)</f>
        <v>2.4228378504247483</v>
      </c>
      <c r="O10" s="33">
        <f>(VLOOKUP($A10,Skaters!$A1:$V623,16,FALSE)-AVERAGE(Skaters!P3:P623))/STDEV(Skaters!P3:P623)</f>
        <v>1.1475735387654895</v>
      </c>
      <c r="P10" s="33">
        <f>(VLOOKUP($A10,Skaters!$A1:$V623,17,FALSE)-AVERAGE(Skaters!Q3:Q623))/STDEV(Skaters!Q3:Q623)</f>
        <v>6.1313300146495872E-2</v>
      </c>
      <c r="Q10" s="33">
        <f>(VLOOKUP($A10,Skaters!$A1:$V623,18,FALSE)-AVERAGE(Skaters!R3:R623))/STDEV(Skaters!R3:R623)</f>
        <v>2.3122954688875179</v>
      </c>
      <c r="R10" s="33">
        <f>(VLOOKUP($A10,Skaters!$A1:$V623,19,FALSE)-AVERAGE(Skaters!S3:S623))/STDEV(Skaters!S3:S623)</f>
        <v>1.1738985781360491</v>
      </c>
      <c r="S10" s="33">
        <f>(VLOOKUP($A10,Skaters!$A1:$V623,20,FALSE)-AVERAGE(Skaters!T3:T623))/STDEV(Skaters!T3:T623)</f>
        <v>-0.5927671975926263</v>
      </c>
      <c r="T10" s="33">
        <f>(VLOOKUP($A10,Skaters!$A1:$V623,21,FALSE)-AVERAGE(Skaters!U3:U623))/STDEV(Skaters!U3:U623)</f>
        <v>-0.64690234740083585</v>
      </c>
      <c r="U10" s="33">
        <f>(VLOOKUP($A10,Skaters!$A1:$V623,22,FALSE)-AVERAGE(Skaters!V3:V623))/STDEV(Skaters!V3:V623)</f>
        <v>-1.2078191348136267</v>
      </c>
      <c r="V10" s="33">
        <f>IFERROR((VLOOKUP($A10,Skaters!A1:X623,23,FALSE)-AVERAGE(Skaters!W3:W623))/STDEV(Skaters!W3:W623),0)</f>
        <v>0</v>
      </c>
      <c r="W10" s="33">
        <f>IFERROR((VLOOKUP($A10,Skaters!A1:X623,24,FALSE)-AVERAGE(Skaters!X3:X623))/STDEV(Skaters!X3:X623),0)</f>
        <v>0</v>
      </c>
    </row>
    <row r="11" spans="1:23" ht="21.25" customHeight="1" x14ac:dyDescent="0.15">
      <c r="A11" s="37" t="s">
        <v>67</v>
      </c>
      <c r="B11" s="38" t="s">
        <v>68</v>
      </c>
      <c r="C11" s="39">
        <v>36</v>
      </c>
      <c r="D11" s="38" t="s">
        <v>66</v>
      </c>
      <c r="E11" s="40">
        <f t="shared" si="0"/>
        <v>10.530659270153452</v>
      </c>
      <c r="F11" s="41">
        <f t="shared" si="1"/>
        <v>0.26326648175383627</v>
      </c>
      <c r="G11" s="42">
        <f>VLOOKUP(A11,Skaters!A1:G623,7,FALSE)</f>
        <v>40</v>
      </c>
      <c r="H11" s="43">
        <f>(VLOOKUP($A11,Skaters!$A1:$V623,8,FALSE)-AVERAGE(Skaters!H3:H623))/STDEV(Skaters!H3:H623)</f>
        <v>1.2737954517499583</v>
      </c>
      <c r="I11" s="33">
        <f>(VLOOKUP($A11,Skaters!$A1:$V623,10,FALSE)-AVERAGE(Skaters!J3:J623))/STDEV(Skaters!J3:J623)</f>
        <v>3.6090142620950005</v>
      </c>
      <c r="J11" s="33">
        <f>(VLOOKUP($A11,Skaters!$A1:$V623,11,FALSE)-AVERAGE(Skaters!K3:K623))/STDEV(Skaters!K3:K623)</f>
        <v>1.3026885767292828</v>
      </c>
      <c r="K11" s="33">
        <f>(VLOOKUP($A11,Skaters!$A1:$V623,12,FALSE)-AVERAGE(Skaters!L3:L623))/STDEV(Skaters!L3:L623)</f>
        <v>2.5179591916475013</v>
      </c>
      <c r="L11" s="33">
        <f>(VLOOKUP($A11,Skaters!$A1:$V623,13,FALSE)-AVERAGE(Skaters!M3:M623))/STDEV(Skaters!M3:M623)</f>
        <v>3.589702286074258</v>
      </c>
      <c r="M11" s="33">
        <f>(VLOOKUP($A11,Skaters!$A1:$V623,14,FALSE)-AVERAGE(Skaters!N3:N623))/STDEV(Skaters!N3:N623)</f>
        <v>3.3784663008363229</v>
      </c>
      <c r="N11" s="33">
        <f>(VLOOKUP($A11,Skaters!$A1:$V623,15,FALSE)-AVERAGE(Skaters!O3:O623))/STDEV(Skaters!O3:O623)</f>
        <v>2.0510108802862281</v>
      </c>
      <c r="O11" s="33">
        <f>(VLOOKUP($A11,Skaters!$A1:$V623,16,FALSE)-AVERAGE(Skaters!P3:P623))/STDEV(Skaters!P3:P623)</f>
        <v>-0.85419000332895856</v>
      </c>
      <c r="P11" s="33">
        <f>(VLOOKUP($A11,Skaters!$A1:$V623,17,FALSE)-AVERAGE(Skaters!Q3:Q623))/STDEV(Skaters!Q3:Q623)</f>
        <v>0.65797224206437854</v>
      </c>
      <c r="Q11" s="33">
        <f>(VLOOKUP($A11,Skaters!$A1:$V623,18,FALSE)-AVERAGE(Skaters!R3:R623))/STDEV(Skaters!R3:R623)</f>
        <v>0.83243326829764164</v>
      </c>
      <c r="R11" s="33">
        <f>(VLOOKUP($A11,Skaters!$A1:$V623,19,FALSE)-AVERAGE(Skaters!S3:S623))/STDEV(Skaters!S3:S623)</f>
        <v>3.016574973506343</v>
      </c>
      <c r="S11" s="33">
        <f>(VLOOKUP($A11,Skaters!$A1:$V623,20,FALSE)-AVERAGE(Skaters!T3:T623))/STDEV(Skaters!T3:T623)</f>
        <v>-0.57582489276281701</v>
      </c>
      <c r="T11" s="33">
        <f>(VLOOKUP($A11,Skaters!$A1:$V623,21,FALSE)-AVERAGE(Skaters!U3:U623))/STDEV(Skaters!U3:U623)</f>
        <v>-0.63246394253199667</v>
      </c>
      <c r="U11" s="33">
        <f>(VLOOKUP($A11,Skaters!$A1:$V623,22,FALSE)-AVERAGE(Skaters!V3:V623))/STDEV(Skaters!V3:V623)</f>
        <v>1.2715244107897294</v>
      </c>
      <c r="V11" s="33">
        <f>IFERROR((VLOOKUP($A11,Skaters!A1:X623,23,FALSE)-AVERAGE(Skaters!W3:W623))/STDEV(Skaters!W3:W623),0)</f>
        <v>0</v>
      </c>
      <c r="W11" s="33">
        <f>IFERROR((VLOOKUP($A11,Skaters!A1:X623,24,FALSE)-AVERAGE(Skaters!X3:X623))/STDEV(Skaters!X3:X623),0)</f>
        <v>0</v>
      </c>
    </row>
    <row r="12" spans="1:23" ht="21.25" customHeight="1" x14ac:dyDescent="0.15">
      <c r="A12" s="44" t="s">
        <v>27</v>
      </c>
      <c r="B12" s="45" t="s">
        <v>70</v>
      </c>
      <c r="C12" s="46">
        <v>28</v>
      </c>
      <c r="D12" s="45" t="s">
        <v>63</v>
      </c>
      <c r="E12" s="40">
        <f t="shared" si="0"/>
        <v>9.8086476417576201</v>
      </c>
      <c r="F12" s="41">
        <f t="shared" si="1"/>
        <v>0.25150378568609283</v>
      </c>
      <c r="G12" s="42">
        <f>VLOOKUP(A12,Skaters!A1:G623,7,FALSE)</f>
        <v>39</v>
      </c>
      <c r="H12" s="43">
        <f>(VLOOKUP($A12,Skaters!$A1:$V623,8,FALSE)-AVERAGE(Skaters!H3:H623))/STDEV(Skaters!H3:H623)</f>
        <v>0.7591973982465503</v>
      </c>
      <c r="I12" s="33">
        <f>(VLOOKUP($A12,Skaters!$A1:$V623,10,FALSE)-AVERAGE(Skaters!J3:J623))/STDEV(Skaters!J3:J623)</f>
        <v>1.963117606038919</v>
      </c>
      <c r="J12" s="33">
        <f>(VLOOKUP($A12,Skaters!$A1:$V623,11,FALSE)-AVERAGE(Skaters!K3:K623))/STDEV(Skaters!K3:K623)</f>
        <v>2.7415588336302541</v>
      </c>
      <c r="K12" s="33">
        <f>(VLOOKUP($A12,Skaters!$A1:$V623,12,FALSE)-AVERAGE(Skaters!L3:L623))/STDEV(Skaters!L3:L623)</f>
        <v>2.6454005071329769</v>
      </c>
      <c r="L12" s="33">
        <f>(VLOOKUP($A12,Skaters!$A1:$V623,13,FALSE)-AVERAGE(Skaters!M3:M623))/STDEV(Skaters!M3:M623)</f>
        <v>1.8941794855400711</v>
      </c>
      <c r="M12" s="33">
        <f>(VLOOKUP($A12,Skaters!$A1:$V623,14,FALSE)-AVERAGE(Skaters!N3:N623))/STDEV(Skaters!N3:N623)</f>
        <v>1.4082461736531684</v>
      </c>
      <c r="N12" s="33">
        <f>(VLOOKUP($A12,Skaters!$A1:$V623,15,FALSE)-AVERAGE(Skaters!O3:O623))/STDEV(Skaters!O3:O623)</f>
        <v>2.594500979632723</v>
      </c>
      <c r="O12" s="33">
        <f>(VLOOKUP($A12,Skaters!$A1:$V623,16,FALSE)-AVERAGE(Skaters!P3:P623))/STDEV(Skaters!P3:P623)</f>
        <v>-0.92247980927011264</v>
      </c>
      <c r="P12" s="33">
        <f>(VLOOKUP($A12,Skaters!$A1:$V623,17,FALSE)-AVERAGE(Skaters!Q3:Q623))/STDEV(Skaters!Q3:Q623)</f>
        <v>-0.66570113624150717</v>
      </c>
      <c r="Q12" s="33">
        <f>(VLOOKUP($A12,Skaters!$A1:$V623,18,FALSE)-AVERAGE(Skaters!R3:R623))/STDEV(Skaters!R3:R623)</f>
        <v>1.5377705461857656</v>
      </c>
      <c r="R12" s="33">
        <f>(VLOOKUP($A12,Skaters!$A1:$V623,19,FALSE)-AVERAGE(Skaters!S3:S623))/STDEV(Skaters!S3:S623)</f>
        <v>2.4489643908948326</v>
      </c>
      <c r="S12" s="33">
        <f>(VLOOKUP($A12,Skaters!$A1:$V623,20,FALSE)-AVERAGE(Skaters!T3:T623))/STDEV(Skaters!T3:T623)</f>
        <v>-0.5927671975926263</v>
      </c>
      <c r="T12" s="33">
        <f>(VLOOKUP($A12,Skaters!$A1:$V623,21,FALSE)-AVERAGE(Skaters!U3:U623))/STDEV(Skaters!U3:U623)</f>
        <v>-0.64386054152168737</v>
      </c>
      <c r="U12" s="33">
        <f>(VLOOKUP($A12,Skaters!$A1:$V623,22,FALSE)-AVERAGE(Skaters!V3:V623))/STDEV(Skaters!V3:V623)</f>
        <v>-1.2078191348136267</v>
      </c>
      <c r="V12" s="33">
        <f>IFERROR((VLOOKUP($A12,Skaters!A1:X623,23,FALSE)-AVERAGE(Skaters!W3:W623))/STDEV(Skaters!W3:W623),0)</f>
        <v>0</v>
      </c>
      <c r="W12" s="33">
        <f>IFERROR((VLOOKUP($A12,Skaters!A1:X623,24,FALSE)-AVERAGE(Skaters!X3:X623))/STDEV(Skaters!X3:X623),0)</f>
        <v>0</v>
      </c>
    </row>
    <row r="13" spans="1:23" ht="21.25" customHeight="1" x14ac:dyDescent="0.15">
      <c r="A13" s="37" t="s">
        <v>64</v>
      </c>
      <c r="B13" s="38" t="s">
        <v>65</v>
      </c>
      <c r="C13" s="39">
        <v>25</v>
      </c>
      <c r="D13" s="38" t="s">
        <v>66</v>
      </c>
      <c r="E13" s="40">
        <f t="shared" si="0"/>
        <v>9.5336888984728763</v>
      </c>
      <c r="F13" s="41">
        <f t="shared" si="1"/>
        <v>0.21667474769256537</v>
      </c>
      <c r="G13" s="42">
        <f>VLOOKUP(A13,Skaters!A1:G623,7,FALSE)</f>
        <v>44</v>
      </c>
      <c r="H13" s="43">
        <f>(VLOOKUP($A13,Skaters!$A1:$V623,8,FALSE)-AVERAGE(Skaters!H3:H623))/STDEV(Skaters!H3:H623)</f>
        <v>1.3979286046972894</v>
      </c>
      <c r="I13" s="33">
        <f>(VLOOKUP($A13,Skaters!$A1:$V623,10,FALSE)-AVERAGE(Skaters!J3:J623))/STDEV(Skaters!J3:J623)</f>
        <v>3.3870072881436681</v>
      </c>
      <c r="J13" s="33">
        <f>(VLOOKUP($A13,Skaters!$A1:$V623,11,FALSE)-AVERAGE(Skaters!K3:K623))/STDEV(Skaters!K3:K623)</f>
        <v>1.6218985399008856</v>
      </c>
      <c r="K13" s="33">
        <f>(VLOOKUP($A13,Skaters!$A1:$V623,12,FALSE)-AVERAGE(Skaters!L3:L623))/STDEV(Skaters!L3:L623)</f>
        <v>2.6136714845759932</v>
      </c>
      <c r="L13" s="33">
        <f>(VLOOKUP($A13,Skaters!$A1:$V623,13,FALSE)-AVERAGE(Skaters!M3:M623))/STDEV(Skaters!M3:M623)</f>
        <v>3.4580564300631247</v>
      </c>
      <c r="M13" s="33">
        <f>(VLOOKUP($A13,Skaters!$A1:$V623,14,FALSE)-AVERAGE(Skaters!N3:N623))/STDEV(Skaters!N3:N623)</f>
        <v>2.897039030468366</v>
      </c>
      <c r="N13" s="33">
        <f>(VLOOKUP($A13,Skaters!$A1:$V623,15,FALSE)-AVERAGE(Skaters!O3:O623))/STDEV(Skaters!O3:O623)</f>
        <v>2.1929366053172727</v>
      </c>
      <c r="O13" s="33">
        <f>(VLOOKUP($A13,Skaters!$A1:$V623,16,FALSE)-AVERAGE(Skaters!P3:P623))/STDEV(Skaters!P3:P623)</f>
        <v>-0.89012411627215771</v>
      </c>
      <c r="P13" s="33">
        <f>(VLOOKUP($A13,Skaters!$A1:$V623,17,FALSE)-AVERAGE(Skaters!Q3:Q623))/STDEV(Skaters!Q3:Q623)</f>
        <v>-1.1424250601153134</v>
      </c>
      <c r="Q13" s="33">
        <f>(VLOOKUP($A13,Skaters!$A1:$V623,18,FALSE)-AVERAGE(Skaters!R3:R623))/STDEV(Skaters!R3:R623)</f>
        <v>-0.23608584867991739</v>
      </c>
      <c r="R13" s="33">
        <f>(VLOOKUP($A13,Skaters!$A1:$V623,19,FALSE)-AVERAGE(Skaters!S3:S623))/STDEV(Skaters!S3:S623)</f>
        <v>3.5970560603801713</v>
      </c>
      <c r="S13" s="33">
        <f>(VLOOKUP($A13,Skaters!$A1:$V623,20,FALSE)-AVERAGE(Skaters!T3:T623))/STDEV(Skaters!T3:T623)</f>
        <v>-0.58355517017111591</v>
      </c>
      <c r="T13" s="33">
        <f>(VLOOKUP($A13,Skaters!$A1:$V623,21,FALSE)-AVERAGE(Skaters!U3:U623))/STDEV(Skaters!U3:U623)</f>
        <v>-0.61817088649522112</v>
      </c>
      <c r="U13" s="33">
        <f>(VLOOKUP($A13,Skaters!$A1:$V623,22,FALSE)-AVERAGE(Skaters!V3:V623))/STDEV(Skaters!V3:V623)</f>
        <v>-1.2078191348136267</v>
      </c>
      <c r="V13" s="33">
        <f>IFERROR((VLOOKUP($A13,Skaters!A1:X623,23,FALSE)-AVERAGE(Skaters!W3:W623))/STDEV(Skaters!W3:W623),0)</f>
        <v>0</v>
      </c>
      <c r="W13" s="33">
        <f>IFERROR((VLOOKUP($A13,Skaters!A1:X623,24,FALSE)-AVERAGE(Skaters!X3:X623))/STDEV(Skaters!X3:X623),0)</f>
        <v>0</v>
      </c>
    </row>
    <row r="14" spans="1:23" ht="21.25" customHeight="1" x14ac:dyDescent="0.15">
      <c r="A14" s="37" t="s">
        <v>90</v>
      </c>
      <c r="B14" s="38" t="s">
        <v>69</v>
      </c>
      <c r="C14" s="39">
        <v>36</v>
      </c>
      <c r="D14" s="38" t="s">
        <v>59</v>
      </c>
      <c r="E14" s="40">
        <f t="shared" si="0"/>
        <v>9.3692500623524975</v>
      </c>
      <c r="F14" s="41">
        <f t="shared" si="1"/>
        <v>0.21293750141710222</v>
      </c>
      <c r="G14" s="42">
        <f>VLOOKUP(A14,Skaters!A1:G623,7,FALSE)</f>
        <v>44</v>
      </c>
      <c r="H14" s="43">
        <f>(VLOOKUP($A14,Skaters!$A1:$V623,8,FALSE)-AVERAGE(Skaters!H3:H623))/STDEV(Skaters!H3:H623)</f>
        <v>0.3617301050065807</v>
      </c>
      <c r="I14" s="33">
        <f>(VLOOKUP($A14,Skaters!$A1:$V623,10,FALSE)-AVERAGE(Skaters!J3:J623))/STDEV(Skaters!J3:J623)</f>
        <v>1.898747461971761</v>
      </c>
      <c r="J14" s="33">
        <f>(VLOOKUP($A14,Skaters!$A1:$V623,11,FALSE)-AVERAGE(Skaters!K3:K623))/STDEV(Skaters!K3:K623)</f>
        <v>1.1987390997078651</v>
      </c>
      <c r="K14" s="33">
        <f>(VLOOKUP($A14,Skaters!$A1:$V623,12,FALSE)-AVERAGE(Skaters!L3:L623))/STDEV(Skaters!L3:L623)</f>
        <v>1.6468938962270023</v>
      </c>
      <c r="L14" s="33">
        <f>(VLOOKUP($A14,Skaters!$A1:$V623,13,FALSE)-AVERAGE(Skaters!M3:M623))/STDEV(Skaters!M3:M623)</f>
        <v>2.6624473982475414</v>
      </c>
      <c r="M14" s="33">
        <f>(VLOOKUP($A14,Skaters!$A1:$V623,14,FALSE)-AVERAGE(Skaters!N3:N623))/STDEV(Skaters!N3:N623)</f>
        <v>2.3570273540445474</v>
      </c>
      <c r="N14" s="33">
        <f>(VLOOKUP($A14,Skaters!$A1:$V623,15,FALSE)-AVERAGE(Skaters!O3:O623))/STDEV(Skaters!O3:O623)</f>
        <v>1.6958458212026817</v>
      </c>
      <c r="O14" s="33">
        <f>(VLOOKUP($A14,Skaters!$A1:$V623,16,FALSE)-AVERAGE(Skaters!P3:P623))/STDEV(Skaters!P3:P623)</f>
        <v>-6.5501381269622905E-2</v>
      </c>
      <c r="P14" s="33">
        <f>(VLOOKUP($A14,Skaters!$A1:$V623,17,FALSE)-AVERAGE(Skaters!Q3:Q623))/STDEV(Skaters!Q3:Q623)</f>
        <v>-7.0168085938002361E-2</v>
      </c>
      <c r="Q14" s="33">
        <f>(VLOOKUP($A14,Skaters!$A1:$V623,18,FALSE)-AVERAGE(Skaters!R3:R623))/STDEV(Skaters!R3:R623)</f>
        <v>1.9789716624922724</v>
      </c>
      <c r="R14" s="33">
        <f>(VLOOKUP($A14,Skaters!$A1:$V623,19,FALSE)-AVERAGE(Skaters!S3:S623))/STDEV(Skaters!S3:S623)</f>
        <v>2.5252595449693973</v>
      </c>
      <c r="S14" s="33">
        <f>(VLOOKUP($A14,Skaters!$A1:$V623,20,FALSE)-AVERAGE(Skaters!T3:T623))/STDEV(Skaters!T3:T623)</f>
        <v>4.6000830738566805</v>
      </c>
      <c r="T14" s="33">
        <f>(VLOOKUP($A14,Skaters!$A1:$V623,21,FALSE)-AVERAGE(Skaters!U3:U623))/STDEV(Skaters!U3:U623)</f>
        <v>2.9222913322979807</v>
      </c>
      <c r="U14" s="33">
        <f>(VLOOKUP($A14,Skaters!$A1:$V623,22,FALSE)-AVERAGE(Skaters!V3:V623))/STDEV(Skaters!V3:V623)</f>
        <v>1.5039473322310493</v>
      </c>
      <c r="V14" s="33">
        <f>IFERROR((VLOOKUP($A14,Skaters!A1:X623,23,FALSE)-AVERAGE(Skaters!W3:W623))/STDEV(Skaters!W3:W623),0)</f>
        <v>0</v>
      </c>
      <c r="W14" s="33">
        <f>IFERROR((VLOOKUP($A14,Skaters!A1:X623,24,FALSE)-AVERAGE(Skaters!X3:X623))/STDEV(Skaters!X3:X623),0)</f>
        <v>0</v>
      </c>
    </row>
    <row r="15" spans="1:23" ht="21.25" customHeight="1" x14ac:dyDescent="0.15">
      <c r="A15" s="44" t="s">
        <v>71</v>
      </c>
      <c r="B15" s="45" t="s">
        <v>72</v>
      </c>
      <c r="C15" s="46">
        <v>24</v>
      </c>
      <c r="D15" s="45" t="s">
        <v>73</v>
      </c>
      <c r="E15" s="40">
        <f t="shared" si="0"/>
        <v>9.2238240527326045</v>
      </c>
      <c r="F15" s="41">
        <f t="shared" si="1"/>
        <v>0.20497386783850233</v>
      </c>
      <c r="G15" s="42">
        <f>VLOOKUP(A15,Skaters!A1:G623,7,FALSE)</f>
        <v>45</v>
      </c>
      <c r="H15" s="43">
        <f>(VLOOKUP($A15,Skaters!$A1:$V623,8,FALSE)-AVERAGE(Skaters!H3:H623))/STDEV(Skaters!H3:H623)</f>
        <v>0.57276421543569134</v>
      </c>
      <c r="I15" s="33">
        <f>(VLOOKUP($A15,Skaters!$A1:$V623,10,FALSE)-AVERAGE(Skaters!J3:J623))/STDEV(Skaters!J3:J623)</f>
        <v>2.6473498725560844</v>
      </c>
      <c r="J15" s="33">
        <f>(VLOOKUP($A15,Skaters!$A1:$V623,11,FALSE)-AVERAGE(Skaters!K3:K623))/STDEV(Skaters!K3:K623)</f>
        <v>2.3103680389088064</v>
      </c>
      <c r="K15" s="33">
        <f>(VLOOKUP($A15,Skaters!$A1:$V623,12,FALSE)-AVERAGE(Skaters!L3:L623))/STDEV(Skaters!L3:L623)</f>
        <v>2.6972045575224</v>
      </c>
      <c r="L15" s="33">
        <f>(VLOOKUP($A15,Skaters!$A1:$V623,13,FALSE)-AVERAGE(Skaters!M3:M623))/STDEV(Skaters!M3:M623)</f>
        <v>2.526524499936011</v>
      </c>
      <c r="M15" s="33">
        <f>(VLOOKUP($A15,Skaters!$A1:$V623,14,FALSE)-AVERAGE(Skaters!N3:N623))/STDEV(Skaters!N3:N623)</f>
        <v>1.8671249289638605</v>
      </c>
      <c r="N15" s="33">
        <f>(VLOOKUP($A15,Skaters!$A1:$V623,15,FALSE)-AVERAGE(Skaters!O3:O623))/STDEV(Skaters!O3:O623)</f>
        <v>1.2918677213808742</v>
      </c>
      <c r="O15" s="33">
        <f>(VLOOKUP($A15,Skaters!$A1:$V623,16,FALSE)-AVERAGE(Skaters!P3:P623))/STDEV(Skaters!P3:P623)</f>
        <v>-0.74004675545862564</v>
      </c>
      <c r="P15" s="33">
        <f>(VLOOKUP($A15,Skaters!$A1:$V623,17,FALSE)-AVERAGE(Skaters!Q3:Q623))/STDEV(Skaters!Q3:Q623)</f>
        <v>-0.47500357666720622</v>
      </c>
      <c r="Q15" s="33">
        <f>(VLOOKUP($A15,Skaters!$A1:$V623,18,FALSE)-AVERAGE(Skaters!R3:R623))/STDEV(Skaters!R3:R623)</f>
        <v>1.1877606754094541</v>
      </c>
      <c r="R15" s="33">
        <f>(VLOOKUP($A15,Skaters!$A1:$V623,19,FALSE)-AVERAGE(Skaters!S3:S623))/STDEV(Skaters!S3:S623)</f>
        <v>3.1363945179898676</v>
      </c>
      <c r="S15" s="33">
        <f>(VLOOKUP($A15,Skaters!$A1:$V623,20,FALSE)-AVERAGE(Skaters!T3:T623))/STDEV(Skaters!T3:T623)</f>
        <v>-0.57226618031521315</v>
      </c>
      <c r="T15" s="33">
        <f>(VLOOKUP($A15,Skaters!$A1:$V623,21,FALSE)-AVERAGE(Skaters!U3:U623))/STDEV(Skaters!U3:U623)</f>
        <v>-0.58076756177822864</v>
      </c>
      <c r="U15" s="33">
        <f>(VLOOKUP($A15,Skaters!$A1:$V623,22,FALSE)-AVERAGE(Skaters!V3:V623))/STDEV(Skaters!V3:V623)</f>
        <v>-9.7951180730237258E-2</v>
      </c>
      <c r="V15" s="33">
        <f>IFERROR((VLOOKUP($A15,Skaters!A1:X623,23,FALSE)-AVERAGE(Skaters!W3:W623))/STDEV(Skaters!W3:W623),0)</f>
        <v>0</v>
      </c>
      <c r="W15" s="33">
        <f>IFERROR((VLOOKUP($A15,Skaters!A1:X623,24,FALSE)-AVERAGE(Skaters!X3:X623))/STDEV(Skaters!X3:X623),0)</f>
        <v>0</v>
      </c>
    </row>
    <row r="16" spans="1:23" ht="21.25" customHeight="1" x14ac:dyDescent="0.2">
      <c r="A16" s="47" t="s">
        <v>34</v>
      </c>
      <c r="B16" s="38" t="s">
        <v>62</v>
      </c>
      <c r="C16" s="39">
        <v>24</v>
      </c>
      <c r="D16" s="38" t="s">
        <v>63</v>
      </c>
      <c r="E16" s="40">
        <f t="shared" si="0"/>
        <v>9.2134864367996521</v>
      </c>
      <c r="F16" s="41">
        <f t="shared" si="1"/>
        <v>0.20939741901817391</v>
      </c>
      <c r="G16" s="42">
        <f>VLOOKUP(A16,Skaters!A1:G623,7,FALSE)</f>
        <v>44</v>
      </c>
      <c r="H16" s="43">
        <f>(VLOOKUP($A16,Skaters!$A1:$V623,8,FALSE)-AVERAGE(Skaters!H3:H623))/STDEV(Skaters!H3:H623)</f>
        <v>1.0696286666184933</v>
      </c>
      <c r="I16" s="33">
        <f>(VLOOKUP($A16,Skaters!$A1:$V623,10,FALSE)-AVERAGE(Skaters!J3:J623))/STDEV(Skaters!J3:J623)</f>
        <v>1.3220660184293496</v>
      </c>
      <c r="J16" s="33">
        <f>(VLOOKUP($A16,Skaters!$A1:$V623,11,FALSE)-AVERAGE(Skaters!K3:K623))/STDEV(Skaters!K3:K623)</f>
        <v>2.9818005738549331</v>
      </c>
      <c r="K16" s="33">
        <f>(VLOOKUP($A16,Skaters!$A1:$V623,12,FALSE)-AVERAGE(Skaters!L3:L623))/STDEV(Skaters!L3:L623)</f>
        <v>2.4941143940966937</v>
      </c>
      <c r="L16" s="33">
        <f>(VLOOKUP($A16,Skaters!$A1:$V623,13,FALSE)-AVERAGE(Skaters!M3:M623))/STDEV(Skaters!M3:M623)</f>
        <v>1.2622836461411244</v>
      </c>
      <c r="M16" s="33">
        <f>(VLOOKUP($A16,Skaters!$A1:$V623,14,FALSE)-AVERAGE(Skaters!N3:N623))/STDEV(Skaters!N3:N623)</f>
        <v>0.32222754251493418</v>
      </c>
      <c r="N16" s="33">
        <f>(VLOOKUP($A16,Skaters!$A1:$V623,15,FALSE)-AVERAGE(Skaters!O3:O623))/STDEV(Skaters!O3:O623)</f>
        <v>2.2951409466701769</v>
      </c>
      <c r="O16" s="33">
        <f>(VLOOKUP($A16,Skaters!$A1:$V623,16,FALSE)-AVERAGE(Skaters!P3:P623))/STDEV(Skaters!P3:P623)</f>
        <v>-0.36836773915321791</v>
      </c>
      <c r="P16" s="33">
        <f>(VLOOKUP($A16,Skaters!$A1:$V623,17,FALSE)-AVERAGE(Skaters!Q3:Q623))/STDEV(Skaters!Q3:Q623)</f>
        <v>-1.0865212065874352</v>
      </c>
      <c r="Q16" s="33">
        <f>(VLOOKUP($A16,Skaters!$A1:$V623,18,FALSE)-AVERAGE(Skaters!R3:R623))/STDEV(Skaters!R3:R623)</f>
        <v>1.7205629908572846</v>
      </c>
      <c r="R16" s="33">
        <f>(VLOOKUP($A16,Skaters!$A1:$V623,19,FALSE)-AVERAGE(Skaters!S3:S623))/STDEV(Skaters!S3:S623)</f>
        <v>1.7542839339895966</v>
      </c>
      <c r="S16" s="33">
        <f>(VLOOKUP($A16,Skaters!$A1:$V623,20,FALSE)-AVERAGE(Skaters!T3:T623))/STDEV(Skaters!T3:T623)</f>
        <v>-0.54568179730958954</v>
      </c>
      <c r="T16" s="33">
        <f>(VLOOKUP($A16,Skaters!$A1:$V623,21,FALSE)-AVERAGE(Skaters!U3:U623))/STDEV(Skaters!U3:U623)</f>
        <v>-0.61066510402216501</v>
      </c>
      <c r="U16" s="33">
        <f>(VLOOKUP($A16,Skaters!$A1:$V623,22,FALSE)-AVERAGE(Skaters!V3:V623))/STDEV(Skaters!V3:V623)</f>
        <v>1.382761381379003</v>
      </c>
      <c r="V16" s="33">
        <f>IFERROR((VLOOKUP($A16,Skaters!A1:X623,23,FALSE)-AVERAGE(Skaters!W3:W623))/STDEV(Skaters!W3:W623),0)</f>
        <v>0</v>
      </c>
      <c r="W16" s="33">
        <f>IFERROR((VLOOKUP($A16,Skaters!A1:X623,24,FALSE)-AVERAGE(Skaters!X3:X623))/STDEV(Skaters!X3:X623),0)</f>
        <v>0</v>
      </c>
    </row>
    <row r="17" spans="1:23" ht="21.25" customHeight="1" x14ac:dyDescent="0.2">
      <c r="A17" s="47" t="s">
        <v>89</v>
      </c>
      <c r="B17" s="38" t="s">
        <v>61</v>
      </c>
      <c r="C17" s="39">
        <v>29</v>
      </c>
      <c r="D17" s="38" t="s">
        <v>60</v>
      </c>
      <c r="E17" s="40">
        <f t="shared" si="0"/>
        <v>9.0830913266727293</v>
      </c>
      <c r="F17" s="41">
        <f t="shared" si="1"/>
        <v>0.21123468201564488</v>
      </c>
      <c r="G17" s="42">
        <f>VLOOKUP(A17,Skaters!A1:G623,7,FALSE)</f>
        <v>43</v>
      </c>
      <c r="H17" s="43">
        <f>(VLOOKUP($A17,Skaters!$A1:$V623,8,FALSE)-AVERAGE(Skaters!H3:H623))/STDEV(Skaters!H3:H623)</f>
        <v>0.93909351804205243</v>
      </c>
      <c r="I17" s="33">
        <f>(VLOOKUP($A17,Skaters!$A1:$V623,10,FALSE)-AVERAGE(Skaters!J3:J623))/STDEV(Skaters!J3:J623)</f>
        <v>2.016458177738742</v>
      </c>
      <c r="J17" s="33">
        <f>(VLOOKUP($A17,Skaters!$A1:$V623,11,FALSE)-AVERAGE(Skaters!K3:K623))/STDEV(Skaters!K3:K623)</f>
        <v>2.0391700638619352</v>
      </c>
      <c r="K17" s="33">
        <f>(VLOOKUP($A17,Skaters!$A1:$V623,12,FALSE)-AVERAGE(Skaters!L3:L623))/STDEV(Skaters!L3:L623)</f>
        <v>2.229757974021529</v>
      </c>
      <c r="L17" s="33">
        <f>(VLOOKUP($A17,Skaters!$A1:$V623,13,FALSE)-AVERAGE(Skaters!M3:M623))/STDEV(Skaters!M3:M623)</f>
        <v>1.5611848607232497</v>
      </c>
      <c r="M17" s="33">
        <f>(VLOOKUP($A17,Skaters!$A1:$V623,14,FALSE)-AVERAGE(Skaters!N3:N623))/STDEV(Skaters!N3:N623)</f>
        <v>2.0821219053862308</v>
      </c>
      <c r="N17" s="33">
        <f>(VLOOKUP($A17,Skaters!$A1:$V623,15,FALSE)-AVERAGE(Skaters!O3:O623))/STDEV(Skaters!O3:O623)</f>
        <v>1.5306899289930977</v>
      </c>
      <c r="O17" s="33">
        <f>(VLOOKUP($A17,Skaters!$A1:$V623,16,FALSE)-AVERAGE(Skaters!P3:P623))/STDEV(Skaters!P3:P623)</f>
        <v>-0.14240679709862875</v>
      </c>
      <c r="P17" s="33">
        <f>(VLOOKUP($A17,Skaters!$A1:$V623,17,FALSE)-AVERAGE(Skaters!Q3:Q623))/STDEV(Skaters!Q3:Q623)</f>
        <v>0.79470879762853197</v>
      </c>
      <c r="Q17" s="33">
        <f>(VLOOKUP($A17,Skaters!$A1:$V623,18,FALSE)-AVERAGE(Skaters!R3:R623))/STDEV(Skaters!R3:R623)</f>
        <v>2.0779950924543322</v>
      </c>
      <c r="R17" s="33">
        <f>(VLOOKUP($A17,Skaters!$A1:$V623,19,FALSE)-AVERAGE(Skaters!S3:S623))/STDEV(Skaters!S3:S623)</f>
        <v>2.2734271456346629</v>
      </c>
      <c r="S17" s="33">
        <f>(VLOOKUP($A17,Skaters!$A1:$V623,20,FALSE)-AVERAGE(Skaters!T3:T623))/STDEV(Skaters!T3:T623)</f>
        <v>1.553666490459539</v>
      </c>
      <c r="T17" s="33">
        <f>(VLOOKUP($A17,Skaters!$A1:$V623,21,FALSE)-AVERAGE(Skaters!U3:U623))/STDEV(Skaters!U3:U623)</f>
        <v>1.1466577160996045</v>
      </c>
      <c r="U17" s="33">
        <f>(VLOOKUP($A17,Skaters!$A1:$V623,22,FALSE)-AVERAGE(Skaters!V3:V623))/STDEV(Skaters!V3:V623)</f>
        <v>1.2931182906619667</v>
      </c>
      <c r="V17" s="33">
        <f>IFERROR((VLOOKUP($A17,Skaters!A1:X623,23,FALSE)-AVERAGE(Skaters!W3:W623))/STDEV(Skaters!W3:W623),0)</f>
        <v>0</v>
      </c>
      <c r="W17" s="33">
        <f>IFERROR((VLOOKUP($A17,Skaters!A1:X623,24,FALSE)-AVERAGE(Skaters!X3:X623))/STDEV(Skaters!X3:X623),0)</f>
        <v>0</v>
      </c>
    </row>
    <row r="18" spans="1:23" ht="21.25" customHeight="1" x14ac:dyDescent="0.2">
      <c r="A18" s="47" t="s">
        <v>76</v>
      </c>
      <c r="B18" s="38" t="s">
        <v>61</v>
      </c>
      <c r="C18" s="39">
        <v>31</v>
      </c>
      <c r="D18" s="38" t="s">
        <v>59</v>
      </c>
      <c r="E18" s="40">
        <f t="shared" si="0"/>
        <v>8.8823946950146322</v>
      </c>
      <c r="F18" s="41">
        <f t="shared" si="1"/>
        <v>0.20656731848871238</v>
      </c>
      <c r="G18" s="42">
        <f>VLOOKUP(A18,Skaters!A1:G623,7,FALSE)</f>
        <v>43</v>
      </c>
      <c r="H18" s="43">
        <f>(VLOOKUP($A18,Skaters!$A1:$V623,8,FALSE)-AVERAGE(Skaters!H3:H623))/STDEV(Skaters!H3:H623)</f>
        <v>0.68140974867581383</v>
      </c>
      <c r="I18" s="33">
        <f>(VLOOKUP($A18,Skaters!$A1:$V623,10,FALSE)-AVERAGE(Skaters!J3:J623))/STDEV(Skaters!J3:J623)</f>
        <v>1.5173810931503975</v>
      </c>
      <c r="J18" s="33">
        <f>(VLOOKUP($A18,Skaters!$A1:$V623,11,FALSE)-AVERAGE(Skaters!K3:K623))/STDEV(Skaters!K3:K623)</f>
        <v>2.3699551262490339</v>
      </c>
      <c r="K18" s="33">
        <f>(VLOOKUP($A18,Skaters!$A1:$V623,12,FALSE)-AVERAGE(Skaters!L3:L623))/STDEV(Skaters!L3:L623)</f>
        <v>2.2021858646062653</v>
      </c>
      <c r="L18" s="33">
        <f>(VLOOKUP($A18,Skaters!$A1:$V623,13,FALSE)-AVERAGE(Skaters!M3:M623))/STDEV(Skaters!M3:M623)</f>
        <v>2.2713277767915878</v>
      </c>
      <c r="M18" s="33">
        <f>(VLOOKUP($A18,Skaters!$A1:$V623,14,FALSE)-AVERAGE(Skaters!N3:N623))/STDEV(Skaters!N3:N623)</f>
        <v>1.5000616060853029</v>
      </c>
      <c r="N18" s="33">
        <f>(VLOOKUP($A18,Skaters!$A1:$V623,15,FALSE)-AVERAGE(Skaters!O3:O623))/STDEV(Skaters!O3:O623)</f>
        <v>1.8176964898222614</v>
      </c>
      <c r="O18" s="33">
        <f>(VLOOKUP($A18,Skaters!$A1:$V623,16,FALSE)-AVERAGE(Skaters!P3:P623))/STDEV(Skaters!P3:P623)</f>
        <v>-0.96092541849391622</v>
      </c>
      <c r="P18" s="33">
        <f>(VLOOKUP($A18,Skaters!$A1:$V623,17,FALSE)-AVERAGE(Skaters!Q3:Q623))/STDEV(Skaters!Q3:Q623)</f>
        <v>-0.58007402366617622</v>
      </c>
      <c r="Q18" s="33">
        <f>(VLOOKUP($A18,Skaters!$A1:$V623,18,FALSE)-AVERAGE(Skaters!R3:R623))/STDEV(Skaters!R3:R623)</f>
        <v>1.8669596274952678</v>
      </c>
      <c r="R18" s="33">
        <f>(VLOOKUP($A18,Skaters!$A1:$V623,19,FALSE)-AVERAGE(Skaters!S3:S623))/STDEV(Skaters!S3:S623)</f>
        <v>1.7516829503106999</v>
      </c>
      <c r="S18" s="33">
        <f>(VLOOKUP($A18,Skaters!$A1:$V623,20,FALSE)-AVERAGE(Skaters!T3:T623))/STDEV(Skaters!T3:T623)</f>
        <v>2.6423284139799543</v>
      </c>
      <c r="T18" s="33">
        <f>(VLOOKUP($A18,Skaters!$A1:$V623,21,FALSE)-AVERAGE(Skaters!U3:U623))/STDEV(Skaters!U3:U623)</f>
        <v>2.4137771843340228</v>
      </c>
      <c r="U18" s="33">
        <f>(VLOOKUP($A18,Skaters!$A1:$V623,22,FALSE)-AVERAGE(Skaters!V3:V623))/STDEV(Skaters!V3:V623)</f>
        <v>1.1561648672747025</v>
      </c>
      <c r="V18" s="33">
        <f>IFERROR((VLOOKUP($A18,Skaters!A1:X623,23,FALSE)-AVERAGE(Skaters!W3:W623))/STDEV(Skaters!W3:W623),0)</f>
        <v>0</v>
      </c>
      <c r="W18" s="33">
        <f>IFERROR((VLOOKUP($A18,Skaters!A1:X623,24,FALSE)-AVERAGE(Skaters!X3:X623))/STDEV(Skaters!X3:X623),0)</f>
        <v>0</v>
      </c>
    </row>
    <row r="19" spans="1:23" ht="21.25" customHeight="1" x14ac:dyDescent="0.2">
      <c r="A19" s="47" t="s">
        <v>79</v>
      </c>
      <c r="B19" s="38" t="s">
        <v>62</v>
      </c>
      <c r="C19" s="39">
        <v>31</v>
      </c>
      <c r="D19" s="38" t="s">
        <v>59</v>
      </c>
      <c r="E19" s="40">
        <f t="shared" si="0"/>
        <v>8.8645938726552131</v>
      </c>
      <c r="F19" s="41">
        <f t="shared" si="1"/>
        <v>0.20146804256034576</v>
      </c>
      <c r="G19" s="42">
        <f>VLOOKUP(A19,Skaters!A1:G623,7,FALSE)</f>
        <v>44</v>
      </c>
      <c r="H19" s="43">
        <f>(VLOOKUP($A19,Skaters!$A1:$V623,8,FALSE)-AVERAGE(Skaters!H3:H623))/STDEV(Skaters!H3:H623)</f>
        <v>0.42012449020476544</v>
      </c>
      <c r="I19" s="33">
        <f>(VLOOKUP($A19,Skaters!$A1:$V623,10,FALSE)-AVERAGE(Skaters!J3:J623))/STDEV(Skaters!J3:J623)</f>
        <v>1.8794594382809451</v>
      </c>
      <c r="J19" s="33">
        <f>(VLOOKUP($A19,Skaters!$A1:$V623,11,FALSE)-AVERAGE(Skaters!K3:K623))/STDEV(Skaters!K3:K623)</f>
        <v>1.7971424863459378</v>
      </c>
      <c r="K19" s="33">
        <f>(VLOOKUP($A19,Skaters!$A1:$V623,12,FALSE)-AVERAGE(Skaters!L3:L623))/STDEV(Skaters!L3:L623)</f>
        <v>2.0133263853284231</v>
      </c>
      <c r="L19" s="33">
        <f>(VLOOKUP($A19,Skaters!$A1:$V623,13,FALSE)-AVERAGE(Skaters!M3:M623))/STDEV(Skaters!M3:M623)</f>
        <v>2.0664524094029768</v>
      </c>
      <c r="M19" s="33">
        <f>(VLOOKUP($A19,Skaters!$A1:$V623,14,FALSE)-AVERAGE(Skaters!N3:N623))/STDEV(Skaters!N3:N623)</f>
        <v>2.4526997934137413</v>
      </c>
      <c r="N19" s="33">
        <f>(VLOOKUP($A19,Skaters!$A1:$V623,15,FALSE)-AVERAGE(Skaters!O3:O623))/STDEV(Skaters!O3:O623)</f>
        <v>2.1005177098732188</v>
      </c>
      <c r="O19" s="33">
        <f>(VLOOKUP($A19,Skaters!$A1:$V623,16,FALSE)-AVERAGE(Skaters!P3:P623))/STDEV(Skaters!P3:P623)</f>
        <v>-0.39474997854680427</v>
      </c>
      <c r="P19" s="33">
        <f>(VLOOKUP($A19,Skaters!$A1:$V623,17,FALSE)-AVERAGE(Skaters!Q3:Q623))/STDEV(Skaters!Q3:Q623)</f>
        <v>-0.5330295940808949</v>
      </c>
      <c r="Q19" s="33">
        <f>(VLOOKUP($A19,Skaters!$A1:$V623,18,FALSE)-AVERAGE(Skaters!R3:R623))/STDEV(Skaters!R3:R623)</f>
        <v>1.4157718072989389</v>
      </c>
      <c r="R19" s="33">
        <f>(VLOOKUP($A19,Skaters!$A1:$V623,19,FALSE)-AVERAGE(Skaters!S3:S623))/STDEV(Skaters!S3:S623)</f>
        <v>2.3785238389007124</v>
      </c>
      <c r="S19" s="33">
        <f>(VLOOKUP($A19,Skaters!$A1:$V623,20,FALSE)-AVERAGE(Skaters!T3:T623))/STDEV(Skaters!T3:T623)</f>
        <v>2.9772347884051449</v>
      </c>
      <c r="T19" s="33">
        <f>(VLOOKUP($A19,Skaters!$A1:$V623,21,FALSE)-AVERAGE(Skaters!U3:U623))/STDEV(Skaters!U3:U623)</f>
        <v>2.2211127569456104</v>
      </c>
      <c r="U19" s="33">
        <f>(VLOOKUP($A19,Skaters!$A1:$V623,22,FALSE)-AVERAGE(Skaters!V3:V623))/STDEV(Skaters!V3:V623)</f>
        <v>1.3361167364394764</v>
      </c>
      <c r="V19" s="33">
        <f>IFERROR((VLOOKUP($A19,Skaters!A1:X623,23,FALSE)-AVERAGE(Skaters!W3:W623))/STDEV(Skaters!W3:W623),0)</f>
        <v>0</v>
      </c>
      <c r="W19" s="33">
        <f>IFERROR((VLOOKUP($A19,Skaters!A1:X623,24,FALSE)-AVERAGE(Skaters!X3:X623))/STDEV(Skaters!X3:X623),0)</f>
        <v>0</v>
      </c>
    </row>
    <row r="20" spans="1:23" ht="21.25" customHeight="1" x14ac:dyDescent="0.2">
      <c r="A20" s="47" t="s">
        <v>82</v>
      </c>
      <c r="B20" s="38" t="s">
        <v>83</v>
      </c>
      <c r="C20" s="39">
        <v>33</v>
      </c>
      <c r="D20" s="38" t="s">
        <v>66</v>
      </c>
      <c r="E20" s="40">
        <f t="shared" si="0"/>
        <v>8.6554601425449391</v>
      </c>
      <c r="F20" s="41">
        <f t="shared" si="1"/>
        <v>0.21110878396451072</v>
      </c>
      <c r="G20" s="42">
        <f>VLOOKUP(A20,Skaters!A1:G623,7,FALSE)</f>
        <v>41</v>
      </c>
      <c r="H20" s="43">
        <f>(VLOOKUP($A20,Skaters!$A1:$V623,8,FALSE)-AVERAGE(Skaters!H3:H623))/STDEV(Skaters!H3:H623)</f>
        <v>0.2009164627266791</v>
      </c>
      <c r="I20" s="33">
        <f>(VLOOKUP($A20,Skaters!$A1:$V623,10,FALSE)-AVERAGE(Skaters!J3:J623))/STDEV(Skaters!J3:J623)</f>
        <v>2.4888588321358691</v>
      </c>
      <c r="J20" s="33">
        <f>(VLOOKUP($A20,Skaters!$A1:$V623,11,FALSE)-AVERAGE(Skaters!K3:K623))/STDEV(Skaters!K3:K623)</f>
        <v>1.1944325563141962</v>
      </c>
      <c r="K20" s="33">
        <f>(VLOOKUP($A20,Skaters!$A1:$V623,12,FALSE)-AVERAGE(Skaters!L3:L623))/STDEV(Skaters!L3:L623)</f>
        <v>1.9222364663274372</v>
      </c>
      <c r="L20" s="33">
        <f>(VLOOKUP($A20,Skaters!$A1:$V623,13,FALSE)-AVERAGE(Skaters!M3:M623))/STDEV(Skaters!M3:M623)</f>
        <v>2.8953429835371218</v>
      </c>
      <c r="M20" s="33">
        <f>(VLOOKUP($A20,Skaters!$A1:$V623,14,FALSE)-AVERAGE(Skaters!N3:N623))/STDEV(Skaters!N3:N623)</f>
        <v>1.4385273386400368</v>
      </c>
      <c r="N20" s="33">
        <f>(VLOOKUP($A20,Skaters!$A1:$V623,15,FALSE)-AVERAGE(Skaters!O3:O623))/STDEV(Skaters!O3:O623)</f>
        <v>1.0778700797658736</v>
      </c>
      <c r="O20" s="33">
        <f>(VLOOKUP($A20,Skaters!$A1:$V623,16,FALSE)-AVERAGE(Skaters!P3:P623))/STDEV(Skaters!P3:P623)</f>
        <v>-0.45891262432923352</v>
      </c>
      <c r="P20" s="33">
        <f>(VLOOKUP($A20,Skaters!$A1:$V623,17,FALSE)-AVERAGE(Skaters!Q3:Q623))/STDEV(Skaters!Q3:Q623)</f>
        <v>-0.6019934303258998</v>
      </c>
      <c r="Q20" s="33">
        <f>(VLOOKUP($A20,Skaters!$A1:$V623,18,FALSE)-AVERAGE(Skaters!R3:R623))/STDEV(Skaters!R3:R623)</f>
        <v>1.4578683151211111</v>
      </c>
      <c r="R20" s="33">
        <f>(VLOOKUP($A20,Skaters!$A1:$V623,19,FALSE)-AVERAGE(Skaters!S3:S623))/STDEV(Skaters!S3:S623)</f>
        <v>2.5798957220332213</v>
      </c>
      <c r="S20" s="33">
        <f>(VLOOKUP($A20,Skaters!$A1:$V623,20,FALSE)-AVERAGE(Skaters!T3:T623))/STDEV(Skaters!T3:T623)</f>
        <v>-0.46447564686450393</v>
      </c>
      <c r="T20" s="33">
        <f>(VLOOKUP($A20,Skaters!$A1:$V623,21,FALSE)-AVERAGE(Skaters!U3:U623))/STDEV(Skaters!U3:U623)</f>
        <v>-0.49298179293448974</v>
      </c>
      <c r="U20" s="33">
        <f>(VLOOKUP($A20,Skaters!$A1:$V623,22,FALSE)-AVERAGE(Skaters!V3:V623))/STDEV(Skaters!V3:V623)</f>
        <v>0.89212746674445009</v>
      </c>
      <c r="V20" s="33">
        <f>IFERROR((VLOOKUP($A20,Skaters!A1:X623,23,FALSE)-AVERAGE(Skaters!W3:W623))/STDEV(Skaters!W3:W623),0)</f>
        <v>0</v>
      </c>
      <c r="W20" s="33">
        <f>IFERROR((VLOOKUP($A20,Skaters!A1:X623,24,FALSE)-AVERAGE(Skaters!X3:X623))/STDEV(Skaters!X3:X623),0)</f>
        <v>0</v>
      </c>
    </row>
    <row r="21" spans="1:23" ht="21.25" customHeight="1" x14ac:dyDescent="0.2">
      <c r="A21" s="47" t="s">
        <v>105</v>
      </c>
      <c r="B21" s="38" t="s">
        <v>106</v>
      </c>
      <c r="C21" s="39">
        <v>31</v>
      </c>
      <c r="D21" s="38" t="s">
        <v>84</v>
      </c>
      <c r="E21" s="40">
        <f t="shared" si="0"/>
        <v>8.626230246764985</v>
      </c>
      <c r="F21" s="41">
        <f t="shared" si="1"/>
        <v>0.22118539094269193</v>
      </c>
      <c r="G21" s="42">
        <f>VLOOKUP(A21,Skaters!A1:G623,7,FALSE)</f>
        <v>39</v>
      </c>
      <c r="H21" s="43">
        <f>(VLOOKUP($A21,Skaters!$A1:$V623,8,FALSE)-AVERAGE(Skaters!H3:H623))/STDEV(Skaters!H3:H623)</f>
        <v>2.0730558461830859</v>
      </c>
      <c r="I21" s="33">
        <f>(VLOOKUP($A21,Skaters!$A1:$V623,10,FALSE)-AVERAGE(Skaters!J3:J623))/STDEV(Skaters!J3:J623)</f>
        <v>0.31522181325279791</v>
      </c>
      <c r="J21" s="33">
        <f>(VLOOKUP($A21,Skaters!$A1:$V623,11,FALSE)-AVERAGE(Skaters!K3:K623))/STDEV(Skaters!K3:K623)</f>
        <v>1.8739153083275379</v>
      </c>
      <c r="K21" s="33">
        <f>(VLOOKUP($A21,Skaters!$A1:$V623,12,FALSE)-AVERAGE(Skaters!L3:L623))/STDEV(Skaters!L3:L623)</f>
        <v>1.3244762295337895</v>
      </c>
      <c r="L21" s="33">
        <f>(VLOOKUP($A21,Skaters!$A1:$V623,13,FALSE)-AVERAGE(Skaters!M3:M623))/STDEV(Skaters!M3:M623)</f>
        <v>1.891771627285302</v>
      </c>
      <c r="M21" s="33">
        <f>(VLOOKUP($A21,Skaters!$A1:$V623,14,FALSE)-AVERAGE(Skaters!N3:N623))/STDEV(Skaters!N3:N623)</f>
        <v>1.0782759562425515</v>
      </c>
      <c r="N21" s="33">
        <f>(VLOOKUP($A21,Skaters!$A1:$V623,15,FALSE)-AVERAGE(Skaters!O3:O623))/STDEV(Skaters!O3:O623)</f>
        <v>2.3104295925439837</v>
      </c>
      <c r="O21" s="33">
        <f>(VLOOKUP($A21,Skaters!$A1:$V623,16,FALSE)-AVERAGE(Skaters!P3:P623))/STDEV(Skaters!P3:P623)</f>
        <v>1.4499711934822153</v>
      </c>
      <c r="P21" s="33">
        <f>(VLOOKUP($A21,Skaters!$A1:$V623,17,FALSE)-AVERAGE(Skaters!Q3:Q623))/STDEV(Skaters!Q3:Q623)</f>
        <v>-0.77635930032023548</v>
      </c>
      <c r="Q21" s="33">
        <f>(VLOOKUP($A21,Skaters!$A1:$V623,18,FALSE)-AVERAGE(Skaters!R3:R623))/STDEV(Skaters!R3:R623)</f>
        <v>0.78492071187314771</v>
      </c>
      <c r="R21" s="33">
        <f>(VLOOKUP($A21,Skaters!$A1:$V623,19,FALSE)-AVERAGE(Skaters!S3:S623))/STDEV(Skaters!S3:S623)</f>
        <v>0.47898042382460904</v>
      </c>
      <c r="S21" s="33">
        <f>(VLOOKUP($A21,Skaters!$A1:$V623,20,FALSE)-AVERAGE(Skaters!T3:T623))/STDEV(Skaters!T3:T623)</f>
        <v>-0.5927671975926263</v>
      </c>
      <c r="T21" s="33">
        <f>(VLOOKUP($A21,Skaters!$A1:$V623,21,FALSE)-AVERAGE(Skaters!U3:U623))/STDEV(Skaters!U3:U623)</f>
        <v>-0.6469021370023692</v>
      </c>
      <c r="U21" s="33">
        <f>(VLOOKUP($A21,Skaters!$A1:$V623,22,FALSE)-AVERAGE(Skaters!V3:V623))/STDEV(Skaters!V3:V623)</f>
        <v>-1.2078191348136267</v>
      </c>
      <c r="V21" s="33">
        <f>IFERROR((VLOOKUP($A21,Skaters!A1:X623,23,FALSE)-AVERAGE(Skaters!W3:W623))/STDEV(Skaters!W3:W623),0)</f>
        <v>0</v>
      </c>
      <c r="W21" s="33">
        <f>IFERROR((VLOOKUP($A21,Skaters!A1:X623,24,FALSE)-AVERAGE(Skaters!X3:X623))/STDEV(Skaters!X3:X623),0)</f>
        <v>0</v>
      </c>
    </row>
    <row r="22" spans="1:23" ht="21.25" customHeight="1" x14ac:dyDescent="0.15">
      <c r="A22" s="44" t="s">
        <v>80</v>
      </c>
      <c r="B22" s="48" t="s">
        <v>81</v>
      </c>
      <c r="C22" s="49">
        <v>24</v>
      </c>
      <c r="D22" s="48" t="s">
        <v>59</v>
      </c>
      <c r="E22" s="40">
        <f t="shared" si="0"/>
        <v>8.4027121603047163</v>
      </c>
      <c r="F22" s="41">
        <f t="shared" si="1"/>
        <v>0.19097073091601627</v>
      </c>
      <c r="G22" s="42">
        <f>VLOOKUP(A22,Skaters!A1:G623,7,FALSE)</f>
        <v>44</v>
      </c>
      <c r="H22" s="43">
        <f>(VLOOKUP($A22,Skaters!$A1:$V623,8,FALSE)-AVERAGE(Skaters!H3:H623))/STDEV(Skaters!H3:H623)</f>
        <v>0.30368363725858288</v>
      </c>
      <c r="I22" s="33">
        <f>(VLOOKUP($A22,Skaters!$A1:$V623,10,FALSE)-AVERAGE(Skaters!J3:J623))/STDEV(Skaters!J3:J623)</f>
        <v>2.4114881454635522</v>
      </c>
      <c r="J22" s="33">
        <f>(VLOOKUP($A22,Skaters!$A1:$V623,11,FALSE)-AVERAGE(Skaters!K3:K623))/STDEV(Skaters!K3:K623)</f>
        <v>1.7876657393640734</v>
      </c>
      <c r="K22" s="33">
        <f>(VLOOKUP($A22,Skaters!$A1:$V623,12,FALSE)-AVERAGE(Skaters!L3:L623))/STDEV(Skaters!L3:L623)</f>
        <v>2.2580574233714183</v>
      </c>
      <c r="L22" s="33">
        <f>(VLOOKUP($A22,Skaters!$A1:$V623,13,FALSE)-AVERAGE(Skaters!M3:M623))/STDEV(Skaters!M3:M623)</f>
        <v>1.5257200384361906</v>
      </c>
      <c r="M22" s="33">
        <f>(VLOOKUP($A22,Skaters!$A1:$V623,14,FALSE)-AVERAGE(Skaters!N3:N623))/STDEV(Skaters!N3:N623)</f>
        <v>2.8786645948309935</v>
      </c>
      <c r="N22" s="33">
        <f>(VLOOKUP($A22,Skaters!$A1:$V623,15,FALSE)-AVERAGE(Skaters!O3:O623))/STDEV(Skaters!O3:O623)</f>
        <v>2.2225829304058871</v>
      </c>
      <c r="O22" s="33">
        <f>(VLOOKUP($A22,Skaters!$A1:$V623,16,FALSE)-AVERAGE(Skaters!P3:P623))/STDEV(Skaters!P3:P623)</f>
        <v>-0.72593730465036677</v>
      </c>
      <c r="P22" s="33">
        <f>(VLOOKUP($A22,Skaters!$A1:$V623,17,FALSE)-AVERAGE(Skaters!Q3:Q623))/STDEV(Skaters!Q3:Q623)</f>
        <v>-0.760265256762097</v>
      </c>
      <c r="Q22" s="33">
        <f>(VLOOKUP($A22,Skaters!$A1:$V623,18,FALSE)-AVERAGE(Skaters!R3:R623))/STDEV(Skaters!R3:R623)</f>
        <v>1.1811926112853808</v>
      </c>
      <c r="R22" s="33">
        <f>(VLOOKUP($A22,Skaters!$A1:$V623,19,FALSE)-AVERAGE(Skaters!S3:S623))/STDEV(Skaters!S3:S623)</f>
        <v>2.8799707071420211</v>
      </c>
      <c r="S22" s="33">
        <f>(VLOOKUP($A22,Skaters!$A1:$V623,20,FALSE)-AVERAGE(Skaters!T3:T623))/STDEV(Skaters!T3:T623)</f>
        <v>1.735171381809111</v>
      </c>
      <c r="T22" s="33">
        <f>(VLOOKUP($A22,Skaters!$A1:$V623,21,FALSE)-AVERAGE(Skaters!U3:U623))/STDEV(Skaters!U3:U623)</f>
        <v>1.7779674165375974</v>
      </c>
      <c r="U22" s="33">
        <f>(VLOOKUP($A22,Skaters!$A1:$V623,22,FALSE)-AVERAGE(Skaters!V3:V623))/STDEV(Skaters!V3:V623)</f>
        <v>1.0492715844341469</v>
      </c>
      <c r="V22" s="33">
        <f>IFERROR((VLOOKUP($A22,Skaters!A1:X623,23,FALSE)-AVERAGE(Skaters!W3:W623))/STDEV(Skaters!W3:W623),0)</f>
        <v>0</v>
      </c>
      <c r="W22" s="33">
        <f>IFERROR((VLOOKUP($A22,Skaters!A1:X623,24,FALSE)-AVERAGE(Skaters!X3:X623))/STDEV(Skaters!X3:X623),0)</f>
        <v>0</v>
      </c>
    </row>
    <row r="23" spans="1:23" ht="21.25" customHeight="1" x14ac:dyDescent="0.15">
      <c r="A23" s="44" t="s">
        <v>85</v>
      </c>
      <c r="B23" s="48" t="s">
        <v>86</v>
      </c>
      <c r="C23" s="49">
        <v>34</v>
      </c>
      <c r="D23" s="48" t="s">
        <v>59</v>
      </c>
      <c r="E23" s="40">
        <f t="shared" si="0"/>
        <v>8.375722923954017</v>
      </c>
      <c r="F23" s="41">
        <f t="shared" si="1"/>
        <v>0.20428592497448822</v>
      </c>
      <c r="G23" s="42">
        <f>VLOOKUP(A23,Skaters!A1:G623,7,FALSE)</f>
        <v>41</v>
      </c>
      <c r="H23" s="43">
        <f>(VLOOKUP($A23,Skaters!$A1:$V623,8,FALSE)-AVERAGE(Skaters!H3:H623))/STDEV(Skaters!H3:H623)</f>
        <v>0.70474533634064329</v>
      </c>
      <c r="I23" s="33">
        <f>(VLOOKUP($A23,Skaters!$A1:$V623,10,FALSE)-AVERAGE(Skaters!J3:J623))/STDEV(Skaters!J3:J623)</f>
        <v>1.6241180024080684</v>
      </c>
      <c r="J23" s="33">
        <f>(VLOOKUP($A23,Skaters!$A1:$V623,11,FALSE)-AVERAGE(Skaters!K3:K623))/STDEV(Skaters!K3:K623)</f>
        <v>2.3381256459913824</v>
      </c>
      <c r="K23" s="33">
        <f>(VLOOKUP($A23,Skaters!$A1:$V623,12,FALSE)-AVERAGE(Skaters!L3:L623))/STDEV(Skaters!L3:L623)</f>
        <v>2.2325033233323266</v>
      </c>
      <c r="L23" s="33">
        <f>(VLOOKUP($A23,Skaters!$A1:$V623,13,FALSE)-AVERAGE(Skaters!M3:M623))/STDEV(Skaters!M3:M623)</f>
        <v>1.2492818612475509</v>
      </c>
      <c r="M23" s="33">
        <f>(VLOOKUP($A23,Skaters!$A1:$V623,14,FALSE)-AVERAGE(Skaters!N3:N623))/STDEV(Skaters!N3:N623)</f>
        <v>1.2405143590421048</v>
      </c>
      <c r="N23" s="33">
        <f>(VLOOKUP($A23,Skaters!$A1:$V623,15,FALSE)-AVERAGE(Skaters!O3:O623))/STDEV(Skaters!O3:O623)</f>
        <v>2.3984566611563269</v>
      </c>
      <c r="O23" s="33">
        <f>(VLOOKUP($A23,Skaters!$A1:$V623,16,FALSE)-AVERAGE(Skaters!P3:P623))/STDEV(Skaters!P3:P623)</f>
        <v>-0.63834848387117504</v>
      </c>
      <c r="P23" s="33">
        <f>(VLOOKUP($A23,Skaters!$A1:$V623,17,FALSE)-AVERAGE(Skaters!Q3:Q623))/STDEV(Skaters!Q3:Q623)</f>
        <v>-0.86825817797848659</v>
      </c>
      <c r="Q23" s="33">
        <f>(VLOOKUP($A23,Skaters!$A1:$V623,18,FALSE)-AVERAGE(Skaters!R3:R623))/STDEV(Skaters!R3:R623)</f>
        <v>1.4040892370218627</v>
      </c>
      <c r="R23" s="33">
        <f>(VLOOKUP($A23,Skaters!$A1:$V623,19,FALSE)-AVERAGE(Skaters!S3:S623))/STDEV(Skaters!S3:S623)</f>
        <v>1.6557882227607181</v>
      </c>
      <c r="S23" s="33">
        <f>(VLOOKUP($A23,Skaters!$A1:$V623,20,FALSE)-AVERAGE(Skaters!T3:T623))/STDEV(Skaters!T3:T623)</f>
        <v>3.255889533254881</v>
      </c>
      <c r="T23" s="33">
        <f>(VLOOKUP($A23,Skaters!$A1:$V623,21,FALSE)-AVERAGE(Skaters!U3:U623))/STDEV(Skaters!U3:U623)</f>
        <v>3.0889223616690251</v>
      </c>
      <c r="U23" s="33">
        <f>(VLOOKUP($A23,Skaters!$A1:$V623,22,FALSE)-AVERAGE(Skaters!V3:V623))/STDEV(Skaters!V3:V623)</f>
        <v>1.1276929268778888</v>
      </c>
      <c r="V23" s="33">
        <f>IFERROR((VLOOKUP($A23,Skaters!A1:X623,23,FALSE)-AVERAGE(Skaters!W3:W623))/STDEV(Skaters!W3:W623),0)</f>
        <v>0</v>
      </c>
      <c r="W23" s="33">
        <f>IFERROR((VLOOKUP($A23,Skaters!A1:X623,24,FALSE)-AVERAGE(Skaters!X3:X623))/STDEV(Skaters!X3:X623),0)</f>
        <v>0</v>
      </c>
    </row>
    <row r="24" spans="1:23" ht="21.25" customHeight="1" x14ac:dyDescent="0.15">
      <c r="A24" s="44" t="s">
        <v>91</v>
      </c>
      <c r="B24" s="45" t="s">
        <v>86</v>
      </c>
      <c r="C24" s="46">
        <v>27</v>
      </c>
      <c r="D24" s="45" t="s">
        <v>73</v>
      </c>
      <c r="E24" s="40">
        <f t="shared" si="0"/>
        <v>8.2990149927532428</v>
      </c>
      <c r="F24" s="41">
        <f t="shared" si="1"/>
        <v>0.20241499982324981</v>
      </c>
      <c r="G24" s="42">
        <f>VLOOKUP(A24,Skaters!A1:G623,7,FALSE)</f>
        <v>41</v>
      </c>
      <c r="H24" s="43">
        <f>(VLOOKUP($A24,Skaters!$A1:$V623,8,FALSE)-AVERAGE(Skaters!H3:H623))/STDEV(Skaters!H3:H623)</f>
        <v>0.65642813096112296</v>
      </c>
      <c r="I24" s="33">
        <f>(VLOOKUP($A24,Skaters!$A1:$V623,10,FALSE)-AVERAGE(Skaters!J3:J623))/STDEV(Skaters!J3:J623)</f>
        <v>2.4260181392252353</v>
      </c>
      <c r="J24" s="33">
        <f>(VLOOKUP($A24,Skaters!$A1:$V623,11,FALSE)-AVERAGE(Skaters!K3:K623))/STDEV(Skaters!K3:K623)</f>
        <v>1.5483205316712734</v>
      </c>
      <c r="K24" s="33">
        <f>(VLOOKUP($A24,Skaters!$A1:$V623,12,FALSE)-AVERAGE(Skaters!L3:L623))/STDEV(Skaters!L3:L623)</f>
        <v>2.1147055091747338</v>
      </c>
      <c r="L24" s="33">
        <f>(VLOOKUP($A24,Skaters!$A1:$V623,13,FALSE)-AVERAGE(Skaters!M3:M623))/STDEV(Skaters!M3:M623)</f>
        <v>1.7551798353775971</v>
      </c>
      <c r="M24" s="33">
        <f>(VLOOKUP($A24,Skaters!$A1:$V623,14,FALSE)-AVERAGE(Skaters!N3:N623))/STDEV(Skaters!N3:N623)</f>
        <v>2.0825963243645313</v>
      </c>
      <c r="N24" s="33">
        <f>(VLOOKUP($A24,Skaters!$A1:$V623,15,FALSE)-AVERAGE(Skaters!O3:O623))/STDEV(Skaters!O3:O623)</f>
        <v>1.6036619314370186</v>
      </c>
      <c r="O24" s="33">
        <f>(VLOOKUP($A24,Skaters!$A1:$V623,16,FALSE)-AVERAGE(Skaters!P3:P623))/STDEV(Skaters!P3:P623)</f>
        <v>-0.45236566677008661</v>
      </c>
      <c r="P24" s="33">
        <f>(VLOOKUP($A24,Skaters!$A1:$V623,17,FALSE)-AVERAGE(Skaters!Q3:Q623))/STDEV(Skaters!Q3:Q623)</f>
        <v>-0.49331418492604417</v>
      </c>
      <c r="Q24" s="33">
        <f>(VLOOKUP($A24,Skaters!$A1:$V623,18,FALSE)-AVERAGE(Skaters!R3:R623))/STDEV(Skaters!R3:R623)</f>
        <v>1.418200221812205</v>
      </c>
      <c r="R24" s="33">
        <f>(VLOOKUP($A24,Skaters!$A1:$V623,19,FALSE)-AVERAGE(Skaters!S3:S623))/STDEV(Skaters!S3:S623)</f>
        <v>2.4400444282801637</v>
      </c>
      <c r="S24" s="33">
        <f>(VLOOKUP($A24,Skaters!$A1:$V623,20,FALSE)-AVERAGE(Skaters!T3:T623))/STDEV(Skaters!T3:T623)</f>
        <v>-0.5132503601388656</v>
      </c>
      <c r="T24" s="33">
        <f>(VLOOKUP($A24,Skaters!$A1:$V623,21,FALSE)-AVERAGE(Skaters!U3:U623))/STDEV(Skaters!U3:U623)</f>
        <v>-0.5339489283184744</v>
      </c>
      <c r="U24" s="33">
        <f>(VLOOKUP($A24,Skaters!$A1:$V623,22,FALSE)-AVERAGE(Skaters!V3:V623))/STDEV(Skaters!V3:V623)</f>
        <v>0.70612956369612256</v>
      </c>
      <c r="V24" s="33">
        <f>IFERROR((VLOOKUP($A24,Skaters!A1:X623,23,FALSE)-AVERAGE(Skaters!W3:W623))/STDEV(Skaters!W3:W623),0)</f>
        <v>0</v>
      </c>
      <c r="W24" s="33">
        <f>IFERROR((VLOOKUP($A24,Skaters!A1:X623,24,FALSE)-AVERAGE(Skaters!X3:X623))/STDEV(Skaters!X3:X623),0)</f>
        <v>0</v>
      </c>
    </row>
    <row r="25" spans="1:23" ht="21.25" customHeight="1" x14ac:dyDescent="0.15">
      <c r="A25" s="44" t="s">
        <v>77</v>
      </c>
      <c r="B25" s="48" t="s">
        <v>78</v>
      </c>
      <c r="C25" s="49">
        <v>28</v>
      </c>
      <c r="D25" s="48" t="s">
        <v>73</v>
      </c>
      <c r="E25" s="40">
        <f t="shared" si="0"/>
        <v>8.0442355924159124</v>
      </c>
      <c r="F25" s="41">
        <f t="shared" si="1"/>
        <v>0.17487468679165027</v>
      </c>
      <c r="G25" s="42">
        <f>VLOOKUP(A25,Skaters!A1:G623,7,FALSE)</f>
        <v>46</v>
      </c>
      <c r="H25" s="43">
        <f>(VLOOKUP($A25,Skaters!$A1:$V623,8,FALSE)-AVERAGE(Skaters!H3:H623))/STDEV(Skaters!H3:H623)</f>
        <v>0.39146153422445212</v>
      </c>
      <c r="I25" s="33">
        <f>(VLOOKUP($A25,Skaters!$A1:$V623,10,FALSE)-AVERAGE(Skaters!J3:J623))/STDEV(Skaters!J3:J623)</f>
        <v>1.6658605843500023</v>
      </c>
      <c r="J25" s="33">
        <f>(VLOOKUP($A25,Skaters!$A1:$V623,11,FALSE)-AVERAGE(Skaters!K3:K623))/STDEV(Skaters!K3:K623)</f>
        <v>2.4022190221529169</v>
      </c>
      <c r="K25" s="33">
        <f>(VLOOKUP($A25,Skaters!$A1:$V623,12,FALSE)-AVERAGE(Skaters!L3:L623))/STDEV(Skaters!L3:L623)</f>
        <v>2.2923923296262889</v>
      </c>
      <c r="L25" s="33">
        <f>(VLOOKUP($A25,Skaters!$A1:$V623,13,FALSE)-AVERAGE(Skaters!M3:M623))/STDEV(Skaters!M3:M623)</f>
        <v>2.0074819863092537</v>
      </c>
      <c r="M25" s="33">
        <f>(VLOOKUP($A25,Skaters!$A1:$V623,14,FALSE)-AVERAGE(Skaters!N3:N623))/STDEV(Skaters!N3:N623)</f>
        <v>1.4559244454948734</v>
      </c>
      <c r="N25" s="33">
        <f>(VLOOKUP($A25,Skaters!$A1:$V623,15,FALSE)-AVERAGE(Skaters!O3:O623))/STDEV(Skaters!O3:O623)</f>
        <v>1.848475338077626</v>
      </c>
      <c r="O25" s="33">
        <f>(VLOOKUP($A25,Skaters!$A1:$V623,16,FALSE)-AVERAGE(Skaters!P3:P623))/STDEV(Skaters!P3:P623)</f>
        <v>-1.1381030663109708</v>
      </c>
      <c r="P25" s="33">
        <f>(VLOOKUP($A25,Skaters!$A1:$V623,17,FALSE)-AVERAGE(Skaters!Q3:Q623))/STDEV(Skaters!Q3:Q623)</f>
        <v>-1.565521030587703</v>
      </c>
      <c r="Q25" s="33">
        <f>(VLOOKUP($A25,Skaters!$A1:$V623,18,FALSE)-AVERAGE(Skaters!R3:R623))/STDEV(Skaters!R3:R623)</f>
        <v>1.2583017278370847</v>
      </c>
      <c r="R25" s="33">
        <f>(VLOOKUP($A25,Skaters!$A1:$V623,19,FALSE)-AVERAGE(Skaters!S3:S623))/STDEV(Skaters!S3:S623)</f>
        <v>2.2647913832954876</v>
      </c>
      <c r="S25" s="33">
        <f>(VLOOKUP($A25,Skaters!$A1:$V623,20,FALSE)-AVERAGE(Skaters!T3:T623))/STDEV(Skaters!T3:T623)</f>
        <v>-0.58778899198073919</v>
      </c>
      <c r="T25" s="33">
        <f>(VLOOKUP($A25,Skaters!$A1:$V623,21,FALSE)-AVERAGE(Skaters!U3:U623))/STDEV(Skaters!U3:U623)</f>
        <v>-0.63829467282227637</v>
      </c>
      <c r="U25" s="33">
        <f>(VLOOKUP($A25,Skaters!$A1:$V623,22,FALSE)-AVERAGE(Skaters!V3:V623))/STDEV(Skaters!V3:V623)</f>
        <v>-1.2078191348136267</v>
      </c>
      <c r="V25" s="33">
        <f>IFERROR((VLOOKUP($A25,Skaters!A1:X623,23,FALSE)-AVERAGE(Skaters!W3:W623))/STDEV(Skaters!W3:W623),0)</f>
        <v>0</v>
      </c>
      <c r="W25" s="33">
        <f>IFERROR((VLOOKUP($A25,Skaters!A1:X623,24,FALSE)-AVERAGE(Skaters!X3:X623))/STDEV(Skaters!X3:X623),0)</f>
        <v>0</v>
      </c>
    </row>
    <row r="26" spans="1:23" ht="21.25" customHeight="1" x14ac:dyDescent="0.15">
      <c r="A26" s="37" t="s">
        <v>87</v>
      </c>
      <c r="B26" s="38" t="s">
        <v>88</v>
      </c>
      <c r="C26" s="39">
        <v>28</v>
      </c>
      <c r="D26" s="38" t="s">
        <v>66</v>
      </c>
      <c r="E26" s="40">
        <f t="shared" si="0"/>
        <v>7.9630167418598754</v>
      </c>
      <c r="F26" s="41">
        <f t="shared" si="1"/>
        <v>0.19907541854649688</v>
      </c>
      <c r="G26" s="42">
        <f>VLOOKUP(A26,Skaters!A1:G623,7,FALSE)</f>
        <v>40</v>
      </c>
      <c r="H26" s="43">
        <f>(VLOOKUP($A26,Skaters!$A1:$V623,8,FALSE)-AVERAGE(Skaters!H3:H623))/STDEV(Skaters!H3:H623)</f>
        <v>0.58839857265803075</v>
      </c>
      <c r="I26" s="33">
        <f>(VLOOKUP($A26,Skaters!$A1:$V623,10,FALSE)-AVERAGE(Skaters!J3:J623))/STDEV(Skaters!J3:J623)</f>
        <v>1.4083065282147327</v>
      </c>
      <c r="J26" s="33">
        <f>(VLOOKUP($A26,Skaters!$A1:$V623,11,FALSE)-AVERAGE(Skaters!K3:K623))/STDEV(Skaters!K3:K623)</f>
        <v>2.9299477594427521</v>
      </c>
      <c r="K26" s="33">
        <f>(VLOOKUP($A26,Skaters!$A1:$V623,12,FALSE)-AVERAGE(Skaters!L3:L623))/STDEV(Skaters!L3:L623)</f>
        <v>2.5022090929827918</v>
      </c>
      <c r="L26" s="33">
        <f>(VLOOKUP($A26,Skaters!$A1:$V623,13,FALSE)-AVERAGE(Skaters!M3:M623))/STDEV(Skaters!M3:M623)</f>
        <v>0.83684586472163758</v>
      </c>
      <c r="M26" s="33">
        <f>(VLOOKUP($A26,Skaters!$A1:$V623,14,FALSE)-AVERAGE(Skaters!N3:N623))/STDEV(Skaters!N3:N623)</f>
        <v>0.70068775421281382</v>
      </c>
      <c r="N26" s="33">
        <f>(VLOOKUP($A26,Skaters!$A1:$V623,15,FALSE)-AVERAGE(Skaters!O3:O623))/STDEV(Skaters!O3:O623)</f>
        <v>2.0614426529871896</v>
      </c>
      <c r="O26" s="33">
        <f>(VLOOKUP($A26,Skaters!$A1:$V623,16,FALSE)-AVERAGE(Skaters!P3:P623))/STDEV(Skaters!P3:P623)</f>
        <v>-0.73203742854333076</v>
      </c>
      <c r="P26" s="33">
        <f>(VLOOKUP($A26,Skaters!$A1:$V623,17,FALSE)-AVERAGE(Skaters!Q3:Q623))/STDEV(Skaters!Q3:Q623)</f>
        <v>-0.27956872032167723</v>
      </c>
      <c r="Q26" s="33">
        <f>(VLOOKUP($A26,Skaters!$A1:$V623,18,FALSE)-AVERAGE(Skaters!R3:R623))/STDEV(Skaters!R3:R623)</f>
        <v>1.4585113650368939</v>
      </c>
      <c r="R26" s="33">
        <f>(VLOOKUP($A26,Skaters!$A1:$V623,19,FALSE)-AVERAGE(Skaters!S3:S623))/STDEV(Skaters!S3:S623)</f>
        <v>1.2969077599729362</v>
      </c>
      <c r="S26" s="33">
        <f>(VLOOKUP($A26,Skaters!$A1:$V623,20,FALSE)-AVERAGE(Skaters!T3:T623))/STDEV(Skaters!T3:T623)</f>
        <v>-0.47967529986154595</v>
      </c>
      <c r="T26" s="33">
        <f>(VLOOKUP($A26,Skaters!$A1:$V623,21,FALSE)-AVERAGE(Skaters!U3:U623))/STDEV(Skaters!U3:U623)</f>
        <v>-0.45582750375384812</v>
      </c>
      <c r="U26" s="33">
        <f>(VLOOKUP($A26,Skaters!$A1:$V623,22,FALSE)-AVERAGE(Skaters!V3:V623))/STDEV(Skaters!V3:V623)</f>
        <v>0.51962253657066471</v>
      </c>
      <c r="V26" s="33">
        <f>IFERROR((VLOOKUP($A26,Skaters!A1:X623,23,FALSE)-AVERAGE(Skaters!W3:W623))/STDEV(Skaters!W3:W623),0)</f>
        <v>0</v>
      </c>
      <c r="W26" s="33">
        <f>IFERROR((VLOOKUP($A26,Skaters!A1:X623,24,FALSE)-AVERAGE(Skaters!X3:X623))/STDEV(Skaters!X3:X623),0)</f>
        <v>0</v>
      </c>
    </row>
    <row r="27" spans="1:23" ht="21.25" customHeight="1" x14ac:dyDescent="0.2">
      <c r="A27" s="47" t="s">
        <v>101</v>
      </c>
      <c r="B27" s="38" t="s">
        <v>94</v>
      </c>
      <c r="C27" s="39">
        <v>25</v>
      </c>
      <c r="D27" s="38" t="s">
        <v>60</v>
      </c>
      <c r="E27" s="40">
        <f t="shared" si="0"/>
        <v>7.8527667689937966</v>
      </c>
      <c r="F27" s="41">
        <f t="shared" si="1"/>
        <v>0.17847197202258627</v>
      </c>
      <c r="G27" s="42">
        <f>VLOOKUP(A27,Skaters!A1:G623,7,FALSE)</f>
        <v>44</v>
      </c>
      <c r="H27" s="43">
        <f>(VLOOKUP($A27,Skaters!$A1:$V623,8,FALSE)-AVERAGE(Skaters!H3:H623))/STDEV(Skaters!H3:H623)</f>
        <v>0.29357312629260934</v>
      </c>
      <c r="I27" s="33">
        <f>(VLOOKUP($A27,Skaters!$A1:$V623,10,FALSE)-AVERAGE(Skaters!J3:J623))/STDEV(Skaters!J3:J623)</f>
        <v>2.1000863487431065</v>
      </c>
      <c r="J27" s="33">
        <f>(VLOOKUP($A27,Skaters!$A1:$V623,11,FALSE)-AVERAGE(Skaters!K3:K623))/STDEV(Skaters!K3:K623)</f>
        <v>1.3492766393689719</v>
      </c>
      <c r="K27" s="33">
        <f>(VLOOKUP($A27,Skaters!$A1:$V623,12,FALSE)-AVERAGE(Skaters!L3:L623))/STDEV(Skaters!L3:L623)</f>
        <v>1.8362274642139973</v>
      </c>
      <c r="L27" s="33">
        <f>(VLOOKUP($A27,Skaters!$A1:$V623,13,FALSE)-AVERAGE(Skaters!M3:M623))/STDEV(Skaters!M3:M623)</f>
        <v>1.5247926748607141</v>
      </c>
      <c r="M27" s="33">
        <f>(VLOOKUP($A27,Skaters!$A1:$V623,14,FALSE)-AVERAGE(Skaters!N3:N623))/STDEV(Skaters!N3:N623)</f>
        <v>1.9144596025698655</v>
      </c>
      <c r="N27" s="33">
        <f>(VLOOKUP($A27,Skaters!$A1:$V623,15,FALSE)-AVERAGE(Skaters!O3:O623))/STDEV(Skaters!O3:O623)</f>
        <v>2.4291768185512321</v>
      </c>
      <c r="O27" s="33">
        <f>(VLOOKUP($A27,Skaters!$A1:$V623,16,FALSE)-AVERAGE(Skaters!P3:P623))/STDEV(Skaters!P3:P623)</f>
        <v>-0.47539015854068345</v>
      </c>
      <c r="P27" s="33">
        <f>(VLOOKUP($A27,Skaters!$A1:$V623,17,FALSE)-AVERAGE(Skaters!Q3:Q623))/STDEV(Skaters!Q3:Q623)</f>
        <v>-0.16202009108869236</v>
      </c>
      <c r="Q27" s="33">
        <f>(VLOOKUP($A27,Skaters!$A1:$V623,18,FALSE)-AVERAGE(Skaters!R3:R623))/STDEV(Skaters!R3:R623)</f>
        <v>0.92482444601045499</v>
      </c>
      <c r="R27" s="33">
        <f>(VLOOKUP($A27,Skaters!$A1:$V623,19,FALSE)-AVERAGE(Skaters!S3:S623))/STDEV(Skaters!S3:S623)</f>
        <v>2.2795889771041233</v>
      </c>
      <c r="S27" s="33">
        <f>(VLOOKUP($A27,Skaters!$A1:$V623,20,FALSE)-AVERAGE(Skaters!T3:T623))/STDEV(Skaters!T3:T623)</f>
        <v>1.0027401191249117</v>
      </c>
      <c r="T27" s="33">
        <f>(VLOOKUP($A27,Skaters!$A1:$V623,21,FALSE)-AVERAGE(Skaters!U3:U623))/STDEV(Skaters!U3:U623)</f>
        <v>1.0249352333461368</v>
      </c>
      <c r="U27" s="33">
        <f>(VLOOKUP($A27,Skaters!$A1:$V623,22,FALSE)-AVERAGE(Skaters!V3:V623))/STDEV(Skaters!V3:V623)</f>
        <v>1.042665983793901</v>
      </c>
      <c r="V27" s="33">
        <f>IFERROR((VLOOKUP($A27,Skaters!A1:X623,23,FALSE)-AVERAGE(Skaters!W3:W623))/STDEV(Skaters!W3:W623),0)</f>
        <v>0</v>
      </c>
      <c r="W27" s="33">
        <f>IFERROR((VLOOKUP($A27,Skaters!A1:X623,24,FALSE)-AVERAGE(Skaters!X3:X623))/STDEV(Skaters!X3:X623),0)</f>
        <v>0</v>
      </c>
    </row>
    <row r="28" spans="1:23" ht="21.25" customHeight="1" x14ac:dyDescent="0.2">
      <c r="A28" s="47" t="s">
        <v>41</v>
      </c>
      <c r="B28" s="38" t="s">
        <v>86</v>
      </c>
      <c r="C28" s="39">
        <v>34</v>
      </c>
      <c r="D28" s="38" t="s">
        <v>84</v>
      </c>
      <c r="E28" s="40">
        <f t="shared" si="0"/>
        <v>7.830584660165818</v>
      </c>
      <c r="F28" s="41">
        <f t="shared" si="1"/>
        <v>0.1909898697601419</v>
      </c>
      <c r="G28" s="42">
        <f>VLOOKUP(A28,Skaters!A1:G623,7,FALSE)</f>
        <v>41</v>
      </c>
      <c r="H28" s="43">
        <f>(VLOOKUP($A28,Skaters!$A1:$V623,8,FALSE)-AVERAGE(Skaters!H3:H623))/STDEV(Skaters!H3:H623)</f>
        <v>2.2552795379172106</v>
      </c>
      <c r="I28" s="33">
        <f>(VLOOKUP($A28,Skaters!$A1:$V623,10,FALSE)-AVERAGE(Skaters!J3:J623))/STDEV(Skaters!J3:J623)</f>
        <v>-0.30079680886762877</v>
      </c>
      <c r="J28" s="33">
        <f>(VLOOKUP($A28,Skaters!$A1:$V623,11,FALSE)-AVERAGE(Skaters!K3:K623))/STDEV(Skaters!K3:K623)</f>
        <v>2.3585990120748916</v>
      </c>
      <c r="K28" s="33">
        <f>(VLOOKUP($A28,Skaters!$A1:$V623,12,FALSE)-AVERAGE(Skaters!L3:L623))/STDEV(Skaters!L3:L623)</f>
        <v>1.3383814701448713</v>
      </c>
      <c r="L28" s="33">
        <f>(VLOOKUP($A28,Skaters!$A1:$V623,13,FALSE)-AVERAGE(Skaters!M3:M623))/STDEV(Skaters!M3:M623)</f>
        <v>1.0833883156739799</v>
      </c>
      <c r="M28" s="33">
        <f>(VLOOKUP($A28,Skaters!$A1:$V623,14,FALSE)-AVERAGE(Skaters!N3:N623))/STDEV(Skaters!N3:N623)</f>
        <v>6.494900028445523E-2</v>
      </c>
      <c r="N28" s="33">
        <f>(VLOOKUP($A28,Skaters!$A1:$V623,15,FALSE)-AVERAGE(Skaters!O3:O623))/STDEV(Skaters!O3:O623)</f>
        <v>1.7500995287645547</v>
      </c>
      <c r="O28" s="33">
        <f>(VLOOKUP($A28,Skaters!$A1:$V623,16,FALSE)-AVERAGE(Skaters!P3:P623))/STDEV(Skaters!P3:P623)</f>
        <v>1.6007571572268788</v>
      </c>
      <c r="P28" s="33">
        <f>(VLOOKUP($A28,Skaters!$A1:$V623,17,FALSE)-AVERAGE(Skaters!Q3:Q623))/STDEV(Skaters!Q3:Q623)</f>
        <v>0.96248104628073272</v>
      </c>
      <c r="Q28" s="33">
        <f>(VLOOKUP($A28,Skaters!$A1:$V623,18,FALSE)-AVERAGE(Skaters!R3:R623))/STDEV(Skaters!R3:R623)</f>
        <v>1.3385374552931413</v>
      </c>
      <c r="R28" s="33">
        <f>(VLOOKUP($A28,Skaters!$A1:$V623,19,FALSE)-AVERAGE(Skaters!S3:S623))/STDEV(Skaters!S3:S623)</f>
        <v>-0.22677335383548317</v>
      </c>
      <c r="S28" s="33">
        <f>(VLOOKUP($A28,Skaters!$A1:$V623,20,FALSE)-AVERAGE(Skaters!T3:T623))/STDEV(Skaters!T3:T623)</f>
        <v>-0.5927671975926263</v>
      </c>
      <c r="T28" s="33">
        <f>(VLOOKUP($A28,Skaters!$A1:$V623,21,FALSE)-AVERAGE(Skaters!U3:U623))/STDEV(Skaters!U3:U623)</f>
        <v>-0.6456187415850162</v>
      </c>
      <c r="U28" s="33">
        <f>(VLOOKUP($A28,Skaters!$A1:$V623,22,FALSE)-AVERAGE(Skaters!V3:V623))/STDEV(Skaters!V3:V623)</f>
        <v>-1.2078191348136267</v>
      </c>
      <c r="V28" s="33">
        <f>IFERROR((VLOOKUP($A28,Skaters!A1:X623,23,FALSE)-AVERAGE(Skaters!W3:W623))/STDEV(Skaters!W3:W623),0)</f>
        <v>0</v>
      </c>
      <c r="W28" s="33">
        <f>IFERROR((VLOOKUP($A28,Skaters!A1:X623,24,FALSE)-AVERAGE(Skaters!X3:X623))/STDEV(Skaters!X3:X623),0)</f>
        <v>0</v>
      </c>
    </row>
    <row r="29" spans="1:23" ht="21.25" customHeight="1" x14ac:dyDescent="0.2">
      <c r="A29" s="47" t="s">
        <v>102</v>
      </c>
      <c r="B29" s="38" t="s">
        <v>70</v>
      </c>
      <c r="C29" s="39">
        <v>31</v>
      </c>
      <c r="D29" s="38" t="s">
        <v>103</v>
      </c>
      <c r="E29" s="40">
        <f t="shared" si="0"/>
        <v>7.7990584497976263</v>
      </c>
      <c r="F29" s="41">
        <f t="shared" si="1"/>
        <v>0.19997585768711862</v>
      </c>
      <c r="G29" s="42">
        <f>VLOOKUP(A29,Skaters!A1:G623,7,FALSE)</f>
        <v>39</v>
      </c>
      <c r="H29" s="43">
        <f>(VLOOKUP($A29,Skaters!$A1:$V623,8,FALSE)-AVERAGE(Skaters!H3:H623))/STDEV(Skaters!H3:H623)</f>
        <v>0.58759439722599172</v>
      </c>
      <c r="I29" s="33">
        <f>(VLOOKUP($A29,Skaters!$A1:$V623,10,FALSE)-AVERAGE(Skaters!J3:J623))/STDEV(Skaters!J3:J623)</f>
        <v>2.1764636508826447</v>
      </c>
      <c r="J29" s="33">
        <f>(VLOOKUP($A29,Skaters!$A1:$V623,11,FALSE)-AVERAGE(Skaters!K3:K623))/STDEV(Skaters!K3:K623)</f>
        <v>1.7701515088519086</v>
      </c>
      <c r="K29" s="33">
        <f>(VLOOKUP($A29,Skaters!$A1:$V623,12,FALSE)-AVERAGE(Skaters!L3:L623))/STDEV(Skaters!L3:L623)</f>
        <v>2.1363291765162593</v>
      </c>
      <c r="L29" s="33">
        <f>(VLOOKUP($A29,Skaters!$A1:$V623,13,FALSE)-AVERAGE(Skaters!M3:M623))/STDEV(Skaters!M3:M623)</f>
        <v>1.2346264795821624</v>
      </c>
      <c r="M29" s="33">
        <f>(VLOOKUP($A29,Skaters!$A1:$V623,14,FALSE)-AVERAGE(Skaters!N3:N623))/STDEV(Skaters!N3:N623)</f>
        <v>3.4020197149902054</v>
      </c>
      <c r="N29" s="33">
        <f>(VLOOKUP($A29,Skaters!$A1:$V623,15,FALSE)-AVERAGE(Skaters!O3:O623))/STDEV(Skaters!O3:O623)</f>
        <v>1.9058652468091606</v>
      </c>
      <c r="O29" s="33">
        <f>(VLOOKUP($A29,Skaters!$A1:$V623,16,FALSE)-AVERAGE(Skaters!P3:P623))/STDEV(Skaters!P3:P623)</f>
        <v>-0.75339066411576272</v>
      </c>
      <c r="P29" s="33">
        <f>(VLOOKUP($A29,Skaters!$A1:$V623,17,FALSE)-AVERAGE(Skaters!Q3:Q623))/STDEV(Skaters!Q3:Q623)</f>
        <v>-0.17450241086697266</v>
      </c>
      <c r="Q29" s="33">
        <f>(VLOOKUP($A29,Skaters!$A1:$V623,18,FALSE)-AVERAGE(Skaters!R3:R623))/STDEV(Skaters!R3:R623)</f>
        <v>1.4653422277875137</v>
      </c>
      <c r="R29" s="33">
        <f>(VLOOKUP($A29,Skaters!$A1:$V623,19,FALSE)-AVERAGE(Skaters!S3:S623))/STDEV(Skaters!S3:S623)</f>
        <v>2.6864444289749194</v>
      </c>
      <c r="S29" s="33">
        <f>(VLOOKUP($A29,Skaters!$A1:$V623,20,FALSE)-AVERAGE(Skaters!T3:T623))/STDEV(Skaters!T3:T623)</f>
        <v>1.8718487401749087</v>
      </c>
      <c r="T29" s="33">
        <f>(VLOOKUP($A29,Skaters!$A1:$V623,21,FALSE)-AVERAGE(Skaters!U3:U623))/STDEV(Skaters!U3:U623)</f>
        <v>1.5995406853471026</v>
      </c>
      <c r="U29" s="33">
        <f>(VLOOKUP($A29,Skaters!$A1:$V623,22,FALSE)-AVERAGE(Skaters!V3:V623))/STDEV(Skaters!V3:V623)</f>
        <v>1.1974222144558926</v>
      </c>
      <c r="V29" s="33">
        <f>IFERROR((VLOOKUP($A29,Skaters!A1:X623,23,FALSE)-AVERAGE(Skaters!W3:W623))/STDEV(Skaters!W3:W623),0)</f>
        <v>0</v>
      </c>
      <c r="W29" s="33">
        <f>IFERROR((VLOOKUP($A29,Skaters!A1:X623,24,FALSE)-AVERAGE(Skaters!X3:X623))/STDEV(Skaters!X3:X623),0)</f>
        <v>0</v>
      </c>
    </row>
    <row r="30" spans="1:23" ht="21.25" customHeight="1" x14ac:dyDescent="0.2">
      <c r="A30" s="47" t="s">
        <v>31</v>
      </c>
      <c r="B30" s="38" t="s">
        <v>88</v>
      </c>
      <c r="C30" s="39">
        <v>26</v>
      </c>
      <c r="D30" s="38" t="s">
        <v>59</v>
      </c>
      <c r="E30" s="40">
        <f t="shared" si="0"/>
        <v>7.681176741236321</v>
      </c>
      <c r="F30" s="41">
        <f t="shared" si="1"/>
        <v>0.19202941853090802</v>
      </c>
      <c r="G30" s="42">
        <f>VLOOKUP(A30,Skaters!A1:G623,7,FALSE)</f>
        <v>40</v>
      </c>
      <c r="H30" s="43">
        <f>(VLOOKUP($A30,Skaters!$A1:$V623,8,FALSE)-AVERAGE(Skaters!H3:H623))/STDEV(Skaters!H3:H623)</f>
        <v>0.68256774859709557</v>
      </c>
      <c r="I30" s="33">
        <f>(VLOOKUP($A30,Skaters!$A1:$V623,10,FALSE)-AVERAGE(Skaters!J3:J623))/STDEV(Skaters!J3:J623)</f>
        <v>2.1274598512810989</v>
      </c>
      <c r="J30" s="33">
        <f>(VLOOKUP($A30,Skaters!$A1:$V623,11,FALSE)-AVERAGE(Skaters!K3:K623))/STDEV(Skaters!K3:K623)</f>
        <v>1.4751877755334082</v>
      </c>
      <c r="K30" s="33">
        <f>(VLOOKUP($A30,Skaters!$A1:$V623,12,FALSE)-AVERAGE(Skaters!L3:L623))/STDEV(Skaters!L3:L623)</f>
        <v>1.9281390911672456</v>
      </c>
      <c r="L30" s="33">
        <f>(VLOOKUP($A30,Skaters!$A1:$V623,13,FALSE)-AVERAGE(Skaters!M3:M623))/STDEV(Skaters!M3:M623)</f>
        <v>1.4495401583644725</v>
      </c>
      <c r="M30" s="33">
        <f>(VLOOKUP($A30,Skaters!$A1:$V623,14,FALSE)-AVERAGE(Skaters!N3:N623))/STDEV(Skaters!N3:N623)</f>
        <v>1.7748200167045076</v>
      </c>
      <c r="N30" s="33">
        <f>(VLOOKUP($A30,Skaters!$A1:$V623,15,FALSE)-AVERAGE(Skaters!O3:O623))/STDEV(Skaters!O3:O623)</f>
        <v>1.370017262504003</v>
      </c>
      <c r="O30" s="33">
        <f>(VLOOKUP($A30,Skaters!$A1:$V623,16,FALSE)-AVERAGE(Skaters!P3:P623))/STDEV(Skaters!P3:P623)</f>
        <v>-0.2567094110646263</v>
      </c>
      <c r="P30" s="33">
        <f>(VLOOKUP($A30,Skaters!$A1:$V623,17,FALSE)-AVERAGE(Skaters!Q3:Q623))/STDEV(Skaters!Q3:Q623)</f>
        <v>-0.86989575776738992</v>
      </c>
      <c r="Q30" s="33">
        <f>(VLOOKUP($A30,Skaters!$A1:$V623,18,FALSE)-AVERAGE(Skaters!R3:R623))/STDEV(Skaters!R3:R623)</f>
        <v>1.5156811046179643</v>
      </c>
      <c r="R30" s="33">
        <f>(VLOOKUP($A30,Skaters!$A1:$V623,19,FALSE)-AVERAGE(Skaters!S3:S623))/STDEV(Skaters!S3:S623)</f>
        <v>1.9630892126223036</v>
      </c>
      <c r="S30" s="33">
        <f>(VLOOKUP($A30,Skaters!$A1:$V623,20,FALSE)-AVERAGE(Skaters!T3:T623))/STDEV(Skaters!T3:T623)</f>
        <v>3.0605554410725282</v>
      </c>
      <c r="T30" s="33">
        <f>(VLOOKUP($A30,Skaters!$A1:$V623,21,FALSE)-AVERAGE(Skaters!U3:U623))/STDEV(Skaters!U3:U623)</f>
        <v>2.5956154878185869</v>
      </c>
      <c r="U30" s="33">
        <f>(VLOOKUP($A30,Skaters!$A1:$V623,22,FALSE)-AVERAGE(Skaters!V3:V623))/STDEV(Skaters!V3:V623)</f>
        <v>1.2267956764237997</v>
      </c>
      <c r="V30" s="33">
        <f>IFERROR((VLOOKUP($A30,Skaters!A1:X623,23,FALSE)-AVERAGE(Skaters!W3:W623))/STDEV(Skaters!W3:W623),0)</f>
        <v>0</v>
      </c>
      <c r="W30" s="33">
        <f>IFERROR((VLOOKUP($A30,Skaters!A1:X623,24,FALSE)-AVERAGE(Skaters!X3:X623))/STDEV(Skaters!X3:X623),0)</f>
        <v>0</v>
      </c>
    </row>
    <row r="31" spans="1:23" ht="21.25" customHeight="1" x14ac:dyDescent="0.15">
      <c r="A31" s="44" t="s">
        <v>96</v>
      </c>
      <c r="B31" s="48" t="s">
        <v>78</v>
      </c>
      <c r="C31" s="49">
        <v>24</v>
      </c>
      <c r="D31" s="48" t="s">
        <v>73</v>
      </c>
      <c r="E31" s="40">
        <f t="shared" si="0"/>
        <v>7.668003416340893</v>
      </c>
      <c r="F31" s="41">
        <f t="shared" si="1"/>
        <v>0.16669572644219333</v>
      </c>
      <c r="G31" s="42">
        <f>VLOOKUP(A31,Skaters!A1:G623,7,FALSE)</f>
        <v>46</v>
      </c>
      <c r="H31" s="43">
        <f>(VLOOKUP($A31,Skaters!$A1:$V623,8,FALSE)-AVERAGE(Skaters!H3:H623))/STDEV(Skaters!H3:H623)</f>
        <v>0.19143056893786436</v>
      </c>
      <c r="I31" s="33">
        <f>(VLOOKUP($A31,Skaters!$A1:$V623,10,FALSE)-AVERAGE(Skaters!J3:J623))/STDEV(Skaters!J3:J623)</f>
        <v>1.825952061866646</v>
      </c>
      <c r="J31" s="33">
        <f>(VLOOKUP($A31,Skaters!$A1:$V623,11,FALSE)-AVERAGE(Skaters!K3:K623))/STDEV(Skaters!K3:K623)</f>
        <v>1.5297371021377055</v>
      </c>
      <c r="K31" s="33">
        <f>(VLOOKUP($A31,Skaters!$A1:$V623,12,FALSE)-AVERAGE(Skaters!L3:L623))/STDEV(Skaters!L3:L623)</f>
        <v>1.8203082266715582</v>
      </c>
      <c r="L31" s="33">
        <f>(VLOOKUP($A31,Skaters!$A1:$V623,13,FALSE)-AVERAGE(Skaters!M3:M623))/STDEV(Skaters!M3:M623)</f>
        <v>2.0747543887798279</v>
      </c>
      <c r="M31" s="33">
        <f>(VLOOKUP($A31,Skaters!$A1:$V623,14,FALSE)-AVERAGE(Skaters!N3:N623))/STDEV(Skaters!N3:N623)</f>
        <v>1.9719144632722172</v>
      </c>
      <c r="N31" s="33">
        <f>(VLOOKUP($A31,Skaters!$A1:$V623,15,FALSE)-AVERAGE(Skaters!O3:O623))/STDEV(Skaters!O3:O623)</f>
        <v>1.8588678674818913</v>
      </c>
      <c r="O31" s="33">
        <f>(VLOOKUP($A31,Skaters!$A1:$V623,16,FALSE)-AVERAGE(Skaters!P3:P623))/STDEV(Skaters!P3:P623)</f>
        <v>-0.94264910457711193</v>
      </c>
      <c r="P31" s="33">
        <f>(VLOOKUP($A31,Skaters!$A1:$V623,17,FALSE)-AVERAGE(Skaters!Q3:Q623))/STDEV(Skaters!Q3:Q623)</f>
        <v>0.78038743794456111</v>
      </c>
      <c r="Q31" s="33">
        <f>(VLOOKUP($A31,Skaters!$A1:$V623,18,FALSE)-AVERAGE(Skaters!R3:R623))/STDEV(Skaters!R3:R623)</f>
        <v>1.3213411006519338</v>
      </c>
      <c r="R31" s="33">
        <f>(VLOOKUP($A31,Skaters!$A1:$V623,19,FALSE)-AVERAGE(Skaters!S3:S623))/STDEV(Skaters!S3:S623)</f>
        <v>2.4505226310007346</v>
      </c>
      <c r="S31" s="33">
        <f>(VLOOKUP($A31,Skaters!$A1:$V623,20,FALSE)-AVERAGE(Skaters!T3:T623))/STDEV(Skaters!T3:T623)</f>
        <v>-0.54692743165994251</v>
      </c>
      <c r="T31" s="33">
        <f>(VLOOKUP($A31,Skaters!$A1:$V623,21,FALSE)-AVERAGE(Skaters!U3:U623))/STDEV(Skaters!U3:U623)</f>
        <v>-0.53809155316401691</v>
      </c>
      <c r="U31" s="33">
        <f>(VLOOKUP($A31,Skaters!$A1:$V623,22,FALSE)-AVERAGE(Skaters!V3:V623))/STDEV(Skaters!V3:V623)</f>
        <v>0.17658248415146072</v>
      </c>
      <c r="V31" s="33">
        <f>IFERROR((VLOOKUP($A31,Skaters!A1:X623,23,FALSE)-AVERAGE(Skaters!W3:W623))/STDEV(Skaters!W3:W623),0)</f>
        <v>0</v>
      </c>
      <c r="W31" s="33">
        <f>IFERROR((VLOOKUP($A31,Skaters!A1:X623,24,FALSE)-AVERAGE(Skaters!X3:X623))/STDEV(Skaters!X3:X623),0)</f>
        <v>0</v>
      </c>
    </row>
    <row r="32" spans="1:23" ht="21.25" customHeight="1" x14ac:dyDescent="0.15">
      <c r="A32" s="44" t="s">
        <v>40</v>
      </c>
      <c r="B32" s="45" t="s">
        <v>70</v>
      </c>
      <c r="C32" s="46">
        <v>31</v>
      </c>
      <c r="D32" s="45" t="s">
        <v>84</v>
      </c>
      <c r="E32" s="40">
        <f t="shared" si="0"/>
        <v>7.6048353125965162</v>
      </c>
      <c r="F32" s="41">
        <f t="shared" si="1"/>
        <v>0.19499577724606451</v>
      </c>
      <c r="G32" s="42">
        <f>VLOOKUP(A32,Skaters!A1:G623,7,FALSE)</f>
        <v>39</v>
      </c>
      <c r="H32" s="43">
        <f>(VLOOKUP($A32,Skaters!$A1:$V623,8,FALSE)-AVERAGE(Skaters!H3:H623))/STDEV(Skaters!H3:H623)</f>
        <v>2.1459868797373813</v>
      </c>
      <c r="I32" s="33">
        <f>(VLOOKUP($A32,Skaters!$A1:$V623,10,FALSE)-AVERAGE(Skaters!J3:J623))/STDEV(Skaters!J3:J623)</f>
        <v>-7.9786722913117503E-2</v>
      </c>
      <c r="J32" s="33">
        <f>(VLOOKUP($A32,Skaters!$A1:$V623,11,FALSE)-AVERAGE(Skaters!K3:K623))/STDEV(Skaters!K3:K623)</f>
        <v>2.3151882828538004</v>
      </c>
      <c r="K32" s="33">
        <f>(VLOOKUP($A32,Skaters!$A1:$V623,12,FALSE)-AVERAGE(Skaters!L3:L623))/STDEV(Skaters!L3:L623)</f>
        <v>1.4152738025970744</v>
      </c>
      <c r="L32" s="33">
        <f>(VLOOKUP($A32,Skaters!$A1:$V623,13,FALSE)-AVERAGE(Skaters!M3:M623))/STDEV(Skaters!M3:M623)</f>
        <v>0.69483871401380581</v>
      </c>
      <c r="M32" s="33">
        <f>(VLOOKUP($A32,Skaters!$A1:$V623,14,FALSE)-AVERAGE(Skaters!N3:N623))/STDEV(Skaters!N3:N623)</f>
        <v>0.1010074001845091</v>
      </c>
      <c r="N32" s="33">
        <f>(VLOOKUP($A32,Skaters!$A1:$V623,15,FALSE)-AVERAGE(Skaters!O3:O623))/STDEV(Skaters!O3:O623)</f>
        <v>2.2256805133991526</v>
      </c>
      <c r="O32" s="33">
        <f>(VLOOKUP($A32,Skaters!$A1:$V623,16,FALSE)-AVERAGE(Skaters!P3:P623))/STDEV(Skaters!P3:P623)</f>
        <v>1.0370469654822239</v>
      </c>
      <c r="P32" s="33">
        <f>(VLOOKUP($A32,Skaters!$A1:$V623,17,FALSE)-AVERAGE(Skaters!Q3:Q623))/STDEV(Skaters!Q3:Q623)</f>
        <v>-0.17694357514939205</v>
      </c>
      <c r="Q32" s="33">
        <f>(VLOOKUP($A32,Skaters!$A1:$V623,18,FALSE)-AVERAGE(Skaters!R3:R623))/STDEV(Skaters!R3:R623)</f>
        <v>1.4118675597606514</v>
      </c>
      <c r="R32" s="33">
        <f>(VLOOKUP($A32,Skaters!$A1:$V623,19,FALSE)-AVERAGE(Skaters!S3:S623))/STDEV(Skaters!S3:S623)</f>
        <v>0.174963960332221</v>
      </c>
      <c r="S32" s="33">
        <f>(VLOOKUP($A32,Skaters!$A1:$V623,20,FALSE)-AVERAGE(Skaters!T3:T623))/STDEV(Skaters!T3:T623)</f>
        <v>-0.5927671975926263</v>
      </c>
      <c r="T32" s="33">
        <f>(VLOOKUP($A32,Skaters!$A1:$V623,21,FALSE)-AVERAGE(Skaters!U3:U623))/STDEV(Skaters!U3:U623)</f>
        <v>-0.64690214134620827</v>
      </c>
      <c r="U32" s="33">
        <f>(VLOOKUP($A32,Skaters!$A1:$V623,22,FALSE)-AVERAGE(Skaters!V3:V623))/STDEV(Skaters!V3:V623)</f>
        <v>-1.2078191348136267</v>
      </c>
      <c r="V32" s="33">
        <f>IFERROR((VLOOKUP($A32,Skaters!A1:X623,23,FALSE)-AVERAGE(Skaters!W3:W623))/STDEV(Skaters!W3:W623),0)</f>
        <v>0</v>
      </c>
      <c r="W32" s="33">
        <f>IFERROR((VLOOKUP($A32,Skaters!A1:X623,24,FALSE)-AVERAGE(Skaters!X3:X623))/STDEV(Skaters!X3:X623),0)</f>
        <v>0</v>
      </c>
    </row>
    <row r="33" spans="1:23" ht="21.25" customHeight="1" x14ac:dyDescent="0.15">
      <c r="A33" s="44" t="s">
        <v>92</v>
      </c>
      <c r="B33" s="48" t="s">
        <v>72</v>
      </c>
      <c r="C33" s="49">
        <v>34</v>
      </c>
      <c r="D33" s="48" t="s">
        <v>63</v>
      </c>
      <c r="E33" s="40">
        <f t="shared" si="0"/>
        <v>7.5095404584017107</v>
      </c>
      <c r="F33" s="41">
        <f t="shared" si="1"/>
        <v>0.16687867685337135</v>
      </c>
      <c r="G33" s="42">
        <f>VLOOKUP(A33,Skaters!A1:G623,7,FALSE)</f>
        <v>45</v>
      </c>
      <c r="H33" s="43">
        <f>(VLOOKUP($A33,Skaters!$A1:$V623,8,FALSE)-AVERAGE(Skaters!H3:H623))/STDEV(Skaters!H3:H623)</f>
        <v>0.71484619875835576</v>
      </c>
      <c r="I33" s="33">
        <f>(VLOOKUP($A33,Skaters!$A1:$V623,10,FALSE)-AVERAGE(Skaters!J3:J623))/STDEV(Skaters!J3:J623)</f>
        <v>1.5019474192341395</v>
      </c>
      <c r="J33" s="33">
        <f>(VLOOKUP($A33,Skaters!$A1:$V623,11,FALSE)-AVERAGE(Skaters!K3:K623))/STDEV(Skaters!K3:K623)</f>
        <v>2.5645883089860928</v>
      </c>
      <c r="K33" s="33">
        <f>(VLOOKUP($A33,Skaters!$A1:$V623,12,FALSE)-AVERAGE(Skaters!L3:L623))/STDEV(Skaters!L3:L623)</f>
        <v>2.3170535205861311</v>
      </c>
      <c r="L33" s="33">
        <f>(VLOOKUP($A33,Skaters!$A1:$V623,13,FALSE)-AVERAGE(Skaters!M3:M623))/STDEV(Skaters!M3:M623)</f>
        <v>0.85382809268703719</v>
      </c>
      <c r="M33" s="33">
        <f>(VLOOKUP($A33,Skaters!$A1:$V623,14,FALSE)-AVERAGE(Skaters!N3:N623))/STDEV(Skaters!N3:N623)</f>
        <v>1.2772185495473429</v>
      </c>
      <c r="N33" s="33">
        <f>(VLOOKUP($A33,Skaters!$A1:$V623,15,FALSE)-AVERAGE(Skaters!O3:O623))/STDEV(Skaters!O3:O623)</f>
        <v>1.8556378446276613</v>
      </c>
      <c r="O33" s="33">
        <f>(VLOOKUP($A33,Skaters!$A1:$V623,16,FALSE)-AVERAGE(Skaters!P3:P623))/STDEV(Skaters!P3:P623)</f>
        <v>-0.23154118910999277</v>
      </c>
      <c r="P33" s="33">
        <f>(VLOOKUP($A33,Skaters!$A1:$V623,17,FALSE)-AVERAGE(Skaters!Q3:Q623))/STDEV(Skaters!Q3:Q623)</f>
        <v>-1.1523160104928207</v>
      </c>
      <c r="Q33" s="33">
        <f>(VLOOKUP($A33,Skaters!$A1:$V623,18,FALSE)-AVERAGE(Skaters!R3:R623))/STDEV(Skaters!R3:R623)</f>
        <v>0.96507998197677181</v>
      </c>
      <c r="R33" s="33">
        <f>(VLOOKUP($A33,Skaters!$A1:$V623,19,FALSE)-AVERAGE(Skaters!S3:S623))/STDEV(Skaters!S3:S623)</f>
        <v>1.8821494214922103</v>
      </c>
      <c r="S33" s="33">
        <f>(VLOOKUP($A33,Skaters!$A1:$V623,20,FALSE)-AVERAGE(Skaters!T3:T623))/STDEV(Skaters!T3:T623)</f>
        <v>-0.44788717930160826</v>
      </c>
      <c r="T33" s="33">
        <f>(VLOOKUP($A33,Skaters!$A1:$V623,21,FALSE)-AVERAGE(Skaters!U3:U623))/STDEV(Skaters!U3:U623)</f>
        <v>-0.48647375858545772</v>
      </c>
      <c r="U33" s="33">
        <f>(VLOOKUP($A33,Skaters!$A1:$V623,22,FALSE)-AVERAGE(Skaters!V3:V623))/STDEV(Skaters!V3:V623)</f>
        <v>0.98123081627920139</v>
      </c>
      <c r="V33" s="33">
        <f>IFERROR((VLOOKUP($A33,Skaters!A1:X623,23,FALSE)-AVERAGE(Skaters!W3:W623))/STDEV(Skaters!W3:W623),0)</f>
        <v>0</v>
      </c>
      <c r="W33" s="33">
        <f>IFERROR((VLOOKUP($A33,Skaters!A1:X623,24,FALSE)-AVERAGE(Skaters!X3:X623))/STDEV(Skaters!X3:X623),0)</f>
        <v>0</v>
      </c>
    </row>
    <row r="34" spans="1:23" ht="21.25" customHeight="1" x14ac:dyDescent="0.15">
      <c r="A34" s="37" t="s">
        <v>75</v>
      </c>
      <c r="B34" s="38" t="s">
        <v>65</v>
      </c>
      <c r="C34" s="39">
        <v>28</v>
      </c>
      <c r="D34" s="38" t="s">
        <v>59</v>
      </c>
      <c r="E34" s="40">
        <f t="shared" si="0"/>
        <v>7.4787129294486245</v>
      </c>
      <c r="F34" s="41">
        <f t="shared" si="1"/>
        <v>0.16997074839655965</v>
      </c>
      <c r="G34" s="42">
        <f>VLOOKUP(A34,Skaters!A1:G623,7,FALSE)</f>
        <v>44</v>
      </c>
      <c r="H34" s="43">
        <f>(VLOOKUP($A34,Skaters!$A1:$V623,8,FALSE)-AVERAGE(Skaters!H3:H623))/STDEV(Skaters!H3:H623)</f>
        <v>1.3187667374913921</v>
      </c>
      <c r="I34" s="33">
        <f>(VLOOKUP($A34,Skaters!$A1:$V623,10,FALSE)-AVERAGE(Skaters!J3:J623))/STDEV(Skaters!J3:J623)</f>
        <v>1.8588000477018092</v>
      </c>
      <c r="J34" s="33">
        <f>(VLOOKUP($A34,Skaters!$A1:$V623,11,FALSE)-AVERAGE(Skaters!K3:K623))/STDEV(Skaters!K3:K623)</f>
        <v>2.5101488470654196</v>
      </c>
      <c r="K34" s="33">
        <f>(VLOOKUP($A34,Skaters!$A1:$V623,12,FALSE)-AVERAGE(Skaters!L3:L623))/STDEV(Skaters!L3:L623)</f>
        <v>2.4510303740110708</v>
      </c>
      <c r="L34" s="33">
        <f>(VLOOKUP($A34,Skaters!$A1:$V623,13,FALSE)-AVERAGE(Skaters!M3:M623))/STDEV(Skaters!M3:M623)</f>
        <v>1.2819199226380205</v>
      </c>
      <c r="M34" s="33">
        <f>(VLOOKUP($A34,Skaters!$A1:$V623,14,FALSE)-AVERAGE(Skaters!N3:N623))/STDEV(Skaters!N3:N623)</f>
        <v>2.031667356228108</v>
      </c>
      <c r="N34" s="33">
        <f>(VLOOKUP($A34,Skaters!$A1:$V623,15,FALSE)-AVERAGE(Skaters!O3:O623))/STDEV(Skaters!O3:O623)</f>
        <v>2.2388043703095502</v>
      </c>
      <c r="O34" s="33">
        <f>(VLOOKUP($A34,Skaters!$A1:$V623,16,FALSE)-AVERAGE(Skaters!P3:P623))/STDEV(Skaters!P3:P623)</f>
        <v>-2.5494511782063908E-2</v>
      </c>
      <c r="P34" s="33">
        <f>(VLOOKUP($A34,Skaters!$A1:$V623,17,FALSE)-AVERAGE(Skaters!Q3:Q623))/STDEV(Skaters!Q3:Q623)</f>
        <v>-0.98200095808294763</v>
      </c>
      <c r="Q34" s="33">
        <f>(VLOOKUP($A34,Skaters!$A1:$V623,18,FALSE)-AVERAGE(Skaters!R3:R623))/STDEV(Skaters!R3:R623)</f>
        <v>-0.38546574648411047</v>
      </c>
      <c r="R34" s="33">
        <f>(VLOOKUP($A34,Skaters!$A1:$V623,19,FALSE)-AVERAGE(Skaters!S3:S623))/STDEV(Skaters!S3:S623)</f>
        <v>2.0339079137691605</v>
      </c>
      <c r="S34" s="33">
        <f>(VLOOKUP($A34,Skaters!$A1:$V623,20,FALSE)-AVERAGE(Skaters!T3:T623))/STDEV(Skaters!T3:T623)</f>
        <v>2.163808184801872</v>
      </c>
      <c r="T34" s="33">
        <f>(VLOOKUP($A34,Skaters!$A1:$V623,21,FALSE)-AVERAGE(Skaters!U3:U623))/STDEV(Skaters!U3:U623)</f>
        <v>2.4515178349519262</v>
      </c>
      <c r="U34" s="33">
        <f>(VLOOKUP($A34,Skaters!$A1:$V623,22,FALSE)-AVERAGE(Skaters!V3:V623))/STDEV(Skaters!V3:V623)</f>
        <v>0.96458978150145069</v>
      </c>
      <c r="V34" s="33">
        <f>IFERROR((VLOOKUP($A34,Skaters!A1:X623,23,FALSE)-AVERAGE(Skaters!W3:W623))/STDEV(Skaters!W3:W623),0)</f>
        <v>0</v>
      </c>
      <c r="W34" s="33">
        <f>IFERROR((VLOOKUP($A34,Skaters!A1:X623,24,FALSE)-AVERAGE(Skaters!X3:X623))/STDEV(Skaters!X3:X623),0)</f>
        <v>0</v>
      </c>
    </row>
    <row r="35" spans="1:23" ht="21.25" customHeight="1" x14ac:dyDescent="0.15">
      <c r="A35" s="44" t="s">
        <v>110</v>
      </c>
      <c r="B35" s="45" t="s">
        <v>78</v>
      </c>
      <c r="C35" s="46">
        <v>27</v>
      </c>
      <c r="D35" s="45" t="s">
        <v>103</v>
      </c>
      <c r="E35" s="40">
        <f t="shared" si="0"/>
        <v>7.3887801588227875</v>
      </c>
      <c r="F35" s="41">
        <f t="shared" si="1"/>
        <v>0.16062565562658235</v>
      </c>
      <c r="G35" s="42">
        <f>VLOOKUP(A35,Skaters!A1:G623,7,FALSE)</f>
        <v>46</v>
      </c>
      <c r="H35" s="43">
        <f>(VLOOKUP($A35,Skaters!$A1:$V623,8,FALSE)-AVERAGE(Skaters!H3:H623))/STDEV(Skaters!H3:H623)</f>
        <v>0.86019145245125839</v>
      </c>
      <c r="I35" s="33">
        <f>(VLOOKUP($A35,Skaters!$A1:$V623,10,FALSE)-AVERAGE(Skaters!J3:J623))/STDEV(Skaters!J3:J623)</f>
        <v>1.8028734751977946</v>
      </c>
      <c r="J35" s="33">
        <f>(VLOOKUP($A35,Skaters!$A1:$V623,11,FALSE)-AVERAGE(Skaters!K3:K623))/STDEV(Skaters!K3:K623)</f>
        <v>1.4836697946923936</v>
      </c>
      <c r="K35" s="33">
        <f>(VLOOKUP($A35,Skaters!$A1:$V623,12,FALSE)-AVERAGE(Skaters!L3:L623))/STDEV(Skaters!L3:L623)</f>
        <v>1.7805252403975595</v>
      </c>
      <c r="L35" s="33">
        <f>(VLOOKUP($A35,Skaters!$A1:$V623,13,FALSE)-AVERAGE(Skaters!M3:M623))/STDEV(Skaters!M3:M623)</f>
        <v>1.4671121326793135</v>
      </c>
      <c r="M35" s="33">
        <f>(VLOOKUP($A35,Skaters!$A1:$V623,14,FALSE)-AVERAGE(Skaters!N3:N623))/STDEV(Skaters!N3:N623)</f>
        <v>1.9488156131506842</v>
      </c>
      <c r="N35" s="33">
        <f>(VLOOKUP($A35,Skaters!$A1:$V623,15,FALSE)-AVERAGE(Skaters!O3:O623))/STDEV(Skaters!O3:O623)</f>
        <v>1.8344430303278698</v>
      </c>
      <c r="O35" s="33">
        <f>(VLOOKUP($A35,Skaters!$A1:$V623,16,FALSE)-AVERAGE(Skaters!P3:P623))/STDEV(Skaters!P3:P623)</f>
        <v>-0.27638165486977256</v>
      </c>
      <c r="P35" s="33">
        <f>(VLOOKUP($A35,Skaters!$A1:$V623,17,FALSE)-AVERAGE(Skaters!Q3:Q623))/STDEV(Skaters!Q3:Q623)</f>
        <v>-0.39525342025825322</v>
      </c>
      <c r="Q35" s="33">
        <f>(VLOOKUP($A35,Skaters!$A1:$V623,18,FALSE)-AVERAGE(Skaters!R3:R623))/STDEV(Skaters!R3:R623)</f>
        <v>1.0770633807951884</v>
      </c>
      <c r="R35" s="33">
        <f>(VLOOKUP($A35,Skaters!$A1:$V623,19,FALSE)-AVERAGE(Skaters!S3:S623))/STDEV(Skaters!S3:S623)</f>
        <v>2.4237478472098011</v>
      </c>
      <c r="S35" s="33">
        <f>(VLOOKUP($A35,Skaters!$A1:$V623,20,FALSE)-AVERAGE(Skaters!T3:T623))/STDEV(Skaters!T3:T623)</f>
        <v>2.8535074463092389</v>
      </c>
      <c r="T35" s="33">
        <f>(VLOOKUP($A35,Skaters!$A1:$V623,21,FALSE)-AVERAGE(Skaters!U3:U623))/STDEV(Skaters!U3:U623)</f>
        <v>2.8972351505723859</v>
      </c>
      <c r="U35" s="33">
        <f>(VLOOKUP($A35,Skaters!$A1:$V623,22,FALSE)-AVERAGE(Skaters!V3:V623))/STDEV(Skaters!V3:V623)</f>
        <v>1.0635041251190522</v>
      </c>
      <c r="V35" s="33">
        <f>IFERROR((VLOOKUP($A35,Skaters!A1:X623,23,FALSE)-AVERAGE(Skaters!W3:W623))/STDEV(Skaters!W3:W623),0)</f>
        <v>0</v>
      </c>
      <c r="W35" s="33">
        <f>IFERROR((VLOOKUP($A35,Skaters!A1:X623,24,FALSE)-AVERAGE(Skaters!X3:X623))/STDEV(Skaters!X3:X623),0)</f>
        <v>0</v>
      </c>
    </row>
    <row r="36" spans="1:23" ht="21.25" customHeight="1" x14ac:dyDescent="0.15">
      <c r="A36" s="37" t="s">
        <v>112</v>
      </c>
      <c r="B36" s="38" t="s">
        <v>94</v>
      </c>
      <c r="C36" s="39">
        <v>37</v>
      </c>
      <c r="D36" s="38" t="s">
        <v>103</v>
      </c>
      <c r="E36" s="40">
        <f t="shared" si="0"/>
        <v>7.3502138361527116</v>
      </c>
      <c r="F36" s="41">
        <f t="shared" si="1"/>
        <v>0.16705031445801619</v>
      </c>
      <c r="G36" s="42">
        <f>VLOOKUP(A36,Skaters!A1:G623,7,FALSE)</f>
        <v>44</v>
      </c>
      <c r="H36" s="43">
        <f>(VLOOKUP($A36,Skaters!$A1:$V623,8,FALSE)-AVERAGE(Skaters!H3:H623))/STDEV(Skaters!H3:H623)</f>
        <v>0.38034556164957123</v>
      </c>
      <c r="I36" s="33">
        <f>(VLOOKUP($A36,Skaters!$A1:$V623,10,FALSE)-AVERAGE(Skaters!J3:J623))/STDEV(Skaters!J3:J623)</f>
        <v>1.861989484801762</v>
      </c>
      <c r="J36" s="33">
        <f>(VLOOKUP($A36,Skaters!$A1:$V623,11,FALSE)-AVERAGE(Skaters!K3:K623))/STDEV(Skaters!K3:K623)</f>
        <v>1.5467763331258195</v>
      </c>
      <c r="K36" s="33">
        <f>(VLOOKUP($A36,Skaters!$A1:$V623,12,FALSE)-AVERAGE(Skaters!L3:L623))/STDEV(Skaters!L3:L623)</f>
        <v>1.8479808751175062</v>
      </c>
      <c r="L36" s="33">
        <f>(VLOOKUP($A36,Skaters!$A1:$V623,13,FALSE)-AVERAGE(Skaters!M3:M623))/STDEV(Skaters!M3:M623)</f>
        <v>1.0523512045585632</v>
      </c>
      <c r="M36" s="33">
        <f>(VLOOKUP($A36,Skaters!$A1:$V623,14,FALSE)-AVERAGE(Skaters!N3:N623))/STDEV(Skaters!N3:N623)</f>
        <v>2.9194522190689343</v>
      </c>
      <c r="N36" s="33">
        <f>(VLOOKUP($A36,Skaters!$A1:$V623,15,FALSE)-AVERAGE(Skaters!O3:O623))/STDEV(Skaters!O3:O623)</f>
        <v>1.9474925069293911</v>
      </c>
      <c r="O36" s="33">
        <f>(VLOOKUP($A36,Skaters!$A1:$V623,16,FALSE)-AVERAGE(Skaters!P3:P623))/STDEV(Skaters!P3:P623)</f>
        <v>1.170360377190019E-2</v>
      </c>
      <c r="P36" s="33">
        <f>(VLOOKUP($A36,Skaters!$A1:$V623,17,FALSE)-AVERAGE(Skaters!Q3:Q623))/STDEV(Skaters!Q3:Q623)</f>
        <v>6.0755483875510628E-2</v>
      </c>
      <c r="Q36" s="33">
        <f>(VLOOKUP($A36,Skaters!$A1:$V623,18,FALSE)-AVERAGE(Skaters!R3:R623))/STDEV(Skaters!R3:R623)</f>
        <v>0.92990070296527649</v>
      </c>
      <c r="R36" s="33">
        <f>(VLOOKUP($A36,Skaters!$A1:$V623,19,FALSE)-AVERAGE(Skaters!S3:S623))/STDEV(Skaters!S3:S623)</f>
        <v>2.0361234515176863</v>
      </c>
      <c r="S36" s="33">
        <f>(VLOOKUP($A36,Skaters!$A1:$V623,20,FALSE)-AVERAGE(Skaters!T3:T623))/STDEV(Skaters!T3:T623)</f>
        <v>1.4638556958119648</v>
      </c>
      <c r="T36" s="33">
        <f>(VLOOKUP($A36,Skaters!$A1:$V623,21,FALSE)-AVERAGE(Skaters!U3:U623))/STDEV(Skaters!U3:U623)</f>
        <v>1.2796387667978217</v>
      </c>
      <c r="U36" s="33">
        <f>(VLOOKUP($A36,Skaters!$A1:$V623,22,FALSE)-AVERAGE(Skaters!V3:V623))/STDEV(Skaters!V3:V623)</f>
        <v>1.1671549936322165</v>
      </c>
      <c r="V36" s="33">
        <f>IFERROR((VLOOKUP($A36,Skaters!A1:X623,23,FALSE)-AVERAGE(Skaters!W3:W623))/STDEV(Skaters!W3:W623),0)</f>
        <v>0</v>
      </c>
      <c r="W36" s="33">
        <f>IFERROR((VLOOKUP($A36,Skaters!A1:X623,24,FALSE)-AVERAGE(Skaters!X3:X623))/STDEV(Skaters!X3:X623),0)</f>
        <v>0</v>
      </c>
    </row>
    <row r="37" spans="1:23" ht="21.25" customHeight="1" x14ac:dyDescent="0.15">
      <c r="A37" s="44" t="s">
        <v>145</v>
      </c>
      <c r="B37" s="45" t="s">
        <v>62</v>
      </c>
      <c r="C37" s="46">
        <v>27</v>
      </c>
      <c r="D37" s="45" t="s">
        <v>84</v>
      </c>
      <c r="E37" s="40">
        <f t="shared" si="0"/>
        <v>7.2588652869698507</v>
      </c>
      <c r="F37" s="41">
        <f t="shared" si="1"/>
        <v>0.1649742110674966</v>
      </c>
      <c r="G37" s="42">
        <f>VLOOKUP(A37,Skaters!A1:G623,7,FALSE)</f>
        <v>44</v>
      </c>
      <c r="H37" s="43">
        <f>(VLOOKUP($A37,Skaters!$A1:$V623,8,FALSE)-AVERAGE(Skaters!H3:H623))/STDEV(Skaters!H3:H623)</f>
        <v>1.9508425085126373</v>
      </c>
      <c r="I37" s="33">
        <f>(VLOOKUP($A37,Skaters!$A1:$V623,10,FALSE)-AVERAGE(Skaters!J3:J623))/STDEV(Skaters!J3:J623)</f>
        <v>-0.54193923216429529</v>
      </c>
      <c r="J37" s="33">
        <f>(VLOOKUP($A37,Skaters!$A1:$V623,11,FALSE)-AVERAGE(Skaters!K3:K623))/STDEV(Skaters!K3:K623)</f>
        <v>2.2198705037748443</v>
      </c>
      <c r="K37" s="33">
        <f>(VLOOKUP($A37,Skaters!$A1:$V623,12,FALSE)-AVERAGE(Skaters!L3:L623))/STDEV(Skaters!L3:L623)</f>
        <v>1.1377041226356228</v>
      </c>
      <c r="L37" s="33">
        <f>(VLOOKUP($A37,Skaters!$A1:$V623,13,FALSE)-AVERAGE(Skaters!M3:M623))/STDEV(Skaters!M3:M623)</f>
        <v>0.95632729093905844</v>
      </c>
      <c r="M37" s="33">
        <f>(VLOOKUP($A37,Skaters!$A1:$V623,14,FALSE)-AVERAGE(Skaters!N3:N623))/STDEV(Skaters!N3:N623)</f>
        <v>-0.29938752764704357</v>
      </c>
      <c r="N37" s="33">
        <f>(VLOOKUP($A37,Skaters!$A1:$V623,15,FALSE)-AVERAGE(Skaters!O3:O623))/STDEV(Skaters!O3:O623)</f>
        <v>1.547876396101509</v>
      </c>
      <c r="O37" s="33">
        <f>(VLOOKUP($A37,Skaters!$A1:$V623,16,FALSE)-AVERAGE(Skaters!P3:P623))/STDEV(Skaters!P3:P623)</f>
        <v>1.0827120876249716</v>
      </c>
      <c r="P37" s="33">
        <f>(VLOOKUP($A37,Skaters!$A1:$V623,17,FALSE)-AVERAGE(Skaters!Q3:Q623))/STDEV(Skaters!Q3:Q623)</f>
        <v>-5.6346046181515716E-2</v>
      </c>
      <c r="Q37" s="33">
        <f>(VLOOKUP($A37,Skaters!$A1:$V623,18,FALSE)-AVERAGE(Skaters!R3:R623))/STDEV(Skaters!R3:R623)</f>
        <v>1.9940182406937623</v>
      </c>
      <c r="R37" s="33">
        <f>(VLOOKUP($A37,Skaters!$A1:$V623,19,FALSE)-AVERAGE(Skaters!S3:S623))/STDEV(Skaters!S3:S623)</f>
        <v>-0.33326575523032792</v>
      </c>
      <c r="S37" s="33">
        <f>(VLOOKUP($A37,Skaters!$A1:$V623,20,FALSE)-AVERAGE(Skaters!T3:T623))/STDEV(Skaters!T3:T623)</f>
        <v>-0.5927671975926263</v>
      </c>
      <c r="T37" s="33">
        <f>(VLOOKUP($A37,Skaters!$A1:$V623,21,FALSE)-AVERAGE(Skaters!U3:U623))/STDEV(Skaters!U3:U623)</f>
        <v>-0.64546436433461685</v>
      </c>
      <c r="U37" s="33">
        <f>(VLOOKUP($A37,Skaters!$A1:$V623,22,FALSE)-AVERAGE(Skaters!V3:V623))/STDEV(Skaters!V3:V623)</f>
        <v>-1.2078191348136267</v>
      </c>
      <c r="V37" s="33">
        <f>IFERROR((VLOOKUP($A37,Skaters!A1:X623,23,FALSE)-AVERAGE(Skaters!W3:W623))/STDEV(Skaters!W3:W623),0)</f>
        <v>0</v>
      </c>
      <c r="W37" s="33">
        <f>IFERROR((VLOOKUP($A37,Skaters!A1:X623,24,FALSE)-AVERAGE(Skaters!X3:X623))/STDEV(Skaters!X3:X623),0)</f>
        <v>0</v>
      </c>
    </row>
    <row r="38" spans="1:23" ht="21.25" customHeight="1" x14ac:dyDescent="0.15">
      <c r="A38" s="44" t="s">
        <v>93</v>
      </c>
      <c r="B38" s="45" t="s">
        <v>94</v>
      </c>
      <c r="C38" s="46">
        <v>22</v>
      </c>
      <c r="D38" s="45" t="s">
        <v>66</v>
      </c>
      <c r="E38" s="40">
        <f t="shared" si="0"/>
        <v>7.1892944557911225</v>
      </c>
      <c r="F38" s="41">
        <f t="shared" si="1"/>
        <v>0.16339305581343461</v>
      </c>
      <c r="G38" s="42">
        <f>VLOOKUP(A38,Skaters!A1:G623,7,FALSE)</f>
        <v>44</v>
      </c>
      <c r="H38" s="43">
        <f>(VLOOKUP($A38,Skaters!$A1:$V623,8,FALSE)-AVERAGE(Skaters!H3:H623))/STDEV(Skaters!H3:H623)</f>
        <v>6.899271085169853E-2</v>
      </c>
      <c r="I38" s="33">
        <f>(VLOOKUP($A38,Skaters!$A1:$V623,10,FALSE)-AVERAGE(Skaters!J3:J623))/STDEV(Skaters!J3:J623)</f>
        <v>2.0851516847022897</v>
      </c>
      <c r="J38" s="33">
        <f>(VLOOKUP($A38,Skaters!$A1:$V623,11,FALSE)-AVERAGE(Skaters!K3:K623))/STDEV(Skaters!K3:K623)</f>
        <v>1.9907813900429896</v>
      </c>
      <c r="K38" s="33">
        <f>(VLOOKUP($A38,Skaters!$A1:$V623,12,FALSE)-AVERAGE(Skaters!L3:L623))/STDEV(Skaters!L3:L623)</f>
        <v>2.2317588605816052</v>
      </c>
      <c r="L38" s="33">
        <f>(VLOOKUP($A38,Skaters!$A1:$V623,13,FALSE)-AVERAGE(Skaters!M3:M623))/STDEV(Skaters!M3:M623)</f>
        <v>1.3510473002250498</v>
      </c>
      <c r="M38" s="33">
        <f>(VLOOKUP($A38,Skaters!$A1:$V623,14,FALSE)-AVERAGE(Skaters!N3:N623))/STDEV(Skaters!N3:N623)</f>
        <v>1.9934794447612039</v>
      </c>
      <c r="N38" s="33">
        <f>(VLOOKUP($A38,Skaters!$A1:$V623,15,FALSE)-AVERAGE(Skaters!O3:O623))/STDEV(Skaters!O3:O623)</f>
        <v>1.6043202921339643</v>
      </c>
      <c r="O38" s="33">
        <f>(VLOOKUP($A38,Skaters!$A1:$V623,16,FALSE)-AVERAGE(Skaters!P3:P623))/STDEV(Skaters!P3:P623)</f>
        <v>-0.86682830354363094</v>
      </c>
      <c r="P38" s="33">
        <f>(VLOOKUP($A38,Skaters!$A1:$V623,17,FALSE)-AVERAGE(Skaters!Q3:Q623))/STDEV(Skaters!Q3:Q623)</f>
        <v>-0.99703524995183801</v>
      </c>
      <c r="Q38" s="33">
        <f>(VLOOKUP($A38,Skaters!$A1:$V623,18,FALSE)-AVERAGE(Skaters!R3:R623))/STDEV(Skaters!R3:R623)</f>
        <v>1.0248220922304605</v>
      </c>
      <c r="R38" s="33">
        <f>(VLOOKUP($A38,Skaters!$A1:$V623,19,FALSE)-AVERAGE(Skaters!S3:S623))/STDEV(Skaters!S3:S623)</f>
        <v>2.2643175628991474</v>
      </c>
      <c r="S38" s="33">
        <f>(VLOOKUP($A38,Skaters!$A1:$V623,20,FALSE)-AVERAGE(Skaters!T3:T623))/STDEV(Skaters!T3:T623)</f>
        <v>-0.58722313005969551</v>
      </c>
      <c r="T38" s="33">
        <f>(VLOOKUP($A38,Skaters!$A1:$V623,21,FALSE)-AVERAGE(Skaters!U3:U623))/STDEV(Skaters!U3:U623)</f>
        <v>-0.63835213921855849</v>
      </c>
      <c r="U38" s="33">
        <f>(VLOOKUP($A38,Skaters!$A1:$V623,22,FALSE)-AVERAGE(Skaters!V3:V623))/STDEV(Skaters!V3:V623)</f>
        <v>0.61699174349809138</v>
      </c>
      <c r="V38" s="33">
        <f>IFERROR((VLOOKUP($A38,Skaters!A1:X623,23,FALSE)-AVERAGE(Skaters!W3:W623))/STDEV(Skaters!W3:W623),0)</f>
        <v>0</v>
      </c>
      <c r="W38" s="33">
        <f>IFERROR((VLOOKUP($A38,Skaters!A1:X623,24,FALSE)-AVERAGE(Skaters!X3:X623))/STDEV(Skaters!X3:X623),0)</f>
        <v>0</v>
      </c>
    </row>
    <row r="39" spans="1:23" ht="21.25" customHeight="1" x14ac:dyDescent="0.15">
      <c r="A39" s="44" t="s">
        <v>115</v>
      </c>
      <c r="B39" s="45" t="s">
        <v>86</v>
      </c>
      <c r="C39" s="46">
        <v>29</v>
      </c>
      <c r="D39" s="45" t="s">
        <v>73</v>
      </c>
      <c r="E39" s="40">
        <f t="shared" si="0"/>
        <v>7.1505498128201612</v>
      </c>
      <c r="F39" s="41">
        <f t="shared" si="1"/>
        <v>0.17440365397122345</v>
      </c>
      <c r="G39" s="42">
        <f>VLOOKUP(A39,Skaters!A1:G623,7,FALSE)</f>
        <v>41</v>
      </c>
      <c r="H39" s="43">
        <f>(VLOOKUP($A39,Skaters!$A1:$V623,8,FALSE)-AVERAGE(Skaters!H3:H623))/STDEV(Skaters!H3:H623)</f>
        <v>0.34249245219172297</v>
      </c>
      <c r="I39" s="33">
        <f>(VLOOKUP($A39,Skaters!$A1:$V623,10,FALSE)-AVERAGE(Skaters!J3:J623))/STDEV(Skaters!J3:J623)</f>
        <v>1.8906573523040675</v>
      </c>
      <c r="J39" s="33">
        <f>(VLOOKUP($A39,Skaters!$A1:$V623,11,FALSE)-AVERAGE(Skaters!K3:K623))/STDEV(Skaters!K3:K623)</f>
        <v>1.1979869468088074</v>
      </c>
      <c r="K39" s="33">
        <f>(VLOOKUP($A39,Skaters!$A1:$V623,12,FALSE)-AVERAGE(Skaters!L3:L623))/STDEV(Skaters!L3:L623)</f>
        <v>1.6426100434755693</v>
      </c>
      <c r="L39" s="33">
        <f>(VLOOKUP($A39,Skaters!$A1:$V623,13,FALSE)-AVERAGE(Skaters!M3:M623))/STDEV(Skaters!M3:M623)</f>
        <v>1.3025644650390629</v>
      </c>
      <c r="M39" s="33">
        <f>(VLOOKUP($A39,Skaters!$A1:$V623,14,FALSE)-AVERAGE(Skaters!N3:N623))/STDEV(Skaters!N3:N623)</f>
        <v>2.6269407789542663</v>
      </c>
      <c r="N39" s="33">
        <f>(VLOOKUP($A39,Skaters!$A1:$V623,15,FALSE)-AVERAGE(Skaters!O3:O623))/STDEV(Skaters!O3:O623)</f>
        <v>2.0932010945086565</v>
      </c>
      <c r="O39" s="33">
        <f>(VLOOKUP($A39,Skaters!$A1:$V623,16,FALSE)-AVERAGE(Skaters!P3:P623))/STDEV(Skaters!P3:P623)</f>
        <v>-0.61407400855417649</v>
      </c>
      <c r="P39" s="33">
        <f>(VLOOKUP($A39,Skaters!$A1:$V623,17,FALSE)-AVERAGE(Skaters!Q3:Q623))/STDEV(Skaters!Q3:Q623)</f>
        <v>-0.64304855774327263</v>
      </c>
      <c r="Q39" s="33">
        <f>(VLOOKUP($A39,Skaters!$A1:$V623,18,FALSE)-AVERAGE(Skaters!R3:R623))/STDEV(Skaters!R3:R623)</f>
        <v>1.2802139627137432</v>
      </c>
      <c r="R39" s="33">
        <f>(VLOOKUP($A39,Skaters!$A1:$V623,19,FALSE)-AVERAGE(Skaters!S3:S623))/STDEV(Skaters!S3:S623)</f>
        <v>1.9164629995486657</v>
      </c>
      <c r="S39" s="33">
        <f>(VLOOKUP($A39,Skaters!$A1:$V623,20,FALSE)-AVERAGE(Skaters!T3:T623))/STDEV(Skaters!T3:T623)</f>
        <v>-0.56971331448885254</v>
      </c>
      <c r="T39" s="33">
        <f>(VLOOKUP($A39,Skaters!$A1:$V623,21,FALSE)-AVERAGE(Skaters!U3:U623))/STDEV(Skaters!U3:U623)</f>
        <v>-0.5998965655179882</v>
      </c>
      <c r="U39" s="33">
        <f>(VLOOKUP($A39,Skaters!$A1:$V623,22,FALSE)-AVERAGE(Skaters!V3:V623))/STDEV(Skaters!V3:V623)</f>
        <v>0.32557966815947642</v>
      </c>
      <c r="V39" s="33">
        <f>IFERROR((VLOOKUP($A39,Skaters!A1:X623,23,FALSE)-AVERAGE(Skaters!W3:W623))/STDEV(Skaters!W3:W623),0)</f>
        <v>0</v>
      </c>
      <c r="W39" s="33">
        <f>IFERROR((VLOOKUP($A39,Skaters!A1:X623,24,FALSE)-AVERAGE(Skaters!X3:X623))/STDEV(Skaters!X3:X623),0)</f>
        <v>0</v>
      </c>
    </row>
    <row r="40" spans="1:23" ht="21.25" customHeight="1" x14ac:dyDescent="0.15">
      <c r="A40" s="44" t="s">
        <v>130</v>
      </c>
      <c r="B40" s="45" t="s">
        <v>81</v>
      </c>
      <c r="C40" s="46">
        <v>26</v>
      </c>
      <c r="D40" s="45" t="s">
        <v>84</v>
      </c>
      <c r="E40" s="40">
        <f t="shared" si="0"/>
        <v>7.0302015159692735</v>
      </c>
      <c r="F40" s="41">
        <f t="shared" si="1"/>
        <v>0.15977730718111985</v>
      </c>
      <c r="G40" s="42">
        <f>VLOOKUP(A40,Skaters!A1:G623,7,FALSE)</f>
        <v>44</v>
      </c>
      <c r="H40" s="43">
        <f>(VLOOKUP($A40,Skaters!$A1:$V623,8,FALSE)-AVERAGE(Skaters!H3:H623))/STDEV(Skaters!H3:H623)</f>
        <v>0.79287220620797316</v>
      </c>
      <c r="I40" s="33">
        <f>(VLOOKUP($A40,Skaters!$A1:$V623,10,FALSE)-AVERAGE(Skaters!J3:J623))/STDEV(Skaters!J3:J623)</f>
        <v>0.14928393576524973</v>
      </c>
      <c r="J40" s="33">
        <f>(VLOOKUP($A40,Skaters!$A1:$V623,11,FALSE)-AVERAGE(Skaters!K3:K623))/STDEV(Skaters!K3:K623)</f>
        <v>2.2246976696745473</v>
      </c>
      <c r="K40" s="33">
        <f>(VLOOKUP($A40,Skaters!$A1:$V623,12,FALSE)-AVERAGE(Skaters!L3:L623))/STDEV(Skaters!L3:L623)</f>
        <v>1.4664196789234061</v>
      </c>
      <c r="L40" s="33">
        <f>(VLOOKUP($A40,Skaters!$A1:$V623,13,FALSE)-AVERAGE(Skaters!M3:M623))/STDEV(Skaters!M3:M623)</f>
        <v>0.68685970175438293</v>
      </c>
      <c r="M40" s="33">
        <f>(VLOOKUP($A40,Skaters!$A1:$V623,14,FALSE)-AVERAGE(Skaters!N3:N623))/STDEV(Skaters!N3:N623)</f>
        <v>0.13571291933910098</v>
      </c>
      <c r="N40" s="33">
        <f>(VLOOKUP($A40,Skaters!$A1:$V623,15,FALSE)-AVERAGE(Skaters!O3:O623))/STDEV(Skaters!O3:O623)</f>
        <v>2.2660675022812615</v>
      </c>
      <c r="O40" s="33">
        <f>(VLOOKUP($A40,Skaters!$A1:$V623,16,FALSE)-AVERAGE(Skaters!P3:P623))/STDEV(Skaters!P3:P623)</f>
        <v>0.51183082689097548</v>
      </c>
      <c r="P40" s="33">
        <f>(VLOOKUP($A40,Skaters!$A1:$V623,17,FALSE)-AVERAGE(Skaters!Q3:Q623))/STDEV(Skaters!Q3:Q623)</f>
        <v>-0.55755649793307493</v>
      </c>
      <c r="Q40" s="33">
        <f>(VLOOKUP($A40,Skaters!$A1:$V623,18,FALSE)-AVERAGE(Skaters!R3:R623))/STDEV(Skaters!R3:R623)</f>
        <v>1.191461879602856</v>
      </c>
      <c r="R40" s="33">
        <f>(VLOOKUP($A40,Skaters!$A1:$V623,19,FALSE)-AVERAGE(Skaters!S3:S623))/STDEV(Skaters!S3:S623)</f>
        <v>0.4017156387676295</v>
      </c>
      <c r="S40" s="33">
        <f>(VLOOKUP($A40,Skaters!$A1:$V623,20,FALSE)-AVERAGE(Skaters!T3:T623))/STDEV(Skaters!T3:T623)</f>
        <v>-0.5927671975926263</v>
      </c>
      <c r="T40" s="33">
        <f>(VLOOKUP($A40,Skaters!$A1:$V623,21,FALSE)-AVERAGE(Skaters!U3:U623))/STDEV(Skaters!U3:U623)</f>
        <v>-0.64690234740083585</v>
      </c>
      <c r="U40" s="33">
        <f>(VLOOKUP($A40,Skaters!$A1:$V623,22,FALSE)-AVERAGE(Skaters!V3:V623))/STDEV(Skaters!V3:V623)</f>
        <v>-1.2078191348136267</v>
      </c>
      <c r="V40" s="33">
        <f>IFERROR((VLOOKUP($A40,Skaters!A1:X623,23,FALSE)-AVERAGE(Skaters!W3:W623))/STDEV(Skaters!W3:W623),0)</f>
        <v>0</v>
      </c>
      <c r="W40" s="33">
        <f>IFERROR((VLOOKUP($A40,Skaters!A1:X623,24,FALSE)-AVERAGE(Skaters!X3:X623))/STDEV(Skaters!X3:X623),0)</f>
        <v>0</v>
      </c>
    </row>
    <row r="41" spans="1:23" ht="21.25" customHeight="1" x14ac:dyDescent="0.15">
      <c r="A41" s="44" t="s">
        <v>39</v>
      </c>
      <c r="B41" s="48" t="s">
        <v>95</v>
      </c>
      <c r="C41" s="49">
        <v>23</v>
      </c>
      <c r="D41" s="48" t="s">
        <v>84</v>
      </c>
      <c r="E41" s="40">
        <f t="shared" si="0"/>
        <v>7.0088915259859803</v>
      </c>
      <c r="F41" s="41">
        <f t="shared" si="1"/>
        <v>0.17522228814964952</v>
      </c>
      <c r="G41" s="42">
        <f>VLOOKUP(A41,Skaters!A1:G623,7,FALSE)</f>
        <v>40</v>
      </c>
      <c r="H41" s="43">
        <f>(VLOOKUP($A41,Skaters!$A1:$V623,8,FALSE)-AVERAGE(Skaters!H3:H623))/STDEV(Skaters!H3:H623)</f>
        <v>1.9402665838424089</v>
      </c>
      <c r="I41" s="33">
        <f>(VLOOKUP($A41,Skaters!$A1:$V623,10,FALSE)-AVERAGE(Skaters!J3:J623))/STDEV(Skaters!J3:J623)</f>
        <v>-0.41546776108559047</v>
      </c>
      <c r="J41" s="33">
        <f>(VLOOKUP($A41,Skaters!$A1:$V623,11,FALSE)-AVERAGE(Skaters!K3:K623))/STDEV(Skaters!K3:K623)</f>
        <v>2.471766387245542</v>
      </c>
      <c r="K41" s="33">
        <f>(VLOOKUP($A41,Skaters!$A1:$V623,12,FALSE)-AVERAGE(Skaters!L3:L623))/STDEV(Skaters!L3:L623)</f>
        <v>1.3553682680452679</v>
      </c>
      <c r="L41" s="33">
        <f>(VLOOKUP($A41,Skaters!$A1:$V623,13,FALSE)-AVERAGE(Skaters!M3:M623))/STDEV(Skaters!M3:M623)</f>
        <v>1.8422551974674609E-3</v>
      </c>
      <c r="M41" s="33">
        <f>(VLOOKUP($A41,Skaters!$A1:$V623,14,FALSE)-AVERAGE(Skaters!N3:N623))/STDEV(Skaters!N3:N623)</f>
        <v>-0.42020503962101591</v>
      </c>
      <c r="N41" s="33">
        <f>(VLOOKUP($A41,Skaters!$A1:$V623,15,FALSE)-AVERAGE(Skaters!O3:O623))/STDEV(Skaters!O3:O623)</f>
        <v>2.1352405329773805</v>
      </c>
      <c r="O41" s="33">
        <f>(VLOOKUP($A41,Skaters!$A1:$V623,16,FALSE)-AVERAGE(Skaters!P3:P623))/STDEV(Skaters!P3:P623)</f>
        <v>2.1991577695399442</v>
      </c>
      <c r="P41" s="33">
        <f>(VLOOKUP($A41,Skaters!$A1:$V623,17,FALSE)-AVERAGE(Skaters!Q3:Q623))/STDEV(Skaters!Q3:Q623)</f>
        <v>-0.94956748815547165</v>
      </c>
      <c r="Q41" s="33">
        <f>(VLOOKUP($A41,Skaters!$A1:$V623,18,FALSE)-AVERAGE(Skaters!R3:R623))/STDEV(Skaters!R3:R623)</f>
        <v>0.61635234211123602</v>
      </c>
      <c r="R41" s="33">
        <f>(VLOOKUP($A41,Skaters!$A1:$V623,19,FALSE)-AVERAGE(Skaters!S3:S623))/STDEV(Skaters!S3:S623)</f>
        <v>-0.33197172043751677</v>
      </c>
      <c r="S41" s="33">
        <f>(VLOOKUP($A41,Skaters!$A1:$V623,20,FALSE)-AVERAGE(Skaters!T3:T623))/STDEV(Skaters!T3:T623)</f>
        <v>-0.5927671975926263</v>
      </c>
      <c r="T41" s="33">
        <f>(VLOOKUP($A41,Skaters!$A1:$V623,21,FALSE)-AVERAGE(Skaters!U3:U623))/STDEV(Skaters!U3:U623)</f>
        <v>-0.64572711093239343</v>
      </c>
      <c r="U41" s="33">
        <f>(VLOOKUP($A41,Skaters!$A1:$V623,22,FALSE)-AVERAGE(Skaters!V3:V623))/STDEV(Skaters!V3:V623)</f>
        <v>-1.2078191348136267</v>
      </c>
      <c r="V41" s="33">
        <f>IFERROR((VLOOKUP($A41,Skaters!A1:X623,23,FALSE)-AVERAGE(Skaters!W3:W623))/STDEV(Skaters!W3:W623),0)</f>
        <v>0</v>
      </c>
      <c r="W41" s="33">
        <f>IFERROR((VLOOKUP($A41,Skaters!A1:X623,24,FALSE)-AVERAGE(Skaters!X3:X623))/STDEV(Skaters!X3:X623),0)</f>
        <v>0</v>
      </c>
    </row>
    <row r="42" spans="1:23" ht="21.25" customHeight="1" x14ac:dyDescent="0.15">
      <c r="A42" s="37" t="s">
        <v>32</v>
      </c>
      <c r="B42" s="38" t="s">
        <v>74</v>
      </c>
      <c r="C42" s="39">
        <v>33</v>
      </c>
      <c r="D42" s="38" t="s">
        <v>63</v>
      </c>
      <c r="E42" s="40">
        <f t="shared" si="0"/>
        <v>6.8695970797015802</v>
      </c>
      <c r="F42" s="41">
        <f t="shared" si="1"/>
        <v>0.16755114828540441</v>
      </c>
      <c r="G42" s="42">
        <f>VLOOKUP(A42,Skaters!A1:G623,7,FALSE)</f>
        <v>41</v>
      </c>
      <c r="H42" s="43">
        <f>(VLOOKUP($A42,Skaters!$A1:$V623,8,FALSE)-AVERAGE(Skaters!H3:H623))/STDEV(Skaters!H3:H623)</f>
        <v>1.2343847168369799</v>
      </c>
      <c r="I42" s="33">
        <f>(VLOOKUP($A42,Skaters!$A1:$V623,10,FALSE)-AVERAGE(Skaters!J3:J623))/STDEV(Skaters!J3:J623)</f>
        <v>1.0878940187764365</v>
      </c>
      <c r="J42" s="33">
        <f>(VLOOKUP($A42,Skaters!$A1:$V623,11,FALSE)-AVERAGE(Skaters!K3:K623))/STDEV(Skaters!K3:K623)</f>
        <v>2.7718998300853364</v>
      </c>
      <c r="K42" s="33">
        <f>(VLOOKUP($A42,Skaters!$A1:$V623,12,FALSE)-AVERAGE(Skaters!L3:L623))/STDEV(Skaters!L3:L623)</f>
        <v>2.2520580891234405</v>
      </c>
      <c r="L42" s="33">
        <f>(VLOOKUP($A42,Skaters!$A1:$V623,13,FALSE)-AVERAGE(Skaters!M3:M623))/STDEV(Skaters!M3:M623)</f>
        <v>2.4927393599877861</v>
      </c>
      <c r="M42" s="33">
        <f>(VLOOKUP($A42,Skaters!$A1:$V623,14,FALSE)-AVERAGE(Skaters!N3:N623))/STDEV(Skaters!N3:N623)</f>
        <v>1.3680954676878387</v>
      </c>
      <c r="N42" s="33">
        <f>(VLOOKUP($A42,Skaters!$A1:$V623,15,FALSE)-AVERAGE(Skaters!O3:O623))/STDEV(Skaters!O3:O623)</f>
        <v>2.3617144673852781</v>
      </c>
      <c r="O42" s="33">
        <f>(VLOOKUP($A42,Skaters!$A1:$V623,16,FALSE)-AVERAGE(Skaters!P3:P623))/STDEV(Skaters!P3:P623)</f>
        <v>-0.91314412974663028</v>
      </c>
      <c r="P42" s="33">
        <f>(VLOOKUP($A42,Skaters!$A1:$V623,17,FALSE)-AVERAGE(Skaters!Q3:Q623))/STDEV(Skaters!Q3:Q623)</f>
        <v>-1.500932359896223</v>
      </c>
      <c r="Q42" s="33">
        <f>(VLOOKUP($A42,Skaters!$A1:$V623,18,FALSE)-AVERAGE(Skaters!R3:R623))/STDEV(Skaters!R3:R623)</f>
        <v>-0.93150646678662707</v>
      </c>
      <c r="R42" s="33">
        <f>(VLOOKUP($A42,Skaters!$A1:$V623,19,FALSE)-AVERAGE(Skaters!S3:S623))/STDEV(Skaters!S3:S623)</f>
        <v>0.89288246793702142</v>
      </c>
      <c r="S42" s="33">
        <f>(VLOOKUP($A42,Skaters!$A1:$V623,20,FALSE)-AVERAGE(Skaters!T3:T623))/STDEV(Skaters!T3:T623)</f>
        <v>-0.57128206743735055</v>
      </c>
      <c r="T42" s="33">
        <f>(VLOOKUP($A42,Skaters!$A1:$V623,21,FALSE)-AVERAGE(Skaters!U3:U623))/STDEV(Skaters!U3:U623)</f>
        <v>-0.60853167933820096</v>
      </c>
      <c r="U42" s="33">
        <f>(VLOOKUP($A42,Skaters!$A1:$V623,22,FALSE)-AVERAGE(Skaters!V3:V623))/STDEV(Skaters!V3:V623)</f>
        <v>0.46136680926691315</v>
      </c>
      <c r="V42" s="33">
        <f>IFERROR((VLOOKUP($A42,Skaters!A1:X623,23,FALSE)-AVERAGE(Skaters!W3:W623))/STDEV(Skaters!W3:W623),0)</f>
        <v>0</v>
      </c>
      <c r="W42" s="33">
        <f>IFERROR((VLOOKUP($A42,Skaters!A1:X623,24,FALSE)-AVERAGE(Skaters!X3:X623))/STDEV(Skaters!X3:X623),0)</f>
        <v>0</v>
      </c>
    </row>
    <row r="43" spans="1:23" ht="21.25" customHeight="1" x14ac:dyDescent="0.15">
      <c r="A43" s="44" t="s">
        <v>125</v>
      </c>
      <c r="B43" s="45" t="s">
        <v>81</v>
      </c>
      <c r="C43" s="46">
        <v>27</v>
      </c>
      <c r="D43" s="45" t="s">
        <v>73</v>
      </c>
      <c r="E43" s="40">
        <f t="shared" si="0"/>
        <v>6.7611463950767448</v>
      </c>
      <c r="F43" s="41">
        <f t="shared" si="1"/>
        <v>0.153662418069926</v>
      </c>
      <c r="G43" s="42">
        <f>VLOOKUP(A43,Skaters!A1:G623,7,FALSE)</f>
        <v>44</v>
      </c>
      <c r="H43" s="43">
        <f>(VLOOKUP($A43,Skaters!$A1:$V623,8,FALSE)-AVERAGE(Skaters!H3:H623))/STDEV(Skaters!H3:H623)</f>
        <v>2.4610539194826562E-2</v>
      </c>
      <c r="I43" s="33">
        <f>(VLOOKUP($A43,Skaters!$A1:$V623,10,FALSE)-AVERAGE(Skaters!J3:J623))/STDEV(Skaters!J3:J623)</f>
        <v>0.8445945411243353</v>
      </c>
      <c r="J43" s="33">
        <f>(VLOOKUP($A43,Skaters!$A1:$V623,11,FALSE)-AVERAGE(Skaters!K3:K623))/STDEV(Skaters!K3:K623)</f>
        <v>1.7040497057190149</v>
      </c>
      <c r="K43" s="33">
        <f>(VLOOKUP($A43,Skaters!$A1:$V623,12,FALSE)-AVERAGE(Skaters!L3:L623))/STDEV(Skaters!L3:L623)</f>
        <v>1.4673058346381698</v>
      </c>
      <c r="L43" s="33">
        <f>(VLOOKUP($A43,Skaters!$A1:$V623,13,FALSE)-AVERAGE(Skaters!M3:M623))/STDEV(Skaters!M3:M623)</f>
        <v>1.2800288425686339</v>
      </c>
      <c r="M43" s="33">
        <f>(VLOOKUP($A43,Skaters!$A1:$V623,14,FALSE)-AVERAGE(Skaters!N3:N623))/STDEV(Skaters!N3:N623)</f>
        <v>2.067498321721486</v>
      </c>
      <c r="N43" s="33">
        <f>(VLOOKUP($A43,Skaters!$A1:$V623,15,FALSE)-AVERAGE(Skaters!O3:O623))/STDEV(Skaters!O3:O623)</f>
        <v>2.2997534574071126</v>
      </c>
      <c r="O43" s="33">
        <f>(VLOOKUP($A43,Skaters!$A1:$V623,16,FALSE)-AVERAGE(Skaters!P3:P623))/STDEV(Skaters!P3:P623)</f>
        <v>-0.59852422822307638</v>
      </c>
      <c r="P43" s="33">
        <f>(VLOOKUP($A43,Skaters!$A1:$V623,17,FALSE)-AVERAGE(Skaters!Q3:Q623))/STDEV(Skaters!Q3:Q623)</f>
        <v>-1.2955150011772636</v>
      </c>
      <c r="Q43" s="33">
        <f>(VLOOKUP($A43,Skaters!$A1:$V623,18,FALSE)-AVERAGE(Skaters!R3:R623))/STDEV(Skaters!R3:R623)</f>
        <v>1.2312440764807255</v>
      </c>
      <c r="R43" s="33">
        <f>(VLOOKUP($A43,Skaters!$A1:$V623,19,FALSE)-AVERAGE(Skaters!S3:S623))/STDEV(Skaters!S3:S623)</f>
        <v>1.163431590156206</v>
      </c>
      <c r="S43" s="33">
        <f>(VLOOKUP($A43,Skaters!$A1:$V623,20,FALSE)-AVERAGE(Skaters!T3:T623))/STDEV(Skaters!T3:T623)</f>
        <v>-0.49140091042013362</v>
      </c>
      <c r="T43" s="33">
        <f>(VLOOKUP($A43,Skaters!$A1:$V623,21,FALSE)-AVERAGE(Skaters!U3:U623))/STDEV(Skaters!U3:U623)</f>
        <v>-0.52823221940952203</v>
      </c>
      <c r="U43" s="33">
        <f>(VLOOKUP($A43,Skaters!$A1:$V623,22,FALSE)-AVERAGE(Skaters!V3:V623))/STDEV(Skaters!V3:V623)</f>
        <v>0.91934852494054797</v>
      </c>
      <c r="V43" s="33">
        <f>IFERROR((VLOOKUP($A43,Skaters!A1:X623,23,FALSE)-AVERAGE(Skaters!W3:W623))/STDEV(Skaters!W3:W623),0)</f>
        <v>0</v>
      </c>
      <c r="W43" s="33">
        <f>IFERROR((VLOOKUP($A43,Skaters!A1:X623,24,FALSE)-AVERAGE(Skaters!X3:X623))/STDEV(Skaters!X3:X623),0)</f>
        <v>0</v>
      </c>
    </row>
    <row r="44" spans="1:23" ht="21.25" customHeight="1" x14ac:dyDescent="0.2">
      <c r="A44" s="47" t="s">
        <v>191</v>
      </c>
      <c r="B44" s="38" t="s">
        <v>69</v>
      </c>
      <c r="C44" s="39">
        <v>24</v>
      </c>
      <c r="D44" s="38" t="s">
        <v>84</v>
      </c>
      <c r="E44" s="40">
        <f t="shared" si="0"/>
        <v>6.7249411795754472</v>
      </c>
      <c r="F44" s="41">
        <f t="shared" si="1"/>
        <v>0.15283957226307834</v>
      </c>
      <c r="G44" s="42">
        <f>VLOOKUP(A44,Skaters!A1:G623,7,FALSE)</f>
        <v>44</v>
      </c>
      <c r="H44" s="43">
        <f>(VLOOKUP($A44,Skaters!$A1:$V623,8,FALSE)-AVERAGE(Skaters!H3:H623))/STDEV(Skaters!H3:H623)</f>
        <v>1.8488091238692506</v>
      </c>
      <c r="I44" s="33">
        <f>(VLOOKUP($A44,Skaters!$A1:$V623,10,FALSE)-AVERAGE(Skaters!J3:J623))/STDEV(Skaters!J3:J623)</f>
        <v>-0.32865686345673378</v>
      </c>
      <c r="J44" s="33">
        <f>(VLOOKUP($A44,Skaters!$A1:$V623,11,FALSE)-AVERAGE(Skaters!K3:K623))/STDEV(Skaters!K3:K623)</f>
        <v>1.5403312868262657</v>
      </c>
      <c r="K44" s="33">
        <f>(VLOOKUP($A44,Skaters!$A1:$V623,12,FALSE)-AVERAGE(Skaters!L3:L623))/STDEV(Skaters!L3:L623)</f>
        <v>0.81176094175530833</v>
      </c>
      <c r="L44" s="33">
        <f>(VLOOKUP($A44,Skaters!$A1:$V623,13,FALSE)-AVERAGE(Skaters!M3:M623))/STDEV(Skaters!M3:M623)</f>
        <v>0.23668325724562109</v>
      </c>
      <c r="M44" s="33">
        <f>(VLOOKUP($A44,Skaters!$A1:$V623,14,FALSE)-AVERAGE(Skaters!N3:N623))/STDEV(Skaters!N3:N623)</f>
        <v>0.5240945829400373</v>
      </c>
      <c r="N44" s="33">
        <f>(VLOOKUP($A44,Skaters!$A1:$V623,15,FALSE)-AVERAGE(Skaters!O3:O623))/STDEV(Skaters!O3:O623)</f>
        <v>1.5350601965420339</v>
      </c>
      <c r="O44" s="33">
        <f>(VLOOKUP($A44,Skaters!$A1:$V623,16,FALSE)-AVERAGE(Skaters!P3:P623))/STDEV(Skaters!P3:P623)</f>
        <v>2.0627053151565633</v>
      </c>
      <c r="P44" s="33">
        <f>(VLOOKUP($A44,Skaters!$A1:$V623,17,FALSE)-AVERAGE(Skaters!Q3:Q623))/STDEV(Skaters!Q3:Q623)</f>
        <v>0.83210782692453489</v>
      </c>
      <c r="Q44" s="33">
        <f>(VLOOKUP($A44,Skaters!$A1:$V623,18,FALSE)-AVERAGE(Skaters!R3:R623))/STDEV(Skaters!R3:R623)</f>
        <v>1.6788179872616966</v>
      </c>
      <c r="R44" s="33">
        <f>(VLOOKUP($A44,Skaters!$A1:$V623,19,FALSE)-AVERAGE(Skaters!S3:S623))/STDEV(Skaters!S3:S623)</f>
        <v>-5.242212687756051E-2</v>
      </c>
      <c r="S44" s="33">
        <f>(VLOOKUP($A44,Skaters!$A1:$V623,20,FALSE)-AVERAGE(Skaters!T3:T623))/STDEV(Skaters!T3:T623)</f>
        <v>-0.5927671975926263</v>
      </c>
      <c r="T44" s="33">
        <f>(VLOOKUP($A44,Skaters!$A1:$V623,21,FALSE)-AVERAGE(Skaters!U3:U623))/STDEV(Skaters!U3:U623)</f>
        <v>-0.64690234740083585</v>
      </c>
      <c r="U44" s="33">
        <f>(VLOOKUP($A44,Skaters!$A1:$V623,22,FALSE)-AVERAGE(Skaters!V3:V623))/STDEV(Skaters!V3:V623)</f>
        <v>-1.2078191348136267</v>
      </c>
      <c r="V44" s="33">
        <f>IFERROR((VLOOKUP($A44,Skaters!A1:X623,23,FALSE)-AVERAGE(Skaters!W3:W623))/STDEV(Skaters!W3:W623),0)</f>
        <v>0</v>
      </c>
      <c r="W44" s="33">
        <f>IFERROR((VLOOKUP($A44,Skaters!A1:X623,24,FALSE)-AVERAGE(Skaters!X3:X623))/STDEV(Skaters!X3:X623),0)</f>
        <v>0</v>
      </c>
    </row>
    <row r="45" spans="1:23" ht="21.25" customHeight="1" x14ac:dyDescent="0.15">
      <c r="A45" s="37" t="s">
        <v>104</v>
      </c>
      <c r="B45" s="38" t="s">
        <v>83</v>
      </c>
      <c r="C45" s="39">
        <v>25</v>
      </c>
      <c r="D45" s="38" t="s">
        <v>59</v>
      </c>
      <c r="E45" s="40">
        <f t="shared" si="0"/>
        <v>6.7109963017302325</v>
      </c>
      <c r="F45" s="41">
        <f t="shared" si="1"/>
        <v>0.16368283662756664</v>
      </c>
      <c r="G45" s="42">
        <f>VLOOKUP(A45,Skaters!A1:G623,7,FALSE)</f>
        <v>41</v>
      </c>
      <c r="H45" s="43">
        <f>(VLOOKUP($A45,Skaters!$A1:$V623,8,FALSE)-AVERAGE(Skaters!H3:H623))/STDEV(Skaters!H3:H623)</f>
        <v>0.92579620697075327</v>
      </c>
      <c r="I45" s="33">
        <f>(VLOOKUP($A45,Skaters!$A1:$V623,10,FALSE)-AVERAGE(Skaters!J3:J623))/STDEV(Skaters!J3:J623)</f>
        <v>1.3990296759616567</v>
      </c>
      <c r="J45" s="33">
        <f>(VLOOKUP($A45,Skaters!$A1:$V623,11,FALSE)-AVERAGE(Skaters!K3:K623))/STDEV(Skaters!K3:K623)</f>
        <v>1.8611095469897263</v>
      </c>
      <c r="K45" s="33">
        <f>(VLOOKUP($A45,Skaters!$A1:$V623,12,FALSE)-AVERAGE(Skaters!L3:L623))/STDEV(Skaters!L3:L623)</f>
        <v>1.8271021338958964</v>
      </c>
      <c r="L45" s="33">
        <f>(VLOOKUP($A45,Skaters!$A1:$V623,13,FALSE)-AVERAGE(Skaters!M3:M623))/STDEV(Skaters!M3:M623)</f>
        <v>1.5959539153683415</v>
      </c>
      <c r="M45" s="33">
        <f>(VLOOKUP($A45,Skaters!$A1:$V623,14,FALSE)-AVERAGE(Skaters!N3:N623))/STDEV(Skaters!N3:N623)</f>
        <v>1.4830530806070674</v>
      </c>
      <c r="N45" s="33">
        <f>(VLOOKUP($A45,Skaters!$A1:$V623,15,FALSE)-AVERAGE(Skaters!O3:O623))/STDEV(Skaters!O3:O623)</f>
        <v>2.1994511755275115</v>
      </c>
      <c r="O45" s="33">
        <f>(VLOOKUP($A45,Skaters!$A1:$V623,16,FALSE)-AVERAGE(Skaters!P3:P623))/STDEV(Skaters!P3:P623)</f>
        <v>-0.30538405973301536</v>
      </c>
      <c r="P45" s="33">
        <f>(VLOOKUP($A45,Skaters!$A1:$V623,17,FALSE)-AVERAGE(Skaters!Q3:Q623))/STDEV(Skaters!Q3:Q623)</f>
        <v>-0.60058135411930724</v>
      </c>
      <c r="Q45" s="33">
        <f>(VLOOKUP($A45,Skaters!$A1:$V623,18,FALSE)-AVERAGE(Skaters!R3:R623))/STDEV(Skaters!R3:R623)</f>
        <v>-3.9163952383988766E-2</v>
      </c>
      <c r="R45" s="33">
        <f>(VLOOKUP($A45,Skaters!$A1:$V623,19,FALSE)-AVERAGE(Skaters!S3:S623))/STDEV(Skaters!S3:S623)</f>
        <v>0.31696695207435116</v>
      </c>
      <c r="S45" s="33">
        <f>(VLOOKUP($A45,Skaters!$A1:$V623,20,FALSE)-AVERAGE(Skaters!T3:T623))/STDEV(Skaters!T3:T623)</f>
        <v>2.4474242481420521</v>
      </c>
      <c r="T45" s="33">
        <f>(VLOOKUP($A45,Skaters!$A1:$V623,21,FALSE)-AVERAGE(Skaters!U3:U623))/STDEV(Skaters!U3:U623)</f>
        <v>2.9288841550037024</v>
      </c>
      <c r="U45" s="33">
        <f>(VLOOKUP($A45,Skaters!$A1:$V623,22,FALSE)-AVERAGE(Skaters!V3:V623))/STDEV(Skaters!V3:V623)</f>
        <v>0.91417618800219447</v>
      </c>
      <c r="V45" s="33">
        <f>IFERROR((VLOOKUP($A45,Skaters!A1:X623,23,FALSE)-AVERAGE(Skaters!W3:W623))/STDEV(Skaters!W3:W623),0)</f>
        <v>0</v>
      </c>
      <c r="W45" s="33">
        <f>IFERROR((VLOOKUP($A45,Skaters!A1:X623,24,FALSE)-AVERAGE(Skaters!X3:X623))/STDEV(Skaters!X3:X623),0)</f>
        <v>0</v>
      </c>
    </row>
    <row r="46" spans="1:23" ht="21.25" customHeight="1" x14ac:dyDescent="0.15">
      <c r="A46" s="44" t="s">
        <v>37</v>
      </c>
      <c r="B46" s="45" t="s">
        <v>68</v>
      </c>
      <c r="C46" s="46">
        <v>32</v>
      </c>
      <c r="D46" s="45" t="s">
        <v>84</v>
      </c>
      <c r="E46" s="40">
        <f t="shared" si="0"/>
        <v>6.6970957943296696</v>
      </c>
      <c r="F46" s="41">
        <f t="shared" si="1"/>
        <v>0.16742739485824173</v>
      </c>
      <c r="G46" s="42">
        <f>VLOOKUP(A46,Skaters!A1:G623,7,FALSE)</f>
        <v>40</v>
      </c>
      <c r="H46" s="43">
        <f>(VLOOKUP($A46,Skaters!$A1:$V623,8,FALSE)-AVERAGE(Skaters!H3:H623))/STDEV(Skaters!H3:H623)</f>
        <v>1.8494112377042082</v>
      </c>
      <c r="I46" s="33">
        <f>(VLOOKUP($A46,Skaters!$A1:$V623,10,FALSE)-AVERAGE(Skaters!J3:J623))/STDEV(Skaters!J3:J623)</f>
        <v>8.5845733080055359E-2</v>
      </c>
      <c r="J46" s="33">
        <f>(VLOOKUP($A46,Skaters!$A1:$V623,11,FALSE)-AVERAGE(Skaters!K3:K623))/STDEV(Skaters!K3:K623)</f>
        <v>2.2971596882017278</v>
      </c>
      <c r="K46" s="33">
        <f>(VLOOKUP($A46,Skaters!$A1:$V623,12,FALSE)-AVERAGE(Skaters!L3:L623))/STDEV(Skaters!L3:L623)</f>
        <v>1.4820018787211271</v>
      </c>
      <c r="L46" s="33">
        <f>(VLOOKUP($A46,Skaters!$A1:$V623,13,FALSE)-AVERAGE(Skaters!M3:M623))/STDEV(Skaters!M3:M623)</f>
        <v>0.81158167910792522</v>
      </c>
      <c r="M46" s="33">
        <f>(VLOOKUP($A46,Skaters!$A1:$V623,14,FALSE)-AVERAGE(Skaters!N3:N623))/STDEV(Skaters!N3:N623)</f>
        <v>0.52027238792665043</v>
      </c>
      <c r="N46" s="33">
        <f>(VLOOKUP($A46,Skaters!$A1:$V623,15,FALSE)-AVERAGE(Skaters!O3:O623))/STDEV(Skaters!O3:O623)</f>
        <v>1.8060668509092546</v>
      </c>
      <c r="O46" s="33">
        <f>(VLOOKUP($A46,Skaters!$A1:$V623,16,FALSE)-AVERAGE(Skaters!P3:P623))/STDEV(Skaters!P3:P623)</f>
        <v>1.0537675415195098</v>
      </c>
      <c r="P46" s="33">
        <f>(VLOOKUP($A46,Skaters!$A1:$V623,17,FALSE)-AVERAGE(Skaters!Q3:Q623))/STDEV(Skaters!Q3:Q623)</f>
        <v>-0.5310140284883873</v>
      </c>
      <c r="Q46" s="33">
        <f>(VLOOKUP($A46,Skaters!$A1:$V623,18,FALSE)-AVERAGE(Skaters!R3:R623))/STDEV(Skaters!R3:R623)</f>
        <v>0.64267430151119675</v>
      </c>
      <c r="R46" s="33">
        <f>(VLOOKUP($A46,Skaters!$A1:$V623,19,FALSE)-AVERAGE(Skaters!S3:S623))/STDEV(Skaters!S3:S623)</f>
        <v>-2.5111155332333407E-2</v>
      </c>
      <c r="S46" s="33">
        <f>(VLOOKUP($A46,Skaters!$A1:$V623,20,FALSE)-AVERAGE(Skaters!T3:T623))/STDEV(Skaters!T3:T623)</f>
        <v>-0.5927671975926263</v>
      </c>
      <c r="T46" s="33">
        <f>(VLOOKUP($A46,Skaters!$A1:$V623,21,FALSE)-AVERAGE(Skaters!U3:U623))/STDEV(Skaters!U3:U623)</f>
        <v>-0.64568734746297451</v>
      </c>
      <c r="U46" s="33">
        <f>(VLOOKUP($A46,Skaters!$A1:$V623,22,FALSE)-AVERAGE(Skaters!V3:V623))/STDEV(Skaters!V3:V623)</f>
        <v>-1.2078191348136267</v>
      </c>
      <c r="V46" s="33">
        <f>IFERROR((VLOOKUP($A46,Skaters!A1:X623,23,FALSE)-AVERAGE(Skaters!W3:W623))/STDEV(Skaters!W3:W623),0)</f>
        <v>0</v>
      </c>
      <c r="W46" s="33">
        <f>IFERROR((VLOOKUP($A46,Skaters!A1:X623,24,FALSE)-AVERAGE(Skaters!X3:X623))/STDEV(Skaters!X3:X623),0)</f>
        <v>0</v>
      </c>
    </row>
    <row r="47" spans="1:23" ht="21.25" customHeight="1" x14ac:dyDescent="0.15">
      <c r="A47" s="44" t="s">
        <v>120</v>
      </c>
      <c r="B47" s="48" t="s">
        <v>81</v>
      </c>
      <c r="C47" s="49">
        <v>21</v>
      </c>
      <c r="D47" s="48" t="s">
        <v>73</v>
      </c>
      <c r="E47" s="40">
        <f t="shared" si="0"/>
        <v>6.6757762629654085</v>
      </c>
      <c r="F47" s="41">
        <f t="shared" si="1"/>
        <v>0.15172218779466837</v>
      </c>
      <c r="G47" s="42">
        <f>VLOOKUP(A47,Skaters!A1:G623,7,FALSE)</f>
        <v>44</v>
      </c>
      <c r="H47" s="43">
        <f>(VLOOKUP($A47,Skaters!$A1:$V623,8,FALSE)-AVERAGE(Skaters!H3:H623))/STDEV(Skaters!H3:H623)</f>
        <v>5.9005588635251453E-2</v>
      </c>
      <c r="I47" s="33">
        <f>(VLOOKUP($A47,Skaters!$A1:$V623,10,FALSE)-AVERAGE(Skaters!J3:J623))/STDEV(Skaters!J3:J623)</f>
        <v>1.3883821325250376</v>
      </c>
      <c r="J47" s="33">
        <f>(VLOOKUP($A47,Skaters!$A1:$V623,11,FALSE)-AVERAGE(Skaters!K3:K623))/STDEV(Skaters!K3:K623)</f>
        <v>1.4412632498544888</v>
      </c>
      <c r="K47" s="33">
        <f>(VLOOKUP($A47,Skaters!$A1:$V623,12,FALSE)-AVERAGE(Skaters!L3:L623))/STDEV(Skaters!L3:L623)</f>
        <v>1.5586160372311926</v>
      </c>
      <c r="L47" s="33">
        <f>(VLOOKUP($A47,Skaters!$A1:$V623,13,FALSE)-AVERAGE(Skaters!M3:M623))/STDEV(Skaters!M3:M623)</f>
        <v>1.7427850513242058</v>
      </c>
      <c r="M47" s="33">
        <f>(VLOOKUP($A47,Skaters!$A1:$V623,14,FALSE)-AVERAGE(Skaters!N3:N623))/STDEV(Skaters!N3:N623)</f>
        <v>0.8247751199361073</v>
      </c>
      <c r="N47" s="33">
        <f>(VLOOKUP($A47,Skaters!$A1:$V623,15,FALSE)-AVERAGE(Skaters!O3:O623))/STDEV(Skaters!O3:O623)</f>
        <v>1.612546854454288</v>
      </c>
      <c r="O47" s="33">
        <f>(VLOOKUP($A47,Skaters!$A1:$V623,16,FALSE)-AVERAGE(Skaters!P3:P623))/STDEV(Skaters!P3:P623)</f>
        <v>-0.99251020093089914</v>
      </c>
      <c r="P47" s="33">
        <f>(VLOOKUP($A47,Skaters!$A1:$V623,17,FALSE)-AVERAGE(Skaters!Q3:Q623))/STDEV(Skaters!Q3:Q623)</f>
        <v>1.0858136502025717</v>
      </c>
      <c r="Q47" s="33">
        <f>(VLOOKUP($A47,Skaters!$A1:$V623,18,FALSE)-AVERAGE(Skaters!R3:R623))/STDEV(Skaters!R3:R623)</f>
        <v>1.4833091757382875</v>
      </c>
      <c r="R47" s="33">
        <f>(VLOOKUP($A47,Skaters!$A1:$V623,19,FALSE)-AVERAGE(Skaters!S3:S623))/STDEV(Skaters!S3:S623)</f>
        <v>1.759153386062358</v>
      </c>
      <c r="S47" s="33">
        <f>(VLOOKUP($A47,Skaters!$A1:$V623,20,FALSE)-AVERAGE(Skaters!T3:T623))/STDEV(Skaters!T3:T623)</f>
        <v>-0.58835356049013821</v>
      </c>
      <c r="T47" s="33">
        <f>(VLOOKUP($A47,Skaters!$A1:$V623,21,FALSE)-AVERAGE(Skaters!U3:U623))/STDEV(Skaters!U3:U623)</f>
        <v>-0.61495163662555596</v>
      </c>
      <c r="U47" s="33">
        <f>(VLOOKUP($A47,Skaters!$A1:$V623,22,FALSE)-AVERAGE(Skaters!V3:V623))/STDEV(Skaters!V3:V623)</f>
        <v>-0.63390174151675405</v>
      </c>
      <c r="V47" s="33">
        <f>IFERROR((VLOOKUP($A47,Skaters!A1:X623,23,FALSE)-AVERAGE(Skaters!W3:W623))/STDEV(Skaters!W3:W623),0)</f>
        <v>0</v>
      </c>
      <c r="W47" s="33">
        <f>IFERROR((VLOOKUP($A47,Skaters!A1:X623,24,FALSE)-AVERAGE(Skaters!X3:X623))/STDEV(Skaters!X3:X623),0)</f>
        <v>0</v>
      </c>
    </row>
    <row r="48" spans="1:23" ht="21.25" customHeight="1" x14ac:dyDescent="0.15">
      <c r="A48" s="44" t="s">
        <v>99</v>
      </c>
      <c r="B48" s="45" t="s">
        <v>100</v>
      </c>
      <c r="C48" s="46">
        <v>25</v>
      </c>
      <c r="D48" s="45" t="s">
        <v>73</v>
      </c>
      <c r="E48" s="40">
        <f t="shared" si="0"/>
        <v>6.6290047053142853</v>
      </c>
      <c r="F48" s="41">
        <f t="shared" si="1"/>
        <v>0.16572511763285713</v>
      </c>
      <c r="G48" s="42">
        <f>VLOOKUP(A48,Skaters!A1:G623,7,FALSE)</f>
        <v>40</v>
      </c>
      <c r="H48" s="43">
        <f>(VLOOKUP($A48,Skaters!$A1:$V623,8,FALSE)-AVERAGE(Skaters!H3:H623))/STDEV(Skaters!H3:H623)</f>
        <v>0.71420781222374075</v>
      </c>
      <c r="I48" s="33">
        <f>(VLOOKUP($A48,Skaters!$A1:$V623,10,FALSE)-AVERAGE(Skaters!J3:J623))/STDEV(Skaters!J3:J623)</f>
        <v>1.8993864048965499</v>
      </c>
      <c r="J48" s="33">
        <f>(VLOOKUP($A48,Skaters!$A1:$V623,11,FALSE)-AVERAGE(Skaters!K3:K623))/STDEV(Skaters!K3:K623)</f>
        <v>1.3862423584399672</v>
      </c>
      <c r="K48" s="33">
        <f>(VLOOKUP($A48,Skaters!$A1:$V623,12,FALSE)-AVERAGE(Skaters!L3:L623))/STDEV(Skaters!L3:L623)</f>
        <v>1.7648602561363573</v>
      </c>
      <c r="L48" s="33">
        <f>(VLOOKUP($A48,Skaters!$A1:$V623,13,FALSE)-AVERAGE(Skaters!M3:M623))/STDEV(Skaters!M3:M623)</f>
        <v>2.5463475872851369</v>
      </c>
      <c r="M48" s="33">
        <f>(VLOOKUP($A48,Skaters!$A1:$V623,14,FALSE)-AVERAGE(Skaters!N3:N623))/STDEV(Skaters!N3:N623)</f>
        <v>1.7788356465518802</v>
      </c>
      <c r="N48" s="33">
        <f>(VLOOKUP($A48,Skaters!$A1:$V623,15,FALSE)-AVERAGE(Skaters!O3:O623))/STDEV(Skaters!O3:O623)</f>
        <v>0.99661760746874428</v>
      </c>
      <c r="O48" s="33">
        <f>(VLOOKUP($A48,Skaters!$A1:$V623,16,FALSE)-AVERAGE(Skaters!P3:P623))/STDEV(Skaters!P3:P623)</f>
        <v>-0.28596630899872566</v>
      </c>
      <c r="P48" s="33">
        <f>(VLOOKUP($A48,Skaters!$A1:$V623,17,FALSE)-AVERAGE(Skaters!Q3:Q623))/STDEV(Skaters!Q3:Q623)</f>
        <v>0.88998908594616188</v>
      </c>
      <c r="Q48" s="33">
        <f>(VLOOKUP($A48,Skaters!$A1:$V623,18,FALSE)-AVERAGE(Skaters!R3:R623))/STDEV(Skaters!R3:R623)</f>
        <v>8.6377056222613033E-2</v>
      </c>
      <c r="R48" s="33">
        <f>(VLOOKUP($A48,Skaters!$A1:$V623,19,FALSE)-AVERAGE(Skaters!S3:S623))/STDEV(Skaters!S3:S623)</f>
        <v>1.1721239106054939</v>
      </c>
      <c r="S48" s="33">
        <f>(VLOOKUP($A48,Skaters!$A1:$V623,20,FALSE)-AVERAGE(Skaters!T3:T623))/STDEV(Skaters!T3:T623)</f>
        <v>-0.52438289518376668</v>
      </c>
      <c r="T48" s="33">
        <f>(VLOOKUP($A48,Skaters!$A1:$V623,21,FALSE)-AVERAGE(Skaters!U3:U623))/STDEV(Skaters!U3:U623)</f>
        <v>-0.51602634757173571</v>
      </c>
      <c r="U48" s="33">
        <f>(VLOOKUP($A48,Skaters!$A1:$V623,22,FALSE)-AVERAGE(Skaters!V3:V623))/STDEV(Skaters!V3:V623)</f>
        <v>0.38984722951557749</v>
      </c>
      <c r="V48" s="33">
        <f>IFERROR((VLOOKUP($A48,Skaters!A1:X623,23,FALSE)-AVERAGE(Skaters!W3:W623))/STDEV(Skaters!W3:W623),0)</f>
        <v>0</v>
      </c>
      <c r="W48" s="33">
        <f>IFERROR((VLOOKUP($A48,Skaters!A1:X623,24,FALSE)-AVERAGE(Skaters!X3:X623))/STDEV(Skaters!X3:X623),0)</f>
        <v>0</v>
      </c>
    </row>
    <row r="49" spans="1:23" ht="21.25" customHeight="1" x14ac:dyDescent="0.2">
      <c r="A49" s="47" t="s">
        <v>192</v>
      </c>
      <c r="B49" s="38" t="s">
        <v>61</v>
      </c>
      <c r="C49" s="39">
        <v>27</v>
      </c>
      <c r="D49" s="38" t="s">
        <v>84</v>
      </c>
      <c r="E49" s="40">
        <f t="shared" si="0"/>
        <v>6.5945826272948214</v>
      </c>
      <c r="F49" s="41">
        <f t="shared" si="1"/>
        <v>0.15336238668127491</v>
      </c>
      <c r="G49" s="42">
        <f>VLOOKUP(A49,Skaters!A1:G623,7,FALSE)</f>
        <v>43</v>
      </c>
      <c r="H49" s="43">
        <f>(VLOOKUP($A49,Skaters!$A1:$V623,8,FALSE)-AVERAGE(Skaters!H3:H623))/STDEV(Skaters!H3:H623)</f>
        <v>2.3528392741901141</v>
      </c>
      <c r="I49" s="33">
        <f>(VLOOKUP($A49,Skaters!$A1:$V623,10,FALSE)-AVERAGE(Skaters!J3:J623))/STDEV(Skaters!J3:J623)</f>
        <v>4.1406909137582569E-2</v>
      </c>
      <c r="J49" s="33">
        <f>(VLOOKUP($A49,Skaters!$A1:$V623,11,FALSE)-AVERAGE(Skaters!K3:K623))/STDEV(Skaters!K3:K623)</f>
        <v>1.4510142215246526</v>
      </c>
      <c r="K49" s="33">
        <f>(VLOOKUP($A49,Skaters!$A1:$V623,12,FALSE)-AVERAGE(Skaters!L3:L623))/STDEV(Skaters!L3:L623)</f>
        <v>0.93007554134392589</v>
      </c>
      <c r="L49" s="33">
        <f>(VLOOKUP($A49,Skaters!$A1:$V623,13,FALSE)-AVERAGE(Skaters!M3:M623))/STDEV(Skaters!M3:M623)</f>
        <v>0.80618014169752494</v>
      </c>
      <c r="M49" s="33">
        <f>(VLOOKUP($A49,Skaters!$A1:$V623,14,FALSE)-AVERAGE(Skaters!N3:N623))/STDEV(Skaters!N3:N623)</f>
        <v>-0.10867089948053318</v>
      </c>
      <c r="N49" s="33">
        <f>(VLOOKUP($A49,Skaters!$A1:$V623,15,FALSE)-AVERAGE(Skaters!O3:O623))/STDEV(Skaters!O3:O623)</f>
        <v>0.20901514435737104</v>
      </c>
      <c r="O49" s="33">
        <f>(VLOOKUP($A49,Skaters!$A1:$V623,16,FALSE)-AVERAGE(Skaters!P3:P623))/STDEV(Skaters!P3:P623)</f>
        <v>1.6639484332031824</v>
      </c>
      <c r="P49" s="33">
        <f>(VLOOKUP($A49,Skaters!$A1:$V623,17,FALSE)-AVERAGE(Skaters!Q3:Q623))/STDEV(Skaters!Q3:Q623)</f>
        <v>-0.24391579553292289</v>
      </c>
      <c r="Q49" s="33">
        <f>(VLOOKUP($A49,Skaters!$A1:$V623,18,FALSE)-AVERAGE(Skaters!R3:R623))/STDEV(Skaters!R3:R623)</f>
        <v>2.4230177773745072</v>
      </c>
      <c r="R49" s="33">
        <f>(VLOOKUP($A49,Skaters!$A1:$V623,19,FALSE)-AVERAGE(Skaters!S3:S623))/STDEV(Skaters!S3:S623)</f>
        <v>0.20867288886520724</v>
      </c>
      <c r="S49" s="33">
        <f>(VLOOKUP($A49,Skaters!$A1:$V623,20,FALSE)-AVERAGE(Skaters!T3:T623))/STDEV(Skaters!T3:T623)</f>
        <v>-0.5927671975926263</v>
      </c>
      <c r="T49" s="33">
        <f>(VLOOKUP($A49,Skaters!$A1:$V623,21,FALSE)-AVERAGE(Skaters!U3:U623))/STDEV(Skaters!U3:U623)</f>
        <v>-0.64690203650348022</v>
      </c>
      <c r="U49" s="33">
        <f>(VLOOKUP($A49,Skaters!$A1:$V623,22,FALSE)-AVERAGE(Skaters!V3:V623))/STDEV(Skaters!V3:V623)</f>
        <v>-1.2078191348136267</v>
      </c>
      <c r="V49" s="33">
        <f>IFERROR((VLOOKUP($A49,Skaters!A1:X623,23,FALSE)-AVERAGE(Skaters!W3:W623))/STDEV(Skaters!W3:W623),0)</f>
        <v>0</v>
      </c>
      <c r="W49" s="33">
        <f>IFERROR((VLOOKUP($A49,Skaters!A1:X623,24,FALSE)-AVERAGE(Skaters!X3:X623))/STDEV(Skaters!X3:X623),0)</f>
        <v>0</v>
      </c>
    </row>
    <row r="50" spans="1:23" ht="21.25" customHeight="1" x14ac:dyDescent="0.2">
      <c r="A50" s="47" t="s">
        <v>124</v>
      </c>
      <c r="B50" s="38" t="s">
        <v>62</v>
      </c>
      <c r="C50" s="39">
        <v>25</v>
      </c>
      <c r="D50" s="38" t="s">
        <v>73</v>
      </c>
      <c r="E50" s="40">
        <f t="shared" si="0"/>
        <v>6.5768323082131177</v>
      </c>
      <c r="F50" s="41">
        <f t="shared" si="1"/>
        <v>0.14947346155029814</v>
      </c>
      <c r="G50" s="42">
        <f>VLOOKUP(A50,Skaters!A1:G623,7,FALSE)</f>
        <v>44</v>
      </c>
      <c r="H50" s="43">
        <f>(VLOOKUP($A50,Skaters!$A1:$V623,8,FALSE)-AVERAGE(Skaters!H3:H623))/STDEV(Skaters!H3:H623)</f>
        <v>0.51831366601794449</v>
      </c>
      <c r="I50" s="33">
        <f>(VLOOKUP($A50,Skaters!$A1:$V623,10,FALSE)-AVERAGE(Skaters!J3:J623))/STDEV(Skaters!J3:J623)</f>
        <v>1.8077467193821966</v>
      </c>
      <c r="J50" s="33">
        <f>(VLOOKUP($A50,Skaters!$A1:$V623,11,FALSE)-AVERAGE(Skaters!K3:K623))/STDEV(Skaters!K3:K623)</f>
        <v>1.2225235935096217</v>
      </c>
      <c r="K50" s="33">
        <f>(VLOOKUP($A50,Skaters!$A1:$V623,12,FALSE)-AVERAGE(Skaters!L3:L623))/STDEV(Skaters!L3:L623)</f>
        <v>1.6189423789764614</v>
      </c>
      <c r="L50" s="33">
        <f>(VLOOKUP($A50,Skaters!$A1:$V623,13,FALSE)-AVERAGE(Skaters!M3:M623))/STDEV(Skaters!M3:M623)</f>
        <v>2.038729095126615</v>
      </c>
      <c r="M50" s="33">
        <f>(VLOOKUP($A50,Skaters!$A1:$V623,14,FALSE)-AVERAGE(Skaters!N3:N623))/STDEV(Skaters!N3:N623)</f>
        <v>0.86199103252502585</v>
      </c>
      <c r="N50" s="33">
        <f>(VLOOKUP($A50,Skaters!$A1:$V623,15,FALSE)-AVERAGE(Skaters!O3:O623))/STDEV(Skaters!O3:O623)</f>
        <v>0.73339249139186957</v>
      </c>
      <c r="O50" s="33">
        <f>(VLOOKUP($A50,Skaters!$A1:$V623,16,FALSE)-AVERAGE(Skaters!P3:P623))/STDEV(Skaters!P3:P623)</f>
        <v>-0.88926795349718279</v>
      </c>
      <c r="P50" s="33">
        <f>(VLOOKUP($A50,Skaters!$A1:$V623,17,FALSE)-AVERAGE(Skaters!Q3:Q623))/STDEV(Skaters!Q3:Q623)</f>
        <v>-1.4622323369433146</v>
      </c>
      <c r="Q50" s="33">
        <f>(VLOOKUP($A50,Skaters!$A1:$V623,18,FALSE)-AVERAGE(Skaters!R3:R623))/STDEV(Skaters!R3:R623)</f>
        <v>1.663708362299998</v>
      </c>
      <c r="R50" s="33">
        <f>(VLOOKUP($A50,Skaters!$A1:$V623,19,FALSE)-AVERAGE(Skaters!S3:S623))/STDEV(Skaters!S3:S623)</f>
        <v>2.2982108333431772</v>
      </c>
      <c r="S50" s="33">
        <f>(VLOOKUP($A50,Skaters!$A1:$V623,20,FALSE)-AVERAGE(Skaters!T3:T623))/STDEV(Skaters!T3:T623)</f>
        <v>-0.35079262556187624</v>
      </c>
      <c r="T50" s="33">
        <f>(VLOOKUP($A50,Skaters!$A1:$V623,21,FALSE)-AVERAGE(Skaters!U3:U623))/STDEV(Skaters!U3:U623)</f>
        <v>-0.42176045457837341</v>
      </c>
      <c r="U50" s="33">
        <f>(VLOOKUP($A50,Skaters!$A1:$V623,22,FALSE)-AVERAGE(Skaters!V3:V623))/STDEV(Skaters!V3:V623)</f>
        <v>1.1746450158319763</v>
      </c>
      <c r="V50" s="33">
        <f>IFERROR((VLOOKUP($A50,Skaters!A1:X623,23,FALSE)-AVERAGE(Skaters!W3:W623))/STDEV(Skaters!W3:W623),0)</f>
        <v>0</v>
      </c>
      <c r="W50" s="33">
        <f>IFERROR((VLOOKUP($A50,Skaters!A1:X623,24,FALSE)-AVERAGE(Skaters!X3:X623))/STDEV(Skaters!X3:X623),0)</f>
        <v>0</v>
      </c>
    </row>
    <row r="51" spans="1:23" ht="21.25" customHeight="1" x14ac:dyDescent="0.2">
      <c r="A51" s="47" t="s">
        <v>159</v>
      </c>
      <c r="B51" s="38" t="s">
        <v>88</v>
      </c>
      <c r="C51" s="39">
        <v>25</v>
      </c>
      <c r="D51" s="38" t="s">
        <v>84</v>
      </c>
      <c r="E51" s="40">
        <f t="shared" si="0"/>
        <v>6.5192524869154562</v>
      </c>
      <c r="F51" s="41">
        <f t="shared" si="1"/>
        <v>0.16298131217288642</v>
      </c>
      <c r="G51" s="42">
        <f>VLOOKUP(A51,Skaters!A1:G623,7,FALSE)</f>
        <v>40</v>
      </c>
      <c r="H51" s="43">
        <f>(VLOOKUP($A51,Skaters!$A1:$V623,8,FALSE)-AVERAGE(Skaters!H3:H623))/STDEV(Skaters!H3:H623)</f>
        <v>1.9954341264477338</v>
      </c>
      <c r="I51" s="33">
        <f>(VLOOKUP($A51,Skaters!$A1:$V623,10,FALSE)-AVERAGE(Skaters!J3:J623))/STDEV(Skaters!J3:J623)</f>
        <v>0.13915352182203919</v>
      </c>
      <c r="J51" s="33">
        <f>(VLOOKUP($A51,Skaters!$A1:$V623,11,FALSE)-AVERAGE(Skaters!K3:K623))/STDEV(Skaters!K3:K623)</f>
        <v>1.3818966784422415</v>
      </c>
      <c r="K51" s="33">
        <f>(VLOOKUP($A51,Skaters!$A1:$V623,12,FALSE)-AVERAGE(Skaters!L3:L623))/STDEV(Skaters!L3:L623)</f>
        <v>0.93275735296236884</v>
      </c>
      <c r="L51" s="33">
        <f>(VLOOKUP($A51,Skaters!$A1:$V623,13,FALSE)-AVERAGE(Skaters!M3:M623))/STDEV(Skaters!M3:M623)</f>
        <v>1.1372269908119201</v>
      </c>
      <c r="M51" s="33">
        <f>(VLOOKUP($A51,Skaters!$A1:$V623,14,FALSE)-AVERAGE(Skaters!N3:N623))/STDEV(Skaters!N3:N623)</f>
        <v>0.67357157861302408</v>
      </c>
      <c r="N51" s="33">
        <f>(VLOOKUP($A51,Skaters!$A1:$V623,15,FALSE)-AVERAGE(Skaters!O3:O623))/STDEV(Skaters!O3:O623)</f>
        <v>1.430269502700656</v>
      </c>
      <c r="O51" s="33">
        <f>(VLOOKUP($A51,Skaters!$A1:$V623,16,FALSE)-AVERAGE(Skaters!P3:P623))/STDEV(Skaters!P3:P623)</f>
        <v>0.66895828558923065</v>
      </c>
      <c r="P51" s="33">
        <f>(VLOOKUP($A51,Skaters!$A1:$V623,17,FALSE)-AVERAGE(Skaters!Q3:Q623))/STDEV(Skaters!Q3:Q623)</f>
        <v>-0.49272077329518843</v>
      </c>
      <c r="Q51" s="33">
        <f>(VLOOKUP($A51,Skaters!$A1:$V623,18,FALSE)-AVERAGE(Skaters!R3:R623))/STDEV(Skaters!R3:R623)</f>
        <v>1.7617475075493685</v>
      </c>
      <c r="R51" s="33">
        <f>(VLOOKUP($A51,Skaters!$A1:$V623,19,FALSE)-AVERAGE(Skaters!S3:S623))/STDEV(Skaters!S3:S623)</f>
        <v>0.12123886390505371</v>
      </c>
      <c r="S51" s="33">
        <f>(VLOOKUP($A51,Skaters!$A1:$V623,20,FALSE)-AVERAGE(Skaters!T3:T623))/STDEV(Skaters!T3:T623)</f>
        <v>-0.5927671975926263</v>
      </c>
      <c r="T51" s="33">
        <f>(VLOOKUP($A51,Skaters!$A1:$V623,21,FALSE)-AVERAGE(Skaters!U3:U623))/STDEV(Skaters!U3:U623)</f>
        <v>-0.64690234740083585</v>
      </c>
      <c r="U51" s="33">
        <f>(VLOOKUP($A51,Skaters!$A1:$V623,22,FALSE)-AVERAGE(Skaters!V3:V623))/STDEV(Skaters!V3:V623)</f>
        <v>-1.2078191348136267</v>
      </c>
      <c r="V51" s="33">
        <f>IFERROR((VLOOKUP($A51,Skaters!A1:X623,23,FALSE)-AVERAGE(Skaters!W3:W623))/STDEV(Skaters!W3:W623),0)</f>
        <v>0</v>
      </c>
      <c r="W51" s="33">
        <f>IFERROR((VLOOKUP($A51,Skaters!A1:X623,24,FALSE)-AVERAGE(Skaters!X3:X623))/STDEV(Skaters!X3:X623),0)</f>
        <v>0</v>
      </c>
    </row>
    <row r="52" spans="1:23" ht="21.25" customHeight="1" x14ac:dyDescent="0.15">
      <c r="A52" s="37" t="s">
        <v>111</v>
      </c>
      <c r="B52" s="38" t="s">
        <v>72</v>
      </c>
      <c r="C52" s="39">
        <v>25</v>
      </c>
      <c r="D52" s="38" t="s">
        <v>73</v>
      </c>
      <c r="E52" s="40">
        <f t="shared" si="0"/>
        <v>6.495279970648224</v>
      </c>
      <c r="F52" s="41">
        <f t="shared" si="1"/>
        <v>0.14433955490329387</v>
      </c>
      <c r="G52" s="42">
        <f>VLOOKUP(A52,Skaters!A1:G623,7,FALSE)</f>
        <v>45</v>
      </c>
      <c r="H52" s="43">
        <f>(VLOOKUP($A52,Skaters!$A1:$V623,8,FALSE)-AVERAGE(Skaters!H3:H623))/STDEV(Skaters!H3:H623)</f>
        <v>0.27736485183305765</v>
      </c>
      <c r="I52" s="33">
        <f>(VLOOKUP($A52,Skaters!$A1:$V623,10,FALSE)-AVERAGE(Skaters!J3:J623))/STDEV(Skaters!J3:J623)</f>
        <v>1.6617358251246728</v>
      </c>
      <c r="J52" s="33">
        <f>(VLOOKUP($A52,Skaters!$A1:$V623,11,FALSE)-AVERAGE(Skaters!K3:K623))/STDEV(Skaters!K3:K623)</f>
        <v>1.2764898047810327</v>
      </c>
      <c r="K52" s="33">
        <f>(VLOOKUP($A52,Skaters!$A1:$V623,12,FALSE)-AVERAGE(Skaters!L3:L623))/STDEV(Skaters!L3:L623)</f>
        <v>1.5840116693393702</v>
      </c>
      <c r="L52" s="33">
        <f>(VLOOKUP($A52,Skaters!$A1:$V623,13,FALSE)-AVERAGE(Skaters!M3:M623))/STDEV(Skaters!M3:M623)</f>
        <v>2.3781557397418194</v>
      </c>
      <c r="M52" s="33">
        <f>(VLOOKUP($A52,Skaters!$A1:$V623,14,FALSE)-AVERAGE(Skaters!N3:N623))/STDEV(Skaters!N3:N623)</f>
        <v>1.2447046722929656</v>
      </c>
      <c r="N52" s="33">
        <f>(VLOOKUP($A52,Skaters!$A1:$V623,15,FALSE)-AVERAGE(Skaters!O3:O623))/STDEV(Skaters!O3:O623)</f>
        <v>1.3251521312951329</v>
      </c>
      <c r="O52" s="33">
        <f>(VLOOKUP($A52,Skaters!$A1:$V623,16,FALSE)-AVERAGE(Skaters!P3:P623))/STDEV(Skaters!P3:P623)</f>
        <v>-0.91739328414602905</v>
      </c>
      <c r="P52" s="33">
        <f>(VLOOKUP($A52,Skaters!$A1:$V623,17,FALSE)-AVERAGE(Skaters!Q3:Q623))/STDEV(Skaters!Q3:Q623)</f>
        <v>-0.9591519401722457</v>
      </c>
      <c r="Q52" s="33">
        <f>(VLOOKUP($A52,Skaters!$A1:$V623,18,FALSE)-AVERAGE(Skaters!R3:R623))/STDEV(Skaters!R3:R623)</f>
        <v>0.77113975385159517</v>
      </c>
      <c r="R52" s="33">
        <f>(VLOOKUP($A52,Skaters!$A1:$V623,19,FALSE)-AVERAGE(Skaters!S3:S623))/STDEV(Skaters!S3:S623)</f>
        <v>2.0571218287750148</v>
      </c>
      <c r="S52" s="33">
        <f>(VLOOKUP($A52,Skaters!$A1:$V623,20,FALSE)-AVERAGE(Skaters!T3:T623))/STDEV(Skaters!T3:T623)</f>
        <v>-0.56259032369718665</v>
      </c>
      <c r="T52" s="33">
        <f>(VLOOKUP($A52,Skaters!$A1:$V623,21,FALSE)-AVERAGE(Skaters!U3:U623))/STDEV(Skaters!U3:U623)</f>
        <v>-0.56357052504856175</v>
      </c>
      <c r="U52" s="33">
        <f>(VLOOKUP($A52,Skaters!$A1:$V623,22,FALSE)-AVERAGE(Skaters!V3:V623))/STDEV(Skaters!V3:V623)</f>
        <v>3.6542824120785002E-2</v>
      </c>
      <c r="V52" s="33">
        <f>IFERROR((VLOOKUP($A52,Skaters!A1:X623,23,FALSE)-AVERAGE(Skaters!W3:W623))/STDEV(Skaters!W3:W623),0)</f>
        <v>0</v>
      </c>
      <c r="W52" s="33">
        <f>IFERROR((VLOOKUP($A52,Skaters!A1:X623,24,FALSE)-AVERAGE(Skaters!X3:X623))/STDEV(Skaters!X3:X623),0)</f>
        <v>0</v>
      </c>
    </row>
    <row r="53" spans="1:23" ht="21.25" customHeight="1" x14ac:dyDescent="0.2">
      <c r="A53" s="47" t="s">
        <v>97</v>
      </c>
      <c r="B53" s="38" t="s">
        <v>98</v>
      </c>
      <c r="C53" s="39">
        <v>23</v>
      </c>
      <c r="D53" s="38" t="s">
        <v>63</v>
      </c>
      <c r="E53" s="40">
        <f t="shared" si="0"/>
        <v>6.4180018353702213</v>
      </c>
      <c r="F53" s="41">
        <f t="shared" si="1"/>
        <v>0.13655323053979193</v>
      </c>
      <c r="G53" s="42">
        <f>VLOOKUP(A53,Skaters!A1:G623,7,FALSE)</f>
        <v>47</v>
      </c>
      <c r="H53" s="43">
        <f>(VLOOKUP($A53,Skaters!$A1:$V623,8,FALSE)-AVERAGE(Skaters!H3:H623))/STDEV(Skaters!H3:H623)</f>
        <v>0.68423295692916053</v>
      </c>
      <c r="I53" s="33">
        <f>(VLOOKUP($A53,Skaters!$A1:$V623,10,FALSE)-AVERAGE(Skaters!J3:J623))/STDEV(Skaters!J3:J623)</f>
        <v>1.8550764789635605</v>
      </c>
      <c r="J53" s="33">
        <f>(VLOOKUP($A53,Skaters!$A1:$V623,11,FALSE)-AVERAGE(Skaters!K3:K623))/STDEV(Skaters!K3:K623)</f>
        <v>1.8087056848806045</v>
      </c>
      <c r="K53" s="33">
        <f>(VLOOKUP($A53,Skaters!$A1:$V623,12,FALSE)-AVERAGE(Skaters!L3:L623))/STDEV(Skaters!L3:L623)</f>
        <v>2.00909411031604</v>
      </c>
      <c r="L53" s="33">
        <f>(VLOOKUP($A53,Skaters!$A1:$V623,13,FALSE)-AVERAGE(Skaters!M3:M623))/STDEV(Skaters!M3:M623)</f>
        <v>1.2483179209540594</v>
      </c>
      <c r="M53" s="33">
        <f>(VLOOKUP($A53,Skaters!$A1:$V623,14,FALSE)-AVERAGE(Skaters!N3:N623))/STDEV(Skaters!N3:N623)</f>
        <v>1.0717470705130177</v>
      </c>
      <c r="N53" s="33">
        <f>(VLOOKUP($A53,Skaters!$A1:$V623,15,FALSE)-AVERAGE(Skaters!O3:O623))/STDEV(Skaters!O3:O623)</f>
        <v>2.265582236763843</v>
      </c>
      <c r="O53" s="33">
        <f>(VLOOKUP($A53,Skaters!$A1:$V623,16,FALSE)-AVERAGE(Skaters!P3:P623))/STDEV(Skaters!P3:P623)</f>
        <v>-0.40591865021586454</v>
      </c>
      <c r="P53" s="33">
        <f>(VLOOKUP($A53,Skaters!$A1:$V623,17,FALSE)-AVERAGE(Skaters!Q3:Q623))/STDEV(Skaters!Q3:Q623)</f>
        <v>1.6280061732620608</v>
      </c>
      <c r="Q53" s="33">
        <f>(VLOOKUP($A53,Skaters!$A1:$V623,18,FALSE)-AVERAGE(Skaters!R3:R623))/STDEV(Skaters!R3:R623)</f>
        <v>-0.35376183597598071</v>
      </c>
      <c r="R53" s="33">
        <f>(VLOOKUP($A53,Skaters!$A1:$V623,19,FALSE)-AVERAGE(Skaters!S3:S623))/STDEV(Skaters!S3:S623)</f>
        <v>1.2649643943767876</v>
      </c>
      <c r="S53" s="33">
        <f>(VLOOKUP($A53,Skaters!$A1:$V623,20,FALSE)-AVERAGE(Skaters!T3:T623))/STDEV(Skaters!T3:T623)</f>
        <v>-0.47356899027825511</v>
      </c>
      <c r="T53" s="33">
        <f>(VLOOKUP($A53,Skaters!$A1:$V623,21,FALSE)-AVERAGE(Skaters!U3:U623))/STDEV(Skaters!U3:U623)</f>
        <v>-0.49266254477838373</v>
      </c>
      <c r="U53" s="33">
        <f>(VLOOKUP($A53,Skaters!$A1:$V623,22,FALSE)-AVERAGE(Skaters!V3:V623))/STDEV(Skaters!V3:V623)</f>
        <v>0.80849734034703047</v>
      </c>
      <c r="V53" s="33">
        <f>IFERROR((VLOOKUP($A53,Skaters!A1:X623,23,FALSE)-AVERAGE(Skaters!W3:W623))/STDEV(Skaters!W3:W623),0)</f>
        <v>0</v>
      </c>
      <c r="W53" s="33">
        <f>IFERROR((VLOOKUP($A53,Skaters!A1:X623,24,FALSE)-AVERAGE(Skaters!X3:X623))/STDEV(Skaters!X3:X623),0)</f>
        <v>0</v>
      </c>
    </row>
    <row r="54" spans="1:23" ht="21.25" customHeight="1" x14ac:dyDescent="0.2">
      <c r="A54" s="47" t="s">
        <v>133</v>
      </c>
      <c r="B54" s="38" t="s">
        <v>72</v>
      </c>
      <c r="C54" s="39">
        <v>27</v>
      </c>
      <c r="D54" s="38" t="s">
        <v>103</v>
      </c>
      <c r="E54" s="40">
        <f t="shared" si="0"/>
        <v>6.2801610959907528</v>
      </c>
      <c r="F54" s="41">
        <f t="shared" si="1"/>
        <v>0.13955913546646118</v>
      </c>
      <c r="G54" s="42">
        <f>VLOOKUP(A54,Skaters!A1:G623,7,FALSE)</f>
        <v>45</v>
      </c>
      <c r="H54" s="43">
        <f>(VLOOKUP($A54,Skaters!$A1:$V623,8,FALSE)-AVERAGE(Skaters!H3:H623))/STDEV(Skaters!H3:H623)</f>
        <v>0.87082043839668444</v>
      </c>
      <c r="I54" s="33">
        <f>(VLOOKUP($A54,Skaters!$A1:$V623,10,FALSE)-AVERAGE(Skaters!J3:J623))/STDEV(Skaters!J3:J623)</f>
        <v>1.683844130654544</v>
      </c>
      <c r="J54" s="33">
        <f>(VLOOKUP($A54,Skaters!$A1:$V623,11,FALSE)-AVERAGE(Skaters!K3:K623))/STDEV(Skaters!K3:K623)</f>
        <v>0.84406406797213518</v>
      </c>
      <c r="K54" s="33">
        <f>(VLOOKUP($A54,Skaters!$A1:$V623,12,FALSE)-AVERAGE(Skaters!L3:L623))/STDEV(Skaters!L3:L623)</f>
        <v>1.3230652056014423</v>
      </c>
      <c r="L54" s="33">
        <f>(VLOOKUP($A54,Skaters!$A1:$V623,13,FALSE)-AVERAGE(Skaters!M3:M623))/STDEV(Skaters!M3:M623)</f>
        <v>2.2074597571067907</v>
      </c>
      <c r="M54" s="33">
        <f>(VLOOKUP($A54,Skaters!$A1:$V623,14,FALSE)-AVERAGE(Skaters!N3:N623))/STDEV(Skaters!N3:N623)</f>
        <v>0.24144267624161686</v>
      </c>
      <c r="N54" s="33">
        <f>(VLOOKUP($A54,Skaters!$A1:$V623,15,FALSE)-AVERAGE(Skaters!O3:O623))/STDEV(Skaters!O3:O623)</f>
        <v>0.23663693051039325</v>
      </c>
      <c r="O54" s="33">
        <f>(VLOOKUP($A54,Skaters!$A1:$V623,16,FALSE)-AVERAGE(Skaters!P3:P623))/STDEV(Skaters!P3:P623)</f>
        <v>-1.3314502691667328E-2</v>
      </c>
      <c r="P54" s="33">
        <f>(VLOOKUP($A54,Skaters!$A1:$V623,17,FALSE)-AVERAGE(Skaters!Q3:Q623))/STDEV(Skaters!Q3:Q623)</f>
        <v>4.684973854428608E-3</v>
      </c>
      <c r="Q54" s="33">
        <f>(VLOOKUP($A54,Skaters!$A1:$V623,18,FALSE)-AVERAGE(Skaters!R3:R623))/STDEV(Skaters!R3:R623)</f>
        <v>1.3214707124385581</v>
      </c>
      <c r="R54" s="33">
        <f>(VLOOKUP($A54,Skaters!$A1:$V623,19,FALSE)-AVERAGE(Skaters!S3:S623))/STDEV(Skaters!S3:S623)</f>
        <v>2.081330990997674</v>
      </c>
      <c r="S54" s="33">
        <f>(VLOOKUP($A54,Skaters!$A1:$V623,20,FALSE)-AVERAGE(Skaters!T3:T623))/STDEV(Skaters!T3:T623)</f>
        <v>1.6130904213748654</v>
      </c>
      <c r="T54" s="33">
        <f>(VLOOKUP($A54,Skaters!$A1:$V623,21,FALSE)-AVERAGE(Skaters!U3:U623))/STDEV(Skaters!U3:U623)</f>
        <v>2.0188259031392897</v>
      </c>
      <c r="U54" s="33">
        <f>(VLOOKUP($A54,Skaters!$A1:$V623,22,FALSE)-AVERAGE(Skaters!V3:V623))/STDEV(Skaters!V3:V623)</f>
        <v>0.88410950088203266</v>
      </c>
      <c r="V54" s="33">
        <f>IFERROR((VLOOKUP($A54,Skaters!A1:X623,23,FALSE)-AVERAGE(Skaters!W3:W623))/STDEV(Skaters!W3:W623),0)</f>
        <v>0</v>
      </c>
      <c r="W54" s="33">
        <f>IFERROR((VLOOKUP($A54,Skaters!A1:X623,24,FALSE)-AVERAGE(Skaters!X3:X623))/STDEV(Skaters!X3:X623),0)</f>
        <v>0</v>
      </c>
    </row>
    <row r="55" spans="1:23" ht="21.25" customHeight="1" x14ac:dyDescent="0.15">
      <c r="A55" s="44" t="s">
        <v>172</v>
      </c>
      <c r="B55" s="48" t="s">
        <v>83</v>
      </c>
      <c r="C55" s="49">
        <v>32</v>
      </c>
      <c r="D55" s="48" t="s">
        <v>84</v>
      </c>
      <c r="E55" s="40">
        <f t="shared" si="0"/>
        <v>6.2794086823454229</v>
      </c>
      <c r="F55" s="41">
        <f t="shared" si="1"/>
        <v>0.15315630932549812</v>
      </c>
      <c r="G55" s="42">
        <f>VLOOKUP(A55,Skaters!A1:G623,7,FALSE)</f>
        <v>41</v>
      </c>
      <c r="H55" s="43">
        <f>(VLOOKUP($A55,Skaters!$A1:$V623,8,FALSE)-AVERAGE(Skaters!H3:H623))/STDEV(Skaters!H3:H623)</f>
        <v>2.422369991447046</v>
      </c>
      <c r="I55" s="33">
        <f>(VLOOKUP($A55,Skaters!$A1:$V623,10,FALSE)-AVERAGE(Skaters!J3:J623))/STDEV(Skaters!J3:J623)</f>
        <v>-4.3529651295161037E-2</v>
      </c>
      <c r="J55" s="33">
        <f>(VLOOKUP($A55,Skaters!$A1:$V623,11,FALSE)-AVERAGE(Skaters!K3:K623))/STDEV(Skaters!K3:K623)</f>
        <v>1.0604441988020314</v>
      </c>
      <c r="K55" s="33">
        <f>(VLOOKUP($A55,Skaters!$A1:$V623,12,FALSE)-AVERAGE(Skaters!L3:L623))/STDEV(Skaters!L3:L623)</f>
        <v>0.6449583543776507</v>
      </c>
      <c r="L55" s="33">
        <f>(VLOOKUP($A55,Skaters!$A1:$V623,13,FALSE)-AVERAGE(Skaters!M3:M623))/STDEV(Skaters!M3:M623)</f>
        <v>1.5413182967151304</v>
      </c>
      <c r="M55" s="33">
        <f>(VLOOKUP($A55,Skaters!$A1:$V623,14,FALSE)-AVERAGE(Skaters!N3:N623))/STDEV(Skaters!N3:N623)</f>
        <v>7.6833015896708184E-2</v>
      </c>
      <c r="N55" s="33">
        <f>(VLOOKUP($A55,Skaters!$A1:$V623,15,FALSE)-AVERAGE(Skaters!O3:O623))/STDEV(Skaters!O3:O623)</f>
        <v>0.53786895442168414</v>
      </c>
      <c r="O55" s="33">
        <f>(VLOOKUP($A55,Skaters!$A1:$V623,16,FALSE)-AVERAGE(Skaters!P3:P623))/STDEV(Skaters!P3:P623)</f>
        <v>2.4672571317491738</v>
      </c>
      <c r="P55" s="33">
        <f>(VLOOKUP($A55,Skaters!$A1:$V623,17,FALSE)-AVERAGE(Skaters!Q3:Q623))/STDEV(Skaters!Q3:Q623)</f>
        <v>-0.49054684215155042</v>
      </c>
      <c r="Q55" s="33">
        <f>(VLOOKUP($A55,Skaters!$A1:$V623,18,FALSE)-AVERAGE(Skaters!R3:R623))/STDEV(Skaters!R3:R623)</f>
        <v>0.71604975195256459</v>
      </c>
      <c r="R55" s="33">
        <f>(VLOOKUP($A55,Skaters!$A1:$V623,19,FALSE)-AVERAGE(Skaters!S3:S623))/STDEV(Skaters!S3:S623)</f>
        <v>5.2867321992424353E-2</v>
      </c>
      <c r="S55" s="33">
        <f>(VLOOKUP($A55,Skaters!$A1:$V623,20,FALSE)-AVERAGE(Skaters!T3:T623))/STDEV(Skaters!T3:T623)</f>
        <v>-0.5927671975926263</v>
      </c>
      <c r="T55" s="33">
        <f>(VLOOKUP($A55,Skaters!$A1:$V623,21,FALSE)-AVERAGE(Skaters!U3:U623))/STDEV(Skaters!U3:U623)</f>
        <v>-0.64690210373311019</v>
      </c>
      <c r="U55" s="33">
        <f>(VLOOKUP($A55,Skaters!$A1:$V623,22,FALSE)-AVERAGE(Skaters!V3:V623))/STDEV(Skaters!V3:V623)</f>
        <v>-1.2078191348136267</v>
      </c>
      <c r="V55" s="33">
        <f>IFERROR((VLOOKUP($A55,Skaters!A1:X623,23,FALSE)-AVERAGE(Skaters!W3:W623))/STDEV(Skaters!W3:W623),0)</f>
        <v>0</v>
      </c>
      <c r="W55" s="33">
        <f>IFERROR((VLOOKUP($A55,Skaters!A1:X623,24,FALSE)-AVERAGE(Skaters!X3:X623))/STDEV(Skaters!X3:X623),0)</f>
        <v>0</v>
      </c>
    </row>
    <row r="56" spans="1:23" ht="21.25" customHeight="1" x14ac:dyDescent="0.15">
      <c r="A56" s="44" t="s">
        <v>108</v>
      </c>
      <c r="B56" s="48" t="s">
        <v>86</v>
      </c>
      <c r="C56" s="49">
        <v>35</v>
      </c>
      <c r="D56" s="48" t="s">
        <v>59</v>
      </c>
      <c r="E56" s="40">
        <f t="shared" si="0"/>
        <v>6.2600399940715317</v>
      </c>
      <c r="F56" s="41">
        <f t="shared" si="1"/>
        <v>0.1526839022944276</v>
      </c>
      <c r="G56" s="42">
        <f>VLOOKUP(A56,Skaters!A1:G623,7,FALSE)</f>
        <v>41</v>
      </c>
      <c r="H56" s="43">
        <f>(VLOOKUP($A56,Skaters!$A1:$V623,8,FALSE)-AVERAGE(Skaters!H3:H623))/STDEV(Skaters!H3:H623)</f>
        <v>0.23182350285181022</v>
      </c>
      <c r="I56" s="33">
        <f>(VLOOKUP($A56,Skaters!$A1:$V623,10,FALSE)-AVERAGE(Skaters!J3:J623))/STDEV(Skaters!J3:J623)</f>
        <v>1.3024934464371551</v>
      </c>
      <c r="J56" s="33">
        <f>(VLOOKUP($A56,Skaters!$A1:$V623,11,FALSE)-AVERAGE(Skaters!K3:K623))/STDEV(Skaters!K3:K623)</f>
        <v>2.0555561067809194</v>
      </c>
      <c r="K56" s="33">
        <f>(VLOOKUP($A56,Skaters!$A1:$V623,12,FALSE)-AVERAGE(Skaters!L3:L623))/STDEV(Skaters!L3:L623)</f>
        <v>1.9036392680040786</v>
      </c>
      <c r="L56" s="33">
        <f>(VLOOKUP($A56,Skaters!$A1:$V623,13,FALSE)-AVERAGE(Skaters!M3:M623))/STDEV(Skaters!M3:M623)</f>
        <v>1.0100957337575085</v>
      </c>
      <c r="M56" s="33">
        <f>(VLOOKUP($A56,Skaters!$A1:$V623,14,FALSE)-AVERAGE(Skaters!N3:N623))/STDEV(Skaters!N3:N623)</f>
        <v>2.3300481624640921</v>
      </c>
      <c r="N56" s="33">
        <f>(VLOOKUP($A56,Skaters!$A1:$V623,15,FALSE)-AVERAGE(Skaters!O3:O623))/STDEV(Skaters!O3:O623)</f>
        <v>2.3877388622654085</v>
      </c>
      <c r="O56" s="33">
        <f>(VLOOKUP($A56,Skaters!$A1:$V623,16,FALSE)-AVERAGE(Skaters!P3:P623))/STDEV(Skaters!P3:P623)</f>
        <v>-0.64247799097668434</v>
      </c>
      <c r="P56" s="33">
        <f>(VLOOKUP($A56,Skaters!$A1:$V623,17,FALSE)-AVERAGE(Skaters!Q3:Q623))/STDEV(Skaters!Q3:Q623)</f>
        <v>-0.9144513517838625</v>
      </c>
      <c r="Q56" s="33">
        <f>(VLOOKUP($A56,Skaters!$A1:$V623,18,FALSE)-AVERAGE(Skaters!R3:R623))/STDEV(Skaters!R3:R623)</f>
        <v>0.14663383580722522</v>
      </c>
      <c r="R56" s="33">
        <f>(VLOOKUP($A56,Skaters!$A1:$V623,19,FALSE)-AVERAGE(Skaters!S3:S623))/STDEV(Skaters!S3:S623)</f>
        <v>1.3412402606307079</v>
      </c>
      <c r="S56" s="33">
        <f>(VLOOKUP($A56,Skaters!$A1:$V623,20,FALSE)-AVERAGE(Skaters!T3:T623))/STDEV(Skaters!T3:T623)</f>
        <v>1.2830060645583372</v>
      </c>
      <c r="T56" s="33">
        <f>(VLOOKUP($A56,Skaters!$A1:$V623,21,FALSE)-AVERAGE(Skaters!U3:U623))/STDEV(Skaters!U3:U623)</f>
        <v>1.7376307354881955</v>
      </c>
      <c r="U56" s="33">
        <f>(VLOOKUP($A56,Skaters!$A1:$V623,22,FALSE)-AVERAGE(Skaters!V3:V623))/STDEV(Skaters!V3:V623)</f>
        <v>0.8280780750391028</v>
      </c>
      <c r="V56" s="33">
        <f>IFERROR((VLOOKUP($A56,Skaters!A1:X623,23,FALSE)-AVERAGE(Skaters!W3:W623))/STDEV(Skaters!W3:W623),0)</f>
        <v>0</v>
      </c>
      <c r="W56" s="33">
        <f>IFERROR((VLOOKUP($A56,Skaters!A1:X623,24,FALSE)-AVERAGE(Skaters!X3:X623))/STDEV(Skaters!X3:X623),0)</f>
        <v>0</v>
      </c>
    </row>
    <row r="57" spans="1:23" ht="21.25" customHeight="1" x14ac:dyDescent="0.15">
      <c r="A57" s="37" t="s">
        <v>116</v>
      </c>
      <c r="B57" s="38" t="s">
        <v>58</v>
      </c>
      <c r="C57" s="39">
        <v>28</v>
      </c>
      <c r="D57" s="38" t="s">
        <v>60</v>
      </c>
      <c r="E57" s="40">
        <f t="shared" si="0"/>
        <v>6.1088924766076369</v>
      </c>
      <c r="F57" s="41">
        <f t="shared" si="1"/>
        <v>0.13575316614683638</v>
      </c>
      <c r="G57" s="42">
        <f>VLOOKUP(A57,Skaters!A1:G623,7,FALSE)</f>
        <v>45</v>
      </c>
      <c r="H57" s="43">
        <f>(VLOOKUP($A57,Skaters!$A1:$V623,8,FALSE)-AVERAGE(Skaters!H3:H623))/STDEV(Skaters!H3:H623)</f>
        <v>0.86307052327281786</v>
      </c>
      <c r="I57" s="33">
        <f>(VLOOKUP($A57,Skaters!$A1:$V623,10,FALSE)-AVERAGE(Skaters!J3:J623))/STDEV(Skaters!J3:J623)</f>
        <v>0.74279742726481246</v>
      </c>
      <c r="J57" s="33">
        <f>(VLOOKUP($A57,Skaters!$A1:$V623,11,FALSE)-AVERAGE(Skaters!K3:K623))/STDEV(Skaters!K3:K623)</f>
        <v>1.8160820747823123</v>
      </c>
      <c r="K57" s="33">
        <f>(VLOOKUP($A57,Skaters!$A1:$V623,12,FALSE)-AVERAGE(Skaters!L3:L623))/STDEV(Skaters!L3:L623)</f>
        <v>1.4896461906381417</v>
      </c>
      <c r="L57" s="33">
        <f>(VLOOKUP($A57,Skaters!$A1:$V623,13,FALSE)-AVERAGE(Skaters!M3:M623))/STDEV(Skaters!M3:M623)</f>
        <v>1.2020713940490289</v>
      </c>
      <c r="M57" s="33">
        <f>(VLOOKUP($A57,Skaters!$A1:$V623,14,FALSE)-AVERAGE(Skaters!N3:N623))/STDEV(Skaters!N3:N623)</f>
        <v>1.2326270520428837</v>
      </c>
      <c r="N57" s="33">
        <f>(VLOOKUP($A57,Skaters!$A1:$V623,15,FALSE)-AVERAGE(Skaters!O3:O623))/STDEV(Skaters!O3:O623)</f>
        <v>2.5752005474784232</v>
      </c>
      <c r="O57" s="33">
        <f>(VLOOKUP($A57,Skaters!$A1:$V623,16,FALSE)-AVERAGE(Skaters!P3:P623))/STDEV(Skaters!P3:P623)</f>
        <v>-0.29397148294773728</v>
      </c>
      <c r="P57" s="33">
        <f>(VLOOKUP($A57,Skaters!$A1:$V623,17,FALSE)-AVERAGE(Skaters!Q3:Q623))/STDEV(Skaters!Q3:Q623)</f>
        <v>-0.79682679358321662</v>
      </c>
      <c r="Q57" s="33">
        <f>(VLOOKUP($A57,Skaters!$A1:$V623,18,FALSE)-AVERAGE(Skaters!R3:R623))/STDEV(Skaters!R3:R623)</f>
        <v>6.6712515980796888E-2</v>
      </c>
      <c r="R57" s="33">
        <f>(VLOOKUP($A57,Skaters!$A1:$V623,19,FALSE)-AVERAGE(Skaters!S3:S623))/STDEV(Skaters!S3:S623)</f>
        <v>0.58165224403190707</v>
      </c>
      <c r="S57" s="33">
        <f>(VLOOKUP($A57,Skaters!$A1:$V623,20,FALSE)-AVERAGE(Skaters!T3:T623))/STDEV(Skaters!T3:T623)</f>
        <v>0.21619767186326222</v>
      </c>
      <c r="T57" s="33">
        <f>(VLOOKUP($A57,Skaters!$A1:$V623,21,FALSE)-AVERAGE(Skaters!U3:U623))/STDEV(Skaters!U3:U623)</f>
        <v>0.4006171350978438</v>
      </c>
      <c r="U57" s="33">
        <f>(VLOOKUP($A57,Skaters!$A1:$V623,22,FALSE)-AVERAGE(Skaters!V3:V623))/STDEV(Skaters!V3:V623)</f>
        <v>0.80772096380064984</v>
      </c>
      <c r="V57" s="33">
        <f>IFERROR((VLOOKUP($A57,Skaters!A1:X623,23,FALSE)-AVERAGE(Skaters!W3:W623))/STDEV(Skaters!W3:W623),0)</f>
        <v>0</v>
      </c>
      <c r="W57" s="33">
        <f>IFERROR((VLOOKUP($A57,Skaters!A1:X623,24,FALSE)-AVERAGE(Skaters!X3:X623))/STDEV(Skaters!X3:X623),0)</f>
        <v>0</v>
      </c>
    </row>
    <row r="58" spans="1:23" ht="21.25" customHeight="1" x14ac:dyDescent="0.2">
      <c r="A58" s="47" t="s">
        <v>107</v>
      </c>
      <c r="B58" s="38" t="s">
        <v>65</v>
      </c>
      <c r="C58" s="39">
        <v>25</v>
      </c>
      <c r="D58" s="38" t="s">
        <v>73</v>
      </c>
      <c r="E58" s="40">
        <f t="shared" si="0"/>
        <v>6.0761024771669279</v>
      </c>
      <c r="F58" s="41">
        <f t="shared" si="1"/>
        <v>0.13809323811743018</v>
      </c>
      <c r="G58" s="42">
        <f>VLOOKUP(A58,Skaters!A1:G623,7,FALSE)</f>
        <v>44</v>
      </c>
      <c r="H58" s="43">
        <f>(VLOOKUP($A58,Skaters!$A1:$V623,8,FALSE)-AVERAGE(Skaters!H3:H623))/STDEV(Skaters!H3:H623)</f>
        <v>0.38998534690246039</v>
      </c>
      <c r="I58" s="33">
        <f>(VLOOKUP($A58,Skaters!$A1:$V623,10,FALSE)-AVERAGE(Skaters!J3:J623))/STDEV(Skaters!J3:J623)</f>
        <v>2.00445165586423</v>
      </c>
      <c r="J58" s="33">
        <f>(VLOOKUP($A58,Skaters!$A1:$V623,11,FALSE)-AVERAGE(Skaters!K3:K623))/STDEV(Skaters!K3:K623)</f>
        <v>1.1589472715195044</v>
      </c>
      <c r="K58" s="33">
        <f>(VLOOKUP($A58,Skaters!$A1:$V623,12,FALSE)-AVERAGE(Skaters!L3:L623))/STDEV(Skaters!L3:L623)</f>
        <v>1.6717280953228939</v>
      </c>
      <c r="L58" s="33">
        <f>(VLOOKUP($A58,Skaters!$A1:$V623,13,FALSE)-AVERAGE(Skaters!M3:M623))/STDEV(Skaters!M3:M623)</f>
        <v>2.6726064703892516</v>
      </c>
      <c r="M58" s="33">
        <f>(VLOOKUP($A58,Skaters!$A1:$V623,14,FALSE)-AVERAGE(Skaters!N3:N623))/STDEV(Skaters!N3:N623)</f>
        <v>0.68042465935909502</v>
      </c>
      <c r="N58" s="33">
        <f>(VLOOKUP($A58,Skaters!$A1:$V623,15,FALSE)-AVERAGE(Skaters!O3:O623))/STDEV(Skaters!O3:O623)</f>
        <v>0.64142326949313411</v>
      </c>
      <c r="O58" s="33">
        <f>(VLOOKUP($A58,Skaters!$A1:$V623,16,FALSE)-AVERAGE(Skaters!P3:P623))/STDEV(Skaters!P3:P623)</f>
        <v>-0.69897022714141943</v>
      </c>
      <c r="P58" s="33">
        <f>(VLOOKUP($A58,Skaters!$A1:$V623,17,FALSE)-AVERAGE(Skaters!Q3:Q623))/STDEV(Skaters!Q3:Q623)</f>
        <v>-0.97542163556660555</v>
      </c>
      <c r="Q58" s="33">
        <f>(VLOOKUP($A58,Skaters!$A1:$V623,18,FALSE)-AVERAGE(Skaters!R3:R623))/STDEV(Skaters!R3:R623)</f>
        <v>0.29764403704222708</v>
      </c>
      <c r="R58" s="33">
        <f>(VLOOKUP($A58,Skaters!$A1:$V623,19,FALSE)-AVERAGE(Skaters!S3:S623))/STDEV(Skaters!S3:S623)</f>
        <v>2.1828896979963819</v>
      </c>
      <c r="S58" s="33">
        <f>(VLOOKUP($A58,Skaters!$A1:$V623,20,FALSE)-AVERAGE(Skaters!T3:T623))/STDEV(Skaters!T3:T623)</f>
        <v>-0.58409998456711698</v>
      </c>
      <c r="T58" s="33">
        <f>(VLOOKUP($A58,Skaters!$A1:$V623,21,FALSE)-AVERAGE(Skaters!U3:U623))/STDEV(Skaters!U3:U623)</f>
        <v>-0.63731500433696131</v>
      </c>
      <c r="U58" s="33">
        <f>(VLOOKUP($A58,Skaters!$A1:$V623,22,FALSE)-AVERAGE(Skaters!V3:V623))/STDEV(Skaters!V3:V623)</f>
        <v>0.98239502405688273</v>
      </c>
      <c r="V58" s="33">
        <f>IFERROR((VLOOKUP($A58,Skaters!A1:X623,23,FALSE)-AVERAGE(Skaters!W3:W623))/STDEV(Skaters!W3:W623),0)</f>
        <v>0</v>
      </c>
      <c r="W58" s="33">
        <f>IFERROR((VLOOKUP($A58,Skaters!A1:X623,24,FALSE)-AVERAGE(Skaters!X3:X623))/STDEV(Skaters!X3:X623),0)</f>
        <v>0</v>
      </c>
    </row>
    <row r="59" spans="1:23" ht="21.25" customHeight="1" x14ac:dyDescent="0.15">
      <c r="A59" s="44" t="s">
        <v>28</v>
      </c>
      <c r="B59" s="45" t="s">
        <v>95</v>
      </c>
      <c r="C59" s="46">
        <v>30</v>
      </c>
      <c r="D59" s="45" t="s">
        <v>66</v>
      </c>
      <c r="E59" s="40">
        <f t="shared" si="0"/>
        <v>6.0530053927119498</v>
      </c>
      <c r="F59" s="41">
        <f t="shared" si="1"/>
        <v>0.15132513481779875</v>
      </c>
      <c r="G59" s="42">
        <f>VLOOKUP(A59,Skaters!A1:G623,7,FALSE)</f>
        <v>40</v>
      </c>
      <c r="H59" s="43">
        <f>(VLOOKUP($A59,Skaters!$A1:$V623,8,FALSE)-AVERAGE(Skaters!H3:H623))/STDEV(Skaters!H3:H623)</f>
        <v>0.53879121845447009</v>
      </c>
      <c r="I59" s="33">
        <f>(VLOOKUP($A59,Skaters!$A1:$V623,10,FALSE)-AVERAGE(Skaters!J3:J623))/STDEV(Skaters!J3:J623)</f>
        <v>1.2973452350238288</v>
      </c>
      <c r="J59" s="33">
        <f>(VLOOKUP($A59,Skaters!$A1:$V623,11,FALSE)-AVERAGE(Skaters!K3:K623))/STDEV(Skaters!K3:K623)</f>
        <v>2.8933674940422303</v>
      </c>
      <c r="K59" s="33">
        <f>(VLOOKUP($A59,Skaters!$A1:$V623,12,FALSE)-AVERAGE(Skaters!L3:L623))/STDEV(Skaters!L3:L623)</f>
        <v>2.4269715410923078</v>
      </c>
      <c r="L59" s="33">
        <f>(VLOOKUP($A59,Skaters!$A1:$V623,13,FALSE)-AVERAGE(Skaters!M3:M623))/STDEV(Skaters!M3:M623)</f>
        <v>0.79166839875493544</v>
      </c>
      <c r="M59" s="33">
        <f>(VLOOKUP($A59,Skaters!$A1:$V623,14,FALSE)-AVERAGE(Skaters!N3:N623))/STDEV(Skaters!N3:N623)</f>
        <v>0.88874311089613234</v>
      </c>
      <c r="N59" s="33">
        <f>(VLOOKUP($A59,Skaters!$A1:$V623,15,FALSE)-AVERAGE(Skaters!O3:O623))/STDEV(Skaters!O3:O623)</f>
        <v>1.8906315975983519</v>
      </c>
      <c r="O59" s="33">
        <f>(VLOOKUP($A59,Skaters!$A1:$V623,16,FALSE)-AVERAGE(Skaters!P3:P623))/STDEV(Skaters!P3:P623)</f>
        <v>-1.1058629836158647</v>
      </c>
      <c r="P59" s="33">
        <f>(VLOOKUP($A59,Skaters!$A1:$V623,17,FALSE)-AVERAGE(Skaters!Q3:Q623))/STDEV(Skaters!Q3:Q623)</f>
        <v>-1.3663500427345481</v>
      </c>
      <c r="Q59" s="33">
        <f>(VLOOKUP($A59,Skaters!$A1:$V623,18,FALSE)-AVERAGE(Skaters!R3:R623))/STDEV(Skaters!R3:R623)</f>
        <v>0.28585565090846787</v>
      </c>
      <c r="R59" s="33">
        <f>(VLOOKUP($A59,Skaters!$A1:$V623,19,FALSE)-AVERAGE(Skaters!S3:S623))/STDEV(Skaters!S3:S623)</f>
        <v>1.354624537249151</v>
      </c>
      <c r="S59" s="33">
        <f>(VLOOKUP($A59,Skaters!$A1:$V623,20,FALSE)-AVERAGE(Skaters!T3:T623))/STDEV(Skaters!T3:T623)</f>
        <v>-0.59064278179533547</v>
      </c>
      <c r="T59" s="33">
        <f>(VLOOKUP($A59,Skaters!$A1:$V623,21,FALSE)-AVERAGE(Skaters!U3:U623))/STDEV(Skaters!U3:U623)</f>
        <v>-0.63703876210726651</v>
      </c>
      <c r="U59" s="33">
        <f>(VLOOKUP($A59,Skaters!$A1:$V623,22,FALSE)-AVERAGE(Skaters!V3:V623))/STDEV(Skaters!V3:V623)</f>
        <v>-0.37316788922179706</v>
      </c>
      <c r="V59" s="33">
        <f>IFERROR((VLOOKUP($A59,Skaters!A1:X623,23,FALSE)-AVERAGE(Skaters!W3:W623))/STDEV(Skaters!W3:W623),0)</f>
        <v>0</v>
      </c>
      <c r="W59" s="33">
        <f>IFERROR((VLOOKUP($A59,Skaters!A1:X623,24,FALSE)-AVERAGE(Skaters!X3:X623))/STDEV(Skaters!X3:X623),0)</f>
        <v>0</v>
      </c>
    </row>
    <row r="60" spans="1:23" ht="21.25" customHeight="1" x14ac:dyDescent="0.15">
      <c r="A60" s="44" t="s">
        <v>114</v>
      </c>
      <c r="B60" s="48" t="s">
        <v>95</v>
      </c>
      <c r="C60" s="49">
        <v>28</v>
      </c>
      <c r="D60" s="48" t="s">
        <v>59</v>
      </c>
      <c r="E60" s="40">
        <f t="shared" si="0"/>
        <v>6.0457216961495446</v>
      </c>
      <c r="F60" s="41">
        <f t="shared" si="1"/>
        <v>0.1511430424037386</v>
      </c>
      <c r="G60" s="42">
        <f>VLOOKUP(A60,Skaters!A1:G623,7,FALSE)</f>
        <v>40</v>
      </c>
      <c r="H60" s="43">
        <f>(VLOOKUP($A60,Skaters!$A1:$V623,8,FALSE)-AVERAGE(Skaters!H3:H623))/STDEV(Skaters!H3:H623)</f>
        <v>0.75860138203460925</v>
      </c>
      <c r="I60" s="33">
        <f>(VLOOKUP($A60,Skaters!$A1:$V623,10,FALSE)-AVERAGE(Skaters!J3:J623))/STDEV(Skaters!J3:J623)</f>
        <v>1.8395939223552993</v>
      </c>
      <c r="J60" s="33">
        <f>(VLOOKUP($A60,Skaters!$A1:$V623,11,FALSE)-AVERAGE(Skaters!K3:K623))/STDEV(Skaters!K3:K623)</f>
        <v>1.3848025222009002</v>
      </c>
      <c r="K60" s="33">
        <f>(VLOOKUP($A60,Skaters!$A1:$V623,12,FALSE)-AVERAGE(Skaters!L3:L623))/STDEV(Skaters!L3:L623)</f>
        <v>1.7357840467067736</v>
      </c>
      <c r="L60" s="33">
        <f>(VLOOKUP($A60,Skaters!$A1:$V623,13,FALSE)-AVERAGE(Skaters!M3:M623))/STDEV(Skaters!M3:M623)</f>
        <v>1.3810638582393315</v>
      </c>
      <c r="M60" s="33">
        <f>(VLOOKUP($A60,Skaters!$A1:$V623,14,FALSE)-AVERAGE(Skaters!N3:N623))/STDEV(Skaters!N3:N623)</f>
        <v>2.8175093977998702</v>
      </c>
      <c r="N60" s="33">
        <f>(VLOOKUP($A60,Skaters!$A1:$V623,15,FALSE)-AVERAGE(Skaters!O3:O623))/STDEV(Skaters!O3:O623)</f>
        <v>1.6059045650795216</v>
      </c>
      <c r="O60" s="33">
        <f>(VLOOKUP($A60,Skaters!$A1:$V623,16,FALSE)-AVERAGE(Skaters!P3:P623))/STDEV(Skaters!P3:P623)</f>
        <v>-0.20649265216424256</v>
      </c>
      <c r="P60" s="33">
        <f>(VLOOKUP($A60,Skaters!$A1:$V623,17,FALSE)-AVERAGE(Skaters!Q3:Q623))/STDEV(Skaters!Q3:Q623)</f>
        <v>-0.54937525520557529</v>
      </c>
      <c r="Q60" s="33">
        <f>(VLOOKUP($A60,Skaters!$A1:$V623,18,FALSE)-AVERAGE(Skaters!R3:R623))/STDEV(Skaters!R3:R623)</f>
        <v>4.0849480438735021E-2</v>
      </c>
      <c r="R60" s="33">
        <f>(VLOOKUP($A60,Skaters!$A1:$V623,19,FALSE)-AVERAGE(Skaters!S3:S623))/STDEV(Skaters!S3:S623)</f>
        <v>1.8885734323510392</v>
      </c>
      <c r="S60" s="33">
        <f>(VLOOKUP($A60,Skaters!$A1:$V623,20,FALSE)-AVERAGE(Skaters!T3:T623))/STDEV(Skaters!T3:T623)</f>
        <v>2.261823595098893</v>
      </c>
      <c r="T60" s="33">
        <f>(VLOOKUP($A60,Skaters!$A1:$V623,21,FALSE)-AVERAGE(Skaters!U3:U623))/STDEV(Skaters!U3:U623)</f>
        <v>2.5484429125241519</v>
      </c>
      <c r="U60" s="33">
        <f>(VLOOKUP($A60,Skaters!$A1:$V623,22,FALSE)-AVERAGE(Skaters!V3:V623))/STDEV(Skaters!V3:V623)</f>
        <v>0.96919061966666442</v>
      </c>
      <c r="V60" s="33">
        <f>IFERROR((VLOOKUP($A60,Skaters!A1:X623,23,FALSE)-AVERAGE(Skaters!W3:W623))/STDEV(Skaters!W3:W623),0)</f>
        <v>0</v>
      </c>
      <c r="W60" s="33">
        <f>IFERROR((VLOOKUP($A60,Skaters!A1:X623,24,FALSE)-AVERAGE(Skaters!X3:X623))/STDEV(Skaters!X3:X623),0)</f>
        <v>0</v>
      </c>
    </row>
    <row r="61" spans="1:23" ht="21.25" customHeight="1" x14ac:dyDescent="0.15">
      <c r="A61" s="44" t="s">
        <v>158</v>
      </c>
      <c r="B61" s="48" t="s">
        <v>58</v>
      </c>
      <c r="C61" s="49">
        <v>26</v>
      </c>
      <c r="D61" s="48" t="s">
        <v>84</v>
      </c>
      <c r="E61" s="40">
        <f t="shared" si="0"/>
        <v>5.8801268238741065</v>
      </c>
      <c r="F61" s="41">
        <f t="shared" si="1"/>
        <v>0.13066948497498015</v>
      </c>
      <c r="G61" s="42">
        <f>VLOOKUP(A61,Skaters!A1:G623,7,FALSE)</f>
        <v>45</v>
      </c>
      <c r="H61" s="43">
        <f>(VLOOKUP($A61,Skaters!$A1:$V623,8,FALSE)-AVERAGE(Skaters!H3:H623))/STDEV(Skaters!H3:H623)</f>
        <v>2.4820966627147296</v>
      </c>
      <c r="I61" s="33">
        <f>(VLOOKUP($A61,Skaters!$A1:$V623,10,FALSE)-AVERAGE(Skaters!J3:J623))/STDEV(Skaters!J3:J623)</f>
        <v>-4.3802174176813133E-2</v>
      </c>
      <c r="J61" s="33">
        <f>(VLOOKUP($A61,Skaters!$A1:$V623,11,FALSE)-AVERAGE(Skaters!K3:K623))/STDEV(Skaters!K3:K623)</f>
        <v>0.88244121879963666</v>
      </c>
      <c r="K61" s="33">
        <f>(VLOOKUP($A61,Skaters!$A1:$V623,12,FALSE)-AVERAGE(Skaters!L3:L623))/STDEV(Skaters!L3:L623)</f>
        <v>0.53312642220847684</v>
      </c>
      <c r="L61" s="33">
        <f>(VLOOKUP($A61,Skaters!$A1:$V623,13,FALSE)-AVERAGE(Skaters!M3:M623))/STDEV(Skaters!M3:M623)</f>
        <v>2.2170100717856815</v>
      </c>
      <c r="M61" s="33">
        <f>(VLOOKUP($A61,Skaters!$A1:$V623,14,FALSE)-AVERAGE(Skaters!N3:N623))/STDEV(Skaters!N3:N623)</f>
        <v>-0.57868263252293306</v>
      </c>
      <c r="N61" s="33">
        <f>(VLOOKUP($A61,Skaters!$A1:$V623,15,FALSE)-AVERAGE(Skaters!O3:O623))/STDEV(Skaters!O3:O623)</f>
        <v>0.37157872803632974</v>
      </c>
      <c r="O61" s="33">
        <f>(VLOOKUP($A61,Skaters!$A1:$V623,16,FALSE)-AVERAGE(Skaters!P3:P623))/STDEV(Skaters!P3:P623)</f>
        <v>2.3267776066274779</v>
      </c>
      <c r="P61" s="33">
        <f>(VLOOKUP($A61,Skaters!$A1:$V623,17,FALSE)-AVERAGE(Skaters!Q3:Q623))/STDEV(Skaters!Q3:Q623)</f>
        <v>2.3939750996368834</v>
      </c>
      <c r="Q61" s="33">
        <f>(VLOOKUP($A61,Skaters!$A1:$V623,18,FALSE)-AVERAGE(Skaters!R3:R623))/STDEV(Skaters!R3:R623)</f>
        <v>0.12612137280179339</v>
      </c>
      <c r="R61" s="33">
        <f>(VLOOKUP($A61,Skaters!$A1:$V623,19,FALSE)-AVERAGE(Skaters!S3:S623))/STDEV(Skaters!S3:S623)</f>
        <v>-0.11163053747272135</v>
      </c>
      <c r="S61" s="33">
        <f>(VLOOKUP($A61,Skaters!$A1:$V623,20,FALSE)-AVERAGE(Skaters!T3:T623))/STDEV(Skaters!T3:T623)</f>
        <v>-0.5927671975926263</v>
      </c>
      <c r="T61" s="33">
        <f>(VLOOKUP($A61,Skaters!$A1:$V623,21,FALSE)-AVERAGE(Skaters!U3:U623))/STDEV(Skaters!U3:U623)</f>
        <v>-0.64690234740083585</v>
      </c>
      <c r="U61" s="33">
        <f>(VLOOKUP($A61,Skaters!$A1:$V623,22,FALSE)-AVERAGE(Skaters!V3:V623))/STDEV(Skaters!V3:V623)</f>
        <v>-1.2078191348136267</v>
      </c>
      <c r="V61" s="33">
        <f>IFERROR((VLOOKUP($A61,Skaters!A1:X623,23,FALSE)-AVERAGE(Skaters!W3:W623))/STDEV(Skaters!W3:W623),0)</f>
        <v>0</v>
      </c>
      <c r="W61" s="33">
        <f>IFERROR((VLOOKUP($A61,Skaters!A1:X623,24,FALSE)-AVERAGE(Skaters!X3:X623))/STDEV(Skaters!X3:X623),0)</f>
        <v>0</v>
      </c>
    </row>
    <row r="62" spans="1:23" ht="21.25" customHeight="1" x14ac:dyDescent="0.15">
      <c r="A62" s="44" t="s">
        <v>121</v>
      </c>
      <c r="B62" s="45" t="s">
        <v>122</v>
      </c>
      <c r="C62" s="46">
        <v>30</v>
      </c>
      <c r="D62" s="45" t="s">
        <v>63</v>
      </c>
      <c r="E62" s="40">
        <f t="shared" si="0"/>
        <v>5.7524743442378536</v>
      </c>
      <c r="F62" s="41">
        <f t="shared" si="1"/>
        <v>0.14030425229848423</v>
      </c>
      <c r="G62" s="42">
        <f>VLOOKUP(A62,Skaters!A1:G623,7,FALSE)</f>
        <v>41</v>
      </c>
      <c r="H62" s="43">
        <f>(VLOOKUP($A62,Skaters!$A1:$V623,8,FALSE)-AVERAGE(Skaters!H3:H623))/STDEV(Skaters!H3:H623)</f>
        <v>7.9520772531522108E-2</v>
      </c>
      <c r="I62" s="33">
        <f>(VLOOKUP($A62,Skaters!$A1:$V623,10,FALSE)-AVERAGE(Skaters!J3:J623))/STDEV(Skaters!J3:J623)</f>
        <v>1.0394574956918758</v>
      </c>
      <c r="J62" s="33">
        <f>(VLOOKUP($A62,Skaters!$A1:$V623,11,FALSE)-AVERAGE(Skaters!K3:K623))/STDEV(Skaters!K3:K623)</f>
        <v>1.5430948257243662</v>
      </c>
      <c r="K62" s="33">
        <f>(VLOOKUP($A62,Skaters!$A1:$V623,12,FALSE)-AVERAGE(Skaters!L3:L623))/STDEV(Skaters!L3:L623)</f>
        <v>1.4581149704608758</v>
      </c>
      <c r="L62" s="33">
        <f>(VLOOKUP($A62,Skaters!$A1:$V623,13,FALSE)-AVERAGE(Skaters!M3:M623))/STDEV(Skaters!M3:M623)</f>
        <v>1.6818669151417498</v>
      </c>
      <c r="M62" s="33">
        <f>(VLOOKUP($A62,Skaters!$A1:$V623,14,FALSE)-AVERAGE(Skaters!N3:N623))/STDEV(Skaters!N3:N623)</f>
        <v>0.93658325038172618</v>
      </c>
      <c r="N62" s="33">
        <f>(VLOOKUP($A62,Skaters!$A1:$V623,15,FALSE)-AVERAGE(Skaters!O3:O623))/STDEV(Skaters!O3:O623)</f>
        <v>1.724245710428902</v>
      </c>
      <c r="O62" s="33">
        <f>(VLOOKUP($A62,Skaters!$A1:$V623,16,FALSE)-AVERAGE(Skaters!P3:P623))/STDEV(Skaters!P3:P623)</f>
        <v>-0.28371323083108246</v>
      </c>
      <c r="P62" s="33">
        <f>(VLOOKUP($A62,Skaters!$A1:$V623,17,FALSE)-AVERAGE(Skaters!Q3:Q623))/STDEV(Skaters!Q3:Q623)</f>
        <v>-0.18134794843073707</v>
      </c>
      <c r="Q62" s="33">
        <f>(VLOOKUP($A62,Skaters!$A1:$V623,18,FALSE)-AVERAGE(Skaters!R3:R623))/STDEV(Skaters!R3:R623)</f>
        <v>4.7522628082042689E-2</v>
      </c>
      <c r="R62" s="33">
        <f>(VLOOKUP($A62,Skaters!$A1:$V623,19,FALSE)-AVERAGE(Skaters!S3:S623))/STDEV(Skaters!S3:S623)</f>
        <v>0.85462301241995087</v>
      </c>
      <c r="S62" s="33">
        <f>(VLOOKUP($A62,Skaters!$A1:$V623,20,FALSE)-AVERAGE(Skaters!T3:T623))/STDEV(Skaters!T3:T623)</f>
        <v>-0.57378362417214102</v>
      </c>
      <c r="T62" s="33">
        <f>(VLOOKUP($A62,Skaters!$A1:$V623,21,FALSE)-AVERAGE(Skaters!U3:U623))/STDEV(Skaters!U3:U623)</f>
        <v>-0.60691749028860731</v>
      </c>
      <c r="U62" s="33">
        <f>(VLOOKUP($A62,Skaters!$A1:$V623,22,FALSE)-AVERAGE(Skaters!V3:V623))/STDEV(Skaters!V3:V623)</f>
        <v>0.29308870096085748</v>
      </c>
      <c r="V62" s="33">
        <f>IFERROR((VLOOKUP($A62,Skaters!A1:X623,23,FALSE)-AVERAGE(Skaters!W3:W623))/STDEV(Skaters!W3:W623),0)</f>
        <v>0</v>
      </c>
      <c r="W62" s="33">
        <f>IFERROR((VLOOKUP($A62,Skaters!A1:X623,24,FALSE)-AVERAGE(Skaters!X3:X623))/STDEV(Skaters!X3:X623),0)</f>
        <v>0</v>
      </c>
    </row>
    <row r="63" spans="1:23" ht="21.25" customHeight="1" x14ac:dyDescent="0.15">
      <c r="A63" s="44" t="s">
        <v>123</v>
      </c>
      <c r="B63" s="45" t="s">
        <v>98</v>
      </c>
      <c r="C63" s="46">
        <v>22</v>
      </c>
      <c r="D63" s="45" t="s">
        <v>59</v>
      </c>
      <c r="E63" s="40">
        <f t="shared" si="0"/>
        <v>5.6641468324711193</v>
      </c>
      <c r="F63" s="41">
        <f t="shared" si="1"/>
        <v>0.12051376239300254</v>
      </c>
      <c r="G63" s="42">
        <f>VLOOKUP(A63,Skaters!A1:G623,7,FALSE)</f>
        <v>47</v>
      </c>
      <c r="H63" s="43">
        <f>(VLOOKUP($A63,Skaters!$A1:$V623,8,FALSE)-AVERAGE(Skaters!H3:H623))/STDEV(Skaters!H3:H623)</f>
        <v>0.49761305235434733</v>
      </c>
      <c r="I63" s="33">
        <f>(VLOOKUP($A63,Skaters!$A1:$V623,10,FALSE)-AVERAGE(Skaters!J3:J623))/STDEV(Skaters!J3:J623)</f>
        <v>2.5339368067238328</v>
      </c>
      <c r="J63" s="33">
        <f>(VLOOKUP($A63,Skaters!$A1:$V623,11,FALSE)-AVERAGE(Skaters!K3:K623))/STDEV(Skaters!K3:K623)</f>
        <v>0.43658936878560778</v>
      </c>
      <c r="K63" s="33">
        <f>(VLOOKUP($A63,Skaters!$A1:$V623,12,FALSE)-AVERAGE(Skaters!L3:L623))/STDEV(Skaters!L3:L623)</f>
        <v>1.4679010920503237</v>
      </c>
      <c r="L63" s="33">
        <f>(VLOOKUP($A63,Skaters!$A1:$V623,13,FALSE)-AVERAGE(Skaters!M3:M623))/STDEV(Skaters!M3:M623)</f>
        <v>1.4311306091381888</v>
      </c>
      <c r="M63" s="33">
        <f>(VLOOKUP($A63,Skaters!$A1:$V623,14,FALSE)-AVERAGE(Skaters!N3:N623))/STDEV(Skaters!N3:N623)</f>
        <v>3.2075730545473071</v>
      </c>
      <c r="N63" s="33">
        <f>(VLOOKUP($A63,Skaters!$A1:$V623,15,FALSE)-AVERAGE(Skaters!O3:O623))/STDEV(Skaters!O3:O623)</f>
        <v>1.7663683961739427</v>
      </c>
      <c r="O63" s="33">
        <f>(VLOOKUP($A63,Skaters!$A1:$V623,16,FALSE)-AVERAGE(Skaters!P3:P623))/STDEV(Skaters!P3:P623)</f>
        <v>0.23004067477205162</v>
      </c>
      <c r="P63" s="33">
        <f>(VLOOKUP($A63,Skaters!$A1:$V623,17,FALSE)-AVERAGE(Skaters!Q3:Q623))/STDEV(Skaters!Q3:Q623)</f>
        <v>0.29910326078775218</v>
      </c>
      <c r="Q63" s="33">
        <f>(VLOOKUP($A63,Skaters!$A1:$V623,18,FALSE)-AVERAGE(Skaters!R3:R623))/STDEV(Skaters!R3:R623)</f>
        <v>-0.73391902312250445</v>
      </c>
      <c r="R63" s="33">
        <f>(VLOOKUP($A63,Skaters!$A1:$V623,19,FALSE)-AVERAGE(Skaters!S3:S623))/STDEV(Skaters!S3:S623)</f>
        <v>1.8023431855043699</v>
      </c>
      <c r="S63" s="33">
        <f>(VLOOKUP($A63,Skaters!$A1:$V623,20,FALSE)-AVERAGE(Skaters!T3:T623))/STDEV(Skaters!T3:T623)</f>
        <v>2.6502251078793866</v>
      </c>
      <c r="T63" s="33">
        <f>(VLOOKUP($A63,Skaters!$A1:$V623,21,FALSE)-AVERAGE(Skaters!U3:U623))/STDEV(Skaters!U3:U623)</f>
        <v>2.6156729698383554</v>
      </c>
      <c r="U63" s="33">
        <f>(VLOOKUP($A63,Skaters!$A1:$V623,22,FALSE)-AVERAGE(Skaters!V3:V623))/STDEV(Skaters!V3:V623)</f>
        <v>1.0879474238219942</v>
      </c>
      <c r="V63" s="33">
        <f>IFERROR((VLOOKUP($A63,Skaters!A1:X623,23,FALSE)-AVERAGE(Skaters!W3:W623))/STDEV(Skaters!W3:W623),0)</f>
        <v>0</v>
      </c>
      <c r="W63" s="33">
        <f>IFERROR((VLOOKUP($A63,Skaters!A1:X623,24,FALSE)-AVERAGE(Skaters!X3:X623))/STDEV(Skaters!X3:X623),0)</f>
        <v>0</v>
      </c>
    </row>
    <row r="64" spans="1:23" ht="21.25" customHeight="1" x14ac:dyDescent="0.15">
      <c r="A64" s="44" t="s">
        <v>128</v>
      </c>
      <c r="B64" s="45" t="s">
        <v>68</v>
      </c>
      <c r="C64" s="46">
        <v>29</v>
      </c>
      <c r="D64" s="45" t="s">
        <v>59</v>
      </c>
      <c r="E64" s="40">
        <f t="shared" si="0"/>
        <v>5.6560886537120156</v>
      </c>
      <c r="F64" s="41">
        <f t="shared" si="1"/>
        <v>0.1414022163428004</v>
      </c>
      <c r="G64" s="42">
        <f>VLOOKUP(A64,Skaters!A1:G623,7,FALSE)</f>
        <v>40</v>
      </c>
      <c r="H64" s="43">
        <f>(VLOOKUP($A64,Skaters!$A1:$V623,8,FALSE)-AVERAGE(Skaters!H3:H623))/STDEV(Skaters!H3:H623)</f>
        <v>1.0399631467101496</v>
      </c>
      <c r="I64" s="33">
        <f>(VLOOKUP($A64,Skaters!$A1:$V623,10,FALSE)-AVERAGE(Skaters!J3:J623))/STDEV(Skaters!J3:J623)</f>
        <v>1.1155121276753734</v>
      </c>
      <c r="J64" s="33">
        <f>(VLOOKUP($A64,Skaters!$A1:$V623,11,FALSE)-AVERAGE(Skaters!K3:K623))/STDEV(Skaters!K3:K623)</f>
        <v>1.9965361473465248</v>
      </c>
      <c r="K64" s="33">
        <f>(VLOOKUP($A64,Skaters!$A1:$V623,12,FALSE)-AVERAGE(Skaters!L3:L623))/STDEV(Skaters!L3:L623)</f>
        <v>1.7785013155631926</v>
      </c>
      <c r="L64" s="33">
        <f>(VLOOKUP($A64,Skaters!$A1:$V623,13,FALSE)-AVERAGE(Skaters!M3:M623))/STDEV(Skaters!M3:M623)</f>
        <v>0.88712072162999056</v>
      </c>
      <c r="M64" s="33">
        <f>(VLOOKUP($A64,Skaters!$A1:$V623,14,FALSE)-AVERAGE(Skaters!N3:N623))/STDEV(Skaters!N3:N623)</f>
        <v>0.75319054679660369</v>
      </c>
      <c r="N64" s="33">
        <f>(VLOOKUP($A64,Skaters!$A1:$V623,15,FALSE)-AVERAGE(Skaters!O3:O623))/STDEV(Skaters!O3:O623)</f>
        <v>1.5904165489532314</v>
      </c>
      <c r="O64" s="33">
        <f>(VLOOKUP($A64,Skaters!$A1:$V623,16,FALSE)-AVERAGE(Skaters!P3:P623))/STDEV(Skaters!P3:P623)</f>
        <v>-0.7187827247479196</v>
      </c>
      <c r="P64" s="33">
        <f>(VLOOKUP($A64,Skaters!$A1:$V623,17,FALSE)-AVERAGE(Skaters!Q3:Q623))/STDEV(Skaters!Q3:Q623)</f>
        <v>-1.0916417532973406</v>
      </c>
      <c r="Q64" s="33">
        <f>(VLOOKUP($A64,Skaters!$A1:$V623,18,FALSE)-AVERAGE(Skaters!R3:R623))/STDEV(Skaters!R3:R623)</f>
        <v>0.78528583285481413</v>
      </c>
      <c r="R64" s="33">
        <f>(VLOOKUP($A64,Skaters!$A1:$V623,19,FALSE)-AVERAGE(Skaters!S3:S623))/STDEV(Skaters!S3:S623)</f>
        <v>0.86383922100619182</v>
      </c>
      <c r="S64" s="33">
        <f>(VLOOKUP($A64,Skaters!$A1:$V623,20,FALSE)-AVERAGE(Skaters!T3:T623))/STDEV(Skaters!T3:T623)</f>
        <v>1.7492155849135727</v>
      </c>
      <c r="T64" s="33">
        <f>(VLOOKUP($A64,Skaters!$A1:$V623,21,FALSE)-AVERAGE(Skaters!U3:U623))/STDEV(Skaters!U3:U623)</f>
        <v>2.7064119582272408</v>
      </c>
      <c r="U64" s="33">
        <f>(VLOOKUP($A64,Skaters!$A1:$V623,22,FALSE)-AVERAGE(Skaters!V3:V623))/STDEV(Skaters!V3:V623)</f>
        <v>0.69746703627562878</v>
      </c>
      <c r="V64" s="33">
        <f>IFERROR((VLOOKUP($A64,Skaters!A1:X623,23,FALSE)-AVERAGE(Skaters!W3:W623))/STDEV(Skaters!W3:W623),0)</f>
        <v>0</v>
      </c>
      <c r="W64" s="33">
        <f>IFERROR((VLOOKUP($A64,Skaters!A1:X623,24,FALSE)-AVERAGE(Skaters!X3:X623))/STDEV(Skaters!X3:X623),0)</f>
        <v>0</v>
      </c>
    </row>
    <row r="65" spans="1:23" ht="21.25" customHeight="1" x14ac:dyDescent="0.15">
      <c r="A65" s="37" t="s">
        <v>143</v>
      </c>
      <c r="B65" s="38" t="s">
        <v>81</v>
      </c>
      <c r="C65" s="39">
        <v>28</v>
      </c>
      <c r="D65" s="38" t="s">
        <v>59</v>
      </c>
      <c r="E65" s="40">
        <f t="shared" si="0"/>
        <v>5.6291850537463777</v>
      </c>
      <c r="F65" s="41">
        <f t="shared" si="1"/>
        <v>0.12793602394878131</v>
      </c>
      <c r="G65" s="42">
        <f>VLOOKUP(A65,Skaters!A1:G623,7,FALSE)</f>
        <v>44</v>
      </c>
      <c r="H65" s="43">
        <f>(VLOOKUP($A65,Skaters!$A1:$V623,8,FALSE)-AVERAGE(Skaters!H3:H623))/STDEV(Skaters!H3:H623)</f>
        <v>0.42366053759135019</v>
      </c>
      <c r="I65" s="33">
        <f>(VLOOKUP($A65,Skaters!$A1:$V623,10,FALSE)-AVERAGE(Skaters!J3:J623))/STDEV(Skaters!J3:J623)</f>
        <v>1.0468564637682845</v>
      </c>
      <c r="J65" s="33">
        <f>(VLOOKUP($A65,Skaters!$A1:$V623,11,FALSE)-AVERAGE(Skaters!K3:K623))/STDEV(Skaters!K3:K623)</f>
        <v>1.5011600718156692</v>
      </c>
      <c r="K65" s="33">
        <f>(VLOOKUP($A65,Skaters!$A1:$V623,12,FALSE)-AVERAGE(Skaters!L3:L623))/STDEV(Skaters!L3:L623)</f>
        <v>1.435285544991908</v>
      </c>
      <c r="L65" s="33">
        <f>(VLOOKUP($A65,Skaters!$A1:$V623,13,FALSE)-AVERAGE(Skaters!M3:M623))/STDEV(Skaters!M3:M623)</f>
        <v>0.67591647709514291</v>
      </c>
      <c r="M65" s="33">
        <f>(VLOOKUP($A65,Skaters!$A1:$V623,14,FALSE)-AVERAGE(Skaters!N3:N623))/STDEV(Skaters!N3:N623)</f>
        <v>1.8259458901036785</v>
      </c>
      <c r="N65" s="33">
        <f>(VLOOKUP($A65,Skaters!$A1:$V623,15,FALSE)-AVERAGE(Skaters!O3:O623))/STDEV(Skaters!O3:O623)</f>
        <v>1.6580973539342059</v>
      </c>
      <c r="O65" s="33">
        <f>(VLOOKUP($A65,Skaters!$A1:$V623,16,FALSE)-AVERAGE(Skaters!P3:P623))/STDEV(Skaters!P3:P623)</f>
        <v>-0.26747934819905517</v>
      </c>
      <c r="P65" s="33">
        <f>(VLOOKUP($A65,Skaters!$A1:$V623,17,FALSE)-AVERAGE(Skaters!Q3:Q623))/STDEV(Skaters!Q3:Q623)</f>
        <v>1.421974714940847</v>
      </c>
      <c r="Q65" s="33">
        <f>(VLOOKUP($A65,Skaters!$A1:$V623,18,FALSE)-AVERAGE(Skaters!R3:R623))/STDEV(Skaters!R3:R623)</f>
        <v>1.0146340353321297</v>
      </c>
      <c r="R65" s="33">
        <f>(VLOOKUP($A65,Skaters!$A1:$V623,19,FALSE)-AVERAGE(Skaters!S3:S623))/STDEV(Skaters!S3:S623)</f>
        <v>1.3850104523926876</v>
      </c>
      <c r="S65" s="33">
        <f>(VLOOKUP($A65,Skaters!$A1:$V623,20,FALSE)-AVERAGE(Skaters!T3:T623))/STDEV(Skaters!T3:T623)</f>
        <v>2.8145781356088766</v>
      </c>
      <c r="T65" s="33">
        <f>(VLOOKUP($A65,Skaters!$A1:$V623,21,FALSE)-AVERAGE(Skaters!U3:U623))/STDEV(Skaters!U3:U623)</f>
        <v>2.3851349378826985</v>
      </c>
      <c r="U65" s="33">
        <f>(VLOOKUP($A65,Skaters!$A1:$V623,22,FALSE)-AVERAGE(Skaters!V3:V623))/STDEV(Skaters!V3:V623)</f>
        <v>1.2239405687335019</v>
      </c>
      <c r="V65" s="33">
        <f>IFERROR((VLOOKUP($A65,Skaters!A1:X623,23,FALSE)-AVERAGE(Skaters!W3:W623))/STDEV(Skaters!W3:W623),0)</f>
        <v>0</v>
      </c>
      <c r="W65" s="33">
        <f>IFERROR((VLOOKUP($A65,Skaters!A1:X623,24,FALSE)-AVERAGE(Skaters!X3:X623))/STDEV(Skaters!X3:X623),0)</f>
        <v>0</v>
      </c>
    </row>
    <row r="66" spans="1:23" ht="21.25" customHeight="1" x14ac:dyDescent="0.15">
      <c r="A66" s="44" t="s">
        <v>129</v>
      </c>
      <c r="B66" s="45" t="s">
        <v>122</v>
      </c>
      <c r="C66" s="46">
        <v>26</v>
      </c>
      <c r="D66" s="45" t="s">
        <v>63</v>
      </c>
      <c r="E66" s="40">
        <f t="shared" si="0"/>
        <v>5.6265208852433881</v>
      </c>
      <c r="F66" s="41">
        <f t="shared" si="1"/>
        <v>0.13723221671325336</v>
      </c>
      <c r="G66" s="42">
        <f>VLOOKUP(A66,Skaters!A1:G623,7,FALSE)</f>
        <v>41</v>
      </c>
      <c r="H66" s="43">
        <f>(VLOOKUP($A66,Skaters!$A1:$V623,8,FALSE)-AVERAGE(Skaters!H3:H623))/STDEV(Skaters!H3:H623)</f>
        <v>0.48957707567530157</v>
      </c>
      <c r="I66" s="33">
        <f>(VLOOKUP($A66,Skaters!$A1:$V623,10,FALSE)-AVERAGE(Skaters!J3:J623))/STDEV(Skaters!J3:J623)</f>
        <v>1.5548681403515427</v>
      </c>
      <c r="J66" s="33">
        <f>(VLOOKUP($A66,Skaters!$A1:$V623,11,FALSE)-AVERAGE(Skaters!K3:K623))/STDEV(Skaters!K3:K623)</f>
        <v>1.4924155910125736</v>
      </c>
      <c r="K66" s="33">
        <f>(VLOOKUP($A66,Skaters!$A1:$V623,12,FALSE)-AVERAGE(Skaters!L3:L623))/STDEV(Skaters!L3:L623)</f>
        <v>1.6691599090072837</v>
      </c>
      <c r="L66" s="33">
        <f>(VLOOKUP($A66,Skaters!$A1:$V623,13,FALSE)-AVERAGE(Skaters!M3:M623))/STDEV(Skaters!M3:M623)</f>
        <v>1.2027099072363712</v>
      </c>
      <c r="M66" s="33">
        <f>(VLOOKUP($A66,Skaters!$A1:$V623,14,FALSE)-AVERAGE(Skaters!N3:N623))/STDEV(Skaters!N3:N623)</f>
        <v>1.1990779075919653</v>
      </c>
      <c r="N66" s="33">
        <f>(VLOOKUP($A66,Skaters!$A1:$V623,15,FALSE)-AVERAGE(Skaters!O3:O623))/STDEV(Skaters!O3:O623)</f>
        <v>1.3806988866576979</v>
      </c>
      <c r="O66" s="33">
        <f>(VLOOKUP($A66,Skaters!$A1:$V623,16,FALSE)-AVERAGE(Skaters!P3:P623))/STDEV(Skaters!P3:P623)</f>
        <v>-0.82311437575222868</v>
      </c>
      <c r="P66" s="33">
        <f>(VLOOKUP($A66,Skaters!$A1:$V623,17,FALSE)-AVERAGE(Skaters!Q3:Q623))/STDEV(Skaters!Q3:Q623)</f>
        <v>-0.60642470733692744</v>
      </c>
      <c r="Q66" s="33">
        <f>(VLOOKUP($A66,Skaters!$A1:$V623,18,FALSE)-AVERAGE(Skaters!R3:R623))/STDEV(Skaters!R3:R623)</f>
        <v>0.8189427357374317</v>
      </c>
      <c r="R66" s="33">
        <f>(VLOOKUP($A66,Skaters!$A1:$V623,19,FALSE)-AVERAGE(Skaters!S3:S623))/STDEV(Skaters!S3:S623)</f>
        <v>1.3112675739131128</v>
      </c>
      <c r="S66" s="33">
        <f>(VLOOKUP($A66,Skaters!$A1:$V623,20,FALSE)-AVERAGE(Skaters!T3:T623))/STDEV(Skaters!T3:T623)</f>
        <v>-0.53830861798975649</v>
      </c>
      <c r="T66" s="33">
        <f>(VLOOKUP($A66,Skaters!$A1:$V623,21,FALSE)-AVERAGE(Skaters!U3:U623))/STDEV(Skaters!U3:U623)</f>
        <v>-0.47275129897515905</v>
      </c>
      <c r="U66" s="33">
        <f>(VLOOKUP($A66,Skaters!$A1:$V623,22,FALSE)-AVERAGE(Skaters!V3:V623))/STDEV(Skaters!V3:V623)</f>
        <v>-9.0655540327387554E-2</v>
      </c>
      <c r="V66" s="33">
        <f>IFERROR((VLOOKUP($A66,Skaters!A1:X623,23,FALSE)-AVERAGE(Skaters!W3:W623))/STDEV(Skaters!W3:W623),0)</f>
        <v>0</v>
      </c>
      <c r="W66" s="33">
        <f>IFERROR((VLOOKUP($A66,Skaters!A1:X623,24,FALSE)-AVERAGE(Skaters!X3:X623))/STDEV(Skaters!X3:X623),0)</f>
        <v>0</v>
      </c>
    </row>
    <row r="67" spans="1:23" ht="21.25" customHeight="1" x14ac:dyDescent="0.15">
      <c r="A67" s="44" t="s">
        <v>118</v>
      </c>
      <c r="B67" s="45" t="s">
        <v>119</v>
      </c>
      <c r="C67" s="46">
        <v>28</v>
      </c>
      <c r="D67" s="45" t="s">
        <v>60</v>
      </c>
      <c r="E67" s="40">
        <f t="shared" ref="E67:E130" si="2">(H67*G67*H$2)+(I67*I$2)+(J67*J$2)+(K67*K$2)+(L67*L$2)+(M67*M$2)+(N67*N$2)+(O67*O$2)+(P67*P$2)+(Q67*Q$2)+(R67*R$2)+(S67*S$2)+(T67*T$2)+(U67*U$2)+(V67*V$2)+(W67*W$2)</f>
        <v>5.5708861462717865</v>
      </c>
      <c r="F67" s="41">
        <f t="shared" ref="F67:F130" si="3">E67/G67</f>
        <v>0.13587527186028747</v>
      </c>
      <c r="G67" s="42">
        <f>VLOOKUP(A67,Skaters!A1:G623,7,FALSE)</f>
        <v>41</v>
      </c>
      <c r="H67" s="43">
        <f>(VLOOKUP($A67,Skaters!$A1:$V623,8,FALSE)-AVERAGE(Skaters!H3:H623))/STDEV(Skaters!H3:H623)</f>
        <v>1.0263181359739133</v>
      </c>
      <c r="I67" s="33">
        <f>(VLOOKUP($A67,Skaters!$A1:$V623,10,FALSE)-AVERAGE(Skaters!J3:J623))/STDEV(Skaters!J3:J623)</f>
        <v>1.1525705055406705</v>
      </c>
      <c r="J67" s="33">
        <f>(VLOOKUP($A67,Skaters!$A1:$V623,11,FALSE)-AVERAGE(Skaters!K3:K623))/STDEV(Skaters!K3:K623)</f>
        <v>1.9408780248367639</v>
      </c>
      <c r="K67" s="33">
        <f>(VLOOKUP($A67,Skaters!$A1:$V623,12,FALSE)-AVERAGE(Skaters!L3:L623))/STDEV(Skaters!L3:L623)</f>
        <v>1.7610347034577829</v>
      </c>
      <c r="L67" s="33">
        <f>(VLOOKUP($A67,Skaters!$A1:$V623,13,FALSE)-AVERAGE(Skaters!M3:M623))/STDEV(Skaters!M3:M623)</f>
        <v>0.7185562731658508</v>
      </c>
      <c r="M67" s="33">
        <f>(VLOOKUP($A67,Skaters!$A1:$V623,14,FALSE)-AVERAGE(Skaters!N3:N623))/STDEV(Skaters!N3:N623)</f>
        <v>1.2335780231137734</v>
      </c>
      <c r="N67" s="33">
        <f>(VLOOKUP($A67,Skaters!$A1:$V623,15,FALSE)-AVERAGE(Skaters!O3:O623))/STDEV(Skaters!O3:O623)</f>
        <v>2.2463211060054165</v>
      </c>
      <c r="O67" s="33">
        <f>(VLOOKUP($A67,Skaters!$A1:$V623,16,FALSE)-AVERAGE(Skaters!P3:P623))/STDEV(Skaters!P3:P623)</f>
        <v>-0.31457564981106606</v>
      </c>
      <c r="P67" s="33">
        <f>(VLOOKUP($A67,Skaters!$A1:$V623,17,FALSE)-AVERAGE(Skaters!Q3:Q623))/STDEV(Skaters!Q3:Q623)</f>
        <v>0.93850089450295393</v>
      </c>
      <c r="Q67" s="33">
        <f>(VLOOKUP($A67,Skaters!$A1:$V623,18,FALSE)-AVERAGE(Skaters!R3:R623))/STDEV(Skaters!R3:R623)</f>
        <v>-0.17286411346584901</v>
      </c>
      <c r="R67" s="33">
        <f>(VLOOKUP($A67,Skaters!$A1:$V623,19,FALSE)-AVERAGE(Skaters!S3:S623))/STDEV(Skaters!S3:S623)</f>
        <v>1.0618712306735265</v>
      </c>
      <c r="S67" s="33">
        <f>(VLOOKUP($A67,Skaters!$A1:$V623,20,FALSE)-AVERAGE(Skaters!T3:T623))/STDEV(Skaters!T3:T623)</f>
        <v>1.9061455402492196</v>
      </c>
      <c r="T67" s="33">
        <f>(VLOOKUP($A67,Skaters!$A1:$V623,21,FALSE)-AVERAGE(Skaters!U3:U623))/STDEV(Skaters!U3:U623)</f>
        <v>1.5088696639248325</v>
      </c>
      <c r="U67" s="33">
        <f>(VLOOKUP($A67,Skaters!$A1:$V623,22,FALSE)-AVERAGE(Skaters!V3:V623))/STDEV(Skaters!V3:V623)</f>
        <v>1.2580987140983935</v>
      </c>
      <c r="V67" s="33">
        <f>IFERROR((VLOOKUP($A67,Skaters!A1:X623,23,FALSE)-AVERAGE(Skaters!W3:W623))/STDEV(Skaters!W3:W623),0)</f>
        <v>0</v>
      </c>
      <c r="W67" s="33">
        <f>IFERROR((VLOOKUP($A67,Skaters!A1:X623,24,FALSE)-AVERAGE(Skaters!X3:X623))/STDEV(Skaters!X3:X623),0)</f>
        <v>0</v>
      </c>
    </row>
    <row r="68" spans="1:23" ht="21.25" customHeight="1" x14ac:dyDescent="0.15">
      <c r="A68" s="44" t="s">
        <v>147</v>
      </c>
      <c r="B68" s="48" t="s">
        <v>70</v>
      </c>
      <c r="C68" s="49">
        <v>25</v>
      </c>
      <c r="D68" s="48" t="s">
        <v>103</v>
      </c>
      <c r="E68" s="40">
        <f t="shared" si="2"/>
        <v>5.569714866289126</v>
      </c>
      <c r="F68" s="41">
        <f t="shared" si="3"/>
        <v>0.14281320169972117</v>
      </c>
      <c r="G68" s="42">
        <f>VLOOKUP(A68,Skaters!A1:G623,7,FALSE)</f>
        <v>39</v>
      </c>
      <c r="H68" s="43">
        <f>(VLOOKUP($A68,Skaters!$A1:$V623,8,FALSE)-AVERAGE(Skaters!H3:H623))/STDEV(Skaters!H3:H623)</f>
        <v>0.63543870765556398</v>
      </c>
      <c r="I68" s="33">
        <f>(VLOOKUP($A68,Skaters!$A1:$V623,10,FALSE)-AVERAGE(Skaters!J3:J623))/STDEV(Skaters!J3:J623)</f>
        <v>1.9573522596944515</v>
      </c>
      <c r="J68" s="33">
        <f>(VLOOKUP($A68,Skaters!$A1:$V623,11,FALSE)-AVERAGE(Skaters!K3:K623))/STDEV(Skaters!K3:K623)</f>
        <v>0.92504488214417191</v>
      </c>
      <c r="K68" s="33">
        <f>(VLOOKUP($A68,Skaters!$A1:$V623,12,FALSE)-AVERAGE(Skaters!L3:L623))/STDEV(Skaters!L3:L623)</f>
        <v>1.5027535919579655</v>
      </c>
      <c r="L68" s="33">
        <f>(VLOOKUP($A68,Skaters!$A1:$V623,13,FALSE)-AVERAGE(Skaters!M3:M623))/STDEV(Skaters!M3:M623)</f>
        <v>0.85450725435396568</v>
      </c>
      <c r="M68" s="33">
        <f>(VLOOKUP($A68,Skaters!$A1:$V623,14,FALSE)-AVERAGE(Skaters!N3:N623))/STDEV(Skaters!N3:N623)</f>
        <v>1.5605796897979025</v>
      </c>
      <c r="N68" s="33">
        <f>(VLOOKUP($A68,Skaters!$A1:$V623,15,FALSE)-AVERAGE(Skaters!O3:O623))/STDEV(Skaters!O3:O623)</f>
        <v>1.2387729766550029</v>
      </c>
      <c r="O68" s="33">
        <f>(VLOOKUP($A68,Skaters!$A1:$V623,16,FALSE)-AVERAGE(Skaters!P3:P623))/STDEV(Skaters!P3:P623)</f>
        <v>-0.90544750565127108</v>
      </c>
      <c r="P68" s="33">
        <f>(VLOOKUP($A68,Skaters!$A1:$V623,17,FALSE)-AVERAGE(Skaters!Q3:Q623))/STDEV(Skaters!Q3:Q623)</f>
        <v>-1.0808264732943023</v>
      </c>
      <c r="Q68" s="33">
        <f>(VLOOKUP($A68,Skaters!$A1:$V623,18,FALSE)-AVERAGE(Skaters!R3:R623))/STDEV(Skaters!R3:R623)</f>
        <v>1.4994849990928045</v>
      </c>
      <c r="R68" s="33">
        <f>(VLOOKUP($A68,Skaters!$A1:$V623,19,FALSE)-AVERAGE(Skaters!S3:S623))/STDEV(Skaters!S3:S623)</f>
        <v>2.4425468607717411</v>
      </c>
      <c r="S68" s="33">
        <f>(VLOOKUP($A68,Skaters!$A1:$V623,20,FALSE)-AVERAGE(Skaters!T3:T623))/STDEV(Skaters!T3:T623)</f>
        <v>1.2195422294521059</v>
      </c>
      <c r="T68" s="33">
        <f>(VLOOKUP($A68,Skaters!$A1:$V623,21,FALSE)-AVERAGE(Skaters!U3:U623))/STDEV(Skaters!U3:U623)</f>
        <v>1.2658518718530354</v>
      </c>
      <c r="U68" s="33">
        <f>(VLOOKUP($A68,Skaters!$A1:$V623,22,FALSE)-AVERAGE(Skaters!V3:V623))/STDEV(Skaters!V3:V623)</f>
        <v>1.0346426725833731</v>
      </c>
      <c r="V68" s="33">
        <f>IFERROR((VLOOKUP($A68,Skaters!A1:X623,23,FALSE)-AVERAGE(Skaters!W3:W623))/STDEV(Skaters!W3:W623),0)</f>
        <v>0</v>
      </c>
      <c r="W68" s="33">
        <f>IFERROR((VLOOKUP($A68,Skaters!A1:X623,24,FALSE)-AVERAGE(Skaters!X3:X623))/STDEV(Skaters!X3:X623),0)</f>
        <v>0</v>
      </c>
    </row>
    <row r="69" spans="1:23" ht="21.25" customHeight="1" x14ac:dyDescent="0.2">
      <c r="A69" s="47" t="s">
        <v>109</v>
      </c>
      <c r="B69" s="38" t="s">
        <v>65</v>
      </c>
      <c r="C69" s="39">
        <v>35</v>
      </c>
      <c r="D69" s="38" t="s">
        <v>103</v>
      </c>
      <c r="E69" s="40">
        <f t="shared" si="2"/>
        <v>5.556363716317712</v>
      </c>
      <c r="F69" s="41">
        <f t="shared" si="3"/>
        <v>0.12628099355267527</v>
      </c>
      <c r="G69" s="42">
        <f>VLOOKUP(A69,Skaters!A1:G623,7,FALSE)</f>
        <v>44</v>
      </c>
      <c r="H69" s="43">
        <f>(VLOOKUP($A69,Skaters!$A1:$V623,8,FALSE)-AVERAGE(Skaters!H3:H623))/STDEV(Skaters!H3:H623)</f>
        <v>0.65833421089731992</v>
      </c>
      <c r="I69" s="33">
        <f>(VLOOKUP($A69,Skaters!$A1:$V623,10,FALSE)-AVERAGE(Skaters!J3:J623))/STDEV(Skaters!J3:J623)</f>
        <v>0.7744339135260242</v>
      </c>
      <c r="J69" s="33">
        <f>(VLOOKUP($A69,Skaters!$A1:$V623,11,FALSE)-AVERAGE(Skaters!K3:K623))/STDEV(Skaters!K3:K623)</f>
        <v>2.3787003202377992</v>
      </c>
      <c r="K69" s="33">
        <f>(VLOOKUP($A69,Skaters!$A1:$V623,12,FALSE)-AVERAGE(Skaters!L3:L623))/STDEV(Skaters!L3:L623)</f>
        <v>1.8576164663820738</v>
      </c>
      <c r="L69" s="33">
        <f>(VLOOKUP($A69,Skaters!$A1:$V623,13,FALSE)-AVERAGE(Skaters!M3:M623))/STDEV(Skaters!M3:M623)</f>
        <v>1.2387415725104369</v>
      </c>
      <c r="M69" s="33">
        <f>(VLOOKUP($A69,Skaters!$A1:$V623,14,FALSE)-AVERAGE(Skaters!N3:N623))/STDEV(Skaters!N3:N623)</f>
        <v>0.92046400077073842</v>
      </c>
      <c r="N69" s="33">
        <f>(VLOOKUP($A69,Skaters!$A1:$V623,15,FALSE)-AVERAGE(Skaters!O3:O623))/STDEV(Skaters!O3:O623)</f>
        <v>2.0217595091791609</v>
      </c>
      <c r="O69" s="33">
        <f>(VLOOKUP($A69,Skaters!$A1:$V623,16,FALSE)-AVERAGE(Skaters!P3:P623))/STDEV(Skaters!P3:P623)</f>
        <v>-0.35195766235172804</v>
      </c>
      <c r="P69" s="33">
        <f>(VLOOKUP($A69,Skaters!$A1:$V623,17,FALSE)-AVERAGE(Skaters!Q3:Q623))/STDEV(Skaters!Q3:Q623)</f>
        <v>0.13066785275337942</v>
      </c>
      <c r="Q69" s="33">
        <f>(VLOOKUP($A69,Skaters!$A1:$V623,18,FALSE)-AVERAGE(Skaters!R3:R623))/STDEV(Skaters!R3:R623)</f>
        <v>-0.50531393678398118</v>
      </c>
      <c r="R69" s="33">
        <f>(VLOOKUP($A69,Skaters!$A1:$V623,19,FALSE)-AVERAGE(Skaters!S3:S623))/STDEV(Skaters!S3:S623)</f>
        <v>0.92474884945629565</v>
      </c>
      <c r="S69" s="33">
        <f>(VLOOKUP($A69,Skaters!$A1:$V623,20,FALSE)-AVERAGE(Skaters!T3:T623))/STDEV(Skaters!T3:T623)</f>
        <v>-0.13617409739597369</v>
      </c>
      <c r="T69" s="33">
        <f>(VLOOKUP($A69,Skaters!$A1:$V623,21,FALSE)-AVERAGE(Skaters!U3:U623))/STDEV(Skaters!U3:U623)</f>
        <v>0.13779971912708008</v>
      </c>
      <c r="U69" s="33">
        <f>(VLOOKUP($A69,Skaters!$A1:$V623,22,FALSE)-AVERAGE(Skaters!V3:V623))/STDEV(Skaters!V3:V623)</f>
        <v>0.50163769543266024</v>
      </c>
      <c r="V69" s="33">
        <f>IFERROR((VLOOKUP($A69,Skaters!A1:X623,23,FALSE)-AVERAGE(Skaters!W3:W623))/STDEV(Skaters!W3:W623),0)</f>
        <v>0</v>
      </c>
      <c r="W69" s="33">
        <f>IFERROR((VLOOKUP($A69,Skaters!A1:X623,24,FALSE)-AVERAGE(Skaters!X3:X623))/STDEV(Skaters!X3:X623),0)</f>
        <v>0</v>
      </c>
    </row>
    <row r="70" spans="1:23" ht="21.25" customHeight="1" x14ac:dyDescent="0.2">
      <c r="A70" s="47" t="s">
        <v>113</v>
      </c>
      <c r="B70" s="38" t="s">
        <v>74</v>
      </c>
      <c r="C70" s="39">
        <v>24</v>
      </c>
      <c r="D70" s="38" t="s">
        <v>73</v>
      </c>
      <c r="E70" s="40">
        <f t="shared" si="2"/>
        <v>5.548602224226018</v>
      </c>
      <c r="F70" s="41">
        <f t="shared" si="3"/>
        <v>0.13533176156648824</v>
      </c>
      <c r="G70" s="42">
        <f>VLOOKUP(A70,Skaters!A1:G623,7,FALSE)</f>
        <v>41</v>
      </c>
      <c r="H70" s="43">
        <f>(VLOOKUP($A70,Skaters!$A1:$V623,8,FALSE)-AVERAGE(Skaters!H3:H623))/STDEV(Skaters!H3:H623)</f>
        <v>0.90064936721376099</v>
      </c>
      <c r="I70" s="33">
        <f>(VLOOKUP($A70,Skaters!$A1:$V623,10,FALSE)-AVERAGE(Skaters!J3:J623))/STDEV(Skaters!J3:J623)</f>
        <v>2.7351041273713639</v>
      </c>
      <c r="J70" s="33">
        <f>(VLOOKUP($A70,Skaters!$A1:$V623,11,FALSE)-AVERAGE(Skaters!K3:K623))/STDEV(Skaters!K3:K623)</f>
        <v>0.40538406757849293</v>
      </c>
      <c r="K70" s="33">
        <f>(VLOOKUP($A70,Skaters!$A1:$V623,12,FALSE)-AVERAGE(Skaters!L3:L623))/STDEV(Skaters!L3:L623)</f>
        <v>1.5431033935114631</v>
      </c>
      <c r="L70" s="33">
        <f>(VLOOKUP($A70,Skaters!$A1:$V623,13,FALSE)-AVERAGE(Skaters!M3:M623))/STDEV(Skaters!M3:M623)</f>
        <v>1.7288564349239151</v>
      </c>
      <c r="M70" s="33">
        <f>(VLOOKUP($A70,Skaters!$A1:$V623,14,FALSE)-AVERAGE(Skaters!N3:N623))/STDEV(Skaters!N3:N623)</f>
        <v>3.6270754622380639</v>
      </c>
      <c r="N70" s="33">
        <f>(VLOOKUP($A70,Skaters!$A1:$V623,15,FALSE)-AVERAGE(Skaters!O3:O623))/STDEV(Skaters!O3:O623)</f>
        <v>2.055887365996397</v>
      </c>
      <c r="O70" s="33">
        <f>(VLOOKUP($A70,Skaters!$A1:$V623,16,FALSE)-AVERAGE(Skaters!P3:P623))/STDEV(Skaters!P3:P623)</f>
        <v>-0.67037972137869906</v>
      </c>
      <c r="P70" s="33">
        <f>(VLOOKUP($A70,Skaters!$A1:$V623,17,FALSE)-AVERAGE(Skaters!Q3:Q623))/STDEV(Skaters!Q3:Q623)</f>
        <v>8.2479124279340774E-2</v>
      </c>
      <c r="Q70" s="33">
        <f>(VLOOKUP($A70,Skaters!$A1:$V623,18,FALSE)-AVERAGE(Skaters!R3:R623))/STDEV(Skaters!R3:R623)</f>
        <v>-0.70625005026545074</v>
      </c>
      <c r="R70" s="33">
        <f>(VLOOKUP($A70,Skaters!$A1:$V623,19,FALSE)-AVERAGE(Skaters!S3:S623))/STDEV(Skaters!S3:S623)</f>
        <v>2.3492639405174902</v>
      </c>
      <c r="S70" s="33">
        <f>(VLOOKUP($A70,Skaters!$A1:$V623,20,FALSE)-AVERAGE(Skaters!T3:T623))/STDEV(Skaters!T3:T623)</f>
        <v>-0.51385366399200971</v>
      </c>
      <c r="T70" s="33">
        <f>(VLOOKUP($A70,Skaters!$A1:$V623,21,FALSE)-AVERAGE(Skaters!U3:U623))/STDEV(Skaters!U3:U623)</f>
        <v>-0.48236936017553261</v>
      </c>
      <c r="U70" s="33">
        <f>(VLOOKUP($A70,Skaters!$A1:$V623,22,FALSE)-AVERAGE(Skaters!V3:V623))/STDEV(Skaters!V3:V623)</f>
        <v>0.30322110363433985</v>
      </c>
      <c r="V70" s="33">
        <f>IFERROR((VLOOKUP($A70,Skaters!A1:X623,23,FALSE)-AVERAGE(Skaters!W3:W623))/STDEV(Skaters!W3:W623),0)</f>
        <v>0</v>
      </c>
      <c r="W70" s="33">
        <f>IFERROR((VLOOKUP($A70,Skaters!A1:X623,24,FALSE)-AVERAGE(Skaters!X3:X623))/STDEV(Skaters!X3:X623),0)</f>
        <v>0</v>
      </c>
    </row>
    <row r="71" spans="1:23" ht="21.25" customHeight="1" x14ac:dyDescent="0.15">
      <c r="A71" s="44" t="s">
        <v>148</v>
      </c>
      <c r="B71" s="48" t="s">
        <v>98</v>
      </c>
      <c r="C71" s="49">
        <v>24</v>
      </c>
      <c r="D71" s="48" t="s">
        <v>84</v>
      </c>
      <c r="E71" s="40">
        <f t="shared" si="2"/>
        <v>5.439588289062363</v>
      </c>
      <c r="F71" s="41">
        <f t="shared" si="3"/>
        <v>0.11573592104388006</v>
      </c>
      <c r="G71" s="42">
        <f>VLOOKUP(A71,Skaters!A1:G623,7,FALSE)</f>
        <v>47</v>
      </c>
      <c r="H71" s="43">
        <f>(VLOOKUP($A71,Skaters!$A1:$V623,8,FALSE)-AVERAGE(Skaters!H3:H623))/STDEV(Skaters!H3:H623)</f>
        <v>2.6173037216875308</v>
      </c>
      <c r="I71" s="33">
        <f>(VLOOKUP($A71,Skaters!$A1:$V623,10,FALSE)-AVERAGE(Skaters!J3:J623))/STDEV(Skaters!J3:J623)</f>
        <v>-0.60634728503396207</v>
      </c>
      <c r="J71" s="33">
        <f>(VLOOKUP($A71,Skaters!$A1:$V623,11,FALSE)-AVERAGE(Skaters!K3:K623))/STDEV(Skaters!K3:K623)</f>
        <v>1.7609310604444754</v>
      </c>
      <c r="K71" s="33">
        <f>(VLOOKUP($A71,Skaters!$A1:$V623,12,FALSE)-AVERAGE(Skaters!L3:L623))/STDEV(Skaters!L3:L623)</f>
        <v>0.81935506488330412</v>
      </c>
      <c r="L71" s="33">
        <f>(VLOOKUP($A71,Skaters!$A1:$V623,13,FALSE)-AVERAGE(Skaters!M3:M623))/STDEV(Skaters!M3:M623)</f>
        <v>1.6056623926401146</v>
      </c>
      <c r="M71" s="33">
        <f>(VLOOKUP($A71,Skaters!$A1:$V623,14,FALSE)-AVERAGE(Skaters!N3:N623))/STDEV(Skaters!N3:N623)</f>
        <v>-0.54166204605334312</v>
      </c>
      <c r="N71" s="33">
        <f>(VLOOKUP($A71,Skaters!$A1:$V623,15,FALSE)-AVERAGE(Skaters!O3:O623))/STDEV(Skaters!O3:O623)</f>
        <v>1.086595747372743</v>
      </c>
      <c r="O71" s="33">
        <f>(VLOOKUP($A71,Skaters!$A1:$V623,16,FALSE)-AVERAGE(Skaters!P3:P623))/STDEV(Skaters!P3:P623)</f>
        <v>2.071094902535124</v>
      </c>
      <c r="P71" s="33">
        <f>(VLOOKUP($A71,Skaters!$A1:$V623,17,FALSE)-AVERAGE(Skaters!Q3:Q623))/STDEV(Skaters!Q3:Q623)</f>
        <v>0.42190435733509307</v>
      </c>
      <c r="Q71" s="33">
        <f>(VLOOKUP($A71,Skaters!$A1:$V623,18,FALSE)-AVERAGE(Skaters!R3:R623))/STDEV(Skaters!R3:R623)</f>
        <v>-0.47834852889613189</v>
      </c>
      <c r="R71" s="33">
        <f>(VLOOKUP($A71,Skaters!$A1:$V623,19,FALSE)-AVERAGE(Skaters!S3:S623))/STDEV(Skaters!S3:S623)</f>
        <v>-0.68347311575680736</v>
      </c>
      <c r="S71" s="33">
        <f>(VLOOKUP($A71,Skaters!$A1:$V623,20,FALSE)-AVERAGE(Skaters!T3:T623))/STDEV(Skaters!T3:T623)</f>
        <v>-0.5927671975926263</v>
      </c>
      <c r="T71" s="33">
        <f>(VLOOKUP($A71,Skaters!$A1:$V623,21,FALSE)-AVERAGE(Skaters!U3:U623))/STDEV(Skaters!U3:U623)</f>
        <v>-0.64690234740083585</v>
      </c>
      <c r="U71" s="33">
        <f>(VLOOKUP($A71,Skaters!$A1:$V623,22,FALSE)-AVERAGE(Skaters!V3:V623))/STDEV(Skaters!V3:V623)</f>
        <v>-1.2078191348136267</v>
      </c>
      <c r="V71" s="33">
        <f>IFERROR((VLOOKUP($A71,Skaters!A1:X623,23,FALSE)-AVERAGE(Skaters!W3:W623))/STDEV(Skaters!W3:W623),0)</f>
        <v>0</v>
      </c>
      <c r="W71" s="33">
        <f>IFERROR((VLOOKUP($A71,Skaters!A1:X623,24,FALSE)-AVERAGE(Skaters!X3:X623))/STDEV(Skaters!X3:X623),0)</f>
        <v>0</v>
      </c>
    </row>
    <row r="72" spans="1:23" ht="21.25" customHeight="1" x14ac:dyDescent="0.2">
      <c r="A72" s="47" t="s">
        <v>132</v>
      </c>
      <c r="B72" s="38" t="s">
        <v>65</v>
      </c>
      <c r="C72" s="39">
        <v>23</v>
      </c>
      <c r="D72" s="38" t="s">
        <v>59</v>
      </c>
      <c r="E72" s="40">
        <f t="shared" si="2"/>
        <v>5.401638528320106</v>
      </c>
      <c r="F72" s="41">
        <f t="shared" si="3"/>
        <v>0.12276451200727513</v>
      </c>
      <c r="G72" s="42">
        <f>VLOOKUP(A72,Skaters!A1:G623,7,FALSE)</f>
        <v>44</v>
      </c>
      <c r="H72" s="43">
        <f>(VLOOKUP($A72,Skaters!$A1:$V623,8,FALSE)-AVERAGE(Skaters!H3:H623))/STDEV(Skaters!H3:H623)</f>
        <v>0.64368216037319459</v>
      </c>
      <c r="I72" s="33">
        <f>(VLOOKUP($A72,Skaters!$A1:$V623,10,FALSE)-AVERAGE(Skaters!J3:J623))/STDEV(Skaters!J3:J623)</f>
        <v>1.7692675629101127</v>
      </c>
      <c r="J72" s="33">
        <f>(VLOOKUP($A72,Skaters!$A1:$V623,11,FALSE)-AVERAGE(Skaters!K3:K623))/STDEV(Skaters!K3:K623)</f>
        <v>0.75548548304417329</v>
      </c>
      <c r="K72" s="33">
        <f>(VLOOKUP($A72,Skaters!$A1:$V623,12,FALSE)-AVERAGE(Skaters!L3:L623))/STDEV(Skaters!L3:L623)</f>
        <v>1.3077281244814245</v>
      </c>
      <c r="L72" s="33">
        <f>(VLOOKUP($A72,Skaters!$A1:$V623,13,FALSE)-AVERAGE(Skaters!M3:M623))/STDEV(Skaters!M3:M623)</f>
        <v>1.4697470352673216</v>
      </c>
      <c r="M72" s="33">
        <f>(VLOOKUP($A72,Skaters!$A1:$V623,14,FALSE)-AVERAGE(Skaters!N3:N623))/STDEV(Skaters!N3:N623)</f>
        <v>2.5753507157998414</v>
      </c>
      <c r="N72" s="33">
        <f>(VLOOKUP($A72,Skaters!$A1:$V623,15,FALSE)-AVERAGE(Skaters!O3:O623))/STDEV(Skaters!O3:O623)</f>
        <v>1.6507130155885412</v>
      </c>
      <c r="O72" s="33">
        <f>(VLOOKUP($A72,Skaters!$A1:$V623,16,FALSE)-AVERAGE(Skaters!P3:P623))/STDEV(Skaters!P3:P623)</f>
        <v>-0.21131686858647236</v>
      </c>
      <c r="P72" s="33">
        <f>(VLOOKUP($A72,Skaters!$A1:$V623,17,FALSE)-AVERAGE(Skaters!Q3:Q623))/STDEV(Skaters!Q3:Q623)</f>
        <v>0.23646436556681499</v>
      </c>
      <c r="Q72" s="33">
        <f>(VLOOKUP($A72,Skaters!$A1:$V623,18,FALSE)-AVERAGE(Skaters!R3:R623))/STDEV(Skaters!R3:R623)</f>
        <v>-3.2257699903570983E-2</v>
      </c>
      <c r="R72" s="33">
        <f>(VLOOKUP($A72,Skaters!$A1:$V623,19,FALSE)-AVERAGE(Skaters!S3:S623))/STDEV(Skaters!S3:S623)</f>
        <v>1.942328359661609</v>
      </c>
      <c r="S72" s="33">
        <f>(VLOOKUP($A72,Skaters!$A1:$V623,20,FALSE)-AVERAGE(Skaters!T3:T623))/STDEV(Skaters!T3:T623)</f>
        <v>1.6515485087667863</v>
      </c>
      <c r="T72" s="33">
        <f>(VLOOKUP($A72,Skaters!$A1:$V623,21,FALSE)-AVERAGE(Skaters!U3:U623))/STDEV(Skaters!U3:U623)</f>
        <v>2.3837868040198971</v>
      </c>
      <c r="U72" s="33">
        <f>(VLOOKUP($A72,Skaters!$A1:$V623,22,FALSE)-AVERAGE(Skaters!V3:V623))/STDEV(Skaters!V3:V623)</f>
        <v>0.76153680536999246</v>
      </c>
      <c r="V72" s="33">
        <f>IFERROR((VLOOKUP($A72,Skaters!A1:X623,23,FALSE)-AVERAGE(Skaters!W3:W623))/STDEV(Skaters!W3:W623),0)</f>
        <v>0</v>
      </c>
      <c r="W72" s="33">
        <f>IFERROR((VLOOKUP($A72,Skaters!A1:X623,24,FALSE)-AVERAGE(Skaters!X3:X623))/STDEV(Skaters!X3:X623),0)</f>
        <v>0</v>
      </c>
    </row>
    <row r="73" spans="1:23" ht="21.25" customHeight="1" x14ac:dyDescent="0.15">
      <c r="A73" s="44" t="s">
        <v>176</v>
      </c>
      <c r="B73" s="45" t="s">
        <v>83</v>
      </c>
      <c r="C73" s="46">
        <v>26</v>
      </c>
      <c r="D73" s="45" t="s">
        <v>84</v>
      </c>
      <c r="E73" s="40">
        <f t="shared" si="2"/>
        <v>5.3984147103107922</v>
      </c>
      <c r="F73" s="41">
        <f t="shared" si="3"/>
        <v>0.13166865147099494</v>
      </c>
      <c r="G73" s="42">
        <f>VLOOKUP(A73,Skaters!A1:G623,7,FALSE)</f>
        <v>41</v>
      </c>
      <c r="H73" s="43">
        <f>(VLOOKUP($A73,Skaters!$A1:$V623,8,FALSE)-AVERAGE(Skaters!H3:H623))/STDEV(Skaters!H3:H623)</f>
        <v>1.7720834211615448</v>
      </c>
      <c r="I73" s="33">
        <f>(VLOOKUP($A73,Skaters!$A1:$V623,10,FALSE)-AVERAGE(Skaters!J3:J623))/STDEV(Skaters!J3:J623)</f>
        <v>-3.522122074757036E-3</v>
      </c>
      <c r="J73" s="33">
        <f>(VLOOKUP($A73,Skaters!$A1:$V623,11,FALSE)-AVERAGE(Skaters!K3:K623))/STDEV(Skaters!K3:K623)</f>
        <v>1.2917541780566313</v>
      </c>
      <c r="K73" s="33">
        <f>(VLOOKUP($A73,Skaters!$A1:$V623,12,FALSE)-AVERAGE(Skaters!L3:L623))/STDEV(Skaters!L3:L623)</f>
        <v>0.80896452070089786</v>
      </c>
      <c r="L73" s="33">
        <f>(VLOOKUP($A73,Skaters!$A1:$V623,13,FALSE)-AVERAGE(Skaters!M3:M623))/STDEV(Skaters!M3:M623)</f>
        <v>1.4068440258105401</v>
      </c>
      <c r="M73" s="33">
        <f>(VLOOKUP($A73,Skaters!$A1:$V623,14,FALSE)-AVERAGE(Skaters!N3:N623))/STDEV(Skaters!N3:N623)</f>
        <v>-0.5535089007924574</v>
      </c>
      <c r="N73" s="33">
        <f>(VLOOKUP($A73,Skaters!$A1:$V623,15,FALSE)-AVERAGE(Skaters!O3:O623))/STDEV(Skaters!O3:O623)</f>
        <v>0.71260160322716604</v>
      </c>
      <c r="O73" s="33">
        <f>(VLOOKUP($A73,Skaters!$A1:$V623,16,FALSE)-AVERAGE(Skaters!P3:P623))/STDEV(Skaters!P3:P623)</f>
        <v>0.80882726103773372</v>
      </c>
      <c r="P73" s="33">
        <f>(VLOOKUP($A73,Skaters!$A1:$V623,17,FALSE)-AVERAGE(Skaters!Q3:Q623))/STDEV(Skaters!Q3:Q623)</f>
        <v>-0.98062037208614306</v>
      </c>
      <c r="Q73" s="33">
        <f>(VLOOKUP($A73,Skaters!$A1:$V623,18,FALSE)-AVERAGE(Skaters!R3:R623))/STDEV(Skaters!R3:R623)</f>
        <v>1.1819097642534782</v>
      </c>
      <c r="R73" s="33">
        <f>(VLOOKUP($A73,Skaters!$A1:$V623,19,FALSE)-AVERAGE(Skaters!S3:S623))/STDEV(Skaters!S3:S623)</f>
        <v>9.2790170803701874E-2</v>
      </c>
      <c r="S73" s="33">
        <f>(VLOOKUP($A73,Skaters!$A1:$V623,20,FALSE)-AVERAGE(Skaters!T3:T623))/STDEV(Skaters!T3:T623)</f>
        <v>-0.5927671975926142</v>
      </c>
      <c r="T73" s="33">
        <f>(VLOOKUP($A73,Skaters!$A1:$V623,21,FALSE)-AVERAGE(Skaters!U3:U623))/STDEV(Skaters!U3:U623)</f>
        <v>-0.64690210626378053</v>
      </c>
      <c r="U73" s="33">
        <f>(VLOOKUP($A73,Skaters!$A1:$V623,22,FALSE)-AVERAGE(Skaters!V3:V623))/STDEV(Skaters!V3:V623)</f>
        <v>-1.2078188954882194</v>
      </c>
      <c r="V73" s="33">
        <f>IFERROR((VLOOKUP($A73,Skaters!A1:X623,23,FALSE)-AVERAGE(Skaters!W3:W623))/STDEV(Skaters!W3:W623),0)</f>
        <v>0</v>
      </c>
      <c r="W73" s="33">
        <f>IFERROR((VLOOKUP($A73,Skaters!A1:X623,24,FALSE)-AVERAGE(Skaters!X3:X623))/STDEV(Skaters!X3:X623),0)</f>
        <v>0</v>
      </c>
    </row>
    <row r="74" spans="1:23" ht="21.25" customHeight="1" x14ac:dyDescent="0.15">
      <c r="A74" s="44" t="s">
        <v>167</v>
      </c>
      <c r="B74" s="48" t="s">
        <v>72</v>
      </c>
      <c r="C74" s="49">
        <v>24</v>
      </c>
      <c r="D74" s="48" t="s">
        <v>59</v>
      </c>
      <c r="E74" s="40">
        <f t="shared" si="2"/>
        <v>5.390021128299165</v>
      </c>
      <c r="F74" s="41">
        <f t="shared" si="3"/>
        <v>0.119778247295537</v>
      </c>
      <c r="G74" s="42">
        <f>VLOOKUP(A74,Skaters!A1:G623,7,FALSE)</f>
        <v>45</v>
      </c>
      <c r="H74" s="43">
        <f>(VLOOKUP($A74,Skaters!$A1:$V623,8,FALSE)-AVERAGE(Skaters!H3:H623))/STDEV(Skaters!H3:H623)</f>
        <v>0.39081025187908869</v>
      </c>
      <c r="I74" s="33">
        <f>(VLOOKUP($A74,Skaters!$A1:$V623,10,FALSE)-AVERAGE(Skaters!J3:J623))/STDEV(Skaters!J3:J623)</f>
        <v>1.8251731758859309</v>
      </c>
      <c r="J74" s="33">
        <f>(VLOOKUP($A74,Skaters!$A1:$V623,11,FALSE)-AVERAGE(Skaters!K3:K623))/STDEV(Skaters!K3:K623)</f>
        <v>0.15809921916662151</v>
      </c>
      <c r="K74" s="33">
        <f>(VLOOKUP($A74,Skaters!$A1:$V623,12,FALSE)-AVERAGE(Skaters!L3:L623))/STDEV(Skaters!L3:L623)</f>
        <v>0.95918717100835471</v>
      </c>
      <c r="L74" s="33">
        <f>(VLOOKUP($A74,Skaters!$A1:$V623,13,FALSE)-AVERAGE(Skaters!M3:M623))/STDEV(Skaters!M3:M623)</f>
        <v>1.4573947022118872</v>
      </c>
      <c r="M74" s="33">
        <f>(VLOOKUP($A74,Skaters!$A1:$V623,14,FALSE)-AVERAGE(Skaters!N3:N623))/STDEV(Skaters!N3:N623)</f>
        <v>3.0159385123039528</v>
      </c>
      <c r="N74" s="33">
        <f>(VLOOKUP($A74,Skaters!$A1:$V623,15,FALSE)-AVERAGE(Skaters!O3:O623))/STDEV(Skaters!O3:O623)</f>
        <v>1.0934868152770891</v>
      </c>
      <c r="O74" s="33">
        <f>(VLOOKUP($A74,Skaters!$A1:$V623,16,FALSE)-AVERAGE(Skaters!P3:P623))/STDEV(Skaters!P3:P623)</f>
        <v>-0.14737059946488335</v>
      </c>
      <c r="P74" s="33">
        <f>(VLOOKUP($A74,Skaters!$A1:$V623,17,FALSE)-AVERAGE(Skaters!Q3:Q623))/STDEV(Skaters!Q3:Q623)</f>
        <v>0.82063550670277119</v>
      </c>
      <c r="Q74" s="33">
        <f>(VLOOKUP($A74,Skaters!$A1:$V623,18,FALSE)-AVERAGE(Skaters!R3:R623))/STDEV(Skaters!R3:R623)</f>
        <v>1.0032378152225203</v>
      </c>
      <c r="R74" s="33">
        <f>(VLOOKUP($A74,Skaters!$A1:$V623,19,FALSE)-AVERAGE(Skaters!S3:S623))/STDEV(Skaters!S3:S623)</f>
        <v>2.2360899243840007</v>
      </c>
      <c r="S74" s="33">
        <f>(VLOOKUP($A74,Skaters!$A1:$V623,20,FALSE)-AVERAGE(Skaters!T3:T623))/STDEV(Skaters!T3:T623)</f>
        <v>2.6518494222523947</v>
      </c>
      <c r="T74" s="33">
        <f>(VLOOKUP($A74,Skaters!$A1:$V623,21,FALSE)-AVERAGE(Skaters!U3:U623))/STDEV(Skaters!U3:U623)</f>
        <v>3.2622028145043562</v>
      </c>
      <c r="U74" s="33">
        <f>(VLOOKUP($A74,Skaters!$A1:$V623,22,FALSE)-AVERAGE(Skaters!V3:V623))/STDEV(Skaters!V3:V623)</f>
        <v>0.887491195706819</v>
      </c>
      <c r="V74" s="33">
        <f>IFERROR((VLOOKUP($A74,Skaters!A1:X623,23,FALSE)-AVERAGE(Skaters!W3:W623))/STDEV(Skaters!W3:W623),0)</f>
        <v>0</v>
      </c>
      <c r="W74" s="33">
        <f>IFERROR((VLOOKUP($A74,Skaters!A1:X623,24,FALSE)-AVERAGE(Skaters!X3:X623))/STDEV(Skaters!X3:X623),0)</f>
        <v>0</v>
      </c>
    </row>
    <row r="75" spans="1:23" ht="21.25" customHeight="1" x14ac:dyDescent="0.2">
      <c r="A75" s="47" t="s">
        <v>126</v>
      </c>
      <c r="B75" s="38" t="s">
        <v>127</v>
      </c>
      <c r="C75" s="39">
        <v>24</v>
      </c>
      <c r="D75" s="38" t="s">
        <v>59</v>
      </c>
      <c r="E75" s="40">
        <f t="shared" si="2"/>
        <v>5.3531477600322521</v>
      </c>
      <c r="F75" s="41">
        <f t="shared" si="3"/>
        <v>0.11152391166733859</v>
      </c>
      <c r="G75" s="42">
        <f>VLOOKUP(A75,Skaters!A1:G623,7,FALSE)</f>
        <v>48</v>
      </c>
      <c r="H75" s="43">
        <f>(VLOOKUP($A75,Skaters!$A1:$V623,8,FALSE)-AVERAGE(Skaters!H3:H623))/STDEV(Skaters!H3:H623)</f>
        <v>0.41818269369795713</v>
      </c>
      <c r="I75" s="33">
        <f>(VLOOKUP($A75,Skaters!$A1:$V623,10,FALSE)-AVERAGE(Skaters!J3:J623))/STDEV(Skaters!J3:J623)</f>
        <v>1.1138955599655771</v>
      </c>
      <c r="J75" s="33">
        <f>(VLOOKUP($A75,Skaters!$A1:$V623,11,FALSE)-AVERAGE(Skaters!K3:K623))/STDEV(Skaters!K3:K623)</f>
        <v>1.9598905812170901</v>
      </c>
      <c r="K75" s="33">
        <f>(VLOOKUP($A75,Skaters!$A1:$V623,12,FALSE)-AVERAGE(Skaters!L3:L623))/STDEV(Skaters!L3:L623)</f>
        <v>1.7547431678872145</v>
      </c>
      <c r="L75" s="33">
        <f>(VLOOKUP($A75,Skaters!$A1:$V623,13,FALSE)-AVERAGE(Skaters!M3:M623))/STDEV(Skaters!M3:M623)</f>
        <v>1.3638117898680964</v>
      </c>
      <c r="M75" s="33">
        <f>(VLOOKUP($A75,Skaters!$A1:$V623,14,FALSE)-AVERAGE(Skaters!N3:N623))/STDEV(Skaters!N3:N623)</f>
        <v>9.1234398904042349E-2</v>
      </c>
      <c r="N75" s="33">
        <f>(VLOOKUP($A75,Skaters!$A1:$V623,15,FALSE)-AVERAGE(Skaters!O3:O623))/STDEV(Skaters!O3:O623)</f>
        <v>1.2192250514125091</v>
      </c>
      <c r="O75" s="33">
        <f>(VLOOKUP($A75,Skaters!$A1:$V623,16,FALSE)-AVERAGE(Skaters!P3:P623))/STDEV(Skaters!P3:P623)</f>
        <v>-0.80564129287828434</v>
      </c>
      <c r="P75" s="33">
        <f>(VLOOKUP($A75,Skaters!$A1:$V623,17,FALSE)-AVERAGE(Skaters!Q3:Q623))/STDEV(Skaters!Q3:Q623)</f>
        <v>-0.99189054132183363</v>
      </c>
      <c r="Q75" s="33">
        <f>(VLOOKUP($A75,Skaters!$A1:$V623,18,FALSE)-AVERAGE(Skaters!R3:R623))/STDEV(Skaters!R3:R623)</f>
        <v>0.50196607044726371</v>
      </c>
      <c r="R75" s="33">
        <f>(VLOOKUP($A75,Skaters!$A1:$V623,19,FALSE)-AVERAGE(Skaters!S3:S623))/STDEV(Skaters!S3:S623)</f>
        <v>0.96394380136795632</v>
      </c>
      <c r="S75" s="33">
        <f>(VLOOKUP($A75,Skaters!$A1:$V623,20,FALSE)-AVERAGE(Skaters!T3:T623))/STDEV(Skaters!T3:T623)</f>
        <v>0.66542713980528012</v>
      </c>
      <c r="T75" s="33">
        <f>(VLOOKUP($A75,Skaters!$A1:$V623,21,FALSE)-AVERAGE(Skaters!U3:U623))/STDEV(Skaters!U3:U623)</f>
        <v>1.0588635290809649</v>
      </c>
      <c r="U75" s="33">
        <f>(VLOOKUP($A75,Skaters!$A1:$V623,22,FALSE)-AVERAGE(Skaters!V3:V623))/STDEV(Skaters!V3:V623)</f>
        <v>0.75720355351374258</v>
      </c>
      <c r="V75" s="33">
        <f>IFERROR((VLOOKUP($A75,Skaters!A1:X623,23,FALSE)-AVERAGE(Skaters!W3:W623))/STDEV(Skaters!W3:W623),0)</f>
        <v>0</v>
      </c>
      <c r="W75" s="33">
        <f>IFERROR((VLOOKUP($A75,Skaters!A1:X623,24,FALSE)-AVERAGE(Skaters!X3:X623))/STDEV(Skaters!X3:X623),0)</f>
        <v>0</v>
      </c>
    </row>
    <row r="76" spans="1:23" ht="21.25" customHeight="1" x14ac:dyDescent="0.2">
      <c r="A76" s="47" t="s">
        <v>200</v>
      </c>
      <c r="B76" s="38" t="s">
        <v>127</v>
      </c>
      <c r="C76" s="39">
        <v>22</v>
      </c>
      <c r="D76" s="38" t="s">
        <v>84</v>
      </c>
      <c r="E76" s="40">
        <f t="shared" si="2"/>
        <v>5.2478468473674251</v>
      </c>
      <c r="F76" s="41">
        <f t="shared" si="3"/>
        <v>0.10933014265348802</v>
      </c>
      <c r="G76" s="42">
        <f>VLOOKUP(A76,Skaters!A1:G623,7,FALSE)</f>
        <v>48</v>
      </c>
      <c r="H76" s="43">
        <f>(VLOOKUP($A76,Skaters!$A1:$V623,8,FALSE)-AVERAGE(Skaters!H3:H623))/STDEV(Skaters!H3:H623)</f>
        <v>1.3718751199169743</v>
      </c>
      <c r="I76" s="33">
        <f>(VLOOKUP($A76,Skaters!$A1:$V623,10,FALSE)-AVERAGE(Skaters!J3:J623))/STDEV(Skaters!J3:J623)</f>
        <v>-0.34657588819278684</v>
      </c>
      <c r="J76" s="33">
        <f>(VLOOKUP($A76,Skaters!$A1:$V623,11,FALSE)-AVERAGE(Skaters!K3:K623))/STDEV(Skaters!K3:K623)</f>
        <v>0.66672189819834304</v>
      </c>
      <c r="K76" s="33">
        <f>(VLOOKUP($A76,Skaters!$A1:$V623,12,FALSE)-AVERAGE(Skaters!L3:L623))/STDEV(Skaters!L3:L623)</f>
        <v>0.25509540405391246</v>
      </c>
      <c r="L76" s="33">
        <f>(VLOOKUP($A76,Skaters!$A1:$V623,13,FALSE)-AVERAGE(Skaters!M3:M623))/STDEV(Skaters!M3:M623)</f>
        <v>1.1335191373971782</v>
      </c>
      <c r="M76" s="33">
        <f>(VLOOKUP($A76,Skaters!$A1:$V623,14,FALSE)-AVERAGE(Skaters!N3:N623))/STDEV(Skaters!N3:N623)</f>
        <v>-0.23877122024412922</v>
      </c>
      <c r="N76" s="33">
        <f>(VLOOKUP($A76,Skaters!$A1:$V623,15,FALSE)-AVERAGE(Skaters!O3:O623))/STDEV(Skaters!O3:O623)</f>
        <v>0.95191290108922078</v>
      </c>
      <c r="O76" s="33">
        <f>(VLOOKUP($A76,Skaters!$A1:$V623,16,FALSE)-AVERAGE(Skaters!P3:P623))/STDEV(Skaters!P3:P623)</f>
        <v>2.7643330162006308</v>
      </c>
      <c r="P76" s="33">
        <f>(VLOOKUP($A76,Skaters!$A1:$V623,17,FALSE)-AVERAGE(Skaters!Q3:Q623))/STDEV(Skaters!Q3:Q623)</f>
        <v>0.33846365942763551</v>
      </c>
      <c r="Q76" s="33">
        <f>(VLOOKUP($A76,Skaters!$A1:$V623,18,FALSE)-AVERAGE(Skaters!R3:R623))/STDEV(Skaters!R3:R623)</f>
        <v>7.7935782674839041E-2</v>
      </c>
      <c r="R76" s="33">
        <f>(VLOOKUP($A76,Skaters!$A1:$V623,19,FALSE)-AVERAGE(Skaters!S3:S623))/STDEV(Skaters!S3:S623)</f>
        <v>-0.35468105233749331</v>
      </c>
      <c r="S76" s="33">
        <f>(VLOOKUP($A76,Skaters!$A1:$V623,20,FALSE)-AVERAGE(Skaters!T3:T623))/STDEV(Skaters!T3:T623)</f>
        <v>-0.5927671975926263</v>
      </c>
      <c r="T76" s="33">
        <f>(VLOOKUP($A76,Skaters!$A1:$V623,21,FALSE)-AVERAGE(Skaters!U3:U623))/STDEV(Skaters!U3:U623)</f>
        <v>-0.64690234740083585</v>
      </c>
      <c r="U76" s="33">
        <f>(VLOOKUP($A76,Skaters!$A1:$V623,22,FALSE)-AVERAGE(Skaters!V3:V623))/STDEV(Skaters!V3:V623)</f>
        <v>-1.2078191348136267</v>
      </c>
      <c r="V76" s="33">
        <f>IFERROR((VLOOKUP($A76,Skaters!A1:X623,23,FALSE)-AVERAGE(Skaters!W3:W623))/STDEV(Skaters!W3:W623),0)</f>
        <v>0</v>
      </c>
      <c r="W76" s="33">
        <f>IFERROR((VLOOKUP($A76,Skaters!A1:X623,24,FALSE)-AVERAGE(Skaters!X3:X623))/STDEV(Skaters!X3:X623),0)</f>
        <v>0</v>
      </c>
    </row>
    <row r="77" spans="1:23" ht="21.25" customHeight="1" x14ac:dyDescent="0.15">
      <c r="A77" s="44" t="s">
        <v>154</v>
      </c>
      <c r="B77" s="48" t="s">
        <v>83</v>
      </c>
      <c r="C77" s="49">
        <v>29</v>
      </c>
      <c r="D77" s="48" t="s">
        <v>63</v>
      </c>
      <c r="E77" s="40">
        <f t="shared" si="2"/>
        <v>5.2351089664516506</v>
      </c>
      <c r="F77" s="41">
        <f t="shared" si="3"/>
        <v>0.12768558454760123</v>
      </c>
      <c r="G77" s="42">
        <f>VLOOKUP(A77,Skaters!A1:G623,7,FALSE)</f>
        <v>41</v>
      </c>
      <c r="H77" s="43">
        <f>(VLOOKUP($A77,Skaters!$A1:$V623,8,FALSE)-AVERAGE(Skaters!H3:H623))/STDEV(Skaters!H3:H623)</f>
        <v>0.17931642539033776</v>
      </c>
      <c r="I77" s="33">
        <f>(VLOOKUP($A77,Skaters!$A1:$V623,10,FALSE)-AVERAGE(Skaters!J3:J623))/STDEV(Skaters!J3:J623)</f>
        <v>1.0426019263733095</v>
      </c>
      <c r="J77" s="33">
        <f>(VLOOKUP($A77,Skaters!$A1:$V623,11,FALSE)-AVERAGE(Skaters!K3:K623))/STDEV(Skaters!K3:K623)</f>
        <v>2.0152037705117887</v>
      </c>
      <c r="K77" s="33">
        <f>(VLOOKUP($A77,Skaters!$A1:$V623,12,FALSE)-AVERAGE(Skaters!L3:L623))/STDEV(Skaters!L3:L623)</f>
        <v>1.7558625618807449</v>
      </c>
      <c r="L77" s="33">
        <f>(VLOOKUP($A77,Skaters!$A1:$V623,13,FALSE)-AVERAGE(Skaters!M3:M623))/STDEV(Skaters!M3:M623)</f>
        <v>0.14680058670366519</v>
      </c>
      <c r="M77" s="33">
        <f>(VLOOKUP($A77,Skaters!$A1:$V623,14,FALSE)-AVERAGE(Skaters!N3:N623))/STDEV(Skaters!N3:N623)</f>
        <v>0.92914938150924331</v>
      </c>
      <c r="N77" s="33">
        <f>(VLOOKUP($A77,Skaters!$A1:$V623,15,FALSE)-AVERAGE(Skaters!O3:O623))/STDEV(Skaters!O3:O623)</f>
        <v>0.84823341856866563</v>
      </c>
      <c r="O77" s="33">
        <f>(VLOOKUP($A77,Skaters!$A1:$V623,16,FALSE)-AVERAGE(Skaters!P3:P623))/STDEV(Skaters!P3:P623)</f>
        <v>-0.2707803462783297</v>
      </c>
      <c r="P77" s="33">
        <f>(VLOOKUP($A77,Skaters!$A1:$V623,17,FALSE)-AVERAGE(Skaters!Q3:Q623))/STDEV(Skaters!Q3:Q623)</f>
        <v>-1.0069774108448197</v>
      </c>
      <c r="Q77" s="33">
        <f>(VLOOKUP($A77,Skaters!$A1:$V623,18,FALSE)-AVERAGE(Skaters!R3:R623))/STDEV(Skaters!R3:R623)</f>
        <v>1.4530496105725517</v>
      </c>
      <c r="R77" s="33">
        <f>(VLOOKUP($A77,Skaters!$A1:$V623,19,FALSE)-AVERAGE(Skaters!S3:S623))/STDEV(Skaters!S3:S623)</f>
        <v>1.1366999807283573</v>
      </c>
      <c r="S77" s="33">
        <f>(VLOOKUP($A77,Skaters!$A1:$V623,20,FALSE)-AVERAGE(Skaters!T3:T623))/STDEV(Skaters!T3:T623)</f>
        <v>-0.48615035333507667</v>
      </c>
      <c r="T77" s="33">
        <f>(VLOOKUP($A77,Skaters!$A1:$V623,21,FALSE)-AVERAGE(Skaters!U3:U623))/STDEV(Skaters!U3:U623)</f>
        <v>-0.47344694755149391</v>
      </c>
      <c r="U77" s="33">
        <f>(VLOOKUP($A77,Skaters!$A1:$V623,22,FALSE)-AVERAGE(Skaters!V3:V623))/STDEV(Skaters!V3:V623)</f>
        <v>0.5597285556130438</v>
      </c>
      <c r="V77" s="33">
        <f>IFERROR((VLOOKUP($A77,Skaters!A1:X623,23,FALSE)-AVERAGE(Skaters!W3:W623))/STDEV(Skaters!W3:W623),0)</f>
        <v>0</v>
      </c>
      <c r="W77" s="33">
        <f>IFERROR((VLOOKUP($A77,Skaters!A1:X623,24,FALSE)-AVERAGE(Skaters!X3:X623))/STDEV(Skaters!X3:X623),0)</f>
        <v>0</v>
      </c>
    </row>
    <row r="78" spans="1:23" ht="21.25" customHeight="1" x14ac:dyDescent="0.15">
      <c r="A78" s="44" t="s">
        <v>131</v>
      </c>
      <c r="B78" s="45" t="s">
        <v>65</v>
      </c>
      <c r="C78" s="46">
        <v>27</v>
      </c>
      <c r="D78" s="45" t="s">
        <v>73</v>
      </c>
      <c r="E78" s="40">
        <f t="shared" si="2"/>
        <v>5.2333338784539221</v>
      </c>
      <c r="F78" s="41">
        <f t="shared" si="3"/>
        <v>0.11893940632849823</v>
      </c>
      <c r="G78" s="42">
        <f>VLOOKUP(A78,Skaters!A1:G623,7,FALSE)</f>
        <v>44</v>
      </c>
      <c r="H78" s="43">
        <f>(VLOOKUP($A78,Skaters!$A1:$V623,8,FALSE)-AVERAGE(Skaters!H3:H623))/STDEV(Skaters!H3:H623)</f>
        <v>1.1799831696720646</v>
      </c>
      <c r="I78" s="33">
        <f>(VLOOKUP($A78,Skaters!$A1:$V623,10,FALSE)-AVERAGE(Skaters!J3:J623))/STDEV(Skaters!J3:J623)</f>
        <v>1.3078024592048572</v>
      </c>
      <c r="J78" s="33">
        <f>(VLOOKUP($A78,Skaters!$A1:$V623,11,FALSE)-AVERAGE(Skaters!K3:K623))/STDEV(Skaters!K3:K623)</f>
        <v>1.2136966846322741</v>
      </c>
      <c r="K78" s="33">
        <f>(VLOOKUP($A78,Skaters!$A1:$V623,12,FALSE)-AVERAGE(Skaters!L3:L623))/STDEV(Skaters!L3:L623)</f>
        <v>1.3778424670493477</v>
      </c>
      <c r="L78" s="33">
        <f>(VLOOKUP($A78,Skaters!$A1:$V623,13,FALSE)-AVERAGE(Skaters!M3:M623))/STDEV(Skaters!M3:M623)</f>
        <v>1.529596738817439</v>
      </c>
      <c r="M78" s="33">
        <f>(VLOOKUP($A78,Skaters!$A1:$V623,14,FALSE)-AVERAGE(Skaters!N3:N623))/STDEV(Skaters!N3:N623)</f>
        <v>1.9032316579337096</v>
      </c>
      <c r="N78" s="33">
        <f>(VLOOKUP($A78,Skaters!$A1:$V623,15,FALSE)-AVERAGE(Skaters!O3:O623))/STDEV(Skaters!O3:O623)</f>
        <v>1.4074079975783071</v>
      </c>
      <c r="O78" s="33">
        <f>(VLOOKUP($A78,Skaters!$A1:$V623,16,FALSE)-AVERAGE(Skaters!P3:P623))/STDEV(Skaters!P3:P623)</f>
        <v>-4.0017097185015907E-2</v>
      </c>
      <c r="P78" s="33">
        <f>(VLOOKUP($A78,Skaters!$A1:$V623,17,FALSE)-AVERAGE(Skaters!Q3:Q623))/STDEV(Skaters!Q3:Q623)</f>
        <v>-0.26558203568666661</v>
      </c>
      <c r="Q78" s="33">
        <f>(VLOOKUP($A78,Skaters!$A1:$V623,18,FALSE)-AVERAGE(Skaters!R3:R623))/STDEV(Skaters!R3:R623)</f>
        <v>-0.18515290459393868</v>
      </c>
      <c r="R78" s="33">
        <f>(VLOOKUP($A78,Skaters!$A1:$V623,19,FALSE)-AVERAGE(Skaters!S3:S623))/STDEV(Skaters!S3:S623)</f>
        <v>1.4703123251256121</v>
      </c>
      <c r="S78" s="33">
        <f>(VLOOKUP($A78,Skaters!$A1:$V623,20,FALSE)-AVERAGE(Skaters!T3:T623))/STDEV(Skaters!T3:T623)</f>
        <v>1.5831402020282102</v>
      </c>
      <c r="T78" s="33">
        <f>(VLOOKUP($A78,Skaters!$A1:$V623,21,FALSE)-AVERAGE(Skaters!U3:U623))/STDEV(Skaters!U3:U623)</f>
        <v>1.3710925895335273</v>
      </c>
      <c r="U78" s="33">
        <f>(VLOOKUP($A78,Skaters!$A1:$V623,22,FALSE)-AVERAGE(Skaters!V3:V623))/STDEV(Skaters!V3:V623)</f>
        <v>1.1782316877107999</v>
      </c>
      <c r="V78" s="33">
        <f>IFERROR((VLOOKUP($A78,Skaters!A1:X623,23,FALSE)-AVERAGE(Skaters!W3:W623))/STDEV(Skaters!W3:W623),0)</f>
        <v>0</v>
      </c>
      <c r="W78" s="33">
        <f>IFERROR((VLOOKUP($A78,Skaters!A1:X623,24,FALSE)-AVERAGE(Skaters!X3:X623))/STDEV(Skaters!X3:X623),0)</f>
        <v>0</v>
      </c>
    </row>
    <row r="79" spans="1:23" ht="21.25" customHeight="1" x14ac:dyDescent="0.2">
      <c r="A79" s="47" t="s">
        <v>165</v>
      </c>
      <c r="B79" s="38" t="s">
        <v>65</v>
      </c>
      <c r="C79" s="39">
        <v>26</v>
      </c>
      <c r="D79" s="38" t="s">
        <v>84</v>
      </c>
      <c r="E79" s="40">
        <f t="shared" si="2"/>
        <v>5.1696757463131142</v>
      </c>
      <c r="F79" s="41">
        <f t="shared" si="3"/>
        <v>0.11749263059802532</v>
      </c>
      <c r="G79" s="42">
        <f>VLOOKUP(A79,Skaters!A1:G623,7,FALSE)</f>
        <v>44</v>
      </c>
      <c r="H79" s="43">
        <f>(VLOOKUP($A79,Skaters!$A1:$V623,8,FALSE)-AVERAGE(Skaters!H3:H623))/STDEV(Skaters!H3:H623)</f>
        <v>1.4467606958167034</v>
      </c>
      <c r="I79" s="33">
        <f>(VLOOKUP($A79,Skaters!$A1:$V623,10,FALSE)-AVERAGE(Skaters!J3:J623))/STDEV(Skaters!J3:J623)</f>
        <v>-0.75269260682954942</v>
      </c>
      <c r="J79" s="33">
        <f>(VLOOKUP($A79,Skaters!$A1:$V623,11,FALSE)-AVERAGE(Skaters!K3:K623))/STDEV(Skaters!K3:K623)</f>
        <v>1.8334205497341141</v>
      </c>
      <c r="K79" s="33">
        <f>(VLOOKUP($A79,Skaters!$A1:$V623,12,FALSE)-AVERAGE(Skaters!L3:L623))/STDEV(Skaters!L3:L623)</f>
        <v>0.79589083135948302</v>
      </c>
      <c r="L79" s="33">
        <f>(VLOOKUP($A79,Skaters!$A1:$V623,13,FALSE)-AVERAGE(Skaters!M3:M623))/STDEV(Skaters!M3:M623)</f>
        <v>0.75136274263414682</v>
      </c>
      <c r="M79" s="33">
        <f>(VLOOKUP($A79,Skaters!$A1:$V623,14,FALSE)-AVERAGE(Skaters!N3:N623))/STDEV(Skaters!N3:N623)</f>
        <v>0.17693792232939257</v>
      </c>
      <c r="N79" s="33">
        <f>(VLOOKUP($A79,Skaters!$A1:$V623,15,FALSE)-AVERAGE(Skaters!O3:O623))/STDEV(Skaters!O3:O623)</f>
        <v>2.2306944982611792</v>
      </c>
      <c r="O79" s="33">
        <f>(VLOOKUP($A79,Skaters!$A1:$V623,16,FALSE)-AVERAGE(Skaters!P3:P623))/STDEV(Skaters!P3:P623)</f>
        <v>1.1544006106302922</v>
      </c>
      <c r="P79" s="33">
        <f>(VLOOKUP($A79,Skaters!$A1:$V623,17,FALSE)-AVERAGE(Skaters!Q3:Q623))/STDEV(Skaters!Q3:Q623)</f>
        <v>1.7288174998623471</v>
      </c>
      <c r="Q79" s="33">
        <f>(VLOOKUP($A79,Skaters!$A1:$V623,18,FALSE)-AVERAGE(Skaters!R3:R623))/STDEV(Skaters!R3:R623)</f>
        <v>-4.7510048117068306E-2</v>
      </c>
      <c r="R79" s="33">
        <f>(VLOOKUP($A79,Skaters!$A1:$V623,19,FALSE)-AVERAGE(Skaters!S3:S623))/STDEV(Skaters!S3:S623)</f>
        <v>-0.63729386750146677</v>
      </c>
      <c r="S79" s="33">
        <f>(VLOOKUP($A79,Skaters!$A1:$V623,20,FALSE)-AVERAGE(Skaters!T3:T623))/STDEV(Skaters!T3:T623)</f>
        <v>-0.5927671975926263</v>
      </c>
      <c r="T79" s="33">
        <f>(VLOOKUP($A79,Skaters!$A1:$V623,21,FALSE)-AVERAGE(Skaters!U3:U623))/STDEV(Skaters!U3:U623)</f>
        <v>-0.64690209224920836</v>
      </c>
      <c r="U79" s="33">
        <f>(VLOOKUP($A79,Skaters!$A1:$V623,22,FALSE)-AVERAGE(Skaters!V3:V623))/STDEV(Skaters!V3:V623)</f>
        <v>-1.2078191348136267</v>
      </c>
      <c r="V79" s="33">
        <f>IFERROR((VLOOKUP($A79,Skaters!A1:X623,23,FALSE)-AVERAGE(Skaters!W3:W623))/STDEV(Skaters!W3:W623),0)</f>
        <v>0</v>
      </c>
      <c r="W79" s="33">
        <f>IFERROR((VLOOKUP($A79,Skaters!A1:X623,24,FALSE)-AVERAGE(Skaters!X3:X623))/STDEV(Skaters!X3:X623),0)</f>
        <v>0</v>
      </c>
    </row>
    <row r="80" spans="1:23" ht="21.25" customHeight="1" x14ac:dyDescent="0.15">
      <c r="A80" s="44" t="s">
        <v>134</v>
      </c>
      <c r="B80" s="48" t="s">
        <v>135</v>
      </c>
      <c r="C80" s="49">
        <v>34</v>
      </c>
      <c r="D80" s="48" t="s">
        <v>59</v>
      </c>
      <c r="E80" s="40">
        <f t="shared" si="2"/>
        <v>5.1586536831344469</v>
      </c>
      <c r="F80" s="41">
        <f t="shared" si="3"/>
        <v>0.12896634207836116</v>
      </c>
      <c r="G80" s="42">
        <f>VLOOKUP(A80,Skaters!A1:G623,7,FALSE)</f>
        <v>40</v>
      </c>
      <c r="H80" s="43">
        <f>(VLOOKUP($A80,Skaters!$A1:$V623,8,FALSE)-AVERAGE(Skaters!H3:H623))/STDEV(Skaters!H3:H623)</f>
        <v>1.0616588837767227</v>
      </c>
      <c r="I80" s="33">
        <f>(VLOOKUP($A80,Skaters!$A1:$V623,10,FALSE)-AVERAGE(Skaters!J3:J623))/STDEV(Skaters!J3:J623)</f>
        <v>0.83617219873426007</v>
      </c>
      <c r="J80" s="33">
        <f>(VLOOKUP($A80,Skaters!$A1:$V623,11,FALSE)-AVERAGE(Skaters!K3:K623))/STDEV(Skaters!K3:K623)</f>
        <v>1.6492202024440152</v>
      </c>
      <c r="K80" s="33">
        <f>(VLOOKUP($A80,Skaters!$A1:$V623,12,FALSE)-AVERAGE(Skaters!L3:L623))/STDEV(Skaters!L3:L623)</f>
        <v>1.4289298828723394</v>
      </c>
      <c r="L80" s="33">
        <f>(VLOOKUP($A80,Skaters!$A1:$V623,13,FALSE)-AVERAGE(Skaters!M3:M623))/STDEV(Skaters!M3:M623)</f>
        <v>0.67617905220727004</v>
      </c>
      <c r="M80" s="33">
        <f>(VLOOKUP($A80,Skaters!$A1:$V623,14,FALSE)-AVERAGE(Skaters!N3:N623))/STDEV(Skaters!N3:N623)</f>
        <v>1.0982089328552711</v>
      </c>
      <c r="N80" s="33">
        <f>(VLOOKUP($A80,Skaters!$A1:$V623,15,FALSE)-AVERAGE(Skaters!O3:O623))/STDEV(Skaters!O3:O623)</f>
        <v>1.9372372600473651</v>
      </c>
      <c r="O80" s="33">
        <f>(VLOOKUP($A80,Skaters!$A1:$V623,16,FALSE)-AVERAGE(Skaters!P3:P623))/STDEV(Skaters!P3:P623)</f>
        <v>2.2359373691744445E-2</v>
      </c>
      <c r="P80" s="33">
        <f>(VLOOKUP($A80,Skaters!$A1:$V623,17,FALSE)-AVERAGE(Skaters!Q3:Q623))/STDEV(Skaters!Q3:Q623)</f>
        <v>-0.70356265252169337</v>
      </c>
      <c r="Q80" s="33">
        <f>(VLOOKUP($A80,Skaters!$A1:$V623,18,FALSE)-AVERAGE(Skaters!R3:R623))/STDEV(Skaters!R3:R623)</f>
        <v>3.7485596009791983E-2</v>
      </c>
      <c r="R80" s="33">
        <f>(VLOOKUP($A80,Skaters!$A1:$V623,19,FALSE)-AVERAGE(Skaters!S3:S623))/STDEV(Skaters!S3:S623)</f>
        <v>0.78438154084545986</v>
      </c>
      <c r="S80" s="33">
        <f>(VLOOKUP($A80,Skaters!$A1:$V623,20,FALSE)-AVERAGE(Skaters!T3:T623))/STDEV(Skaters!T3:T623)</f>
        <v>3.292313947021138</v>
      </c>
      <c r="T80" s="33">
        <f>(VLOOKUP($A80,Skaters!$A1:$V623,21,FALSE)-AVERAGE(Skaters!U3:U623))/STDEV(Skaters!U3:U623)</f>
        <v>2.5724659648387607</v>
      </c>
      <c r="U80" s="33">
        <f>(VLOOKUP($A80,Skaters!$A1:$V623,22,FALSE)-AVERAGE(Skaters!V3:V623))/STDEV(Skaters!V3:V623)</f>
        <v>1.3022670663432869</v>
      </c>
      <c r="V80" s="33">
        <f>IFERROR((VLOOKUP($A80,Skaters!A1:X623,23,FALSE)-AVERAGE(Skaters!W3:W623))/STDEV(Skaters!W3:W623),0)</f>
        <v>0</v>
      </c>
      <c r="W80" s="33">
        <f>IFERROR((VLOOKUP($A80,Skaters!A1:X623,24,FALSE)-AVERAGE(Skaters!X3:X623))/STDEV(Skaters!X3:X623),0)</f>
        <v>0</v>
      </c>
    </row>
    <row r="81" spans="1:23" ht="21.25" customHeight="1" x14ac:dyDescent="0.15">
      <c r="A81" s="44" t="s">
        <v>139</v>
      </c>
      <c r="B81" s="48" t="s">
        <v>106</v>
      </c>
      <c r="C81" s="49">
        <v>27</v>
      </c>
      <c r="D81" s="48" t="s">
        <v>66</v>
      </c>
      <c r="E81" s="40">
        <f t="shared" si="2"/>
        <v>5.1583242524652437</v>
      </c>
      <c r="F81" s="41">
        <f t="shared" si="3"/>
        <v>0.13226472442218573</v>
      </c>
      <c r="G81" s="42">
        <f>VLOOKUP(A81,Skaters!A1:G623,7,FALSE)</f>
        <v>39</v>
      </c>
      <c r="H81" s="43">
        <f>(VLOOKUP($A81,Skaters!$A1:$V623,8,FALSE)-AVERAGE(Skaters!H3:H623))/STDEV(Skaters!H3:H623)</f>
        <v>0.26727474804225893</v>
      </c>
      <c r="I81" s="33">
        <f>(VLOOKUP($A81,Skaters!$A1:$V623,10,FALSE)-AVERAGE(Skaters!J3:J623))/STDEV(Skaters!J3:J623)</f>
        <v>1.9026363427976096</v>
      </c>
      <c r="J81" s="33">
        <f>(VLOOKUP($A81,Skaters!$A1:$V623,11,FALSE)-AVERAGE(Skaters!K3:K623))/STDEV(Skaters!K3:K623)</f>
        <v>0.71848260230635785</v>
      </c>
      <c r="K81" s="33">
        <f>(VLOOKUP($A81,Skaters!$A1:$V623,12,FALSE)-AVERAGE(Skaters!L3:L623))/STDEV(Skaters!L3:L623)</f>
        <v>1.3473473238072737</v>
      </c>
      <c r="L81" s="33">
        <f>(VLOOKUP($A81,Skaters!$A1:$V623,13,FALSE)-AVERAGE(Skaters!M3:M623))/STDEV(Skaters!M3:M623)</f>
        <v>1.3379293698799732</v>
      </c>
      <c r="M81" s="33">
        <f>(VLOOKUP($A81,Skaters!$A1:$V623,14,FALSE)-AVERAGE(Skaters!N3:N623))/STDEV(Skaters!N3:N623)</f>
        <v>1.2169330642362186</v>
      </c>
      <c r="N81" s="33">
        <f>(VLOOKUP($A81,Skaters!$A1:$V623,15,FALSE)-AVERAGE(Skaters!O3:O623))/STDEV(Skaters!O3:O623)</f>
        <v>1.2549047083150264</v>
      </c>
      <c r="O81" s="33">
        <f>(VLOOKUP($A81,Skaters!$A1:$V623,16,FALSE)-AVERAGE(Skaters!P3:P623))/STDEV(Skaters!P3:P623)</f>
        <v>-0.42522482623497504</v>
      </c>
      <c r="P81" s="33">
        <f>(VLOOKUP($A81,Skaters!$A1:$V623,17,FALSE)-AVERAGE(Skaters!Q3:Q623))/STDEV(Skaters!Q3:Q623)</f>
        <v>-0.33537854203765077</v>
      </c>
      <c r="Q81" s="33">
        <f>(VLOOKUP($A81,Skaters!$A1:$V623,18,FALSE)-AVERAGE(Skaters!R3:R623))/STDEV(Skaters!R3:R623)</f>
        <v>0.36959605540125151</v>
      </c>
      <c r="R81" s="33">
        <f>(VLOOKUP($A81,Skaters!$A1:$V623,19,FALSE)-AVERAGE(Skaters!S3:S623))/STDEV(Skaters!S3:S623)</f>
        <v>2.1241811619930222</v>
      </c>
      <c r="S81" s="33">
        <f>(VLOOKUP($A81,Skaters!$A1:$V623,20,FALSE)-AVERAGE(Skaters!T3:T623))/STDEV(Skaters!T3:T623)</f>
        <v>-0.58090994535656792</v>
      </c>
      <c r="T81" s="33">
        <f>(VLOOKUP($A81,Skaters!$A1:$V623,21,FALSE)-AVERAGE(Skaters!U3:U623))/STDEV(Skaters!U3:U623)</f>
        <v>-0.63652308191791029</v>
      </c>
      <c r="U81" s="33">
        <f>(VLOOKUP($A81,Skaters!$A1:$V623,22,FALSE)-AVERAGE(Skaters!V3:V623))/STDEV(Skaters!V3:V623)</f>
        <v>-1.2078191348136267</v>
      </c>
      <c r="V81" s="33">
        <f>IFERROR((VLOOKUP($A81,Skaters!A1:X623,23,FALSE)-AVERAGE(Skaters!W3:W623))/STDEV(Skaters!W3:W623),0)</f>
        <v>0</v>
      </c>
      <c r="W81" s="33">
        <f>IFERROR((VLOOKUP($A81,Skaters!A1:X623,24,FALSE)-AVERAGE(Skaters!X3:X623))/STDEV(Skaters!X3:X623),0)</f>
        <v>0</v>
      </c>
    </row>
    <row r="82" spans="1:23" ht="21.25" customHeight="1" x14ac:dyDescent="0.15">
      <c r="A82" s="44" t="s">
        <v>142</v>
      </c>
      <c r="B82" s="45" t="s">
        <v>95</v>
      </c>
      <c r="C82" s="46">
        <v>30</v>
      </c>
      <c r="D82" s="45" t="s">
        <v>66</v>
      </c>
      <c r="E82" s="40">
        <f t="shared" si="2"/>
        <v>5.0681610899268001</v>
      </c>
      <c r="F82" s="41">
        <f t="shared" si="3"/>
        <v>0.12670402724817001</v>
      </c>
      <c r="G82" s="42">
        <f>VLOOKUP(A82,Skaters!A1:G623,7,FALSE)</f>
        <v>40</v>
      </c>
      <c r="H82" s="43">
        <f>(VLOOKUP($A82,Skaters!$A1:$V623,8,FALSE)-AVERAGE(Skaters!H3:H623))/STDEV(Skaters!H3:H623)</f>
        <v>0.62609659806312368</v>
      </c>
      <c r="I82" s="33">
        <f>(VLOOKUP($A82,Skaters!$A1:$V623,10,FALSE)-AVERAGE(Skaters!J3:J623))/STDEV(Skaters!J3:J623)</f>
        <v>2.5565773308607591</v>
      </c>
      <c r="J82" s="33">
        <f>(VLOOKUP($A82,Skaters!$A1:$V623,11,FALSE)-AVERAGE(Skaters!K3:K623))/STDEV(Skaters!K3:K623)</f>
        <v>1.3232999486012255E-2</v>
      </c>
      <c r="K82" s="33">
        <f>(VLOOKUP($A82,Skaters!$A1:$V623,12,FALSE)-AVERAGE(Skaters!L3:L623))/STDEV(Skaters!L3:L623)</f>
        <v>1.2128967631067449</v>
      </c>
      <c r="L82" s="33">
        <f>(VLOOKUP($A82,Skaters!$A1:$V623,13,FALSE)-AVERAGE(Skaters!M3:M623))/STDEV(Skaters!M3:M623)</f>
        <v>1.3022430239472198</v>
      </c>
      <c r="M82" s="33">
        <f>(VLOOKUP($A82,Skaters!$A1:$V623,14,FALSE)-AVERAGE(Skaters!N3:N623))/STDEV(Skaters!N3:N623)</f>
        <v>3.4742627559576134</v>
      </c>
      <c r="N82" s="33">
        <f>(VLOOKUP($A82,Skaters!$A1:$V623,15,FALSE)-AVERAGE(Skaters!O3:O623))/STDEV(Skaters!O3:O623)</f>
        <v>1.5350969271220929</v>
      </c>
      <c r="O82" s="33">
        <f>(VLOOKUP($A82,Skaters!$A1:$V623,16,FALSE)-AVERAGE(Skaters!P3:P623))/STDEV(Skaters!P3:P623)</f>
        <v>-0.41996404244251467</v>
      </c>
      <c r="P82" s="33">
        <f>(VLOOKUP($A82,Skaters!$A1:$V623,17,FALSE)-AVERAGE(Skaters!Q3:Q623))/STDEV(Skaters!Q3:Q623)</f>
        <v>1.2187236342099459</v>
      </c>
      <c r="Q82" s="33">
        <f>(VLOOKUP($A82,Skaters!$A1:$V623,18,FALSE)-AVERAGE(Skaters!R3:R623))/STDEV(Skaters!R3:R623)</f>
        <v>8.097485095323044E-2</v>
      </c>
      <c r="R82" s="33">
        <f>(VLOOKUP($A82,Skaters!$A1:$V623,19,FALSE)-AVERAGE(Skaters!S3:S623))/STDEV(Skaters!S3:S623)</f>
        <v>2.5945825158619238</v>
      </c>
      <c r="S82" s="33">
        <f>(VLOOKUP($A82,Skaters!$A1:$V623,20,FALSE)-AVERAGE(Skaters!T3:T623))/STDEV(Skaters!T3:T623)</f>
        <v>-0.31591449274237215</v>
      </c>
      <c r="T82" s="33">
        <f>(VLOOKUP($A82,Skaters!$A1:$V623,21,FALSE)-AVERAGE(Skaters!U3:U623))/STDEV(Skaters!U3:U623)</f>
        <v>-0.29803336007203535</v>
      </c>
      <c r="U82" s="33">
        <f>(VLOOKUP($A82,Skaters!$A1:$V623,22,FALSE)-AVERAGE(Skaters!V3:V623))/STDEV(Skaters!V3:V623)</f>
        <v>0.83777169389387518</v>
      </c>
      <c r="V82" s="33">
        <f>IFERROR((VLOOKUP($A82,Skaters!A1:X623,23,FALSE)-AVERAGE(Skaters!W3:W623))/STDEV(Skaters!W3:W623),0)</f>
        <v>0</v>
      </c>
      <c r="W82" s="33">
        <f>IFERROR((VLOOKUP($A82,Skaters!A1:X623,24,FALSE)-AVERAGE(Skaters!X3:X623))/STDEV(Skaters!X3:X623),0)</f>
        <v>0</v>
      </c>
    </row>
    <row r="83" spans="1:23" ht="21.25" customHeight="1" x14ac:dyDescent="0.15">
      <c r="A83" s="44" t="s">
        <v>149</v>
      </c>
      <c r="B83" s="48" t="s">
        <v>68</v>
      </c>
      <c r="C83" s="49">
        <v>34</v>
      </c>
      <c r="D83" s="48" t="s">
        <v>59</v>
      </c>
      <c r="E83" s="40">
        <f t="shared" si="2"/>
        <v>4.8125786010968259</v>
      </c>
      <c r="F83" s="41">
        <f t="shared" si="3"/>
        <v>0.12031446502742064</v>
      </c>
      <c r="G83" s="42">
        <f>VLOOKUP(A83,Skaters!A1:G623,7,FALSE)</f>
        <v>40</v>
      </c>
      <c r="H83" s="43">
        <f>(VLOOKUP($A83,Skaters!$A1:$V623,8,FALSE)-AVERAGE(Skaters!H3:H623))/STDEV(Skaters!H3:H623)</f>
        <v>0.20363439152464591</v>
      </c>
      <c r="I83" s="33">
        <f>(VLOOKUP($A83,Skaters!$A1:$V623,10,FALSE)-AVERAGE(Skaters!J3:J623))/STDEV(Skaters!J3:J623)</f>
        <v>0.44243553861864932</v>
      </c>
      <c r="J83" s="33">
        <f>(VLOOKUP($A83,Skaters!$A1:$V623,11,FALSE)-AVERAGE(Skaters!K3:K623))/STDEV(Skaters!K3:K623)</f>
        <v>1.9627207976748027</v>
      </c>
      <c r="K83" s="33">
        <f>(VLOOKUP($A83,Skaters!$A1:$V623,12,FALSE)-AVERAGE(Skaters!L3:L623))/STDEV(Skaters!L3:L623)</f>
        <v>1.4401447846155437</v>
      </c>
      <c r="L83" s="33">
        <f>(VLOOKUP($A83,Skaters!$A1:$V623,13,FALSE)-AVERAGE(Skaters!M3:M623))/STDEV(Skaters!M3:M623)</f>
        <v>0.186572455319574</v>
      </c>
      <c r="M83" s="33">
        <f>(VLOOKUP($A83,Skaters!$A1:$V623,14,FALSE)-AVERAGE(Skaters!N3:N623))/STDEV(Skaters!N3:N623)</f>
        <v>0.76837071604108431</v>
      </c>
      <c r="N83" s="33">
        <f>(VLOOKUP($A83,Skaters!$A1:$V623,15,FALSE)-AVERAGE(Skaters!O3:O623))/STDEV(Skaters!O3:O623)</f>
        <v>2.2805234150580724</v>
      </c>
      <c r="O83" s="33">
        <f>(VLOOKUP($A83,Skaters!$A1:$V623,16,FALSE)-AVERAGE(Skaters!P3:P623))/STDEV(Skaters!P3:P623)</f>
        <v>-0.68870871331853423</v>
      </c>
      <c r="P83" s="33">
        <f>(VLOOKUP($A83,Skaters!$A1:$V623,17,FALSE)-AVERAGE(Skaters!Q3:Q623))/STDEV(Skaters!Q3:Q623)</f>
        <v>-1.1047433748455708</v>
      </c>
      <c r="Q83" s="33">
        <f>(VLOOKUP($A83,Skaters!$A1:$V623,18,FALSE)-AVERAGE(Skaters!R3:R623))/STDEV(Skaters!R3:R623)</f>
        <v>0.62903510774426175</v>
      </c>
      <c r="R83" s="33">
        <f>(VLOOKUP($A83,Skaters!$A1:$V623,19,FALSE)-AVERAGE(Skaters!S3:S623))/STDEV(Skaters!S3:S623)</f>
        <v>0.28274646097512923</v>
      </c>
      <c r="S83" s="33">
        <f>(VLOOKUP($A83,Skaters!$A1:$V623,20,FALSE)-AVERAGE(Skaters!T3:T623))/STDEV(Skaters!T3:T623)</f>
        <v>1.8489496671239425</v>
      </c>
      <c r="T83" s="33">
        <f>(VLOOKUP($A83,Skaters!$A1:$V623,21,FALSE)-AVERAGE(Skaters!U3:U623))/STDEV(Skaters!U3:U623)</f>
        <v>2.0628453928788311</v>
      </c>
      <c r="U83" s="33">
        <f>(VLOOKUP($A83,Skaters!$A1:$V623,22,FALSE)-AVERAGE(Skaters!V3:V623))/STDEV(Skaters!V3:V623)</f>
        <v>-1.2078191348136267</v>
      </c>
      <c r="V83" s="33">
        <f>IFERROR((VLOOKUP($A83,Skaters!A1:X623,23,FALSE)-AVERAGE(Skaters!W3:W623))/STDEV(Skaters!W3:W623),0)</f>
        <v>0</v>
      </c>
      <c r="W83" s="33">
        <f>IFERROR((VLOOKUP($A83,Skaters!A1:X623,24,FALSE)-AVERAGE(Skaters!X3:X623))/STDEV(Skaters!X3:X623),0)</f>
        <v>0</v>
      </c>
    </row>
    <row r="84" spans="1:23" ht="21.25" customHeight="1" x14ac:dyDescent="0.15">
      <c r="A84" s="44" t="s">
        <v>146</v>
      </c>
      <c r="B84" s="48" t="s">
        <v>83</v>
      </c>
      <c r="C84" s="49">
        <v>31</v>
      </c>
      <c r="D84" s="48" t="s">
        <v>60</v>
      </c>
      <c r="E84" s="40">
        <f t="shared" si="2"/>
        <v>4.8080719566865096</v>
      </c>
      <c r="F84" s="41">
        <f t="shared" si="3"/>
        <v>0.1172700477240612</v>
      </c>
      <c r="G84" s="42">
        <f>VLOOKUP(A84,Skaters!A1:G623,7,FALSE)</f>
        <v>41</v>
      </c>
      <c r="H84" s="43">
        <f>(VLOOKUP($A84,Skaters!$A1:$V623,8,FALSE)-AVERAGE(Skaters!H3:H623))/STDEV(Skaters!H3:H623)</f>
        <v>0.20257085416893272</v>
      </c>
      <c r="I84" s="33">
        <f>(VLOOKUP($A84,Skaters!$A1:$V623,10,FALSE)-AVERAGE(Skaters!J3:J623))/STDEV(Skaters!J3:J623)</f>
        <v>1.7314103330025372</v>
      </c>
      <c r="J84" s="33">
        <f>(VLOOKUP($A84,Skaters!$A1:$V623,11,FALSE)-AVERAGE(Skaters!K3:K623))/STDEV(Skaters!K3:K623)</f>
        <v>0.51195926027386862</v>
      </c>
      <c r="K84" s="33">
        <f>(VLOOKUP($A84,Skaters!$A1:$V623,12,FALSE)-AVERAGE(Skaters!L3:L623))/STDEV(Skaters!L3:L623)</f>
        <v>1.1370689734722508</v>
      </c>
      <c r="L84" s="33">
        <f>(VLOOKUP($A84,Skaters!$A1:$V623,13,FALSE)-AVERAGE(Skaters!M3:M623))/STDEV(Skaters!M3:M623)</f>
        <v>2.0747322270051902</v>
      </c>
      <c r="M84" s="33">
        <f>(VLOOKUP($A84,Skaters!$A1:$V623,14,FALSE)-AVERAGE(Skaters!N3:N623))/STDEV(Skaters!N3:N623)</f>
        <v>0.90697355770036714</v>
      </c>
      <c r="N84" s="33">
        <f>(VLOOKUP($A84,Skaters!$A1:$V623,15,FALSE)-AVERAGE(Skaters!O3:O623))/STDEV(Skaters!O3:O623)</f>
        <v>0.61023851333665891</v>
      </c>
      <c r="O84" s="33">
        <f>(VLOOKUP($A84,Skaters!$A1:$V623,16,FALSE)-AVERAGE(Skaters!P3:P623))/STDEV(Skaters!P3:P623)</f>
        <v>-0.96984039216091367</v>
      </c>
      <c r="P84" s="33">
        <f>(VLOOKUP($A84,Skaters!$A1:$V623,17,FALSE)-AVERAGE(Skaters!Q3:Q623))/STDEV(Skaters!Q3:Q623)</f>
        <v>-0.56285331023824181</v>
      </c>
      <c r="Q84" s="33">
        <f>(VLOOKUP($A84,Skaters!$A1:$V623,18,FALSE)-AVERAGE(Skaters!R3:R623))/STDEV(Skaters!R3:R623)</f>
        <v>0.84957201522916814</v>
      </c>
      <c r="R84" s="33">
        <f>(VLOOKUP($A84,Skaters!$A1:$V623,19,FALSE)-AVERAGE(Skaters!S3:S623))/STDEV(Skaters!S3:S623)</f>
        <v>1.8240504473442007</v>
      </c>
      <c r="S84" s="33">
        <f>(VLOOKUP($A84,Skaters!$A1:$V623,20,FALSE)-AVERAGE(Skaters!T3:T623))/STDEV(Skaters!T3:T623)</f>
        <v>-0.33706737067645282</v>
      </c>
      <c r="T84" s="33">
        <f>(VLOOKUP($A84,Skaters!$A1:$V623,21,FALSE)-AVERAGE(Skaters!U3:U623))/STDEV(Skaters!U3:U623)</f>
        <v>-0.29538299664437362</v>
      </c>
      <c r="U84" s="33">
        <f>(VLOOKUP($A84,Skaters!$A1:$V623,22,FALSE)-AVERAGE(Skaters!V3:V623))/STDEV(Skaters!V3:V623)</f>
        <v>0.74193398742072858</v>
      </c>
      <c r="V84" s="33">
        <f>IFERROR((VLOOKUP($A84,Skaters!A1:X623,23,FALSE)-AVERAGE(Skaters!W3:W623))/STDEV(Skaters!W3:W623),0)</f>
        <v>0</v>
      </c>
      <c r="W84" s="33">
        <f>IFERROR((VLOOKUP($A84,Skaters!A1:X623,24,FALSE)-AVERAGE(Skaters!X3:X623))/STDEV(Skaters!X3:X623),0)</f>
        <v>0</v>
      </c>
    </row>
    <row r="85" spans="1:23" ht="21.25" customHeight="1" x14ac:dyDescent="0.15">
      <c r="A85" s="44" t="s">
        <v>117</v>
      </c>
      <c r="B85" s="45" t="s">
        <v>98</v>
      </c>
      <c r="C85" s="46">
        <v>22</v>
      </c>
      <c r="D85" s="45" t="s">
        <v>66</v>
      </c>
      <c r="E85" s="40">
        <f t="shared" si="2"/>
        <v>4.7716388288097642</v>
      </c>
      <c r="F85" s="41">
        <f t="shared" si="3"/>
        <v>0.10152423040020775</v>
      </c>
      <c r="G85" s="42">
        <f>VLOOKUP(A85,Skaters!A1:G623,7,FALSE)</f>
        <v>47</v>
      </c>
      <c r="H85" s="43">
        <f>(VLOOKUP($A85,Skaters!$A1:$V623,8,FALSE)-AVERAGE(Skaters!H3:H623))/STDEV(Skaters!H3:H623)</f>
        <v>0.38065427584215056</v>
      </c>
      <c r="I85" s="33">
        <f>(VLOOKUP($A85,Skaters!$A1:$V623,10,FALSE)-AVERAGE(Skaters!J3:J623))/STDEV(Skaters!J3:J623)</f>
        <v>1.5523121522607495</v>
      </c>
      <c r="J85" s="33">
        <f>(VLOOKUP($A85,Skaters!$A1:$V623,11,FALSE)-AVERAGE(Skaters!K3:K623))/STDEV(Skaters!K3:K623)</f>
        <v>0.81054446992116436</v>
      </c>
      <c r="K85" s="33">
        <f>(VLOOKUP($A85,Skaters!$A1:$V623,12,FALSE)-AVERAGE(Skaters!L3:L623))/STDEV(Skaters!L3:L623)</f>
        <v>1.2400559665580499</v>
      </c>
      <c r="L85" s="33">
        <f>(VLOOKUP($A85,Skaters!$A1:$V623,13,FALSE)-AVERAGE(Skaters!M3:M623))/STDEV(Skaters!M3:M623)</f>
        <v>2.8698843192100343</v>
      </c>
      <c r="M85" s="33">
        <f>(VLOOKUP($A85,Skaters!$A1:$V623,14,FALSE)-AVERAGE(Skaters!N3:N623))/STDEV(Skaters!N3:N623)</f>
        <v>1.273752749316283</v>
      </c>
      <c r="N85" s="33">
        <f>(VLOOKUP($A85,Skaters!$A1:$V623,15,FALSE)-AVERAGE(Skaters!O3:O623))/STDEV(Skaters!O3:O623)</f>
        <v>0.71640344228328379</v>
      </c>
      <c r="O85" s="33">
        <f>(VLOOKUP($A85,Skaters!$A1:$V623,16,FALSE)-AVERAGE(Skaters!P3:P623))/STDEV(Skaters!P3:P623)</f>
        <v>-0.40829687214756161</v>
      </c>
      <c r="P85" s="33">
        <f>(VLOOKUP($A85,Skaters!$A1:$V623,17,FALSE)-AVERAGE(Skaters!Q3:Q623))/STDEV(Skaters!Q3:Q623)</f>
        <v>4.3232709391214659</v>
      </c>
      <c r="Q85" s="33">
        <f>(VLOOKUP($A85,Skaters!$A1:$V623,18,FALSE)-AVERAGE(Skaters!R3:R623))/STDEV(Skaters!R3:R623)</f>
        <v>-0.76920868271790577</v>
      </c>
      <c r="R85" s="33">
        <f>(VLOOKUP($A85,Skaters!$A1:$V623,19,FALSE)-AVERAGE(Skaters!S3:S623))/STDEV(Skaters!S3:S623)</f>
        <v>1.0252992950523159</v>
      </c>
      <c r="S85" s="33">
        <f>(VLOOKUP($A85,Skaters!$A1:$V623,20,FALSE)-AVERAGE(Skaters!T3:T623))/STDEV(Skaters!T3:T623)</f>
        <v>0.39514452442047471</v>
      </c>
      <c r="T85" s="33">
        <f>(VLOOKUP($A85,Skaters!$A1:$V623,21,FALSE)-AVERAGE(Skaters!U3:U623))/STDEV(Skaters!U3:U623)</f>
        <v>0.41651873683792173</v>
      </c>
      <c r="U85" s="33">
        <f>(VLOOKUP($A85,Skaters!$A1:$V623,22,FALSE)-AVERAGE(Skaters!V3:V623))/STDEV(Skaters!V3:V623)</f>
        <v>1.0127086757465005</v>
      </c>
      <c r="V85" s="33">
        <f>IFERROR((VLOOKUP($A85,Skaters!A1:X623,23,FALSE)-AVERAGE(Skaters!W3:W623))/STDEV(Skaters!W3:W623),0)</f>
        <v>0</v>
      </c>
      <c r="W85" s="33">
        <f>IFERROR((VLOOKUP($A85,Skaters!A1:X623,24,FALSE)-AVERAGE(Skaters!X3:X623))/STDEV(Skaters!X3:X623),0)</f>
        <v>0</v>
      </c>
    </row>
    <row r="86" spans="1:23" ht="21.25" customHeight="1" x14ac:dyDescent="0.2">
      <c r="A86" s="47" t="s">
        <v>184</v>
      </c>
      <c r="B86" s="38" t="s">
        <v>86</v>
      </c>
      <c r="C86" s="39">
        <v>28</v>
      </c>
      <c r="D86" s="38" t="s">
        <v>103</v>
      </c>
      <c r="E86" s="40">
        <f t="shared" si="2"/>
        <v>4.6513183759300718</v>
      </c>
      <c r="F86" s="41">
        <f t="shared" si="3"/>
        <v>0.11344678965683103</v>
      </c>
      <c r="G86" s="42">
        <f>VLOOKUP(A86,Skaters!A1:G623,7,FALSE)</f>
        <v>41</v>
      </c>
      <c r="H86" s="43">
        <f>(VLOOKUP($A86,Skaters!$A1:$V623,8,FALSE)-AVERAGE(Skaters!H3:H623))/STDEV(Skaters!H3:H623)</f>
        <v>0.34769483657751837</v>
      </c>
      <c r="I86" s="33">
        <f>(VLOOKUP($A86,Skaters!$A1:$V623,10,FALSE)-AVERAGE(Skaters!J3:J623))/STDEV(Skaters!J3:J623)</f>
        <v>1.3268827533422631</v>
      </c>
      <c r="J86" s="33">
        <f>(VLOOKUP($A86,Skaters!$A1:$V623,11,FALSE)-AVERAGE(Skaters!K3:K623))/STDEV(Skaters!K3:K623)</f>
        <v>0.22378175565697572</v>
      </c>
      <c r="K86" s="33">
        <f>(VLOOKUP($A86,Skaters!$A1:$V623,12,FALSE)-AVERAGE(Skaters!L3:L623))/STDEV(Skaters!L3:L623)</f>
        <v>0.76562396754104933</v>
      </c>
      <c r="L86" s="33">
        <f>(VLOOKUP($A86,Skaters!$A1:$V623,13,FALSE)-AVERAGE(Skaters!M3:M623))/STDEV(Skaters!M3:M623)</f>
        <v>1.7587349883142473</v>
      </c>
      <c r="M86" s="33">
        <f>(VLOOKUP($A86,Skaters!$A1:$V623,14,FALSE)-AVERAGE(Skaters!N3:N623))/STDEV(Skaters!N3:N623)</f>
        <v>2.2203266652190496</v>
      </c>
      <c r="N86" s="33">
        <f>(VLOOKUP($A86,Skaters!$A1:$V623,15,FALSE)-AVERAGE(Skaters!O3:O623))/STDEV(Skaters!O3:O623)</f>
        <v>0.64738570073850887</v>
      </c>
      <c r="O86" s="33">
        <f>(VLOOKUP($A86,Skaters!$A1:$V623,16,FALSE)-AVERAGE(Skaters!P3:P623))/STDEV(Skaters!P3:P623)</f>
        <v>-0.61404016111701365</v>
      </c>
      <c r="P86" s="33">
        <f>(VLOOKUP($A86,Skaters!$A1:$V623,17,FALSE)-AVERAGE(Skaters!Q3:Q623))/STDEV(Skaters!Q3:Q623)</f>
        <v>-0.52128000066724911</v>
      </c>
      <c r="Q86" s="33">
        <f>(VLOOKUP($A86,Skaters!$A1:$V623,18,FALSE)-AVERAGE(Skaters!R3:R623))/STDEV(Skaters!R3:R623)</f>
        <v>1.3085733389950902</v>
      </c>
      <c r="R86" s="33">
        <f>(VLOOKUP($A86,Skaters!$A1:$V623,19,FALSE)-AVERAGE(Skaters!S3:S623))/STDEV(Skaters!S3:S623)</f>
        <v>1.3650929380533114</v>
      </c>
      <c r="S86" s="33">
        <f>(VLOOKUP($A86,Skaters!$A1:$V623,20,FALSE)-AVERAGE(Skaters!T3:T623))/STDEV(Skaters!T3:T623)</f>
        <v>0.55198821445201185</v>
      </c>
      <c r="T86" s="33">
        <f>(VLOOKUP($A86,Skaters!$A1:$V623,21,FALSE)-AVERAGE(Skaters!U3:U623))/STDEV(Skaters!U3:U623)</f>
        <v>0.75352052295020344</v>
      </c>
      <c r="U86" s="33">
        <f>(VLOOKUP($A86,Skaters!$A1:$V623,22,FALSE)-AVERAGE(Skaters!V3:V623))/STDEV(Skaters!V3:V623)</f>
        <v>0.87056263648431276</v>
      </c>
      <c r="V86" s="33">
        <f>IFERROR((VLOOKUP($A86,Skaters!A1:X623,23,FALSE)-AVERAGE(Skaters!W3:W623))/STDEV(Skaters!W3:W623),0)</f>
        <v>0</v>
      </c>
      <c r="W86" s="33">
        <f>IFERROR((VLOOKUP($A86,Skaters!A1:X623,24,FALSE)-AVERAGE(Skaters!X3:X623))/STDEV(Skaters!X3:X623),0)</f>
        <v>0</v>
      </c>
    </row>
    <row r="87" spans="1:23" ht="21.25" customHeight="1" x14ac:dyDescent="0.2">
      <c r="A87" s="47" t="s">
        <v>169</v>
      </c>
      <c r="B87" s="38" t="s">
        <v>170</v>
      </c>
      <c r="C87" s="39">
        <v>28</v>
      </c>
      <c r="D87" s="38" t="s">
        <v>84</v>
      </c>
      <c r="E87" s="40">
        <f t="shared" si="2"/>
        <v>4.602589320846354</v>
      </c>
      <c r="F87" s="41">
        <f t="shared" si="3"/>
        <v>0.10958546002015128</v>
      </c>
      <c r="G87" s="42">
        <f>VLOOKUP(A87,Skaters!A1:G623,7,FALSE)</f>
        <v>42</v>
      </c>
      <c r="H87" s="43">
        <f>(VLOOKUP($A87,Skaters!$A1:$V623,8,FALSE)-AVERAGE(Skaters!H3:H623))/STDEV(Skaters!H3:H623)</f>
        <v>0.94226645646789164</v>
      </c>
      <c r="I87" s="33">
        <f>(VLOOKUP($A87,Skaters!$A1:$V623,10,FALSE)-AVERAGE(Skaters!J3:J623))/STDEV(Skaters!J3:J623)</f>
        <v>6.2161583534180796E-2</v>
      </c>
      <c r="J87" s="33">
        <f>(VLOOKUP($A87,Skaters!$A1:$V623,11,FALSE)-AVERAGE(Skaters!K3:K623))/STDEV(Skaters!K3:K623)</f>
        <v>0.95392828772203064</v>
      </c>
      <c r="K87" s="33">
        <f>(VLOOKUP($A87,Skaters!$A1:$V623,12,FALSE)-AVERAGE(Skaters!L3:L623))/STDEV(Skaters!L3:L623)</f>
        <v>0.62791459029366903</v>
      </c>
      <c r="L87" s="33">
        <f>(VLOOKUP($A87,Skaters!$A1:$V623,13,FALSE)-AVERAGE(Skaters!M3:M623))/STDEV(Skaters!M3:M623)</f>
        <v>1.6998562829888662</v>
      </c>
      <c r="M87" s="33">
        <f>(VLOOKUP($A87,Skaters!$A1:$V623,14,FALSE)-AVERAGE(Skaters!N3:N623))/STDEV(Skaters!N3:N623)</f>
        <v>7.6304985267900097E-2</v>
      </c>
      <c r="N87" s="33">
        <f>(VLOOKUP($A87,Skaters!$A1:$V623,15,FALSE)-AVERAGE(Skaters!O3:O623))/STDEV(Skaters!O3:O623)</f>
        <v>1.0785665359625014</v>
      </c>
      <c r="O87" s="33">
        <f>(VLOOKUP($A87,Skaters!$A1:$V623,16,FALSE)-AVERAGE(Skaters!P3:P623))/STDEV(Skaters!P3:P623)</f>
        <v>1.1663333516596455</v>
      </c>
      <c r="P87" s="33">
        <f>(VLOOKUP($A87,Skaters!$A1:$V623,17,FALSE)-AVERAGE(Skaters!Q3:Q623))/STDEV(Skaters!Q3:Q623)</f>
        <v>-0.21662857973296323</v>
      </c>
      <c r="Q87" s="33">
        <f>(VLOOKUP($A87,Skaters!$A1:$V623,18,FALSE)-AVERAGE(Skaters!R3:R623))/STDEV(Skaters!R3:R623)</f>
        <v>-0.35825672102087058</v>
      </c>
      <c r="R87" s="33">
        <f>(VLOOKUP($A87,Skaters!$A1:$V623,19,FALSE)-AVERAGE(Skaters!S3:S623))/STDEV(Skaters!S3:S623)</f>
        <v>-2.2550856149541269E-2</v>
      </c>
      <c r="S87" s="33">
        <f>(VLOOKUP($A87,Skaters!$A1:$V623,20,FALSE)-AVERAGE(Skaters!T3:T623))/STDEV(Skaters!T3:T623)</f>
        <v>-0.5927671975926263</v>
      </c>
      <c r="T87" s="33">
        <f>(VLOOKUP($A87,Skaters!$A1:$V623,21,FALSE)-AVERAGE(Skaters!U3:U623))/STDEV(Skaters!U3:U623)</f>
        <v>-0.64690207663360744</v>
      </c>
      <c r="U87" s="33">
        <f>(VLOOKUP($A87,Skaters!$A1:$V623,22,FALSE)-AVERAGE(Skaters!V3:V623))/STDEV(Skaters!V3:V623)</f>
        <v>-1.2078191348136267</v>
      </c>
      <c r="V87" s="33">
        <f>IFERROR((VLOOKUP($A87,Skaters!A1:X623,23,FALSE)-AVERAGE(Skaters!W3:W623))/STDEV(Skaters!W3:W623),0)</f>
        <v>0</v>
      </c>
      <c r="W87" s="33">
        <f>IFERROR((VLOOKUP($A87,Skaters!A1:X623,24,FALSE)-AVERAGE(Skaters!X3:X623))/STDEV(Skaters!X3:X623),0)</f>
        <v>0</v>
      </c>
    </row>
    <row r="88" spans="1:23" ht="21.25" customHeight="1" x14ac:dyDescent="0.15">
      <c r="A88" s="44" t="s">
        <v>161</v>
      </c>
      <c r="B88" s="45" t="s">
        <v>127</v>
      </c>
      <c r="C88" s="46">
        <v>30</v>
      </c>
      <c r="D88" s="45" t="s">
        <v>59</v>
      </c>
      <c r="E88" s="40">
        <f t="shared" si="2"/>
        <v>4.4496727180918709</v>
      </c>
      <c r="F88" s="41">
        <f t="shared" si="3"/>
        <v>9.2701514960247311E-2</v>
      </c>
      <c r="G88" s="42">
        <f>VLOOKUP(A88,Skaters!A1:G623,7,FALSE)</f>
        <v>48</v>
      </c>
      <c r="H88" s="43">
        <f>(VLOOKUP($A88,Skaters!$A1:$V623,8,FALSE)-AVERAGE(Skaters!H3:H623))/STDEV(Skaters!H3:H623)</f>
        <v>0.2897211873606208</v>
      </c>
      <c r="I88" s="33">
        <f>(VLOOKUP($A88,Skaters!$A1:$V623,10,FALSE)-AVERAGE(Skaters!J3:J623))/STDEV(Skaters!J3:J623)</f>
        <v>2.1971859434446017</v>
      </c>
      <c r="J88" s="33">
        <f>(VLOOKUP($A88,Skaters!$A1:$V623,11,FALSE)-AVERAGE(Skaters!K3:K623))/STDEV(Skaters!K3:K623)</f>
        <v>0.24167599943921009</v>
      </c>
      <c r="K88" s="33">
        <f>(VLOOKUP($A88,Skaters!$A1:$V623,12,FALSE)-AVERAGE(Skaters!L3:L623))/STDEV(Skaters!L3:L623)</f>
        <v>1.1869174397747395</v>
      </c>
      <c r="L88" s="33">
        <f>(VLOOKUP($A88,Skaters!$A1:$V623,13,FALSE)-AVERAGE(Skaters!M3:M623))/STDEV(Skaters!M3:M623)</f>
        <v>1.2787259304873519</v>
      </c>
      <c r="M88" s="33">
        <f>(VLOOKUP($A88,Skaters!$A1:$V623,14,FALSE)-AVERAGE(Skaters!N3:N623))/STDEV(Skaters!N3:N623)</f>
        <v>1.9533311175969257</v>
      </c>
      <c r="N88" s="33">
        <f>(VLOOKUP($A88,Skaters!$A1:$V623,15,FALSE)-AVERAGE(Skaters!O3:O623))/STDEV(Skaters!O3:O623)</f>
        <v>0.67912536747719177</v>
      </c>
      <c r="O88" s="33">
        <f>(VLOOKUP($A88,Skaters!$A1:$V623,16,FALSE)-AVERAGE(Skaters!P3:P623))/STDEV(Skaters!P3:P623)</f>
        <v>-0.18511293271459636</v>
      </c>
      <c r="P88" s="33">
        <f>(VLOOKUP($A88,Skaters!$A1:$V623,17,FALSE)-AVERAGE(Skaters!Q3:Q623))/STDEV(Skaters!Q3:Q623)</f>
        <v>-0.65690244272884135</v>
      </c>
      <c r="Q88" s="33">
        <f>(VLOOKUP($A88,Skaters!$A1:$V623,18,FALSE)-AVERAGE(Skaters!R3:R623))/STDEV(Skaters!R3:R623)</f>
        <v>0.23807240995811152</v>
      </c>
      <c r="R88" s="33">
        <f>(VLOOKUP($A88,Skaters!$A1:$V623,19,FALSE)-AVERAGE(Skaters!S3:S623))/STDEV(Skaters!S3:S623)</f>
        <v>1.9420208635637519</v>
      </c>
      <c r="S88" s="33">
        <f>(VLOOKUP($A88,Skaters!$A1:$V623,20,FALSE)-AVERAGE(Skaters!T3:T623))/STDEV(Skaters!T3:T623)</f>
        <v>2.4152273666458157</v>
      </c>
      <c r="T88" s="33">
        <f>(VLOOKUP($A88,Skaters!$A1:$V623,21,FALSE)-AVERAGE(Skaters!U3:U623))/STDEV(Skaters!U3:U623)</f>
        <v>2.5210868736134042</v>
      </c>
      <c r="U88" s="33">
        <f>(VLOOKUP($A88,Skaters!$A1:$V623,22,FALSE)-AVERAGE(Skaters!V3:V623))/STDEV(Skaters!V3:V623)</f>
        <v>1.0370002983402169</v>
      </c>
      <c r="V88" s="33">
        <f>IFERROR((VLOOKUP($A88,Skaters!A1:X623,23,FALSE)-AVERAGE(Skaters!W3:W623))/STDEV(Skaters!W3:W623),0)</f>
        <v>0</v>
      </c>
      <c r="W88" s="33">
        <f>IFERROR((VLOOKUP($A88,Skaters!A1:X623,24,FALSE)-AVERAGE(Skaters!X3:X623))/STDEV(Skaters!X3:X623),0)</f>
        <v>0</v>
      </c>
    </row>
    <row r="89" spans="1:23" ht="21.25" customHeight="1" x14ac:dyDescent="0.15">
      <c r="A89" s="44" t="s">
        <v>38</v>
      </c>
      <c r="B89" s="48" t="s">
        <v>119</v>
      </c>
      <c r="C89" s="49">
        <v>22</v>
      </c>
      <c r="D89" s="48" t="s">
        <v>84</v>
      </c>
      <c r="E89" s="40">
        <f t="shared" si="2"/>
        <v>4.4432243632215256</v>
      </c>
      <c r="F89" s="41">
        <f t="shared" si="3"/>
        <v>0.10837132593223234</v>
      </c>
      <c r="G89" s="42">
        <f>VLOOKUP(A89,Skaters!A1:G623,7,FALSE)</f>
        <v>41</v>
      </c>
      <c r="H89" s="43">
        <f>(VLOOKUP($A89,Skaters!$A1:$V623,8,FALSE)-AVERAGE(Skaters!H3:H623))/STDEV(Skaters!H3:H623)</f>
        <v>2.1381980987644607</v>
      </c>
      <c r="I89" s="33">
        <f>(VLOOKUP($A89,Skaters!$A1:$V623,10,FALSE)-AVERAGE(Skaters!J3:J623))/STDEV(Skaters!J3:J623)</f>
        <v>-0.79927141325597617</v>
      </c>
      <c r="J89" s="33">
        <f>(VLOOKUP($A89,Skaters!$A1:$V623,11,FALSE)-AVERAGE(Skaters!K3:K623))/STDEV(Skaters!K3:K623)</f>
        <v>2.5003285584744384</v>
      </c>
      <c r="K89" s="33">
        <f>(VLOOKUP($A89,Skaters!$A1:$V623,12,FALSE)-AVERAGE(Skaters!L3:L623))/STDEV(Skaters!L3:L623)</f>
        <v>1.1924538275440282</v>
      </c>
      <c r="L89" s="33">
        <f>(VLOOKUP($A89,Skaters!$A1:$V623,13,FALSE)-AVERAGE(Skaters!M3:M623))/STDEV(Skaters!M3:M623)</f>
        <v>0.30047163359258355</v>
      </c>
      <c r="M89" s="33">
        <f>(VLOOKUP($A89,Skaters!$A1:$V623,14,FALSE)-AVERAGE(Skaters!N3:N623))/STDEV(Skaters!N3:N623)</f>
        <v>-0.45129103615960542</v>
      </c>
      <c r="N89" s="33">
        <f>(VLOOKUP($A89,Skaters!$A1:$V623,15,FALSE)-AVERAGE(Skaters!O3:O623))/STDEV(Skaters!O3:O623)</f>
        <v>2.3153875799297392</v>
      </c>
      <c r="O89" s="33">
        <f>(VLOOKUP($A89,Skaters!$A1:$V623,16,FALSE)-AVERAGE(Skaters!P3:P623))/STDEV(Skaters!P3:P623)</f>
        <v>0.26918842027298895</v>
      </c>
      <c r="P89" s="33">
        <f>(VLOOKUP($A89,Skaters!$A1:$V623,17,FALSE)-AVERAGE(Skaters!Q3:Q623))/STDEV(Skaters!Q3:Q623)</f>
        <v>-1.1143979856192296</v>
      </c>
      <c r="Q89" s="33">
        <f>(VLOOKUP($A89,Skaters!$A1:$V623,18,FALSE)-AVERAGE(Skaters!R3:R623))/STDEV(Skaters!R3:R623)</f>
        <v>-0.14288041579224825</v>
      </c>
      <c r="R89" s="33">
        <f>(VLOOKUP($A89,Skaters!$A1:$V623,19,FALSE)-AVERAGE(Skaters!S3:S623))/STDEV(Skaters!S3:S623)</f>
        <v>-0.74759555533844291</v>
      </c>
      <c r="S89" s="33">
        <f>(VLOOKUP($A89,Skaters!$A1:$V623,20,FALSE)-AVERAGE(Skaters!T3:T623))/STDEV(Skaters!T3:T623)</f>
        <v>-0.5927671975926263</v>
      </c>
      <c r="T89" s="33">
        <f>(VLOOKUP($A89,Skaters!$A1:$V623,21,FALSE)-AVERAGE(Skaters!U3:U623))/STDEV(Skaters!U3:U623)</f>
        <v>-0.64690234740083585</v>
      </c>
      <c r="U89" s="33">
        <f>(VLOOKUP($A89,Skaters!$A1:$V623,22,FALSE)-AVERAGE(Skaters!V3:V623))/STDEV(Skaters!V3:V623)</f>
        <v>-1.2078191348136267</v>
      </c>
      <c r="V89" s="33">
        <f>IFERROR((VLOOKUP($A89,Skaters!A1:X623,23,FALSE)-AVERAGE(Skaters!W3:W623))/STDEV(Skaters!W3:W623),0)</f>
        <v>0</v>
      </c>
      <c r="W89" s="33">
        <f>IFERROR((VLOOKUP($A89,Skaters!A1:X623,24,FALSE)-AVERAGE(Skaters!X3:X623))/STDEV(Skaters!X3:X623),0)</f>
        <v>0</v>
      </c>
    </row>
    <row r="90" spans="1:23" ht="21.25" customHeight="1" x14ac:dyDescent="0.15">
      <c r="A90" s="44" t="s">
        <v>136</v>
      </c>
      <c r="B90" s="45" t="s">
        <v>100</v>
      </c>
      <c r="C90" s="46">
        <v>28</v>
      </c>
      <c r="D90" s="45" t="s">
        <v>60</v>
      </c>
      <c r="E90" s="40">
        <f t="shared" si="2"/>
        <v>4.4200906770795472</v>
      </c>
      <c r="F90" s="41">
        <f t="shared" si="3"/>
        <v>0.11050226692698868</v>
      </c>
      <c r="G90" s="42">
        <f>VLOOKUP(A90,Skaters!A1:G623,7,FALSE)</f>
        <v>40</v>
      </c>
      <c r="H90" s="43">
        <f>(VLOOKUP($A90,Skaters!$A1:$V623,8,FALSE)-AVERAGE(Skaters!H3:H623))/STDEV(Skaters!H3:H623)</f>
        <v>0.95057217676965156</v>
      </c>
      <c r="I90" s="33">
        <f>(VLOOKUP($A90,Skaters!$A1:$V623,10,FALSE)-AVERAGE(Skaters!J3:J623))/STDEV(Skaters!J3:J623)</f>
        <v>2.0717166865028482</v>
      </c>
      <c r="J90" s="33">
        <f>(VLOOKUP($A90,Skaters!$A1:$V623,11,FALSE)-AVERAGE(Skaters!K3:K623))/STDEV(Skaters!K3:K623)</f>
        <v>0.89491257650614231</v>
      </c>
      <c r="K90" s="33">
        <f>(VLOOKUP($A90,Skaters!$A1:$V623,12,FALSE)-AVERAGE(Skaters!L3:L623))/STDEV(Skaters!L3:L623)</f>
        <v>1.5377299785640322</v>
      </c>
      <c r="L90" s="33">
        <f>(VLOOKUP($A90,Skaters!$A1:$V623,13,FALSE)-AVERAGE(Skaters!M3:M623))/STDEV(Skaters!M3:M623)</f>
        <v>1.3008752111206094</v>
      </c>
      <c r="M90" s="33">
        <f>(VLOOKUP($A90,Skaters!$A1:$V623,14,FALSE)-AVERAGE(Skaters!N3:N623))/STDEV(Skaters!N3:N623)</f>
        <v>0.74528146379604976</v>
      </c>
      <c r="N90" s="33">
        <f>(VLOOKUP($A90,Skaters!$A1:$V623,15,FALSE)-AVERAGE(Skaters!O3:O623))/STDEV(Skaters!O3:O623)</f>
        <v>0.71045975312287268</v>
      </c>
      <c r="O90" s="33">
        <f>(VLOOKUP($A90,Skaters!$A1:$V623,16,FALSE)-AVERAGE(Skaters!P3:P623))/STDEV(Skaters!P3:P623)</f>
        <v>-0.3594467766975733</v>
      </c>
      <c r="P90" s="33">
        <f>(VLOOKUP($A90,Skaters!$A1:$V623,17,FALSE)-AVERAGE(Skaters!Q3:Q623))/STDEV(Skaters!Q3:Q623)</f>
        <v>-0.39542272767862963</v>
      </c>
      <c r="Q90" s="33">
        <f>(VLOOKUP($A90,Skaters!$A1:$V623,18,FALSE)-AVERAGE(Skaters!R3:R623))/STDEV(Skaters!R3:R623)</f>
        <v>-0.19842677347535298</v>
      </c>
      <c r="R90" s="33">
        <f>(VLOOKUP($A90,Skaters!$A1:$V623,19,FALSE)-AVERAGE(Skaters!S3:S623))/STDEV(Skaters!S3:S623)</f>
        <v>1.3019637527345918</v>
      </c>
      <c r="S90" s="33">
        <f>(VLOOKUP($A90,Skaters!$A1:$V623,20,FALSE)-AVERAGE(Skaters!T3:T623))/STDEV(Skaters!T3:T623)</f>
        <v>2.8158977762733861</v>
      </c>
      <c r="T90" s="33">
        <f>(VLOOKUP($A90,Skaters!$A1:$V623,21,FALSE)-AVERAGE(Skaters!U3:U623))/STDEV(Skaters!U3:U623)</f>
        <v>2.3903131904590551</v>
      </c>
      <c r="U90" s="33">
        <f>(VLOOKUP($A90,Skaters!$A1:$V623,22,FALSE)-AVERAGE(Skaters!V3:V623))/STDEV(Skaters!V3:V623)</f>
        <v>1.2224850937803424</v>
      </c>
      <c r="V90" s="33">
        <f>IFERROR((VLOOKUP($A90,Skaters!A1:X623,23,FALSE)-AVERAGE(Skaters!W3:W623))/STDEV(Skaters!W3:W623),0)</f>
        <v>0</v>
      </c>
      <c r="W90" s="33">
        <f>IFERROR((VLOOKUP($A90,Skaters!A1:X623,24,FALSE)-AVERAGE(Skaters!X3:X623))/STDEV(Skaters!X3:X623),0)</f>
        <v>0</v>
      </c>
    </row>
    <row r="91" spans="1:23" ht="21.25" customHeight="1" x14ac:dyDescent="0.2">
      <c r="A91" s="47" t="s">
        <v>180</v>
      </c>
      <c r="B91" s="38" t="s">
        <v>74</v>
      </c>
      <c r="C91" s="39">
        <v>27</v>
      </c>
      <c r="D91" s="38" t="s">
        <v>84</v>
      </c>
      <c r="E91" s="40">
        <f t="shared" si="2"/>
        <v>4.2953108900682002</v>
      </c>
      <c r="F91" s="41">
        <f t="shared" si="3"/>
        <v>0.10476368024556586</v>
      </c>
      <c r="G91" s="42">
        <f>VLOOKUP(A91,Skaters!A1:G623,7,FALSE)</f>
        <v>41</v>
      </c>
      <c r="H91" s="43">
        <f>(VLOOKUP($A91,Skaters!$A1:$V623,8,FALSE)-AVERAGE(Skaters!H3:H623))/STDEV(Skaters!H3:H623)</f>
        <v>2.3659710425559997</v>
      </c>
      <c r="I91" s="33">
        <f>(VLOOKUP($A91,Skaters!$A1:$V623,10,FALSE)-AVERAGE(Skaters!J3:J623))/STDEV(Skaters!J3:J623)</f>
        <v>-0.63839453952904313</v>
      </c>
      <c r="J91" s="33">
        <f>(VLOOKUP($A91,Skaters!$A1:$V623,11,FALSE)-AVERAGE(Skaters!K3:K623))/STDEV(Skaters!K3:K623)</f>
        <v>1.3985730375976684</v>
      </c>
      <c r="K91" s="33">
        <f>(VLOOKUP($A91,Skaters!$A1:$V623,12,FALSE)-AVERAGE(Skaters!L3:L623))/STDEV(Skaters!L3:L623)</f>
        <v>0.57686202441588008</v>
      </c>
      <c r="L91" s="33">
        <f>(VLOOKUP($A91,Skaters!$A1:$V623,13,FALSE)-AVERAGE(Skaters!M3:M623))/STDEV(Skaters!M3:M623)</f>
        <v>1.0561168680319442</v>
      </c>
      <c r="M91" s="33">
        <f>(VLOOKUP($A91,Skaters!$A1:$V623,14,FALSE)-AVERAGE(Skaters!N3:N623))/STDEV(Skaters!N3:N623)</f>
        <v>-0.13278695386788184</v>
      </c>
      <c r="N91" s="33">
        <f>(VLOOKUP($A91,Skaters!$A1:$V623,15,FALSE)-AVERAGE(Skaters!O3:O623))/STDEV(Skaters!O3:O623)</f>
        <v>1.2546837089818954</v>
      </c>
      <c r="O91" s="33">
        <f>(VLOOKUP($A91,Skaters!$A1:$V623,16,FALSE)-AVERAGE(Skaters!P3:P623))/STDEV(Skaters!P3:P623)</f>
        <v>2.2279998875365532</v>
      </c>
      <c r="P91" s="33">
        <f>(VLOOKUP($A91,Skaters!$A1:$V623,17,FALSE)-AVERAGE(Skaters!Q3:Q623))/STDEV(Skaters!Q3:Q623)</f>
        <v>0.35833342775407012</v>
      </c>
      <c r="Q91" s="33">
        <f>(VLOOKUP($A91,Skaters!$A1:$V623,18,FALSE)-AVERAGE(Skaters!R3:R623))/STDEV(Skaters!R3:R623)</f>
        <v>-1.0036680725508182</v>
      </c>
      <c r="R91" s="33">
        <f>(VLOOKUP($A91,Skaters!$A1:$V623,19,FALSE)-AVERAGE(Skaters!S3:S623))/STDEV(Skaters!S3:S623)</f>
        <v>-0.63341624740314384</v>
      </c>
      <c r="S91" s="33">
        <f>(VLOOKUP($A91,Skaters!$A1:$V623,20,FALSE)-AVERAGE(Skaters!T3:T623))/STDEV(Skaters!T3:T623)</f>
        <v>-0.5927671975926263</v>
      </c>
      <c r="T91" s="33">
        <f>(VLOOKUP($A91,Skaters!$A1:$V623,21,FALSE)-AVERAGE(Skaters!U3:U623))/STDEV(Skaters!U3:U623)</f>
        <v>-0.64690234740083585</v>
      </c>
      <c r="U91" s="33">
        <f>(VLOOKUP($A91,Skaters!$A1:$V623,22,FALSE)-AVERAGE(Skaters!V3:V623))/STDEV(Skaters!V3:V623)</f>
        <v>-1.2078191348136267</v>
      </c>
      <c r="V91" s="33">
        <f>IFERROR((VLOOKUP($A91,Skaters!A1:X623,23,FALSE)-AVERAGE(Skaters!W3:W623))/STDEV(Skaters!W3:W623),0)</f>
        <v>0</v>
      </c>
      <c r="W91" s="33">
        <f>IFERROR((VLOOKUP($A91,Skaters!A1:X623,24,FALSE)-AVERAGE(Skaters!X3:X623))/STDEV(Skaters!X3:X623),0)</f>
        <v>0</v>
      </c>
    </row>
    <row r="92" spans="1:23" ht="21.25" customHeight="1" x14ac:dyDescent="0.15">
      <c r="A92" s="44" t="s">
        <v>204</v>
      </c>
      <c r="B92" s="48" t="s">
        <v>88</v>
      </c>
      <c r="C92" s="49">
        <v>26</v>
      </c>
      <c r="D92" s="48" t="s">
        <v>73</v>
      </c>
      <c r="E92" s="40">
        <f t="shared" si="2"/>
        <v>4.2940325338781822</v>
      </c>
      <c r="F92" s="41">
        <f t="shared" si="3"/>
        <v>0.10735081334695455</v>
      </c>
      <c r="G92" s="42">
        <f>VLOOKUP(A92,Skaters!A1:G623,7,FALSE)</f>
        <v>40</v>
      </c>
      <c r="H92" s="43">
        <f>(VLOOKUP($A92,Skaters!$A1:$V623,8,FALSE)-AVERAGE(Skaters!H3:H623))/STDEV(Skaters!H3:H623)</f>
        <v>-0.26404652372509346</v>
      </c>
      <c r="I92" s="33">
        <f>(VLOOKUP($A92,Skaters!$A1:$V623,10,FALSE)-AVERAGE(Skaters!J3:J623))/STDEV(Skaters!J3:J623)</f>
        <v>1.4301679456452294</v>
      </c>
      <c r="J92" s="33">
        <f>(VLOOKUP($A92,Skaters!$A1:$V623,11,FALSE)-AVERAGE(Skaters!K3:K623))/STDEV(Skaters!K3:K623)</f>
        <v>0.55623474689369179</v>
      </c>
      <c r="K92" s="33">
        <f>(VLOOKUP($A92,Skaters!$A1:$V623,12,FALSE)-AVERAGE(Skaters!L3:L623))/STDEV(Skaters!L3:L623)</f>
        <v>1.0229159407164752</v>
      </c>
      <c r="L92" s="33">
        <f>(VLOOKUP($A92,Skaters!$A1:$V623,13,FALSE)-AVERAGE(Skaters!M3:M623))/STDEV(Skaters!M3:M623)</f>
        <v>0.69716542327505304</v>
      </c>
      <c r="M92" s="33">
        <f>(VLOOKUP($A92,Skaters!$A1:$V623,14,FALSE)-AVERAGE(Skaters!N3:N623))/STDEV(Skaters!N3:N623)</f>
        <v>0.9276542239826342</v>
      </c>
      <c r="N92" s="33">
        <f>(VLOOKUP($A92,Skaters!$A1:$V623,15,FALSE)-AVERAGE(Skaters!O3:O623))/STDEV(Skaters!O3:O623)</f>
        <v>0.51551117722195128</v>
      </c>
      <c r="O92" s="33">
        <f>(VLOOKUP($A92,Skaters!$A1:$V623,16,FALSE)-AVERAGE(Skaters!P3:P623))/STDEV(Skaters!P3:P623)</f>
        <v>-0.83603705514529214</v>
      </c>
      <c r="P92" s="33">
        <f>(VLOOKUP($A92,Skaters!$A1:$V623,17,FALSE)-AVERAGE(Skaters!Q3:Q623))/STDEV(Skaters!Q3:Q623)</f>
        <v>-0.9954671902753558</v>
      </c>
      <c r="Q92" s="33">
        <f>(VLOOKUP($A92,Skaters!$A1:$V623,18,FALSE)-AVERAGE(Skaters!R3:R623))/STDEV(Skaters!R3:R623)</f>
        <v>1.9309902959875487</v>
      </c>
      <c r="R92" s="33">
        <f>(VLOOKUP($A92,Skaters!$A1:$V623,19,FALSE)-AVERAGE(Skaters!S3:S623))/STDEV(Skaters!S3:S623)</f>
        <v>1.3171588946805197</v>
      </c>
      <c r="S92" s="33">
        <f>(VLOOKUP($A92,Skaters!$A1:$V623,20,FALSE)-AVERAGE(Skaters!T3:T623))/STDEV(Skaters!T3:T623)</f>
        <v>-0.58975572899018813</v>
      </c>
      <c r="T92" s="33">
        <f>(VLOOKUP($A92,Skaters!$A1:$V623,21,FALSE)-AVERAGE(Skaters!U3:U623))/STDEV(Skaters!U3:U623)</f>
        <v>-0.63259054160871253</v>
      </c>
      <c r="U92" s="33">
        <f>(VLOOKUP($A92,Skaters!$A1:$V623,22,FALSE)-AVERAGE(Skaters!V3:V623))/STDEV(Skaters!V3:V623)</f>
        <v>-0.3888564502674145</v>
      </c>
      <c r="V92" s="33">
        <f>IFERROR((VLOOKUP($A92,Skaters!A1:X623,23,FALSE)-AVERAGE(Skaters!W3:W623))/STDEV(Skaters!W3:W623),0)</f>
        <v>0</v>
      </c>
      <c r="W92" s="33">
        <f>IFERROR((VLOOKUP($A92,Skaters!A1:X623,24,FALSE)-AVERAGE(Skaters!X3:X623))/STDEV(Skaters!X3:X623),0)</f>
        <v>0</v>
      </c>
    </row>
    <row r="93" spans="1:23" ht="21.25" customHeight="1" x14ac:dyDescent="0.15">
      <c r="A93" s="44" t="s">
        <v>198</v>
      </c>
      <c r="B93" s="48" t="s">
        <v>61</v>
      </c>
      <c r="C93" s="49">
        <v>26</v>
      </c>
      <c r="D93" s="48" t="s">
        <v>73</v>
      </c>
      <c r="E93" s="40">
        <f t="shared" si="2"/>
        <v>4.2516057615771299</v>
      </c>
      <c r="F93" s="41">
        <f t="shared" si="3"/>
        <v>9.8874552594816978E-2</v>
      </c>
      <c r="G93" s="42">
        <f>VLOOKUP(A93,Skaters!A1:G623,7,FALSE)</f>
        <v>43</v>
      </c>
      <c r="H93" s="43">
        <f>(VLOOKUP($A93,Skaters!$A1:$V623,8,FALSE)-AVERAGE(Skaters!H3:H623))/STDEV(Skaters!H3:H623)</f>
        <v>-0.18988778600452072</v>
      </c>
      <c r="I93" s="33">
        <f>(VLOOKUP($A93,Skaters!$A1:$V623,10,FALSE)-AVERAGE(Skaters!J3:J623))/STDEV(Skaters!J3:J623)</f>
        <v>1.488968155201031</v>
      </c>
      <c r="J93" s="33">
        <f>(VLOOKUP($A93,Skaters!$A1:$V623,11,FALSE)-AVERAGE(Skaters!K3:K623))/STDEV(Skaters!K3:K623)</f>
        <v>0.94169813897039356</v>
      </c>
      <c r="K93" s="33">
        <f>(VLOOKUP($A93,Skaters!$A1:$V623,12,FALSE)-AVERAGE(Skaters!L3:L623))/STDEV(Skaters!L3:L623)</f>
        <v>1.292513759106616</v>
      </c>
      <c r="L93" s="33">
        <f>(VLOOKUP($A93,Skaters!$A1:$V623,13,FALSE)-AVERAGE(Skaters!M3:M623))/STDEV(Skaters!M3:M623)</f>
        <v>0.20319547046942829</v>
      </c>
      <c r="M93" s="33">
        <f>(VLOOKUP($A93,Skaters!$A1:$V623,14,FALSE)-AVERAGE(Skaters!N3:N623))/STDEV(Skaters!N3:N623)</f>
        <v>0.37710183845948081</v>
      </c>
      <c r="N93" s="33">
        <f>(VLOOKUP($A93,Skaters!$A1:$V623,15,FALSE)-AVERAGE(Skaters!O3:O623))/STDEV(Skaters!O3:O623)</f>
        <v>0.50288562576205853</v>
      </c>
      <c r="O93" s="33">
        <f>(VLOOKUP($A93,Skaters!$A1:$V623,16,FALSE)-AVERAGE(Skaters!P3:P623))/STDEV(Skaters!P3:P623)</f>
        <v>-0.6292718115041589</v>
      </c>
      <c r="P93" s="33">
        <f>(VLOOKUP($A93,Skaters!$A1:$V623,17,FALSE)-AVERAGE(Skaters!Q3:Q623))/STDEV(Skaters!Q3:Q623)</f>
        <v>-0.804550069482873</v>
      </c>
      <c r="Q93" s="33">
        <f>(VLOOKUP($A93,Skaters!$A1:$V623,18,FALSE)-AVERAGE(Skaters!R3:R623))/STDEV(Skaters!R3:R623)</f>
        <v>1.7441301826783779</v>
      </c>
      <c r="R93" s="33">
        <f>(VLOOKUP($A93,Skaters!$A1:$V623,19,FALSE)-AVERAGE(Skaters!S3:S623))/STDEV(Skaters!S3:S623)</f>
        <v>1.7219795519681307</v>
      </c>
      <c r="S93" s="33">
        <f>(VLOOKUP($A93,Skaters!$A1:$V623,20,FALSE)-AVERAGE(Skaters!T3:T623))/STDEV(Skaters!T3:T623)</f>
        <v>-0.54700633828837197</v>
      </c>
      <c r="T93" s="33">
        <f>(VLOOKUP($A93,Skaters!$A1:$V623,21,FALSE)-AVERAGE(Skaters!U3:U623))/STDEV(Skaters!U3:U623)</f>
        <v>-0.57640343237923108</v>
      </c>
      <c r="U93" s="33">
        <f>(VLOOKUP($A93,Skaters!$A1:$V623,22,FALSE)-AVERAGE(Skaters!V3:V623))/STDEV(Skaters!V3:V623)</f>
        <v>0.61813208800392061</v>
      </c>
      <c r="V93" s="33">
        <f>IFERROR((VLOOKUP($A93,Skaters!A1:X623,23,FALSE)-AVERAGE(Skaters!W3:W623))/STDEV(Skaters!W3:W623),0)</f>
        <v>0</v>
      </c>
      <c r="W93" s="33">
        <f>IFERROR((VLOOKUP($A93,Skaters!A1:X623,24,FALSE)-AVERAGE(Skaters!X3:X623))/STDEV(Skaters!X3:X623),0)</f>
        <v>0</v>
      </c>
    </row>
    <row r="94" spans="1:23" ht="21.25" customHeight="1" x14ac:dyDescent="0.15">
      <c r="A94" s="37" t="s">
        <v>261</v>
      </c>
      <c r="B94" s="38" t="s">
        <v>81</v>
      </c>
      <c r="C94" s="39">
        <v>27</v>
      </c>
      <c r="D94" s="38" t="s">
        <v>84</v>
      </c>
      <c r="E94" s="40">
        <f t="shared" si="2"/>
        <v>4.2186798097091804</v>
      </c>
      <c r="F94" s="41">
        <f t="shared" si="3"/>
        <v>9.5879086584299555E-2</v>
      </c>
      <c r="G94" s="42">
        <f>VLOOKUP(A94,Skaters!A1:G623,7,FALSE)</f>
        <v>44</v>
      </c>
      <c r="H94" s="43">
        <f>(VLOOKUP($A94,Skaters!$A1:$V623,8,FALSE)-AVERAGE(Skaters!H3:H623))/STDEV(Skaters!H3:H623)</f>
        <v>1.6968909720192682</v>
      </c>
      <c r="I94" s="33">
        <f>(VLOOKUP($A94,Skaters!$A1:$V623,10,FALSE)-AVERAGE(Skaters!J3:J623))/STDEV(Skaters!J3:J623)</f>
        <v>-0.80446752015474066</v>
      </c>
      <c r="J94" s="33">
        <f>(VLOOKUP($A94,Skaters!$A1:$V623,11,FALSE)-AVERAGE(Skaters!K3:K623))/STDEV(Skaters!K3:K623)</f>
        <v>0.9559666527640055</v>
      </c>
      <c r="K94" s="33">
        <f>(VLOOKUP($A94,Skaters!$A1:$V623,12,FALSE)-AVERAGE(Skaters!L3:L623))/STDEV(Skaters!L3:L623)</f>
        <v>0.22086070918613138</v>
      </c>
      <c r="L94" s="33">
        <f>(VLOOKUP($A94,Skaters!$A1:$V623,13,FALSE)-AVERAGE(Skaters!M3:M623))/STDEV(Skaters!M3:M623)</f>
        <v>0.44756710694659135</v>
      </c>
      <c r="M94" s="33">
        <f>(VLOOKUP($A94,Skaters!$A1:$V623,14,FALSE)-AVERAGE(Skaters!N3:N623))/STDEV(Skaters!N3:N623)</f>
        <v>-0.39446552521997841</v>
      </c>
      <c r="N94" s="33">
        <f>(VLOOKUP($A94,Skaters!$A1:$V623,15,FALSE)-AVERAGE(Skaters!O3:O623))/STDEV(Skaters!O3:O623)</f>
        <v>0.25692789292562473</v>
      </c>
      <c r="O94" s="33">
        <f>(VLOOKUP($A94,Skaters!$A1:$V623,16,FALSE)-AVERAGE(Skaters!P3:P623))/STDEV(Skaters!P3:P623)</f>
        <v>1.9250434898508806</v>
      </c>
      <c r="P94" s="33">
        <f>(VLOOKUP($A94,Skaters!$A1:$V623,17,FALSE)-AVERAGE(Skaters!Q3:Q623))/STDEV(Skaters!Q3:Q623)</f>
        <v>-0.53988480594254518</v>
      </c>
      <c r="Q94" s="33">
        <f>(VLOOKUP($A94,Skaters!$A1:$V623,18,FALSE)-AVERAGE(Skaters!R3:R623))/STDEV(Skaters!R3:R623)</f>
        <v>1.4376421873768193</v>
      </c>
      <c r="R94" s="33">
        <f>(VLOOKUP($A94,Skaters!$A1:$V623,19,FALSE)-AVERAGE(Skaters!S3:S623))/STDEV(Skaters!S3:S623)</f>
        <v>-0.64312344758452278</v>
      </c>
      <c r="S94" s="33">
        <f>(VLOOKUP($A94,Skaters!$A1:$V623,20,FALSE)-AVERAGE(Skaters!T3:T623))/STDEV(Skaters!T3:T623)</f>
        <v>-0.5927671975926263</v>
      </c>
      <c r="T94" s="33">
        <f>(VLOOKUP($A94,Skaters!$A1:$V623,21,FALSE)-AVERAGE(Skaters!U3:U623))/STDEV(Skaters!U3:U623)</f>
        <v>-0.64690209297832568</v>
      </c>
      <c r="U94" s="33">
        <f>(VLOOKUP($A94,Skaters!$A1:$V623,22,FALSE)-AVERAGE(Skaters!V3:V623))/STDEV(Skaters!V3:V623)</f>
        <v>-1.2078191348136267</v>
      </c>
      <c r="V94" s="33">
        <f>IFERROR((VLOOKUP($A94,Skaters!A1:X623,23,FALSE)-AVERAGE(Skaters!W3:W623))/STDEV(Skaters!W3:W623),0)</f>
        <v>0</v>
      </c>
      <c r="W94" s="33">
        <f>IFERROR((VLOOKUP($A94,Skaters!A1:X623,24,FALSE)-AVERAGE(Skaters!X3:X623))/STDEV(Skaters!X3:X623),0)</f>
        <v>0</v>
      </c>
    </row>
    <row r="95" spans="1:23" ht="21.25" customHeight="1" x14ac:dyDescent="0.15">
      <c r="A95" s="44" t="s">
        <v>250</v>
      </c>
      <c r="B95" s="45" t="s">
        <v>72</v>
      </c>
      <c r="C95" s="46">
        <v>32</v>
      </c>
      <c r="D95" s="45" t="s">
        <v>84</v>
      </c>
      <c r="E95" s="40">
        <f t="shared" si="2"/>
        <v>4.2124942732807309</v>
      </c>
      <c r="F95" s="41">
        <f t="shared" si="3"/>
        <v>9.3610983850682908E-2</v>
      </c>
      <c r="G95" s="42">
        <f>VLOOKUP(A95,Skaters!A1:G623,7,FALSE)</f>
        <v>45</v>
      </c>
      <c r="H95" s="43">
        <f>(VLOOKUP($A95,Skaters!$A1:$V623,8,FALSE)-AVERAGE(Skaters!H3:H623))/STDEV(Skaters!H3:H623)</f>
        <v>0.87588180245761282</v>
      </c>
      <c r="I95" s="33">
        <f>(VLOOKUP($A95,Skaters!$A1:$V623,10,FALSE)-AVERAGE(Skaters!J3:J623))/STDEV(Skaters!J3:J623)</f>
        <v>-0.22578617779730303</v>
      </c>
      <c r="J95" s="33">
        <f>(VLOOKUP($A95,Skaters!$A1:$V623,11,FALSE)-AVERAGE(Skaters!K3:K623))/STDEV(Skaters!K3:K623)</f>
        <v>0.70086300737878415</v>
      </c>
      <c r="K95" s="33">
        <f>(VLOOKUP($A95,Skaters!$A1:$V623,12,FALSE)-AVERAGE(Skaters!L3:L623))/STDEV(Skaters!L3:L623)</f>
        <v>0.3334331880575519</v>
      </c>
      <c r="L95" s="33">
        <f>(VLOOKUP($A95,Skaters!$A1:$V623,13,FALSE)-AVERAGE(Skaters!M3:M623))/STDEV(Skaters!M3:M623)</f>
        <v>7.4288462903062877E-4</v>
      </c>
      <c r="M95" s="33">
        <f>(VLOOKUP($A95,Skaters!$A1:$V623,14,FALSE)-AVERAGE(Skaters!N3:N623))/STDEV(Skaters!N3:N623)</f>
        <v>0.3158348008066828</v>
      </c>
      <c r="N95" s="33">
        <f>(VLOOKUP($A95,Skaters!$A1:$V623,15,FALSE)-AVERAGE(Skaters!O3:O623))/STDEV(Skaters!O3:O623)</f>
        <v>1.2762783306978971</v>
      </c>
      <c r="O95" s="33">
        <f>(VLOOKUP($A95,Skaters!$A1:$V623,16,FALSE)-AVERAGE(Skaters!P3:P623))/STDEV(Skaters!P3:P623)</f>
        <v>1.4498183699404636</v>
      </c>
      <c r="P95" s="33">
        <f>(VLOOKUP($A95,Skaters!$A1:$V623,17,FALSE)-AVERAGE(Skaters!Q3:Q623))/STDEV(Skaters!Q3:Q623)</f>
        <v>-0.39082919424938783</v>
      </c>
      <c r="Q95" s="33">
        <f>(VLOOKUP($A95,Skaters!$A1:$V623,18,FALSE)-AVERAGE(Skaters!R3:R623))/STDEV(Skaters!R3:R623)</f>
        <v>1.010577858431859</v>
      </c>
      <c r="R95" s="33">
        <f>(VLOOKUP($A95,Skaters!$A1:$V623,19,FALSE)-AVERAGE(Skaters!S3:S623))/STDEV(Skaters!S3:S623)</f>
        <v>-9.7632296865454021E-3</v>
      </c>
      <c r="S95" s="33">
        <f>(VLOOKUP($A95,Skaters!$A1:$V623,20,FALSE)-AVERAGE(Skaters!T3:T623))/STDEV(Skaters!T3:T623)</f>
        <v>-0.59276719745682116</v>
      </c>
      <c r="T95" s="33">
        <f>(VLOOKUP($A95,Skaters!$A1:$V623,21,FALSE)-AVERAGE(Skaters!U3:U623))/STDEV(Skaters!U3:U623)</f>
        <v>-0.6451361829791894</v>
      </c>
      <c r="U95" s="33">
        <f>(VLOOKUP($A95,Skaters!$A1:$V623,22,FALSE)-AVERAGE(Skaters!V3:V623))/STDEV(Skaters!V3:V623)</f>
        <v>-1.2078187680655581</v>
      </c>
      <c r="V95" s="33">
        <f>IFERROR((VLOOKUP($A95,Skaters!A1:X623,23,FALSE)-AVERAGE(Skaters!W3:W623))/STDEV(Skaters!W3:W623),0)</f>
        <v>0</v>
      </c>
      <c r="W95" s="33">
        <f>IFERROR((VLOOKUP($A95,Skaters!A1:X623,24,FALSE)-AVERAGE(Skaters!X3:X623))/STDEV(Skaters!X3:X623),0)</f>
        <v>0</v>
      </c>
    </row>
    <row r="96" spans="1:23" ht="21.25" customHeight="1" x14ac:dyDescent="0.2">
      <c r="A96" s="47" t="s">
        <v>226</v>
      </c>
      <c r="B96" s="38" t="s">
        <v>61</v>
      </c>
      <c r="C96" s="39">
        <v>26</v>
      </c>
      <c r="D96" s="38" t="s">
        <v>73</v>
      </c>
      <c r="E96" s="40">
        <f t="shared" si="2"/>
        <v>4.1651404519011965</v>
      </c>
      <c r="F96" s="41">
        <f t="shared" si="3"/>
        <v>9.6863731439562714E-2</v>
      </c>
      <c r="G96" s="42">
        <f>VLOOKUP(A96,Skaters!A1:G623,7,FALSE)</f>
        <v>43</v>
      </c>
      <c r="H96" s="43">
        <f>(VLOOKUP($A96,Skaters!$A1:$V623,8,FALSE)-AVERAGE(Skaters!H3:H623))/STDEV(Skaters!H3:H623)</f>
        <v>0.50007032396933859</v>
      </c>
      <c r="I96" s="33">
        <f>(VLOOKUP($A96,Skaters!$A1:$V623,10,FALSE)-AVERAGE(Skaters!J3:J623))/STDEV(Skaters!J3:J623)</f>
        <v>1.3643200078603679</v>
      </c>
      <c r="J96" s="33">
        <f>(VLOOKUP($A96,Skaters!$A1:$V623,11,FALSE)-AVERAGE(Skaters!K3:K623))/STDEV(Skaters!K3:K623)</f>
        <v>0.20351083840592127</v>
      </c>
      <c r="K96" s="33">
        <f>(VLOOKUP($A96,Skaters!$A1:$V623,12,FALSE)-AVERAGE(Skaters!L3:L623))/STDEV(Skaters!L3:L623)</f>
        <v>0.77054266686171802</v>
      </c>
      <c r="L96" s="33">
        <f>(VLOOKUP($A96,Skaters!$A1:$V623,13,FALSE)-AVERAGE(Skaters!M3:M623))/STDEV(Skaters!M3:M623)</f>
        <v>0.97964897393957495</v>
      </c>
      <c r="M96" s="33">
        <f>(VLOOKUP($A96,Skaters!$A1:$V623,14,FALSE)-AVERAGE(Skaters!N3:N623))/STDEV(Skaters!N3:N623)</f>
        <v>0.37347346084982763</v>
      </c>
      <c r="N96" s="33">
        <f>(VLOOKUP($A96,Skaters!$A1:$V623,15,FALSE)-AVERAGE(Skaters!O3:O623))/STDEV(Skaters!O3:O623)</f>
        <v>-0.19969017674310105</v>
      </c>
      <c r="O96" s="33">
        <f>(VLOOKUP($A96,Skaters!$A1:$V623,16,FALSE)-AVERAGE(Skaters!P3:P623))/STDEV(Skaters!P3:P623)</f>
        <v>-0.36263442158118009</v>
      </c>
      <c r="P96" s="33">
        <f>(VLOOKUP($A96,Skaters!$A1:$V623,17,FALSE)-AVERAGE(Skaters!Q3:Q623))/STDEV(Skaters!Q3:Q623)</f>
        <v>0.42562214560705963</v>
      </c>
      <c r="Q96" s="33">
        <f>(VLOOKUP($A96,Skaters!$A1:$V623,18,FALSE)-AVERAGE(Skaters!R3:R623))/STDEV(Skaters!R3:R623)</f>
        <v>2.179985230019613</v>
      </c>
      <c r="R96" s="33">
        <f>(VLOOKUP($A96,Skaters!$A1:$V623,19,FALSE)-AVERAGE(Skaters!S3:S623))/STDEV(Skaters!S3:S623)</f>
        <v>1.5916701281513261</v>
      </c>
      <c r="S96" s="33">
        <f>(VLOOKUP($A96,Skaters!$A1:$V623,20,FALSE)-AVERAGE(Skaters!T3:T623))/STDEV(Skaters!T3:T623)</f>
        <v>-0.57665757899398284</v>
      </c>
      <c r="T96" s="33">
        <f>(VLOOKUP($A96,Skaters!$A1:$V623,21,FALSE)-AVERAGE(Skaters!U3:U623))/STDEV(Skaters!U3:U623)</f>
        <v>-0.59968408814292595</v>
      </c>
      <c r="U96" s="33">
        <f>(VLOOKUP($A96,Skaters!$A1:$V623,22,FALSE)-AVERAGE(Skaters!V3:V623))/STDEV(Skaters!V3:V623)</f>
        <v>-1.6188223279838768E-2</v>
      </c>
      <c r="V96" s="33">
        <f>IFERROR((VLOOKUP($A96,Skaters!A1:X623,23,FALSE)-AVERAGE(Skaters!W3:W623))/STDEV(Skaters!W3:W623),0)</f>
        <v>0</v>
      </c>
      <c r="W96" s="33">
        <f>IFERROR((VLOOKUP($A96,Skaters!A1:X623,24,FALSE)-AVERAGE(Skaters!X3:X623))/STDEV(Skaters!X3:X623),0)</f>
        <v>0</v>
      </c>
    </row>
    <row r="97" spans="1:23" ht="21.25" customHeight="1" x14ac:dyDescent="0.15">
      <c r="A97" s="44" t="s">
        <v>205</v>
      </c>
      <c r="B97" s="48" t="s">
        <v>135</v>
      </c>
      <c r="C97" s="49">
        <v>32</v>
      </c>
      <c r="D97" s="48" t="s">
        <v>84</v>
      </c>
      <c r="E97" s="40">
        <f t="shared" si="2"/>
        <v>4.1140644810556353</v>
      </c>
      <c r="F97" s="41">
        <f t="shared" si="3"/>
        <v>0.10285161202639088</v>
      </c>
      <c r="G97" s="42">
        <f>VLOOKUP(A97,Skaters!A1:G623,7,FALSE)</f>
        <v>40</v>
      </c>
      <c r="H97" s="43">
        <f>(VLOOKUP($A97,Skaters!$A1:$V623,8,FALSE)-AVERAGE(Skaters!H3:H623))/STDEV(Skaters!H3:H623)</f>
        <v>2.195900955560576</v>
      </c>
      <c r="I97" s="33">
        <f>(VLOOKUP($A97,Skaters!$A1:$V623,10,FALSE)-AVERAGE(Skaters!J3:J623))/STDEV(Skaters!J3:J623)</f>
        <v>-0.3544889367159138</v>
      </c>
      <c r="J97" s="33">
        <f>(VLOOKUP($A97,Skaters!$A1:$V623,11,FALSE)-AVERAGE(Skaters!K3:K623))/STDEV(Skaters!K3:K623)</f>
        <v>1.1963759922134742</v>
      </c>
      <c r="K97" s="33">
        <f>(VLOOKUP($A97,Skaters!$A1:$V623,12,FALSE)-AVERAGE(Skaters!L3:L623))/STDEV(Skaters!L3:L623)</f>
        <v>0.58374473273966787</v>
      </c>
      <c r="L97" s="33">
        <f>(VLOOKUP($A97,Skaters!$A1:$V623,13,FALSE)-AVERAGE(Skaters!M3:M623))/STDEV(Skaters!M3:M623)</f>
        <v>0.35131748063090334</v>
      </c>
      <c r="M97" s="33">
        <f>(VLOOKUP($A97,Skaters!$A1:$V623,14,FALSE)-AVERAGE(Skaters!N3:N623))/STDEV(Skaters!N3:N623)</f>
        <v>1.2876203216425948</v>
      </c>
      <c r="N97" s="33">
        <f>(VLOOKUP($A97,Skaters!$A1:$V623,15,FALSE)-AVERAGE(Skaters!O3:O623))/STDEV(Skaters!O3:O623)</f>
        <v>1.6317760483437098</v>
      </c>
      <c r="O97" s="33">
        <f>(VLOOKUP($A97,Skaters!$A1:$V623,16,FALSE)-AVERAGE(Skaters!P3:P623))/STDEV(Skaters!P3:P623)</f>
        <v>1.2611156836886246</v>
      </c>
      <c r="P97" s="33">
        <f>(VLOOKUP($A97,Skaters!$A1:$V623,17,FALSE)-AVERAGE(Skaters!Q3:Q623))/STDEV(Skaters!Q3:Q623)</f>
        <v>0.25981791315390246</v>
      </c>
      <c r="Q97" s="33">
        <f>(VLOOKUP($A97,Skaters!$A1:$V623,18,FALSE)-AVERAGE(Skaters!R3:R623))/STDEV(Skaters!R3:R623)</f>
        <v>2.7968212894837297E-2</v>
      </c>
      <c r="R97" s="33">
        <f>(VLOOKUP($A97,Skaters!$A1:$V623,19,FALSE)-AVERAGE(Skaters!S3:S623))/STDEV(Skaters!S3:S623)</f>
        <v>-0.32766029949917058</v>
      </c>
      <c r="S97" s="33">
        <f>(VLOOKUP($A97,Skaters!$A1:$V623,20,FALSE)-AVERAGE(Skaters!T3:T623))/STDEV(Skaters!T3:T623)</f>
        <v>-0.5927671975926263</v>
      </c>
      <c r="T97" s="33">
        <f>(VLOOKUP($A97,Skaters!$A1:$V623,21,FALSE)-AVERAGE(Skaters!U3:U623))/STDEV(Skaters!U3:U623)</f>
        <v>-0.64690234740083585</v>
      </c>
      <c r="U97" s="33">
        <f>(VLOOKUP($A97,Skaters!$A1:$V623,22,FALSE)-AVERAGE(Skaters!V3:V623))/STDEV(Skaters!V3:V623)</f>
        <v>-1.2078191348136267</v>
      </c>
      <c r="V97" s="33">
        <f>IFERROR((VLOOKUP($A97,Skaters!A1:X623,23,FALSE)-AVERAGE(Skaters!W3:W623))/STDEV(Skaters!W3:W623),0)</f>
        <v>0</v>
      </c>
      <c r="W97" s="33">
        <f>IFERROR((VLOOKUP($A97,Skaters!A1:X623,24,FALSE)-AVERAGE(Skaters!X3:X623))/STDEV(Skaters!X3:X623),0)</f>
        <v>0</v>
      </c>
    </row>
    <row r="98" spans="1:23" ht="21.25" customHeight="1" x14ac:dyDescent="0.15">
      <c r="A98" s="44" t="s">
        <v>175</v>
      </c>
      <c r="B98" s="48" t="s">
        <v>58</v>
      </c>
      <c r="C98" s="49">
        <v>23</v>
      </c>
      <c r="D98" s="48" t="s">
        <v>63</v>
      </c>
      <c r="E98" s="40">
        <f t="shared" si="2"/>
        <v>4.0940643799939282</v>
      </c>
      <c r="F98" s="41">
        <f t="shared" si="3"/>
        <v>9.0979208444309512E-2</v>
      </c>
      <c r="G98" s="42">
        <f>VLOOKUP(A98,Skaters!A1:G623,7,FALSE)</f>
        <v>45</v>
      </c>
      <c r="H98" s="43">
        <f>(VLOOKUP($A98,Skaters!$A1:$V623,8,FALSE)-AVERAGE(Skaters!H3:H623))/STDEV(Skaters!H3:H623)</f>
        <v>0.135967019103163</v>
      </c>
      <c r="I98" s="33">
        <f>(VLOOKUP($A98,Skaters!$A1:$V623,10,FALSE)-AVERAGE(Skaters!J3:J623))/STDEV(Skaters!J3:J623)</f>
        <v>1.3076507617329236</v>
      </c>
      <c r="J98" s="33">
        <f>(VLOOKUP($A98,Skaters!$A1:$V623,11,FALSE)-AVERAGE(Skaters!K3:K623))/STDEV(Skaters!K3:K623)</f>
        <v>0.53247318136435795</v>
      </c>
      <c r="K98" s="33">
        <f>(VLOOKUP($A98,Skaters!$A1:$V623,12,FALSE)-AVERAGE(Skaters!L3:L623))/STDEV(Skaters!L3:L623)</f>
        <v>0.95027776803659303</v>
      </c>
      <c r="L98" s="33">
        <f>(VLOOKUP($A98,Skaters!$A1:$V623,13,FALSE)-AVERAGE(Skaters!M3:M623))/STDEV(Skaters!M3:M623)</f>
        <v>1.4991621682686536</v>
      </c>
      <c r="M98" s="33">
        <f>(VLOOKUP($A98,Skaters!$A1:$V623,14,FALSE)-AVERAGE(Skaters!N3:N623))/STDEV(Skaters!N3:N623)</f>
        <v>1.3583802724602843</v>
      </c>
      <c r="N98" s="33">
        <f>(VLOOKUP($A98,Skaters!$A1:$V623,15,FALSE)-AVERAGE(Skaters!O3:O623))/STDEV(Skaters!O3:O623)</f>
        <v>0.84062799274218092</v>
      </c>
      <c r="O98" s="33">
        <f>(VLOOKUP($A98,Skaters!$A1:$V623,16,FALSE)-AVERAGE(Skaters!P3:P623))/STDEV(Skaters!P3:P623)</f>
        <v>-0.81176110584678396</v>
      </c>
      <c r="P98" s="33">
        <f>(VLOOKUP($A98,Skaters!$A1:$V623,17,FALSE)-AVERAGE(Skaters!Q3:Q623))/STDEV(Skaters!Q3:Q623)</f>
        <v>0.32238057995486685</v>
      </c>
      <c r="Q98" s="33">
        <f>(VLOOKUP($A98,Skaters!$A1:$V623,18,FALSE)-AVERAGE(Skaters!R3:R623))/STDEV(Skaters!R3:R623)</f>
        <v>0.72591138173259617</v>
      </c>
      <c r="R98" s="33">
        <f>(VLOOKUP($A98,Skaters!$A1:$V623,19,FALSE)-AVERAGE(Skaters!S3:S623))/STDEV(Skaters!S3:S623)</f>
        <v>1.0794952255748693</v>
      </c>
      <c r="S98" s="33">
        <f>(VLOOKUP($A98,Skaters!$A1:$V623,20,FALSE)-AVERAGE(Skaters!T3:T623))/STDEV(Skaters!T3:T623)</f>
        <v>-0.59276719748273954</v>
      </c>
      <c r="T98" s="33">
        <f>(VLOOKUP($A98,Skaters!$A1:$V623,21,FALSE)-AVERAGE(Skaters!U3:U623))/STDEV(Skaters!U3:U623)</f>
        <v>-0.64108786614672886</v>
      </c>
      <c r="U98" s="33">
        <f>(VLOOKUP($A98,Skaters!$A1:$V623,22,FALSE)-AVERAGE(Skaters!V3:V623))/STDEV(Skaters!V3:V623)</f>
        <v>-1.2078190446737418</v>
      </c>
      <c r="V98" s="33">
        <f>IFERROR((VLOOKUP($A98,Skaters!A1:X623,23,FALSE)-AVERAGE(Skaters!W3:W623))/STDEV(Skaters!W3:W623),0)</f>
        <v>0</v>
      </c>
      <c r="W98" s="33">
        <f>IFERROR((VLOOKUP($A98,Skaters!A1:X623,24,FALSE)-AVERAGE(Skaters!X3:X623))/STDEV(Skaters!X3:X623),0)</f>
        <v>0</v>
      </c>
    </row>
    <row r="99" spans="1:23" ht="21.25" customHeight="1" x14ac:dyDescent="0.15">
      <c r="A99" s="44" t="s">
        <v>174</v>
      </c>
      <c r="B99" s="45" t="s">
        <v>106</v>
      </c>
      <c r="C99" s="46">
        <v>31</v>
      </c>
      <c r="D99" s="45" t="s">
        <v>103</v>
      </c>
      <c r="E99" s="40">
        <f t="shared" si="2"/>
        <v>4.0488885278579634</v>
      </c>
      <c r="F99" s="41">
        <f t="shared" si="3"/>
        <v>0.1038176545604606</v>
      </c>
      <c r="G99" s="42">
        <f>VLOOKUP(A99,Skaters!A1:G623,7,FALSE)</f>
        <v>39</v>
      </c>
      <c r="H99" s="43">
        <f>(VLOOKUP($A99,Skaters!$A1:$V623,8,FALSE)-AVERAGE(Skaters!H3:H623))/STDEV(Skaters!H3:H623)</f>
        <v>0.48676175334660332</v>
      </c>
      <c r="I99" s="33">
        <f>(VLOOKUP($A99,Skaters!$A1:$V623,10,FALSE)-AVERAGE(Skaters!J3:J623))/STDEV(Skaters!J3:J623)</f>
        <v>1.309618105239345</v>
      </c>
      <c r="J99" s="33">
        <f>(VLOOKUP($A99,Skaters!$A1:$V623,11,FALSE)-AVERAGE(Skaters!K3:K623))/STDEV(Skaters!K3:K623)</f>
        <v>0.70739054267592361</v>
      </c>
      <c r="K99" s="33">
        <f>(VLOOKUP($A99,Skaters!$A1:$V623,12,FALSE)-AVERAGE(Skaters!L3:L623))/STDEV(Skaters!L3:L623)</f>
        <v>1.0609719143647915</v>
      </c>
      <c r="L99" s="33">
        <f>(VLOOKUP($A99,Skaters!$A1:$V623,13,FALSE)-AVERAGE(Skaters!M3:M623))/STDEV(Skaters!M3:M623)</f>
        <v>1.0124501297027331</v>
      </c>
      <c r="M99" s="33">
        <f>(VLOOKUP($A99,Skaters!$A1:$V623,14,FALSE)-AVERAGE(Skaters!N3:N623))/STDEV(Skaters!N3:N623)</f>
        <v>2.0525834426310867</v>
      </c>
      <c r="N99" s="33">
        <f>(VLOOKUP($A99,Skaters!$A1:$V623,15,FALSE)-AVERAGE(Skaters!O3:O623))/STDEV(Skaters!O3:O623)</f>
        <v>1.3393874308324791</v>
      </c>
      <c r="O99" s="33">
        <f>(VLOOKUP($A99,Skaters!$A1:$V623,16,FALSE)-AVERAGE(Skaters!P3:P623))/STDEV(Skaters!P3:P623)</f>
        <v>-0.7980409820979194</v>
      </c>
      <c r="P99" s="33">
        <f>(VLOOKUP($A99,Skaters!$A1:$V623,17,FALSE)-AVERAGE(Skaters!Q3:Q623))/STDEV(Skaters!Q3:Q623)</f>
        <v>-1.168490682488486</v>
      </c>
      <c r="Q99" s="33">
        <f>(VLOOKUP($A99,Skaters!$A1:$V623,18,FALSE)-AVERAGE(Skaters!R3:R623))/STDEV(Skaters!R3:R623)</f>
        <v>0.4780833015054014</v>
      </c>
      <c r="R99" s="33">
        <f>(VLOOKUP($A99,Skaters!$A1:$V623,19,FALSE)-AVERAGE(Skaters!S3:S623))/STDEV(Skaters!S3:S623)</f>
        <v>1.5095754468381075</v>
      </c>
      <c r="S99" s="33">
        <f>(VLOOKUP($A99,Skaters!$A1:$V623,20,FALSE)-AVERAGE(Skaters!T3:T623))/STDEV(Skaters!T3:T623)</f>
        <v>0.57933077720345172</v>
      </c>
      <c r="T99" s="33">
        <f>(VLOOKUP($A99,Skaters!$A1:$V623,21,FALSE)-AVERAGE(Skaters!U3:U623))/STDEV(Skaters!U3:U623)</f>
        <v>0.36713010551519987</v>
      </c>
      <c r="U99" s="33">
        <f>(VLOOKUP($A99,Skaters!$A1:$V623,22,FALSE)-AVERAGE(Skaters!V3:V623))/STDEV(Skaters!V3:V623)</f>
        <v>1.2549676111620265</v>
      </c>
      <c r="V99" s="33">
        <f>IFERROR((VLOOKUP($A99,Skaters!A1:X623,23,FALSE)-AVERAGE(Skaters!W3:W623))/STDEV(Skaters!W3:W623),0)</f>
        <v>0</v>
      </c>
      <c r="W99" s="33">
        <f>IFERROR((VLOOKUP($A99,Skaters!A1:X623,24,FALSE)-AVERAGE(Skaters!X3:X623))/STDEV(Skaters!X3:X623),0)</f>
        <v>0</v>
      </c>
    </row>
    <row r="100" spans="1:23" ht="21.25" customHeight="1" x14ac:dyDescent="0.15">
      <c r="A100" s="37" t="s">
        <v>211</v>
      </c>
      <c r="B100" s="38" t="s">
        <v>88</v>
      </c>
      <c r="C100" s="39">
        <v>25</v>
      </c>
      <c r="D100" s="38" t="s">
        <v>60</v>
      </c>
      <c r="E100" s="40">
        <f t="shared" si="2"/>
        <v>4.0184514749417692</v>
      </c>
      <c r="F100" s="41">
        <f t="shared" si="3"/>
        <v>0.10046128687354423</v>
      </c>
      <c r="G100" s="42">
        <f>VLOOKUP(A100,Skaters!A1:G623,7,FALSE)</f>
        <v>40</v>
      </c>
      <c r="H100" s="43">
        <f>(VLOOKUP($A100,Skaters!$A1:$V623,8,FALSE)-AVERAGE(Skaters!H3:H623))/STDEV(Skaters!H3:H623)</f>
        <v>9.1347943784757607E-2</v>
      </c>
      <c r="I100" s="33">
        <f>(VLOOKUP($A100,Skaters!$A1:$V623,10,FALSE)-AVERAGE(Skaters!J3:J623))/STDEV(Skaters!J3:J623)</f>
        <v>1.3796496916341792</v>
      </c>
      <c r="J100" s="33">
        <f>(VLOOKUP($A100,Skaters!$A1:$V623,11,FALSE)-AVERAGE(Skaters!K3:K623))/STDEV(Skaters!K3:K623)</f>
        <v>-4.4939182872558124E-2</v>
      </c>
      <c r="K100" s="33">
        <f>(VLOOKUP($A100,Skaters!$A1:$V623,12,FALSE)-AVERAGE(Skaters!L3:L623))/STDEV(Skaters!L3:L623)</f>
        <v>0.62185393473659234</v>
      </c>
      <c r="L100" s="33">
        <f>(VLOOKUP($A100,Skaters!$A1:$V623,13,FALSE)-AVERAGE(Skaters!M3:M623))/STDEV(Skaters!M3:M623)</f>
        <v>1.3535294032960474</v>
      </c>
      <c r="M100" s="33">
        <f>(VLOOKUP($A100,Skaters!$A1:$V623,14,FALSE)-AVERAGE(Skaters!N3:N623))/STDEV(Skaters!N3:N623)</f>
        <v>1.3339396861372201</v>
      </c>
      <c r="N100" s="33">
        <f>(VLOOKUP($A100,Skaters!$A1:$V623,15,FALSE)-AVERAGE(Skaters!O3:O623))/STDEV(Skaters!O3:O623)</f>
        <v>0.45260673513710215</v>
      </c>
      <c r="O100" s="33">
        <f>(VLOOKUP($A100,Skaters!$A1:$V623,16,FALSE)-AVERAGE(Skaters!P3:P623))/STDEV(Skaters!P3:P623)</f>
        <v>-0.76325861673371576</v>
      </c>
      <c r="P100" s="33">
        <f>(VLOOKUP($A100,Skaters!$A1:$V623,17,FALSE)-AVERAGE(Skaters!Q3:Q623))/STDEV(Skaters!Q3:Q623)</f>
        <v>1.1139069564137236</v>
      </c>
      <c r="Q100" s="33">
        <f>(VLOOKUP($A100,Skaters!$A1:$V623,18,FALSE)-AVERAGE(Skaters!R3:R623))/STDEV(Skaters!R3:R623)</f>
        <v>1.640863444480714</v>
      </c>
      <c r="R100" s="33">
        <f>(VLOOKUP($A100,Skaters!$A1:$V623,19,FALSE)-AVERAGE(Skaters!S3:S623))/STDEV(Skaters!S3:S623)</f>
        <v>1.2703617475869129</v>
      </c>
      <c r="S100" s="33">
        <f>(VLOOKUP($A100,Skaters!$A1:$V623,20,FALSE)-AVERAGE(Skaters!T3:T623))/STDEV(Skaters!T3:T623)</f>
        <v>1.2282758041063078</v>
      </c>
      <c r="T100" s="33">
        <f>(VLOOKUP($A100,Skaters!$A1:$V623,21,FALSE)-AVERAGE(Skaters!U3:U623))/STDEV(Skaters!U3:U623)</f>
        <v>1.4083693544747098</v>
      </c>
      <c r="U100" s="33">
        <f>(VLOOKUP($A100,Skaters!$A1:$V623,22,FALSE)-AVERAGE(Skaters!V3:V623))/STDEV(Skaters!V3:V623)</f>
        <v>0.9600352517920091</v>
      </c>
      <c r="V100" s="33">
        <f>IFERROR((VLOOKUP($A100,Skaters!A1:X623,23,FALSE)-AVERAGE(Skaters!W3:W623))/STDEV(Skaters!W3:W623),0)</f>
        <v>0</v>
      </c>
      <c r="W100" s="33">
        <f>IFERROR((VLOOKUP($A100,Skaters!A1:X623,24,FALSE)-AVERAGE(Skaters!X3:X623))/STDEV(Skaters!X3:X623),0)</f>
        <v>0</v>
      </c>
    </row>
    <row r="101" spans="1:23" ht="21.25" customHeight="1" x14ac:dyDescent="0.15">
      <c r="A101" s="37" t="s">
        <v>212</v>
      </c>
      <c r="B101" s="38" t="s">
        <v>122</v>
      </c>
      <c r="C101" s="39">
        <v>30</v>
      </c>
      <c r="D101" s="38" t="s">
        <v>84</v>
      </c>
      <c r="E101" s="40">
        <f t="shared" si="2"/>
        <v>3.9745014290296421</v>
      </c>
      <c r="F101" s="41">
        <f t="shared" si="3"/>
        <v>9.6939059244625411E-2</v>
      </c>
      <c r="G101" s="42">
        <f>VLOOKUP(A101,Skaters!A1:G623,7,FALSE)</f>
        <v>41</v>
      </c>
      <c r="H101" s="43">
        <f>(VLOOKUP($A101,Skaters!$A1:$V623,8,FALSE)-AVERAGE(Skaters!H3:H623))/STDEV(Skaters!H3:H623)</f>
        <v>1.0218419686518674</v>
      </c>
      <c r="I101" s="33">
        <f>(VLOOKUP($A101,Skaters!$A1:$V623,10,FALSE)-AVERAGE(Skaters!J3:J623))/STDEV(Skaters!J3:J623)</f>
        <v>-0.56822655992716598</v>
      </c>
      <c r="J101" s="33">
        <f>(VLOOKUP($A101,Skaters!$A1:$V623,11,FALSE)-AVERAGE(Skaters!K3:K623))/STDEV(Skaters!K3:K623)</f>
        <v>1.4221839542563386</v>
      </c>
      <c r="K101" s="33">
        <f>(VLOOKUP($A101,Skaters!$A1:$V623,12,FALSE)-AVERAGE(Skaters!L3:L623))/STDEV(Skaters!L3:L623)</f>
        <v>0.62474007952662436</v>
      </c>
      <c r="L101" s="33">
        <f>(VLOOKUP($A101,Skaters!$A1:$V623,13,FALSE)-AVERAGE(Skaters!M3:M623))/STDEV(Skaters!M3:M623)</f>
        <v>0.14572412179508987</v>
      </c>
      <c r="M101" s="33">
        <f>(VLOOKUP($A101,Skaters!$A1:$V623,14,FALSE)-AVERAGE(Skaters!N3:N623))/STDEV(Skaters!N3:N623)</f>
        <v>-4.3953569100259084E-2</v>
      </c>
      <c r="N101" s="33">
        <f>(VLOOKUP($A101,Skaters!$A1:$V623,15,FALSE)-AVERAGE(Skaters!O3:O623))/STDEV(Skaters!O3:O623)</f>
        <v>1.7589069075521799</v>
      </c>
      <c r="O101" s="33">
        <f>(VLOOKUP($A101,Skaters!$A1:$V623,16,FALSE)-AVERAGE(Skaters!P3:P623))/STDEV(Skaters!P3:P623)</f>
        <v>0.49673688918154801</v>
      </c>
      <c r="P101" s="33">
        <f>(VLOOKUP($A101,Skaters!$A1:$V623,17,FALSE)-AVERAGE(Skaters!Q3:Q623))/STDEV(Skaters!Q3:Q623)</f>
        <v>-0.57253711696322973</v>
      </c>
      <c r="Q101" s="33">
        <f>(VLOOKUP($A101,Skaters!$A1:$V623,18,FALSE)-AVERAGE(Skaters!R3:R623))/STDEV(Skaters!R3:R623)</f>
        <v>0.71917611617165167</v>
      </c>
      <c r="R101" s="33">
        <f>(VLOOKUP($A101,Skaters!$A1:$V623,19,FALSE)-AVERAGE(Skaters!S3:S623))/STDEV(Skaters!S3:S623)</f>
        <v>-0.56975614661439866</v>
      </c>
      <c r="S101" s="33">
        <f>(VLOOKUP($A101,Skaters!$A1:$V623,20,FALSE)-AVERAGE(Skaters!T3:T623))/STDEV(Skaters!T3:T623)</f>
        <v>-0.5927671975926263</v>
      </c>
      <c r="T101" s="33">
        <f>(VLOOKUP($A101,Skaters!$A1:$V623,21,FALSE)-AVERAGE(Skaters!U3:U623))/STDEV(Skaters!U3:U623)</f>
        <v>-0.64690234740083585</v>
      </c>
      <c r="U101" s="33">
        <f>(VLOOKUP($A101,Skaters!$A1:$V623,22,FALSE)-AVERAGE(Skaters!V3:V623))/STDEV(Skaters!V3:V623)</f>
        <v>-1.2078191348136267</v>
      </c>
      <c r="V101" s="33">
        <f>IFERROR((VLOOKUP($A101,Skaters!A1:X623,23,FALSE)-AVERAGE(Skaters!W3:W623))/STDEV(Skaters!W3:W623),0)</f>
        <v>0</v>
      </c>
      <c r="W101" s="33">
        <f>IFERROR((VLOOKUP($A101,Skaters!A1:X623,24,FALSE)-AVERAGE(Skaters!X3:X623))/STDEV(Skaters!X3:X623),0)</f>
        <v>0</v>
      </c>
    </row>
    <row r="102" spans="1:23" ht="21.25" customHeight="1" x14ac:dyDescent="0.15">
      <c r="A102" s="44" t="s">
        <v>157</v>
      </c>
      <c r="B102" s="48" t="s">
        <v>122</v>
      </c>
      <c r="C102" s="49">
        <v>33</v>
      </c>
      <c r="D102" s="48" t="s">
        <v>73</v>
      </c>
      <c r="E102" s="40">
        <f t="shared" si="2"/>
        <v>3.9712116375980244</v>
      </c>
      <c r="F102" s="41">
        <f t="shared" si="3"/>
        <v>9.6858820429220102E-2</v>
      </c>
      <c r="G102" s="42">
        <f>VLOOKUP(A102,Skaters!A1:G623,7,FALSE)</f>
        <v>41</v>
      </c>
      <c r="H102" s="43">
        <f>(VLOOKUP($A102,Skaters!$A1:$V623,8,FALSE)-AVERAGE(Skaters!H3:H623))/STDEV(Skaters!H3:H623)</f>
        <v>-6.7454067422601627E-2</v>
      </c>
      <c r="I102" s="33">
        <f>(VLOOKUP($A102,Skaters!$A1:$V623,10,FALSE)-AVERAGE(Skaters!J3:J623))/STDEV(Skaters!J3:J623)</f>
        <v>0.95194763644355995</v>
      </c>
      <c r="J102" s="33">
        <f>(VLOOKUP($A102,Skaters!$A1:$V623,11,FALSE)-AVERAGE(Skaters!K3:K623))/STDEV(Skaters!K3:K623)</f>
        <v>1.2551002664838722</v>
      </c>
      <c r="K102" s="33">
        <f>(VLOOKUP($A102,Skaters!$A1:$V623,12,FALSE)-AVERAGE(Skaters!L3:L623))/STDEV(Skaters!L3:L623)</f>
        <v>1.2361552514208036</v>
      </c>
      <c r="L102" s="33">
        <f>(VLOOKUP($A102,Skaters!$A1:$V623,13,FALSE)-AVERAGE(Skaters!M3:M623))/STDEV(Skaters!M3:M623)</f>
        <v>0.62241184471560906</v>
      </c>
      <c r="M102" s="33">
        <f>(VLOOKUP($A102,Skaters!$A1:$V623,14,FALSE)-AVERAGE(Skaters!N3:N623))/STDEV(Skaters!N3:N623)</f>
        <v>1.5315247422950757</v>
      </c>
      <c r="N102" s="33">
        <f>(VLOOKUP($A102,Skaters!$A1:$V623,15,FALSE)-AVERAGE(Skaters!O3:O623))/STDEV(Skaters!O3:O623)</f>
        <v>1.9518367552028086</v>
      </c>
      <c r="O102" s="33">
        <f>(VLOOKUP($A102,Skaters!$A1:$V623,16,FALSE)-AVERAGE(Skaters!P3:P623))/STDEV(Skaters!P3:P623)</f>
        <v>-0.90557330041402195</v>
      </c>
      <c r="P102" s="33">
        <f>(VLOOKUP($A102,Skaters!$A1:$V623,17,FALSE)-AVERAGE(Skaters!Q3:Q623))/STDEV(Skaters!Q3:Q623)</f>
        <v>-0.61345961724356801</v>
      </c>
      <c r="Q102" s="33">
        <f>(VLOOKUP($A102,Skaters!$A1:$V623,18,FALSE)-AVERAGE(Skaters!R3:R623))/STDEV(Skaters!R3:R623)</f>
        <v>9.54884351661969E-2</v>
      </c>
      <c r="R102" s="33">
        <f>(VLOOKUP($A102,Skaters!$A1:$V623,19,FALSE)-AVERAGE(Skaters!S3:S623))/STDEV(Skaters!S3:S623)</f>
        <v>0.77709085099328323</v>
      </c>
      <c r="S102" s="33">
        <f>(VLOOKUP($A102,Skaters!$A1:$V623,20,FALSE)-AVERAGE(Skaters!T3:T623))/STDEV(Skaters!T3:T623)</f>
        <v>-0.58509957065253682</v>
      </c>
      <c r="T102" s="33">
        <f>(VLOOKUP($A102,Skaters!$A1:$V623,21,FALSE)-AVERAGE(Skaters!U3:U623))/STDEV(Skaters!U3:U623)</f>
        <v>-0.6163127959149548</v>
      </c>
      <c r="U102" s="33">
        <f>(VLOOKUP($A102,Skaters!$A1:$V623,22,FALSE)-AVERAGE(Skaters!V3:V623))/STDEV(Skaters!V3:V623)</f>
        <v>-0.2653895684524179</v>
      </c>
      <c r="V102" s="33">
        <f>IFERROR((VLOOKUP($A102,Skaters!A1:X623,23,FALSE)-AVERAGE(Skaters!W3:W623))/STDEV(Skaters!W3:W623),0)</f>
        <v>0</v>
      </c>
      <c r="W102" s="33">
        <f>IFERROR((VLOOKUP($A102,Skaters!A1:X623,24,FALSE)-AVERAGE(Skaters!X3:X623))/STDEV(Skaters!X3:X623),0)</f>
        <v>0</v>
      </c>
    </row>
    <row r="103" spans="1:23" ht="21.25" customHeight="1" x14ac:dyDescent="0.15">
      <c r="A103" s="37" t="s">
        <v>188</v>
      </c>
      <c r="B103" s="38" t="s">
        <v>94</v>
      </c>
      <c r="C103" s="39">
        <v>29</v>
      </c>
      <c r="D103" s="38" t="s">
        <v>84</v>
      </c>
      <c r="E103" s="40">
        <f t="shared" si="2"/>
        <v>3.9292996534578282</v>
      </c>
      <c r="F103" s="41">
        <f t="shared" si="3"/>
        <v>8.9302264851314275E-2</v>
      </c>
      <c r="G103" s="42">
        <f>VLOOKUP(A103,Skaters!A1:G623,7,FALSE)</f>
        <v>44</v>
      </c>
      <c r="H103" s="43">
        <f>(VLOOKUP($A103,Skaters!$A1:$V623,8,FALSE)-AVERAGE(Skaters!H3:H623))/STDEV(Skaters!H3:H623)</f>
        <v>1.2675584880939406</v>
      </c>
      <c r="I103" s="33">
        <f>(VLOOKUP($A103,Skaters!$A1:$V623,10,FALSE)-AVERAGE(Skaters!J3:J623))/STDEV(Skaters!J3:J623)</f>
        <v>-0.65570931968626878</v>
      </c>
      <c r="J103" s="33">
        <f>(VLOOKUP($A103,Skaters!$A1:$V623,11,FALSE)-AVERAGE(Skaters!K3:K623))/STDEV(Skaters!K3:K623)</f>
        <v>1.8023098108455751</v>
      </c>
      <c r="K103" s="33">
        <f>(VLOOKUP($A103,Skaters!$A1:$V623,12,FALSE)-AVERAGE(Skaters!L3:L623))/STDEV(Skaters!L3:L623)</f>
        <v>0.82206367481309495</v>
      </c>
      <c r="L103" s="33">
        <f>(VLOOKUP($A103,Skaters!$A1:$V623,13,FALSE)-AVERAGE(Skaters!M3:M623))/STDEV(Skaters!M3:M623)</f>
        <v>0.20364898331185208</v>
      </c>
      <c r="M103" s="33">
        <f>(VLOOKUP($A103,Skaters!$A1:$V623,14,FALSE)-AVERAGE(Skaters!N3:N623))/STDEV(Skaters!N3:N623)</f>
        <v>0.10230720021206975</v>
      </c>
      <c r="N103" s="33">
        <f>(VLOOKUP($A103,Skaters!$A1:$V623,15,FALSE)-AVERAGE(Skaters!O3:O623))/STDEV(Skaters!O3:O623)</f>
        <v>2.1919942721960082</v>
      </c>
      <c r="O103" s="33">
        <f>(VLOOKUP($A103,Skaters!$A1:$V623,16,FALSE)-AVERAGE(Skaters!P3:P623))/STDEV(Skaters!P3:P623)</f>
        <v>0.82808738864562115</v>
      </c>
      <c r="P103" s="33">
        <f>(VLOOKUP($A103,Skaters!$A1:$V623,17,FALSE)-AVERAGE(Skaters!Q3:Q623))/STDEV(Skaters!Q3:Q623)</f>
        <v>-0.58146360193784363</v>
      </c>
      <c r="Q103" s="33">
        <f>(VLOOKUP($A103,Skaters!$A1:$V623,18,FALSE)-AVERAGE(Skaters!R3:R623))/STDEV(Skaters!R3:R623)</f>
        <v>-0.44103148185495961</v>
      </c>
      <c r="R103" s="33">
        <f>(VLOOKUP($A103,Skaters!$A1:$V623,19,FALSE)-AVERAGE(Skaters!S3:S623))/STDEV(Skaters!S3:S623)</f>
        <v>-0.53834499193921315</v>
      </c>
      <c r="S103" s="33">
        <f>(VLOOKUP($A103,Skaters!$A1:$V623,20,FALSE)-AVERAGE(Skaters!T3:T623))/STDEV(Skaters!T3:T623)</f>
        <v>-0.5927671975926263</v>
      </c>
      <c r="T103" s="33">
        <f>(VLOOKUP($A103,Skaters!$A1:$V623,21,FALSE)-AVERAGE(Skaters!U3:U623))/STDEV(Skaters!U3:U623)</f>
        <v>-0.64690234740083585</v>
      </c>
      <c r="U103" s="33">
        <f>(VLOOKUP($A103,Skaters!$A1:$V623,22,FALSE)-AVERAGE(Skaters!V3:V623))/STDEV(Skaters!V3:V623)</f>
        <v>-1.2078191348136267</v>
      </c>
      <c r="V103" s="33">
        <f>IFERROR((VLOOKUP($A103,Skaters!A1:X623,23,FALSE)-AVERAGE(Skaters!W3:W623))/STDEV(Skaters!W3:W623),0)</f>
        <v>0</v>
      </c>
      <c r="W103" s="33">
        <f>IFERROR((VLOOKUP($A103,Skaters!A1:X623,24,FALSE)-AVERAGE(Skaters!X3:X623))/STDEV(Skaters!X3:X623),0)</f>
        <v>0</v>
      </c>
    </row>
    <row r="104" spans="1:23" ht="21.25" customHeight="1" x14ac:dyDescent="0.2">
      <c r="A104" s="47" t="s">
        <v>187</v>
      </c>
      <c r="B104" s="38" t="s">
        <v>127</v>
      </c>
      <c r="C104" s="39">
        <v>21</v>
      </c>
      <c r="D104" s="38" t="s">
        <v>63</v>
      </c>
      <c r="E104" s="40">
        <f t="shared" si="2"/>
        <v>3.8996925845729153</v>
      </c>
      <c r="F104" s="41">
        <f t="shared" si="3"/>
        <v>8.1243595511935732E-2</v>
      </c>
      <c r="G104" s="42">
        <f>VLOOKUP(A104,Skaters!A1:G623,7,FALSE)</f>
        <v>48</v>
      </c>
      <c r="H104" s="43">
        <f>(VLOOKUP($A104,Skaters!$A1:$V623,8,FALSE)-AVERAGE(Skaters!H3:H623))/STDEV(Skaters!H3:H623)</f>
        <v>-0.86819640700230483</v>
      </c>
      <c r="I104" s="33">
        <f>(VLOOKUP($A104,Skaters!$A1:$V623,10,FALSE)-AVERAGE(Skaters!J3:J623))/STDEV(Skaters!J3:J623)</f>
        <v>1.0466711062758189</v>
      </c>
      <c r="J104" s="33">
        <f>(VLOOKUP($A104,Skaters!$A1:$V623,11,FALSE)-AVERAGE(Skaters!K3:K623))/STDEV(Skaters!K3:K623)</f>
        <v>3.5183342954917901E-2</v>
      </c>
      <c r="K104" s="33">
        <f>(VLOOKUP($A104,Skaters!$A1:$V623,12,FALSE)-AVERAGE(Skaters!L3:L623))/STDEV(Skaters!L3:L623)</f>
        <v>0.51524299081118441</v>
      </c>
      <c r="L104" s="33">
        <f>(VLOOKUP($A104,Skaters!$A1:$V623,13,FALSE)-AVERAGE(Skaters!M3:M623))/STDEV(Skaters!M3:M623)</f>
        <v>1.5674631533077956</v>
      </c>
      <c r="M104" s="33">
        <f>(VLOOKUP($A104,Skaters!$A1:$V623,14,FALSE)-AVERAGE(Skaters!N3:N623))/STDEV(Skaters!N3:N623)</f>
        <v>2.4848458427945417</v>
      </c>
      <c r="N104" s="33">
        <f>(VLOOKUP($A104,Skaters!$A1:$V623,15,FALSE)-AVERAGE(Skaters!O3:O623))/STDEV(Skaters!O3:O623)</f>
        <v>1.8011690963588287</v>
      </c>
      <c r="O104" s="33">
        <f>(VLOOKUP($A104,Skaters!$A1:$V623,16,FALSE)-AVERAGE(Skaters!P3:P623))/STDEV(Skaters!P3:P623)</f>
        <v>-0.75213763356837904</v>
      </c>
      <c r="P104" s="33">
        <f>(VLOOKUP($A104,Skaters!$A1:$V623,17,FALSE)-AVERAGE(Skaters!Q3:Q623))/STDEV(Skaters!Q3:Q623)</f>
        <v>0.52624439093783848</v>
      </c>
      <c r="Q104" s="33">
        <f>(VLOOKUP($A104,Skaters!$A1:$V623,18,FALSE)-AVERAGE(Skaters!R3:R623))/STDEV(Skaters!R3:R623)</f>
        <v>0.20134351924393323</v>
      </c>
      <c r="R104" s="33">
        <f>(VLOOKUP($A104,Skaters!$A1:$V623,19,FALSE)-AVERAGE(Skaters!S3:S623))/STDEV(Skaters!S3:S623)</f>
        <v>0.90324844472553045</v>
      </c>
      <c r="S104" s="33">
        <f>(VLOOKUP($A104,Skaters!$A1:$V623,20,FALSE)-AVERAGE(Skaters!T3:T623))/STDEV(Skaters!T3:T623)</f>
        <v>-0.54225266142088968</v>
      </c>
      <c r="T104" s="33">
        <f>(VLOOKUP($A104,Skaters!$A1:$V623,21,FALSE)-AVERAGE(Skaters!U3:U623))/STDEV(Skaters!U3:U623)</f>
        <v>-0.5671615451181532</v>
      </c>
      <c r="U104" s="33">
        <f>(VLOOKUP($A104,Skaters!$A1:$V623,22,FALSE)-AVERAGE(Skaters!V3:V623))/STDEV(Skaters!V3:V623)</f>
        <v>0.59196533244498095</v>
      </c>
      <c r="V104" s="33">
        <f>IFERROR((VLOOKUP($A104,Skaters!A1:X623,23,FALSE)-AVERAGE(Skaters!W3:W623))/STDEV(Skaters!W3:W623),0)</f>
        <v>0</v>
      </c>
      <c r="W104" s="33">
        <f>IFERROR((VLOOKUP($A104,Skaters!A1:X623,24,FALSE)-AVERAGE(Skaters!X3:X623))/STDEV(Skaters!X3:X623),0)</f>
        <v>0</v>
      </c>
    </row>
    <row r="105" spans="1:23" ht="21.25" customHeight="1" x14ac:dyDescent="0.2">
      <c r="A105" s="47" t="s">
        <v>152</v>
      </c>
      <c r="B105" s="38" t="s">
        <v>153</v>
      </c>
      <c r="C105" s="39">
        <v>26</v>
      </c>
      <c r="D105" s="38" t="s">
        <v>73</v>
      </c>
      <c r="E105" s="40">
        <f t="shared" si="2"/>
        <v>3.8802730016188924</v>
      </c>
      <c r="F105" s="41">
        <f t="shared" si="3"/>
        <v>9.7006825040472311E-2</v>
      </c>
      <c r="G105" s="42">
        <f>VLOOKUP(A105,Skaters!A1:G623,7,FALSE)</f>
        <v>40</v>
      </c>
      <c r="H105" s="43">
        <f>(VLOOKUP($A105,Skaters!$A1:$V623,8,FALSE)-AVERAGE(Skaters!H3:H623))/STDEV(Skaters!H3:H623)</f>
        <v>0.86164236259312632</v>
      </c>
      <c r="I105" s="33">
        <f>(VLOOKUP($A105,Skaters!$A1:$V623,10,FALSE)-AVERAGE(Skaters!J3:J623))/STDEV(Skaters!J3:J623)</f>
        <v>2.1216100018704713</v>
      </c>
      <c r="J105" s="33">
        <f>(VLOOKUP($A105,Skaters!$A1:$V623,11,FALSE)-AVERAGE(Skaters!K3:K623))/STDEV(Skaters!K3:K623)</f>
        <v>0.86200559832793355</v>
      </c>
      <c r="K105" s="33">
        <f>(VLOOKUP($A105,Skaters!$A1:$V623,12,FALSE)-AVERAGE(Skaters!L3:L623))/STDEV(Skaters!L3:L623)</f>
        <v>1.5405880481287333</v>
      </c>
      <c r="L105" s="33">
        <f>(VLOOKUP($A105,Skaters!$A1:$V623,13,FALSE)-AVERAGE(Skaters!M3:M623))/STDEV(Skaters!M3:M623)</f>
        <v>0.69625273243626029</v>
      </c>
      <c r="M105" s="33">
        <f>(VLOOKUP($A105,Skaters!$A1:$V623,14,FALSE)-AVERAGE(Skaters!N3:N623))/STDEV(Skaters!N3:N623)</f>
        <v>1.4889590263938566</v>
      </c>
      <c r="N105" s="33">
        <f>(VLOOKUP($A105,Skaters!$A1:$V623,15,FALSE)-AVERAGE(Skaters!O3:O623))/STDEV(Skaters!O3:O623)</f>
        <v>0.98880420309896289</v>
      </c>
      <c r="O105" s="33">
        <f>(VLOOKUP($A105,Skaters!$A1:$V623,16,FALSE)-AVERAGE(Skaters!P3:P623))/STDEV(Skaters!P3:P623)</f>
        <v>-0.55548804451573341</v>
      </c>
      <c r="P105" s="33">
        <f>(VLOOKUP($A105,Skaters!$A1:$V623,17,FALSE)-AVERAGE(Skaters!Q3:Q623))/STDEV(Skaters!Q3:Q623)</f>
        <v>-0.51430965396918371</v>
      </c>
      <c r="Q105" s="33">
        <f>(VLOOKUP($A105,Skaters!$A1:$V623,18,FALSE)-AVERAGE(Skaters!R3:R623))/STDEV(Skaters!R3:R623)</f>
        <v>-0.2329114895990021</v>
      </c>
      <c r="R105" s="33">
        <f>(VLOOKUP($A105,Skaters!$A1:$V623,19,FALSE)-AVERAGE(Skaters!S3:S623))/STDEV(Skaters!S3:S623)</f>
        <v>1.966369940457118</v>
      </c>
      <c r="S105" s="33">
        <f>(VLOOKUP($A105,Skaters!$A1:$V623,20,FALSE)-AVERAGE(Skaters!T3:T623))/STDEV(Skaters!T3:T623)</f>
        <v>-0.5348304184245315</v>
      </c>
      <c r="T105" s="33">
        <f>(VLOOKUP($A105,Skaters!$A1:$V623,21,FALSE)-AVERAGE(Skaters!U3:U623))/STDEV(Skaters!U3:U623)</f>
        <v>-0.59048650805970093</v>
      </c>
      <c r="U105" s="33">
        <f>(VLOOKUP($A105,Skaters!$A1:$V623,22,FALSE)-AVERAGE(Skaters!V3:V623))/STDEV(Skaters!V3:V623)</f>
        <v>1.1241923786808983</v>
      </c>
      <c r="V105" s="33">
        <f>IFERROR((VLOOKUP($A105,Skaters!A1:X623,23,FALSE)-AVERAGE(Skaters!W3:W623))/STDEV(Skaters!W3:W623),0)</f>
        <v>0</v>
      </c>
      <c r="W105" s="33">
        <f>IFERROR((VLOOKUP($A105,Skaters!A1:X623,24,FALSE)-AVERAGE(Skaters!X3:X623))/STDEV(Skaters!X3:X623),0)</f>
        <v>0</v>
      </c>
    </row>
    <row r="106" spans="1:23" ht="21.25" customHeight="1" x14ac:dyDescent="0.15">
      <c r="A106" s="44" t="s">
        <v>168</v>
      </c>
      <c r="B106" s="45" t="s">
        <v>122</v>
      </c>
      <c r="C106" s="46">
        <v>23</v>
      </c>
      <c r="D106" s="45" t="s">
        <v>103</v>
      </c>
      <c r="E106" s="40">
        <f t="shared" si="2"/>
        <v>3.8648746356001573</v>
      </c>
      <c r="F106" s="41">
        <f t="shared" si="3"/>
        <v>9.4265235014637988E-2</v>
      </c>
      <c r="G106" s="42">
        <f>VLOOKUP(A106,Skaters!A1:G623,7,FALSE)</f>
        <v>41</v>
      </c>
      <c r="H106" s="43">
        <f>(VLOOKUP($A106,Skaters!$A1:$V623,8,FALSE)-AVERAGE(Skaters!H3:H623))/STDEV(Skaters!H3:H623)</f>
        <v>-0.1458167491088635</v>
      </c>
      <c r="I106" s="33">
        <f>(VLOOKUP($A106,Skaters!$A1:$V623,10,FALSE)-AVERAGE(Skaters!J3:J623))/STDEV(Skaters!J3:J623)</f>
        <v>1.261681823499095</v>
      </c>
      <c r="J106" s="33">
        <f>(VLOOKUP($A106,Skaters!$A1:$V623,11,FALSE)-AVERAGE(Skaters!K3:K623))/STDEV(Skaters!K3:K623)</f>
        <v>1.3057361633385203</v>
      </c>
      <c r="K106" s="33">
        <f>(VLOOKUP($A106,Skaters!$A1:$V623,12,FALSE)-AVERAGE(Skaters!L3:L623))/STDEV(Skaters!L3:L623)</f>
        <v>1.4138698411290653</v>
      </c>
      <c r="L106" s="33">
        <f>(VLOOKUP($A106,Skaters!$A1:$V623,13,FALSE)-AVERAGE(Skaters!M3:M623))/STDEV(Skaters!M3:M623)</f>
        <v>0.82460509092323653</v>
      </c>
      <c r="M106" s="33">
        <f>(VLOOKUP($A106,Skaters!$A1:$V623,14,FALSE)-AVERAGE(Skaters!N3:N623))/STDEV(Skaters!N3:N623)</f>
        <v>0.33292085332886756</v>
      </c>
      <c r="N106" s="33">
        <f>(VLOOKUP($A106,Skaters!$A1:$V623,15,FALSE)-AVERAGE(Skaters!O3:O623))/STDEV(Skaters!O3:O623)</f>
        <v>0.83756210187081359</v>
      </c>
      <c r="O106" s="33">
        <f>(VLOOKUP($A106,Skaters!$A1:$V623,16,FALSE)-AVERAGE(Skaters!P3:P623))/STDEV(Skaters!P3:P623)</f>
        <v>-0.85499258662257915</v>
      </c>
      <c r="P106" s="33">
        <f>(VLOOKUP($A106,Skaters!$A1:$V623,17,FALSE)-AVERAGE(Skaters!Q3:Q623))/STDEV(Skaters!Q3:Q623)</f>
        <v>-1.5729735438446157</v>
      </c>
      <c r="Q106" s="33">
        <f>(VLOOKUP($A106,Skaters!$A1:$V623,18,FALSE)-AVERAGE(Skaters!R3:R623))/STDEV(Skaters!R3:R623)</f>
        <v>0.49028204259107128</v>
      </c>
      <c r="R106" s="33">
        <f>(VLOOKUP($A106,Skaters!$A1:$V623,19,FALSE)-AVERAGE(Skaters!S3:S623))/STDEV(Skaters!S3:S623)</f>
        <v>1.0515097701462082</v>
      </c>
      <c r="S106" s="33">
        <f>(VLOOKUP($A106,Skaters!$A1:$V623,20,FALSE)-AVERAGE(Skaters!T3:T623))/STDEV(Skaters!T3:T623)</f>
        <v>-0.54965209070593068</v>
      </c>
      <c r="T106" s="33">
        <f>(VLOOKUP($A106,Skaters!$A1:$V623,21,FALSE)-AVERAGE(Skaters!U3:U623))/STDEV(Skaters!U3:U623)</f>
        <v>-0.60755421840903312</v>
      </c>
      <c r="U106" s="33">
        <f>(VLOOKUP($A106,Skaters!$A1:$V623,22,FALSE)-AVERAGE(Skaters!V3:V623))/STDEV(Skaters!V3:V623)</f>
        <v>1.1960259579751271</v>
      </c>
      <c r="V106" s="33">
        <f>IFERROR((VLOOKUP($A106,Skaters!A1:X623,23,FALSE)-AVERAGE(Skaters!W3:W623))/STDEV(Skaters!W3:W623),0)</f>
        <v>0</v>
      </c>
      <c r="W106" s="33">
        <f>IFERROR((VLOOKUP($A106,Skaters!A1:X623,24,FALSE)-AVERAGE(Skaters!X3:X623))/STDEV(Skaters!X3:X623),0)</f>
        <v>0</v>
      </c>
    </row>
    <row r="107" spans="1:23" ht="21.25" customHeight="1" x14ac:dyDescent="0.15">
      <c r="A107" s="44" t="s">
        <v>282</v>
      </c>
      <c r="B107" s="48" t="s">
        <v>88</v>
      </c>
      <c r="C107" s="49">
        <v>28</v>
      </c>
      <c r="D107" s="48" t="s">
        <v>84</v>
      </c>
      <c r="E107" s="40">
        <f t="shared" si="2"/>
        <v>3.8600476795118794</v>
      </c>
      <c r="F107" s="41">
        <f t="shared" si="3"/>
        <v>9.6501191987796983E-2</v>
      </c>
      <c r="G107" s="42">
        <f>VLOOKUP(A107,Skaters!A1:G623,7,FALSE)</f>
        <v>40</v>
      </c>
      <c r="H107" s="43">
        <f>(VLOOKUP($A107,Skaters!$A1:$V623,8,FALSE)-AVERAGE(Skaters!H3:H623))/STDEV(Skaters!H3:H623)</f>
        <v>1.6387652536423907</v>
      </c>
      <c r="I107" s="33">
        <f>(VLOOKUP($A107,Skaters!$A1:$V623,10,FALSE)-AVERAGE(Skaters!J3:J623))/STDEV(Skaters!J3:J623)</f>
        <v>-0.64122452008452901</v>
      </c>
      <c r="J107" s="33">
        <f>(VLOOKUP($A107,Skaters!$A1:$V623,11,FALSE)-AVERAGE(Skaters!K3:K623))/STDEV(Skaters!K3:K623)</f>
        <v>0.97849653472521825</v>
      </c>
      <c r="K107" s="33">
        <f>(VLOOKUP($A107,Skaters!$A1:$V623,12,FALSE)-AVERAGE(Skaters!L3:L623))/STDEV(Skaters!L3:L623)</f>
        <v>0.3119148967847285</v>
      </c>
      <c r="L107" s="33">
        <f>(VLOOKUP($A107,Skaters!$A1:$V623,13,FALSE)-AVERAGE(Skaters!M3:M623))/STDEV(Skaters!M3:M623)</f>
        <v>0.27031323234268573</v>
      </c>
      <c r="M107" s="33">
        <f>(VLOOKUP($A107,Skaters!$A1:$V623,14,FALSE)-AVERAGE(Skaters!N3:N623))/STDEV(Skaters!N3:N623)</f>
        <v>-0.75240445072452433</v>
      </c>
      <c r="N107" s="33">
        <f>(VLOOKUP($A107,Skaters!$A1:$V623,15,FALSE)-AVERAGE(Skaters!O3:O623))/STDEV(Skaters!O3:O623)</f>
        <v>-0.53664260790211327</v>
      </c>
      <c r="O107" s="33">
        <f>(VLOOKUP($A107,Skaters!$A1:$V623,16,FALSE)-AVERAGE(Skaters!P3:P623))/STDEV(Skaters!P3:P623)</f>
        <v>2.0667633431404471</v>
      </c>
      <c r="P107" s="33">
        <f>(VLOOKUP($A107,Skaters!$A1:$V623,17,FALSE)-AVERAGE(Skaters!Q3:Q623))/STDEV(Skaters!Q3:Q623)</f>
        <v>1.4603755896170953</v>
      </c>
      <c r="Q107" s="33">
        <f>(VLOOKUP($A107,Skaters!$A1:$V623,18,FALSE)-AVERAGE(Skaters!R3:R623))/STDEV(Skaters!R3:R623)</f>
        <v>1.7223416972901706</v>
      </c>
      <c r="R107" s="33">
        <f>(VLOOKUP($A107,Skaters!$A1:$V623,19,FALSE)-AVERAGE(Skaters!S3:S623))/STDEV(Skaters!S3:S623)</f>
        <v>-0.60165757680986742</v>
      </c>
      <c r="S107" s="33">
        <f>(VLOOKUP($A107,Skaters!$A1:$V623,20,FALSE)-AVERAGE(Skaters!T3:T623))/STDEV(Skaters!T3:T623)</f>
        <v>-0.59276719759261765</v>
      </c>
      <c r="T107" s="33">
        <f>(VLOOKUP($A107,Skaters!$A1:$V623,21,FALSE)-AVERAGE(Skaters!U3:U623))/STDEV(Skaters!U3:U623)</f>
        <v>-0.64690211738451786</v>
      </c>
      <c r="U107" s="33">
        <f>(VLOOKUP($A107,Skaters!$A1:$V623,22,FALSE)-AVERAGE(Skaters!V3:V623))/STDEV(Skaters!V3:V623)</f>
        <v>-1.2078189545341931</v>
      </c>
      <c r="V107" s="33">
        <f>IFERROR((VLOOKUP($A107,Skaters!A1:X623,23,FALSE)-AVERAGE(Skaters!W3:W623))/STDEV(Skaters!W3:W623),0)</f>
        <v>0</v>
      </c>
      <c r="W107" s="33">
        <f>IFERROR((VLOOKUP($A107,Skaters!A1:X623,24,FALSE)-AVERAGE(Skaters!X3:X623))/STDEV(Skaters!X3:X623),0)</f>
        <v>0</v>
      </c>
    </row>
    <row r="108" spans="1:23" ht="21.25" customHeight="1" x14ac:dyDescent="0.15">
      <c r="A108" s="37" t="s">
        <v>160</v>
      </c>
      <c r="B108" s="38" t="s">
        <v>119</v>
      </c>
      <c r="C108" s="39">
        <v>24</v>
      </c>
      <c r="D108" s="38" t="s">
        <v>63</v>
      </c>
      <c r="E108" s="40">
        <f t="shared" si="2"/>
        <v>3.824284297406678</v>
      </c>
      <c r="F108" s="41">
        <f t="shared" si="3"/>
        <v>9.3275226766016531E-2</v>
      </c>
      <c r="G108" s="42">
        <f>VLOOKUP(A108,Skaters!A1:G623,7,FALSE)</f>
        <v>41</v>
      </c>
      <c r="H108" s="43">
        <f>(VLOOKUP($A108,Skaters!$A1:$V623,8,FALSE)-AVERAGE(Skaters!H3:H623))/STDEV(Skaters!H3:H623)</f>
        <v>0.69639871930463393</v>
      </c>
      <c r="I108" s="33">
        <f>(VLOOKUP($A108,Skaters!$A1:$V623,10,FALSE)-AVERAGE(Skaters!J3:J623))/STDEV(Skaters!J3:J623)</f>
        <v>1.3099402163171781</v>
      </c>
      <c r="J108" s="33">
        <f>(VLOOKUP($A108,Skaters!$A1:$V623,11,FALSE)-AVERAGE(Skaters!K3:K623))/STDEV(Skaters!K3:K623)</f>
        <v>0.66809887659305978</v>
      </c>
      <c r="K108" s="33">
        <f>(VLOOKUP($A108,Skaters!$A1:$V623,12,FALSE)-AVERAGE(Skaters!L3:L623))/STDEV(Skaters!L3:L623)</f>
        <v>1.0364666948980292</v>
      </c>
      <c r="L108" s="33">
        <f>(VLOOKUP($A108,Skaters!$A1:$V623,13,FALSE)-AVERAGE(Skaters!M3:M623))/STDEV(Skaters!M3:M623)</f>
        <v>1.4420903670786667</v>
      </c>
      <c r="M108" s="33">
        <f>(VLOOKUP($A108,Skaters!$A1:$V623,14,FALSE)-AVERAGE(Skaters!N3:N623))/STDEV(Skaters!N3:N623)</f>
        <v>1.8681967236656223</v>
      </c>
      <c r="N108" s="33">
        <f>(VLOOKUP($A108,Skaters!$A1:$V623,15,FALSE)-AVERAGE(Skaters!O3:O623))/STDEV(Skaters!O3:O623)</f>
        <v>1.1705691762033308</v>
      </c>
      <c r="O108" s="33">
        <f>(VLOOKUP($A108,Skaters!$A1:$V623,16,FALSE)-AVERAGE(Skaters!P3:P623))/STDEV(Skaters!P3:P623)</f>
        <v>-0.65923775647324756</v>
      </c>
      <c r="P108" s="33">
        <f>(VLOOKUP($A108,Skaters!$A1:$V623,17,FALSE)-AVERAGE(Skaters!Q3:Q623))/STDEV(Skaters!Q3:Q623)</f>
        <v>-1.0991323754001576</v>
      </c>
      <c r="Q108" s="33">
        <f>(VLOOKUP($A108,Skaters!$A1:$V623,18,FALSE)-AVERAGE(Skaters!R3:R623))/STDEV(Skaters!R3:R623)</f>
        <v>-0.10717658231230988</v>
      </c>
      <c r="R108" s="33">
        <f>(VLOOKUP($A108,Skaters!$A1:$V623,19,FALSE)-AVERAGE(Skaters!S3:S623))/STDEV(Skaters!S3:S623)</f>
        <v>1.2077617672134748</v>
      </c>
      <c r="S108" s="33">
        <f>(VLOOKUP($A108,Skaters!$A1:$V623,20,FALSE)-AVERAGE(Skaters!T3:T623))/STDEV(Skaters!T3:T623)</f>
        <v>-0.52093798190015539</v>
      </c>
      <c r="T108" s="33">
        <f>(VLOOKUP($A108,Skaters!$A1:$V623,21,FALSE)-AVERAGE(Skaters!U3:U623))/STDEV(Skaters!U3:U623)</f>
        <v>-0.52116123347911136</v>
      </c>
      <c r="U108" s="33">
        <f>(VLOOKUP($A108,Skaters!$A1:$V623,22,FALSE)-AVERAGE(Skaters!V3:V623))/STDEV(Skaters!V3:V623)</f>
        <v>0.4822817127883714</v>
      </c>
      <c r="V108" s="33">
        <f>IFERROR((VLOOKUP($A108,Skaters!A1:X623,23,FALSE)-AVERAGE(Skaters!W3:W623))/STDEV(Skaters!W3:W623),0)</f>
        <v>0</v>
      </c>
      <c r="W108" s="33">
        <f>IFERROR((VLOOKUP($A108,Skaters!A1:X623,24,FALSE)-AVERAGE(Skaters!X3:X623))/STDEV(Skaters!X3:X623),0)</f>
        <v>0</v>
      </c>
    </row>
    <row r="109" spans="1:23" ht="21.25" customHeight="1" x14ac:dyDescent="0.15">
      <c r="A109" s="44" t="s">
        <v>196</v>
      </c>
      <c r="B109" s="48" t="s">
        <v>58</v>
      </c>
      <c r="C109" s="49">
        <v>30</v>
      </c>
      <c r="D109" s="48" t="s">
        <v>84</v>
      </c>
      <c r="E109" s="40">
        <f t="shared" si="2"/>
        <v>3.7893114251622375</v>
      </c>
      <c r="F109" s="41">
        <f t="shared" si="3"/>
        <v>8.4206920559160833E-2</v>
      </c>
      <c r="G109" s="42">
        <f>VLOOKUP(A109,Skaters!A1:G623,7,FALSE)</f>
        <v>45</v>
      </c>
      <c r="H109" s="43">
        <f>(VLOOKUP($A109,Skaters!$A1:$V623,8,FALSE)-AVERAGE(Skaters!H3:H623))/STDEV(Skaters!H3:H623)</f>
        <v>0.73420724209731503</v>
      </c>
      <c r="I109" s="33">
        <f>(VLOOKUP($A109,Skaters!$A1:$V623,10,FALSE)-AVERAGE(Skaters!J3:J623))/STDEV(Skaters!J3:J623)</f>
        <v>-0.60858077783632025</v>
      </c>
      <c r="J109" s="33">
        <f>(VLOOKUP($A109,Skaters!$A1:$V623,11,FALSE)-AVERAGE(Skaters!K3:K623))/STDEV(Skaters!K3:K623)</f>
        <v>1.4088747340444638</v>
      </c>
      <c r="K109" s="33">
        <f>(VLOOKUP($A109,Skaters!$A1:$V623,12,FALSE)-AVERAGE(Skaters!L3:L623))/STDEV(Skaters!L3:L623)</f>
        <v>0.59737419112219459</v>
      </c>
      <c r="L109" s="33">
        <f>(VLOOKUP($A109,Skaters!$A1:$V623,13,FALSE)-AVERAGE(Skaters!M3:M623))/STDEV(Skaters!M3:M623)</f>
        <v>0.69526309809081865</v>
      </c>
      <c r="M109" s="33">
        <f>(VLOOKUP($A109,Skaters!$A1:$V623,14,FALSE)-AVERAGE(Skaters!N3:N623))/STDEV(Skaters!N3:N623)</f>
        <v>0.29719632557097164</v>
      </c>
      <c r="N109" s="33">
        <f>(VLOOKUP($A109,Skaters!$A1:$V623,15,FALSE)-AVERAGE(Skaters!O3:O623))/STDEV(Skaters!O3:O623)</f>
        <v>1.6694983788306592</v>
      </c>
      <c r="O109" s="33">
        <f>(VLOOKUP($A109,Skaters!$A1:$V623,16,FALSE)-AVERAGE(Skaters!P3:P623))/STDEV(Skaters!P3:P623)</f>
        <v>0.7709621234674241</v>
      </c>
      <c r="P109" s="33">
        <f>(VLOOKUP($A109,Skaters!$A1:$V623,17,FALSE)-AVERAGE(Skaters!Q3:Q623))/STDEV(Skaters!Q3:Q623)</f>
        <v>-0.8310298979288484</v>
      </c>
      <c r="Q109" s="33">
        <f>(VLOOKUP($A109,Skaters!$A1:$V623,18,FALSE)-AVERAGE(Skaters!R3:R623))/STDEV(Skaters!R3:R623)</f>
        <v>-0.14670613143480815</v>
      </c>
      <c r="R109" s="33">
        <f>(VLOOKUP($A109,Skaters!$A1:$V623,19,FALSE)-AVERAGE(Skaters!S3:S623))/STDEV(Skaters!S3:S623)</f>
        <v>-0.60940765376130368</v>
      </c>
      <c r="S109" s="33">
        <f>(VLOOKUP($A109,Skaters!$A1:$V623,20,FALSE)-AVERAGE(Skaters!T3:T623))/STDEV(Skaters!T3:T623)</f>
        <v>-0.5927671975926263</v>
      </c>
      <c r="T109" s="33">
        <f>(VLOOKUP($A109,Skaters!$A1:$V623,21,FALSE)-AVERAGE(Skaters!U3:U623))/STDEV(Skaters!U3:U623)</f>
        <v>-0.64690234740083585</v>
      </c>
      <c r="U109" s="33">
        <f>(VLOOKUP($A109,Skaters!$A1:$V623,22,FALSE)-AVERAGE(Skaters!V3:V623))/STDEV(Skaters!V3:V623)</f>
        <v>-1.2078191348136267</v>
      </c>
      <c r="V109" s="33">
        <f>IFERROR((VLOOKUP($A109,Skaters!A1:X623,23,FALSE)-AVERAGE(Skaters!W3:W623))/STDEV(Skaters!W3:W623),0)</f>
        <v>0</v>
      </c>
      <c r="W109" s="33">
        <f>IFERROR((VLOOKUP($A109,Skaters!A1:X623,24,FALSE)-AVERAGE(Skaters!X3:X623))/STDEV(Skaters!X3:X623),0)</f>
        <v>0</v>
      </c>
    </row>
    <row r="110" spans="1:23" ht="21.25" customHeight="1" x14ac:dyDescent="0.15">
      <c r="A110" s="44" t="s">
        <v>203</v>
      </c>
      <c r="B110" s="48" t="s">
        <v>69</v>
      </c>
      <c r="C110" s="49">
        <v>30</v>
      </c>
      <c r="D110" s="48" t="s">
        <v>66</v>
      </c>
      <c r="E110" s="40">
        <f t="shared" si="2"/>
        <v>3.7812186004645314</v>
      </c>
      <c r="F110" s="41">
        <f t="shared" si="3"/>
        <v>8.5936786374193899E-2</v>
      </c>
      <c r="G110" s="42">
        <f>VLOOKUP(A110,Skaters!A1:G623,7,FALSE)</f>
        <v>44</v>
      </c>
      <c r="H110" s="43">
        <f>(VLOOKUP($A110,Skaters!$A1:$V623,8,FALSE)-AVERAGE(Skaters!H3:H623))/STDEV(Skaters!H3:H623)</f>
        <v>-7.9645370203023855E-2</v>
      </c>
      <c r="I110" s="33">
        <f>(VLOOKUP($A110,Skaters!$A1:$V623,10,FALSE)-AVERAGE(Skaters!J3:J623))/STDEV(Skaters!J3:J623)</f>
        <v>0.30373082215218733</v>
      </c>
      <c r="J110" s="33">
        <f>(VLOOKUP($A110,Skaters!$A1:$V623,11,FALSE)-AVERAGE(Skaters!K3:K623))/STDEV(Skaters!K3:K623)</f>
        <v>0.98279058117483853</v>
      </c>
      <c r="K110" s="33">
        <f>(VLOOKUP($A110,Skaters!$A1:$V623,12,FALSE)-AVERAGE(Skaters!L3:L623))/STDEV(Skaters!L3:L623)</f>
        <v>0.75984788371167378</v>
      </c>
      <c r="L110" s="33">
        <f>(VLOOKUP($A110,Skaters!$A1:$V623,13,FALSE)-AVERAGE(Skaters!M3:M623))/STDEV(Skaters!M3:M623)</f>
        <v>1.1938057236554154</v>
      </c>
      <c r="M110" s="33">
        <f>(VLOOKUP($A110,Skaters!$A1:$V623,14,FALSE)-AVERAGE(Skaters!N3:N623))/STDEV(Skaters!N3:N623)</f>
        <v>0.44026701734702239</v>
      </c>
      <c r="N110" s="33">
        <f>(VLOOKUP($A110,Skaters!$A1:$V623,15,FALSE)-AVERAGE(Skaters!O3:O623))/STDEV(Skaters!O3:O623)</f>
        <v>0.53003212301167169</v>
      </c>
      <c r="O110" s="33">
        <f>(VLOOKUP($A110,Skaters!$A1:$V623,16,FALSE)-AVERAGE(Skaters!P3:P623))/STDEV(Skaters!P3:P623)</f>
        <v>-0.53855821521114444</v>
      </c>
      <c r="P110" s="33">
        <f>(VLOOKUP($A110,Skaters!$A1:$V623,17,FALSE)-AVERAGE(Skaters!Q3:Q623))/STDEV(Skaters!Q3:Q623)</f>
        <v>-0.85674894368042898</v>
      </c>
      <c r="Q110" s="33">
        <f>(VLOOKUP($A110,Skaters!$A1:$V623,18,FALSE)-AVERAGE(Skaters!R3:R623))/STDEV(Skaters!R3:R623)</f>
        <v>1.3094175656815625</v>
      </c>
      <c r="R110" s="33">
        <f>(VLOOKUP($A110,Skaters!$A1:$V623,19,FALSE)-AVERAGE(Skaters!S3:S623))/STDEV(Skaters!S3:S623)</f>
        <v>0.67941363732848403</v>
      </c>
      <c r="S110" s="33">
        <f>(VLOOKUP($A110,Skaters!$A1:$V623,20,FALSE)-AVERAGE(Skaters!T3:T623))/STDEV(Skaters!T3:T623)</f>
        <v>-0.52725641944956447</v>
      </c>
      <c r="T110" s="33">
        <f>(VLOOKUP($A110,Skaters!$A1:$V623,21,FALSE)-AVERAGE(Skaters!U3:U623))/STDEV(Skaters!U3:U623)</f>
        <v>-0.55880545257581793</v>
      </c>
      <c r="U110" s="33">
        <f>(VLOOKUP($A110,Skaters!$A1:$V623,22,FALSE)-AVERAGE(Skaters!V3:V623))/STDEV(Skaters!V3:V623)</f>
        <v>0.76611322378464397</v>
      </c>
      <c r="V110" s="33">
        <f>IFERROR((VLOOKUP($A110,Skaters!A1:X623,23,FALSE)-AVERAGE(Skaters!W3:W623))/STDEV(Skaters!W3:W623),0)</f>
        <v>0</v>
      </c>
      <c r="W110" s="33">
        <f>IFERROR((VLOOKUP($A110,Skaters!A1:X623,24,FALSE)-AVERAGE(Skaters!X3:X623))/STDEV(Skaters!X3:X623),0)</f>
        <v>0</v>
      </c>
    </row>
    <row r="111" spans="1:23" ht="21.25" customHeight="1" x14ac:dyDescent="0.15">
      <c r="A111" s="44" t="s">
        <v>206</v>
      </c>
      <c r="B111" s="48" t="s">
        <v>88</v>
      </c>
      <c r="C111" s="49">
        <v>26</v>
      </c>
      <c r="D111" s="48" t="s">
        <v>103</v>
      </c>
      <c r="E111" s="40">
        <f t="shared" si="2"/>
        <v>3.7025473167559921</v>
      </c>
      <c r="F111" s="41">
        <f t="shared" si="3"/>
        <v>9.2563682918899798E-2</v>
      </c>
      <c r="G111" s="42">
        <f>VLOOKUP(A111,Skaters!A1:G623,7,FALSE)</f>
        <v>40</v>
      </c>
      <c r="H111" s="43">
        <f>(VLOOKUP($A111,Skaters!$A1:$V623,8,FALSE)-AVERAGE(Skaters!H3:H623))/STDEV(Skaters!H3:H623)</f>
        <v>0.24089042737930907</v>
      </c>
      <c r="I111" s="33">
        <f>(VLOOKUP($A111,Skaters!$A1:$V623,10,FALSE)-AVERAGE(Skaters!J3:J623))/STDEV(Skaters!J3:J623)</f>
        <v>1.2235965647142497</v>
      </c>
      <c r="J111" s="33">
        <f>(VLOOKUP($A111,Skaters!$A1:$V623,11,FALSE)-AVERAGE(Skaters!K3:K623))/STDEV(Skaters!K3:K623)</f>
        <v>0.62577950457570108</v>
      </c>
      <c r="K111" s="33">
        <f>(VLOOKUP($A111,Skaters!$A1:$V623,12,FALSE)-AVERAGE(Skaters!L3:L623))/STDEV(Skaters!L3:L623)</f>
        <v>0.96922682965952656</v>
      </c>
      <c r="L111" s="33">
        <f>(VLOOKUP($A111,Skaters!$A1:$V623,13,FALSE)-AVERAGE(Skaters!M3:M623))/STDEV(Skaters!M3:M623)</f>
        <v>0.22882240169197965</v>
      </c>
      <c r="M111" s="33">
        <f>(VLOOKUP($A111,Skaters!$A1:$V623,14,FALSE)-AVERAGE(Skaters!N3:N623))/STDEV(Skaters!N3:N623)</f>
        <v>1.8517378764890295</v>
      </c>
      <c r="N111" s="33">
        <f>(VLOOKUP($A111,Skaters!$A1:$V623,15,FALSE)-AVERAGE(Skaters!O3:O623))/STDEV(Skaters!O3:O623)</f>
        <v>1.3102254086038825</v>
      </c>
      <c r="O111" s="33">
        <f>(VLOOKUP($A111,Skaters!$A1:$V623,16,FALSE)-AVERAGE(Skaters!P3:P623))/STDEV(Skaters!P3:P623)</f>
        <v>-0.73295054227809675</v>
      </c>
      <c r="P111" s="33">
        <f>(VLOOKUP($A111,Skaters!$A1:$V623,17,FALSE)-AVERAGE(Skaters!Q3:Q623))/STDEV(Skaters!Q3:Q623)</f>
        <v>-1.0527855892464624</v>
      </c>
      <c r="Q111" s="33">
        <f>(VLOOKUP($A111,Skaters!$A1:$V623,18,FALSE)-AVERAGE(Skaters!R3:R623))/STDEV(Skaters!R3:R623)</f>
        <v>1.0470739794482762</v>
      </c>
      <c r="R111" s="33">
        <f>(VLOOKUP($A111,Skaters!$A1:$V623,19,FALSE)-AVERAGE(Skaters!S3:S623))/STDEV(Skaters!S3:S623)</f>
        <v>1.1258032849509922</v>
      </c>
      <c r="S111" s="33">
        <f>(VLOOKUP($A111,Skaters!$A1:$V623,20,FALSE)-AVERAGE(Skaters!T3:T623))/STDEV(Skaters!T3:T623)</f>
        <v>-1.6958877139472989E-2</v>
      </c>
      <c r="T111" s="33">
        <f>(VLOOKUP($A111,Skaters!$A1:$V623,21,FALSE)-AVERAGE(Skaters!U3:U623))/STDEV(Skaters!U3:U623)</f>
        <v>0.17306269039053965</v>
      </c>
      <c r="U111" s="33">
        <f>(VLOOKUP($A111,Skaters!$A1:$V623,22,FALSE)-AVERAGE(Skaters!V3:V623))/STDEV(Skaters!V3:V623)</f>
        <v>0.70342422954921824</v>
      </c>
      <c r="V111" s="33">
        <f>IFERROR((VLOOKUP($A111,Skaters!A1:X623,23,FALSE)-AVERAGE(Skaters!W3:W623))/STDEV(Skaters!W3:W623),0)</f>
        <v>0</v>
      </c>
      <c r="W111" s="33">
        <f>IFERROR((VLOOKUP($A111,Skaters!A1:X623,24,FALSE)-AVERAGE(Skaters!X3:X623))/STDEV(Skaters!X3:X623),0)</f>
        <v>0</v>
      </c>
    </row>
    <row r="112" spans="1:23" ht="21.25" customHeight="1" x14ac:dyDescent="0.15">
      <c r="A112" s="44" t="s">
        <v>177</v>
      </c>
      <c r="B112" s="45" t="s">
        <v>122</v>
      </c>
      <c r="C112" s="46">
        <v>30</v>
      </c>
      <c r="D112" s="45" t="s">
        <v>59</v>
      </c>
      <c r="E112" s="40">
        <f t="shared" si="2"/>
        <v>3.6979107518443257</v>
      </c>
      <c r="F112" s="41">
        <f t="shared" si="3"/>
        <v>9.0192945166934768E-2</v>
      </c>
      <c r="G112" s="42">
        <f>VLOOKUP(A112,Skaters!A1:G623,7,FALSE)</f>
        <v>41</v>
      </c>
      <c r="H112" s="43">
        <f>(VLOOKUP($A112,Skaters!$A1:$V623,8,FALSE)-AVERAGE(Skaters!H3:H623))/STDEV(Skaters!H3:H623)</f>
        <v>0.68973164539691989</v>
      </c>
      <c r="I112" s="33">
        <f>(VLOOKUP($A112,Skaters!$A1:$V623,10,FALSE)-AVERAGE(Skaters!J3:J623))/STDEV(Skaters!J3:J623)</f>
        <v>0.88693797723882595</v>
      </c>
      <c r="J112" s="33">
        <f>(VLOOKUP($A112,Skaters!$A1:$V623,11,FALSE)-AVERAGE(Skaters!K3:K623))/STDEV(Skaters!K3:K623)</f>
        <v>1.441547634603735</v>
      </c>
      <c r="K112" s="33">
        <f>(VLOOKUP($A112,Skaters!$A1:$V623,12,FALSE)-AVERAGE(Skaters!L3:L623))/STDEV(Skaters!L3:L623)</f>
        <v>1.3225270913208103</v>
      </c>
      <c r="L112" s="33">
        <f>(VLOOKUP($A112,Skaters!$A1:$V623,13,FALSE)-AVERAGE(Skaters!M3:M623))/STDEV(Skaters!M3:M623)</f>
        <v>0.48546660983254536</v>
      </c>
      <c r="M112" s="33">
        <f>(VLOOKUP($A112,Skaters!$A1:$V623,14,FALSE)-AVERAGE(Skaters!N3:N623))/STDEV(Skaters!N3:N623)</f>
        <v>0.68980988202224369</v>
      </c>
      <c r="N112" s="33">
        <f>(VLOOKUP($A112,Skaters!$A1:$V623,15,FALSE)-AVERAGE(Skaters!O3:O623))/STDEV(Skaters!O3:O623)</f>
        <v>0.90235831405531775</v>
      </c>
      <c r="O112" s="33">
        <f>(VLOOKUP($A112,Skaters!$A1:$V623,16,FALSE)-AVERAGE(Skaters!P3:P623))/STDEV(Skaters!P3:P623)</f>
        <v>-0.49654185029413861</v>
      </c>
      <c r="P112" s="33">
        <f>(VLOOKUP($A112,Skaters!$A1:$V623,17,FALSE)-AVERAGE(Skaters!Q3:Q623))/STDEV(Skaters!Q3:Q623)</f>
        <v>-1.3006376009325906</v>
      </c>
      <c r="Q112" s="33">
        <f>(VLOOKUP($A112,Skaters!$A1:$V623,18,FALSE)-AVERAGE(Skaters!R3:R623))/STDEV(Skaters!R3:R623)</f>
        <v>0.47814206640804013</v>
      </c>
      <c r="R112" s="33">
        <f>(VLOOKUP($A112,Skaters!$A1:$V623,19,FALSE)-AVERAGE(Skaters!S3:S623))/STDEV(Skaters!S3:S623)</f>
        <v>0.71949346213847953</v>
      </c>
      <c r="S112" s="33">
        <f>(VLOOKUP($A112,Skaters!$A1:$V623,20,FALSE)-AVERAGE(Skaters!T3:T623))/STDEV(Skaters!T3:T623)</f>
        <v>3.7423118515039824</v>
      </c>
      <c r="T112" s="33">
        <f>(VLOOKUP($A112,Skaters!$A1:$V623,21,FALSE)-AVERAGE(Skaters!U3:U623))/STDEV(Skaters!U3:U623)</f>
        <v>2.7965011935749033</v>
      </c>
      <c r="U112" s="33">
        <f>(VLOOKUP($A112,Skaters!$A1:$V623,22,FALSE)-AVERAGE(Skaters!V3:V623))/STDEV(Skaters!V3:V623)</f>
        <v>1.3484605728312311</v>
      </c>
      <c r="V112" s="33">
        <f>IFERROR((VLOOKUP($A112,Skaters!A1:X623,23,FALSE)-AVERAGE(Skaters!W3:W623))/STDEV(Skaters!W3:W623),0)</f>
        <v>0</v>
      </c>
      <c r="W112" s="33">
        <f>IFERROR((VLOOKUP($A112,Skaters!A1:X623,24,FALSE)-AVERAGE(Skaters!X3:X623))/STDEV(Skaters!X3:X623),0)</f>
        <v>0</v>
      </c>
    </row>
    <row r="113" spans="1:23" ht="21.25" customHeight="1" x14ac:dyDescent="0.15">
      <c r="A113" s="44" t="s">
        <v>140</v>
      </c>
      <c r="B113" s="45" t="s">
        <v>141</v>
      </c>
      <c r="C113" s="46">
        <v>34</v>
      </c>
      <c r="D113" s="45" t="s">
        <v>60</v>
      </c>
      <c r="E113" s="40">
        <f t="shared" si="2"/>
        <v>3.6312092593475076</v>
      </c>
      <c r="F113" s="41">
        <f t="shared" si="3"/>
        <v>8.8566079496280675E-2</v>
      </c>
      <c r="G113" s="42">
        <f>VLOOKUP(A113,Skaters!A1:G623,7,FALSE)</f>
        <v>41</v>
      </c>
      <c r="H113" s="43">
        <f>(VLOOKUP($A113,Skaters!$A1:$V623,8,FALSE)-AVERAGE(Skaters!H3:H623))/STDEV(Skaters!H3:H623)</f>
        <v>0.64887262976469351</v>
      </c>
      <c r="I113" s="33">
        <f>(VLOOKUP($A113,Skaters!$A1:$V623,10,FALSE)-AVERAGE(Skaters!J3:J623))/STDEV(Skaters!J3:J623)</f>
        <v>1.3179501653601799</v>
      </c>
      <c r="J113" s="33">
        <f>(VLOOKUP($A113,Skaters!$A1:$V623,11,FALSE)-AVERAGE(Skaters!K3:K623))/STDEV(Skaters!K3:K623)</f>
        <v>1.2003195919716438</v>
      </c>
      <c r="K113" s="33">
        <f>(VLOOKUP($A113,Skaters!$A1:$V623,12,FALSE)-AVERAGE(Skaters!L3:L623))/STDEV(Skaters!L3:L623)</f>
        <v>1.3742291756407574</v>
      </c>
      <c r="L113" s="33">
        <f>(VLOOKUP($A113,Skaters!$A1:$V623,13,FALSE)-AVERAGE(Skaters!M3:M623))/STDEV(Skaters!M3:M623)</f>
        <v>1.2755721947531715</v>
      </c>
      <c r="M113" s="33">
        <f>(VLOOKUP($A113,Skaters!$A1:$V623,14,FALSE)-AVERAGE(Skaters!N3:N623))/STDEV(Skaters!N3:N623)</f>
        <v>0.77143965922986646</v>
      </c>
      <c r="N113" s="33">
        <f>(VLOOKUP($A113,Skaters!$A1:$V623,15,FALSE)-AVERAGE(Skaters!O3:O623))/STDEV(Skaters!O3:O623)</f>
        <v>1.3262689619804688</v>
      </c>
      <c r="O113" s="33">
        <f>(VLOOKUP($A113,Skaters!$A1:$V623,16,FALSE)-AVERAGE(Skaters!P3:P623))/STDEV(Skaters!P3:P623)</f>
        <v>-1.1007033307374772</v>
      </c>
      <c r="P113" s="33">
        <f>(VLOOKUP($A113,Skaters!$A1:$V623,17,FALSE)-AVERAGE(Skaters!Q3:Q623))/STDEV(Skaters!Q3:Q623)</f>
        <v>-0.79920502002129779</v>
      </c>
      <c r="Q113" s="33">
        <f>(VLOOKUP($A113,Skaters!$A1:$V623,18,FALSE)-AVERAGE(Skaters!R3:R623))/STDEV(Skaters!R3:R623)</f>
        <v>-0.3881983239804786</v>
      </c>
      <c r="R113" s="33">
        <f>(VLOOKUP($A113,Skaters!$A1:$V623,19,FALSE)-AVERAGE(Skaters!S3:S623))/STDEV(Skaters!S3:S623)</f>
        <v>0.96043493276222058</v>
      </c>
      <c r="S113" s="33">
        <f>(VLOOKUP($A113,Skaters!$A1:$V623,20,FALSE)-AVERAGE(Skaters!T3:T623))/STDEV(Skaters!T3:T623)</f>
        <v>2.8471758632257833</v>
      </c>
      <c r="T113" s="33">
        <f>(VLOOKUP($A113,Skaters!$A1:$V623,21,FALSE)-AVERAGE(Skaters!U3:U623))/STDEV(Skaters!U3:U623)</f>
        <v>1.8052345415090374</v>
      </c>
      <c r="U113" s="33">
        <f>(VLOOKUP($A113,Skaters!$A1:$V623,22,FALSE)-AVERAGE(Skaters!V3:V623))/STDEV(Skaters!V3:V623)</f>
        <v>1.465173088594433</v>
      </c>
      <c r="V113" s="33">
        <f>IFERROR((VLOOKUP($A113,Skaters!A1:X623,23,FALSE)-AVERAGE(Skaters!W3:W623))/STDEV(Skaters!W3:W623),0)</f>
        <v>0</v>
      </c>
      <c r="W113" s="33">
        <f>IFERROR((VLOOKUP($A113,Skaters!A1:X623,24,FALSE)-AVERAGE(Skaters!X3:X623))/STDEV(Skaters!X3:X623),0)</f>
        <v>0</v>
      </c>
    </row>
    <row r="114" spans="1:23" ht="21.25" customHeight="1" x14ac:dyDescent="0.15">
      <c r="A114" s="44" t="s">
        <v>229</v>
      </c>
      <c r="B114" s="45" t="s">
        <v>94</v>
      </c>
      <c r="C114" s="46">
        <v>22</v>
      </c>
      <c r="D114" s="45" t="s">
        <v>84</v>
      </c>
      <c r="E114" s="40">
        <f t="shared" si="2"/>
        <v>3.5800109261487472</v>
      </c>
      <c r="F114" s="41">
        <f t="shared" si="3"/>
        <v>8.1363884685198798E-2</v>
      </c>
      <c r="G114" s="42">
        <f>VLOOKUP(A114,Skaters!A1:G623,7,FALSE)</f>
        <v>44</v>
      </c>
      <c r="H114" s="43">
        <f>(VLOOKUP($A114,Skaters!$A1:$V623,8,FALSE)-AVERAGE(Skaters!H3:H623))/STDEV(Skaters!H3:H623)</f>
        <v>1.9967275965814697</v>
      </c>
      <c r="I114" s="33">
        <f>(VLOOKUP($A114,Skaters!$A1:$V623,10,FALSE)-AVERAGE(Skaters!J3:J623))/STDEV(Skaters!J3:J623)</f>
        <v>-0.4281695576961187</v>
      </c>
      <c r="J114" s="33">
        <f>(VLOOKUP($A114,Skaters!$A1:$V623,11,FALSE)-AVERAGE(Skaters!K3:K623))/STDEV(Skaters!K3:K623)</f>
        <v>0.92200056061407043</v>
      </c>
      <c r="K114" s="33">
        <f>(VLOOKUP($A114,Skaters!$A1:$V623,12,FALSE)-AVERAGE(Skaters!L3:L623))/STDEV(Skaters!L3:L623)</f>
        <v>0.37684750198726857</v>
      </c>
      <c r="L114" s="33">
        <f>(VLOOKUP($A114,Skaters!$A1:$V623,13,FALSE)-AVERAGE(Skaters!M3:M623))/STDEV(Skaters!M3:M623)</f>
        <v>0.84272832883032489</v>
      </c>
      <c r="M114" s="33">
        <f>(VLOOKUP($A114,Skaters!$A1:$V623,14,FALSE)-AVERAGE(Skaters!N3:N623))/STDEV(Skaters!N3:N623)</f>
        <v>-8.7414442583994174E-3</v>
      </c>
      <c r="N114" s="33">
        <f>(VLOOKUP($A114,Skaters!$A1:$V623,15,FALSE)-AVERAGE(Skaters!O3:O623))/STDEV(Skaters!O3:O623)</f>
        <v>0.60141894812802232</v>
      </c>
      <c r="O114" s="33">
        <f>(VLOOKUP($A114,Skaters!$A1:$V623,16,FALSE)-AVERAGE(Skaters!P3:P623))/STDEV(Skaters!P3:P623)</f>
        <v>1.1825720379996665</v>
      </c>
      <c r="P114" s="33">
        <f>(VLOOKUP($A114,Skaters!$A1:$V623,17,FALSE)-AVERAGE(Skaters!Q3:Q623))/STDEV(Skaters!Q3:Q623)</f>
        <v>-0.50582226246588091</v>
      </c>
      <c r="Q114" s="33">
        <f>(VLOOKUP($A114,Skaters!$A1:$V623,18,FALSE)-AVERAGE(Skaters!R3:R623))/STDEV(Skaters!R3:R623)</f>
        <v>0.45946060827278196</v>
      </c>
      <c r="R114" s="33">
        <f>(VLOOKUP($A114,Skaters!$A1:$V623,19,FALSE)-AVERAGE(Skaters!S3:S623))/STDEV(Skaters!S3:S623)</f>
        <v>-0.30567461221345316</v>
      </c>
      <c r="S114" s="33">
        <f>(VLOOKUP($A114,Skaters!$A1:$V623,20,FALSE)-AVERAGE(Skaters!T3:T623))/STDEV(Skaters!T3:T623)</f>
        <v>-0.5927671975926263</v>
      </c>
      <c r="T114" s="33">
        <f>(VLOOKUP($A114,Skaters!$A1:$V623,21,FALSE)-AVERAGE(Skaters!U3:U623))/STDEV(Skaters!U3:U623)</f>
        <v>-0.64690234740083585</v>
      </c>
      <c r="U114" s="33">
        <f>(VLOOKUP($A114,Skaters!$A1:$V623,22,FALSE)-AVERAGE(Skaters!V3:V623))/STDEV(Skaters!V3:V623)</f>
        <v>-1.2078191348136267</v>
      </c>
      <c r="V114" s="33">
        <f>IFERROR((VLOOKUP($A114,Skaters!A1:X623,23,FALSE)-AVERAGE(Skaters!W3:W623))/STDEV(Skaters!W3:W623),0)</f>
        <v>0</v>
      </c>
      <c r="W114" s="33">
        <f>IFERROR((VLOOKUP($A114,Skaters!A1:X623,24,FALSE)-AVERAGE(Skaters!X3:X623))/STDEV(Skaters!X3:X623),0)</f>
        <v>0</v>
      </c>
    </row>
    <row r="115" spans="1:23" ht="21.25" customHeight="1" x14ac:dyDescent="0.15">
      <c r="A115" s="44" t="s">
        <v>224</v>
      </c>
      <c r="B115" s="45" t="s">
        <v>70</v>
      </c>
      <c r="C115" s="46">
        <v>30</v>
      </c>
      <c r="D115" s="45" t="s">
        <v>66</v>
      </c>
      <c r="E115" s="40">
        <f t="shared" si="2"/>
        <v>3.57307859174146</v>
      </c>
      <c r="F115" s="41">
        <f t="shared" si="3"/>
        <v>9.1617399788242571E-2</v>
      </c>
      <c r="G115" s="42">
        <f>VLOOKUP(A115,Skaters!A1:G623,7,FALSE)</f>
        <v>39</v>
      </c>
      <c r="H115" s="43">
        <f>(VLOOKUP($A115,Skaters!$A1:$V623,8,FALSE)-AVERAGE(Skaters!H3:H623))/STDEV(Skaters!H3:H623)</f>
        <v>1.0607732863568992E-2</v>
      </c>
      <c r="I115" s="33">
        <f>(VLOOKUP($A115,Skaters!$A1:$V623,10,FALSE)-AVERAGE(Skaters!J3:J623))/STDEV(Skaters!J3:J623)</f>
        <v>0.90672764968118014</v>
      </c>
      <c r="J115" s="33">
        <f>(VLOOKUP($A115,Skaters!$A1:$V623,11,FALSE)-AVERAGE(Skaters!K3:K623))/STDEV(Skaters!K3:K623)</f>
        <v>0.68132550060259223</v>
      </c>
      <c r="K115" s="33">
        <f>(VLOOKUP($A115,Skaters!$A1:$V623,12,FALSE)-AVERAGE(Skaters!L3:L623))/STDEV(Skaters!L3:L623)</f>
        <v>0.85478365073449603</v>
      </c>
      <c r="L115" s="33">
        <f>(VLOOKUP($A115,Skaters!$A1:$V623,13,FALSE)-AVERAGE(Skaters!M3:M623))/STDEV(Skaters!M3:M623)</f>
        <v>9.6573976014062451E-2</v>
      </c>
      <c r="M115" s="33">
        <f>(VLOOKUP($A115,Skaters!$A1:$V623,14,FALSE)-AVERAGE(Skaters!N3:N623))/STDEV(Skaters!N3:N623)</f>
        <v>0.79792306782613909</v>
      </c>
      <c r="N115" s="33">
        <f>(VLOOKUP($A115,Skaters!$A1:$V623,15,FALSE)-AVERAGE(Skaters!O3:O623))/STDEV(Skaters!O3:O623)</f>
        <v>0.93594364875042191</v>
      </c>
      <c r="O115" s="33">
        <f>(VLOOKUP($A115,Skaters!$A1:$V623,16,FALSE)-AVERAGE(Skaters!P3:P623))/STDEV(Skaters!P3:P623)</f>
        <v>-0.37322873046328831</v>
      </c>
      <c r="P115" s="33">
        <f>(VLOOKUP($A115,Skaters!$A1:$V623,17,FALSE)-AVERAGE(Skaters!Q3:Q623))/STDEV(Skaters!Q3:Q623)</f>
        <v>0.22070089374239035</v>
      </c>
      <c r="Q115" s="33">
        <f>(VLOOKUP($A115,Skaters!$A1:$V623,18,FALSE)-AVERAGE(Skaters!R3:R623))/STDEV(Skaters!R3:R623)</f>
        <v>1.3257365471564913</v>
      </c>
      <c r="R115" s="33">
        <f>(VLOOKUP($A115,Skaters!$A1:$V623,19,FALSE)-AVERAGE(Skaters!S3:S623))/STDEV(Skaters!S3:S623)</f>
        <v>1.2730741734455366</v>
      </c>
      <c r="S115" s="33">
        <f>(VLOOKUP($A115,Skaters!$A1:$V623,20,FALSE)-AVERAGE(Skaters!T3:T623))/STDEV(Skaters!T3:T623)</f>
        <v>-0.5870376735074968</v>
      </c>
      <c r="T115" s="33">
        <f>(VLOOKUP($A115,Skaters!$A1:$V623,21,FALSE)-AVERAGE(Skaters!U3:U623))/STDEV(Skaters!U3:U623)</f>
        <v>-0.59383212017243192</v>
      </c>
      <c r="U115" s="33">
        <f>(VLOOKUP($A115,Skaters!$A1:$V623,22,FALSE)-AVERAGE(Skaters!V3:V623))/STDEV(Skaters!V3:V623)</f>
        <v>-0.74627922252165857</v>
      </c>
      <c r="V115" s="33">
        <f>IFERROR((VLOOKUP($A115,Skaters!A1:X623,23,FALSE)-AVERAGE(Skaters!W3:W623))/STDEV(Skaters!W3:W623),0)</f>
        <v>0</v>
      </c>
      <c r="W115" s="33">
        <f>IFERROR((VLOOKUP($A115,Skaters!A1:X623,24,FALSE)-AVERAGE(Skaters!X3:X623))/STDEV(Skaters!X3:X623),0)</f>
        <v>0</v>
      </c>
    </row>
    <row r="116" spans="1:23" ht="21.25" customHeight="1" x14ac:dyDescent="0.15">
      <c r="A116" s="44" t="s">
        <v>267</v>
      </c>
      <c r="B116" s="48" t="s">
        <v>72</v>
      </c>
      <c r="C116" s="49">
        <v>28</v>
      </c>
      <c r="D116" s="48" t="s">
        <v>84</v>
      </c>
      <c r="E116" s="40">
        <f t="shared" si="2"/>
        <v>3.5482649570465341</v>
      </c>
      <c r="F116" s="41">
        <f t="shared" si="3"/>
        <v>7.8850332378811866E-2</v>
      </c>
      <c r="G116" s="42">
        <f>VLOOKUP(A116,Skaters!A1:G623,7,FALSE)</f>
        <v>45</v>
      </c>
      <c r="H116" s="43">
        <f>(VLOOKUP($A116,Skaters!$A1:$V623,8,FALSE)-AVERAGE(Skaters!H3:H623))/STDEV(Skaters!H3:H623)</f>
        <v>1.738068006967538</v>
      </c>
      <c r="I116" s="33">
        <f>(VLOOKUP($A116,Skaters!$A1:$V623,10,FALSE)-AVERAGE(Skaters!J3:J623))/STDEV(Skaters!J3:J623)</f>
        <v>-0.47488745911664459</v>
      </c>
      <c r="J116" s="33">
        <f>(VLOOKUP($A116,Skaters!$A1:$V623,11,FALSE)-AVERAGE(Skaters!K3:K623))/STDEV(Skaters!K3:K623)</f>
        <v>0.80991883120098185</v>
      </c>
      <c r="K116" s="33">
        <f>(VLOOKUP($A116,Skaters!$A1:$V623,12,FALSE)-AVERAGE(Skaters!L3:L623))/STDEV(Skaters!L3:L623)</f>
        <v>0.28449976869192262</v>
      </c>
      <c r="L116" s="33">
        <f>(VLOOKUP($A116,Skaters!$A1:$V623,13,FALSE)-AVERAGE(Skaters!M3:M623))/STDEV(Skaters!M3:M623)</f>
        <v>0.1685560758219988</v>
      </c>
      <c r="M116" s="33">
        <f>(VLOOKUP($A116,Skaters!$A1:$V623,14,FALSE)-AVERAGE(Skaters!N3:N623))/STDEV(Skaters!N3:N623)</f>
        <v>-0.46693546376134715</v>
      </c>
      <c r="N116" s="33">
        <f>(VLOOKUP($A116,Skaters!$A1:$V623,15,FALSE)-AVERAGE(Skaters!O3:O623))/STDEV(Skaters!O3:O623)</f>
        <v>0.12958991353009364</v>
      </c>
      <c r="O116" s="33">
        <f>(VLOOKUP($A116,Skaters!$A1:$V623,16,FALSE)-AVERAGE(Skaters!P3:P623))/STDEV(Skaters!P3:P623)</f>
        <v>2.2922111607954903</v>
      </c>
      <c r="P116" s="33">
        <f>(VLOOKUP($A116,Skaters!$A1:$V623,17,FALSE)-AVERAGE(Skaters!Q3:Q623))/STDEV(Skaters!Q3:Q623)</f>
        <v>-0.45404048121736362</v>
      </c>
      <c r="Q116" s="33">
        <f>(VLOOKUP($A116,Skaters!$A1:$V623,18,FALSE)-AVERAGE(Skaters!R3:R623))/STDEV(Skaters!R3:R623)</f>
        <v>0.62287643481461441</v>
      </c>
      <c r="R116" s="33">
        <f>(VLOOKUP($A116,Skaters!$A1:$V623,19,FALSE)-AVERAGE(Skaters!S3:S623))/STDEV(Skaters!S3:S623)</f>
        <v>-0.28253552882029404</v>
      </c>
      <c r="S116" s="33">
        <f>(VLOOKUP($A116,Skaters!$A1:$V623,20,FALSE)-AVERAGE(Skaters!T3:T623))/STDEV(Skaters!T3:T623)</f>
        <v>-0.5927671975926263</v>
      </c>
      <c r="T116" s="33">
        <f>(VLOOKUP($A116,Skaters!$A1:$V623,21,FALSE)-AVERAGE(Skaters!U3:U623))/STDEV(Skaters!U3:U623)</f>
        <v>-0.64690234740083585</v>
      </c>
      <c r="U116" s="33">
        <f>(VLOOKUP($A116,Skaters!$A1:$V623,22,FALSE)-AVERAGE(Skaters!V3:V623))/STDEV(Skaters!V3:V623)</f>
        <v>-1.2078191348136267</v>
      </c>
      <c r="V116" s="33">
        <f>IFERROR((VLOOKUP($A116,Skaters!A1:X623,23,FALSE)-AVERAGE(Skaters!W3:W623))/STDEV(Skaters!W3:W623),0)</f>
        <v>0</v>
      </c>
      <c r="W116" s="33">
        <f>IFERROR((VLOOKUP($A116,Skaters!A1:X623,24,FALSE)-AVERAGE(Skaters!X3:X623))/STDEV(Skaters!X3:X623),0)</f>
        <v>0</v>
      </c>
    </row>
    <row r="117" spans="1:23" ht="21.25" customHeight="1" x14ac:dyDescent="0.2">
      <c r="A117" s="47" t="s">
        <v>228</v>
      </c>
      <c r="B117" s="38" t="s">
        <v>72</v>
      </c>
      <c r="C117" s="39">
        <v>30</v>
      </c>
      <c r="D117" s="38" t="s">
        <v>73</v>
      </c>
      <c r="E117" s="40">
        <f t="shared" si="2"/>
        <v>3.4040821990495846</v>
      </c>
      <c r="F117" s="41">
        <f t="shared" si="3"/>
        <v>7.5646271089990766E-2</v>
      </c>
      <c r="G117" s="42">
        <f>VLOOKUP(A117,Skaters!A1:G623,7,FALSE)</f>
        <v>45</v>
      </c>
      <c r="H117" s="43">
        <f>(VLOOKUP($A117,Skaters!$A1:$V623,8,FALSE)-AVERAGE(Skaters!H3:H623))/STDEV(Skaters!H3:H623)</f>
        <v>7.6395488311792312E-2</v>
      </c>
      <c r="I117" s="33">
        <f>(VLOOKUP($A117,Skaters!$A1:$V623,10,FALSE)-AVERAGE(Skaters!J3:J623))/STDEV(Skaters!J3:J623)</f>
        <v>1.8009001661849193</v>
      </c>
      <c r="J117" s="33">
        <f>(VLOOKUP($A117,Skaters!$A1:$V623,11,FALSE)-AVERAGE(Skaters!K3:K623))/STDEV(Skaters!K3:K623)</f>
        <v>0.39203079941570257</v>
      </c>
      <c r="K117" s="33">
        <f>(VLOOKUP($A117,Skaters!$A1:$V623,12,FALSE)-AVERAGE(Skaters!L3:L623))/STDEV(Skaters!L3:L623)</f>
        <v>1.0945511765314546</v>
      </c>
      <c r="L117" s="33">
        <f>(VLOOKUP($A117,Skaters!$A1:$V623,13,FALSE)-AVERAGE(Skaters!M3:M623))/STDEV(Skaters!M3:M623)</f>
        <v>-0.15019358390034415</v>
      </c>
      <c r="M117" s="33">
        <f>(VLOOKUP($A117,Skaters!$A1:$V623,14,FALSE)-AVERAGE(Skaters!N3:N623))/STDEV(Skaters!N3:N623)</f>
        <v>1.5312127421624839</v>
      </c>
      <c r="N117" s="33">
        <f>(VLOOKUP($A117,Skaters!$A1:$V623,15,FALSE)-AVERAGE(Skaters!O3:O623))/STDEV(Skaters!O3:O623)</f>
        <v>0.37178426255316482</v>
      </c>
      <c r="O117" s="33">
        <f>(VLOOKUP($A117,Skaters!$A1:$V623,16,FALSE)-AVERAGE(Skaters!P3:P623))/STDEV(Skaters!P3:P623)</f>
        <v>-0.34316503691001993</v>
      </c>
      <c r="P117" s="33">
        <f>(VLOOKUP($A117,Skaters!$A1:$V623,17,FALSE)-AVERAGE(Skaters!Q3:Q623))/STDEV(Skaters!Q3:Q623)</f>
        <v>2.6401516205048865</v>
      </c>
      <c r="Q117" s="33">
        <f>(VLOOKUP($A117,Skaters!$A1:$V623,18,FALSE)-AVERAGE(Skaters!R3:R623))/STDEV(Skaters!R3:R623)</f>
        <v>1.3327255917061622</v>
      </c>
      <c r="R117" s="33">
        <f>(VLOOKUP($A117,Skaters!$A1:$V623,19,FALSE)-AVERAGE(Skaters!S3:S623))/STDEV(Skaters!S3:S623)</f>
        <v>2.2095103555115516</v>
      </c>
      <c r="S117" s="33">
        <f>(VLOOKUP($A117,Skaters!$A1:$V623,20,FALSE)-AVERAGE(Skaters!T3:T623))/STDEV(Skaters!T3:T623)</f>
        <v>-0.54224939137000383</v>
      </c>
      <c r="T117" s="33">
        <f>(VLOOKUP($A117,Skaters!$A1:$V623,21,FALSE)-AVERAGE(Skaters!U3:U623))/STDEV(Skaters!U3:U623)</f>
        <v>-0.55961754977710976</v>
      </c>
      <c r="U117" s="33">
        <f>(VLOOKUP($A117,Skaters!$A1:$V623,22,FALSE)-AVERAGE(Skaters!V3:V623))/STDEV(Skaters!V3:V623)</f>
        <v>0.49601952668384275</v>
      </c>
      <c r="V117" s="33">
        <f>IFERROR((VLOOKUP($A117,Skaters!A1:X623,23,FALSE)-AVERAGE(Skaters!W3:W623))/STDEV(Skaters!W3:W623),0)</f>
        <v>0</v>
      </c>
      <c r="W117" s="33">
        <f>IFERROR((VLOOKUP($A117,Skaters!A1:X623,24,FALSE)-AVERAGE(Skaters!X3:X623))/STDEV(Skaters!X3:X623),0)</f>
        <v>0</v>
      </c>
    </row>
    <row r="118" spans="1:23" ht="21.25" customHeight="1" x14ac:dyDescent="0.15">
      <c r="A118" s="44" t="s">
        <v>295</v>
      </c>
      <c r="B118" s="45" t="s">
        <v>127</v>
      </c>
      <c r="C118" s="46">
        <v>27</v>
      </c>
      <c r="D118" s="45" t="s">
        <v>84</v>
      </c>
      <c r="E118" s="40">
        <f t="shared" si="2"/>
        <v>3.3847267973430011</v>
      </c>
      <c r="F118" s="41">
        <f t="shared" si="3"/>
        <v>7.0515141611312518E-2</v>
      </c>
      <c r="G118" s="42">
        <f>VLOOKUP(A118,Skaters!A1:G623,7,FALSE)</f>
        <v>48</v>
      </c>
      <c r="H118" s="43">
        <f>(VLOOKUP($A118,Skaters!$A1:$V623,8,FALSE)-AVERAGE(Skaters!H3:H623))/STDEV(Skaters!H3:H623)</f>
        <v>1.0864778247818965</v>
      </c>
      <c r="I118" s="33">
        <f>(VLOOKUP($A118,Skaters!$A1:$V623,10,FALSE)-AVERAGE(Skaters!J3:J623))/STDEV(Skaters!J3:J623)</f>
        <v>-0.7548440107735529</v>
      </c>
      <c r="J118" s="33">
        <f>(VLOOKUP($A118,Skaters!$A1:$V623,11,FALSE)-AVERAGE(Skaters!K3:K623))/STDEV(Skaters!K3:K623)</f>
        <v>0.21013514568223621</v>
      </c>
      <c r="K118" s="33">
        <f>(VLOOKUP($A118,Skaters!$A1:$V623,12,FALSE)-AVERAGE(Skaters!L3:L623))/STDEV(Skaters!L3:L623)</f>
        <v>-0.22379514898155489</v>
      </c>
      <c r="L118" s="33">
        <f>(VLOOKUP($A118,Skaters!$A1:$V623,13,FALSE)-AVERAGE(Skaters!M3:M623))/STDEV(Skaters!M3:M623)</f>
        <v>0.62670789265766036</v>
      </c>
      <c r="M118" s="33">
        <f>(VLOOKUP($A118,Skaters!$A1:$V623,14,FALSE)-AVERAGE(Skaters!N3:N623))/STDEV(Skaters!N3:N623)</f>
        <v>-0.32660729247861531</v>
      </c>
      <c r="N118" s="33">
        <f>(VLOOKUP($A118,Skaters!$A1:$V623,15,FALSE)-AVERAGE(Skaters!O3:O623))/STDEV(Skaters!O3:O623)</f>
        <v>-0.12018398238412366</v>
      </c>
      <c r="O118" s="33">
        <f>(VLOOKUP($A118,Skaters!$A1:$V623,16,FALSE)-AVERAGE(Skaters!P3:P623))/STDEV(Skaters!P3:P623)</f>
        <v>2.8510955292001574</v>
      </c>
      <c r="P118" s="33">
        <f>(VLOOKUP($A118,Skaters!$A1:$V623,17,FALSE)-AVERAGE(Skaters!Q3:Q623))/STDEV(Skaters!Q3:Q623)</f>
        <v>0.94508102160586338</v>
      </c>
      <c r="Q118" s="33">
        <f>(VLOOKUP($A118,Skaters!$A1:$V623,18,FALSE)-AVERAGE(Skaters!R3:R623))/STDEV(Skaters!R3:R623)</f>
        <v>0.57181622296062407</v>
      </c>
      <c r="R118" s="33">
        <f>(VLOOKUP($A118,Skaters!$A1:$V623,19,FALSE)-AVERAGE(Skaters!S3:S623))/STDEV(Skaters!S3:S623)</f>
        <v>-0.72329660732798096</v>
      </c>
      <c r="S118" s="33">
        <f>(VLOOKUP($A118,Skaters!$A1:$V623,20,FALSE)-AVERAGE(Skaters!T3:T623))/STDEV(Skaters!T3:T623)</f>
        <v>-0.5927671975926263</v>
      </c>
      <c r="T118" s="33">
        <f>(VLOOKUP($A118,Skaters!$A1:$V623,21,FALSE)-AVERAGE(Skaters!U3:U623))/STDEV(Skaters!U3:U623)</f>
        <v>-0.64690234740083585</v>
      </c>
      <c r="U118" s="33">
        <f>(VLOOKUP($A118,Skaters!$A1:$V623,22,FALSE)-AVERAGE(Skaters!V3:V623))/STDEV(Skaters!V3:V623)</f>
        <v>-1.2078191348136267</v>
      </c>
      <c r="V118" s="33">
        <f>IFERROR((VLOOKUP($A118,Skaters!A1:X623,23,FALSE)-AVERAGE(Skaters!W3:W623))/STDEV(Skaters!W3:W623),0)</f>
        <v>0</v>
      </c>
      <c r="W118" s="33">
        <f>IFERROR((VLOOKUP($A118,Skaters!A1:X623,24,FALSE)-AVERAGE(Skaters!X3:X623))/STDEV(Skaters!X3:X623),0)</f>
        <v>0</v>
      </c>
    </row>
    <row r="119" spans="1:23" ht="21.25" customHeight="1" x14ac:dyDescent="0.2">
      <c r="A119" s="47" t="s">
        <v>156</v>
      </c>
      <c r="B119" s="38" t="s">
        <v>141</v>
      </c>
      <c r="C119" s="39">
        <v>32</v>
      </c>
      <c r="D119" s="38" t="s">
        <v>63</v>
      </c>
      <c r="E119" s="40">
        <f t="shared" si="2"/>
        <v>3.3781006993262253</v>
      </c>
      <c r="F119" s="41">
        <f t="shared" si="3"/>
        <v>8.2392699983566464E-2</v>
      </c>
      <c r="G119" s="42">
        <f>VLOOKUP(A119,Skaters!A1:G623,7,FALSE)</f>
        <v>41</v>
      </c>
      <c r="H119" s="43">
        <f>(VLOOKUP($A119,Skaters!$A1:$V623,8,FALSE)-AVERAGE(Skaters!H3:H623))/STDEV(Skaters!H3:H623)</f>
        <v>0.65475764403221393</v>
      </c>
      <c r="I119" s="33">
        <f>(VLOOKUP($A119,Skaters!$A1:$V623,10,FALSE)-AVERAGE(Skaters!J3:J623))/STDEV(Skaters!J3:J623)</f>
        <v>1.2471420816678704</v>
      </c>
      <c r="J119" s="33">
        <f>(VLOOKUP($A119,Skaters!$A1:$V623,11,FALSE)-AVERAGE(Skaters!K3:K623))/STDEV(Skaters!K3:K623)</f>
        <v>0.57252581651487522</v>
      </c>
      <c r="K119" s="33">
        <f>(VLOOKUP($A119,Skaters!$A1:$V623,12,FALSE)-AVERAGE(Skaters!L3:L623))/STDEV(Skaters!L3:L623)</f>
        <v>0.94690218244906532</v>
      </c>
      <c r="L119" s="33">
        <f>(VLOOKUP($A119,Skaters!$A1:$V623,13,FALSE)-AVERAGE(Skaters!M3:M623))/STDEV(Skaters!M3:M623)</f>
        <v>2.0192743691094952</v>
      </c>
      <c r="M119" s="33">
        <f>(VLOOKUP($A119,Skaters!$A1:$V623,14,FALSE)-AVERAGE(Skaters!N3:N623))/STDEV(Skaters!N3:N623)</f>
        <v>0.34625847522093711</v>
      </c>
      <c r="N119" s="33">
        <f>(VLOOKUP($A119,Skaters!$A1:$V623,15,FALSE)-AVERAGE(Skaters!O3:O623))/STDEV(Skaters!O3:O623)</f>
        <v>0.49772763085194055</v>
      </c>
      <c r="O119" s="33">
        <f>(VLOOKUP($A119,Skaters!$A1:$V623,16,FALSE)-AVERAGE(Skaters!P3:P623))/STDEV(Skaters!P3:P623)</f>
        <v>-0.30022563205729846</v>
      </c>
      <c r="P119" s="33">
        <f>(VLOOKUP($A119,Skaters!$A1:$V623,17,FALSE)-AVERAGE(Skaters!Q3:Q623))/STDEV(Skaters!Q3:Q623)</f>
        <v>-1.267741747267622</v>
      </c>
      <c r="Q119" s="33">
        <f>(VLOOKUP($A119,Skaters!$A1:$V623,18,FALSE)-AVERAGE(Skaters!R3:R623))/STDEV(Skaters!R3:R623)</f>
        <v>-0.65834356676065842</v>
      </c>
      <c r="R119" s="33">
        <f>(VLOOKUP($A119,Skaters!$A1:$V623,19,FALSE)-AVERAGE(Skaters!S3:S623))/STDEV(Skaters!S3:S623)</f>
        <v>0.9013011220747339</v>
      </c>
      <c r="S119" s="33">
        <f>(VLOOKUP($A119,Skaters!$A1:$V623,20,FALSE)-AVERAGE(Skaters!T3:T623))/STDEV(Skaters!T3:T623)</f>
        <v>-0.54384026039673916</v>
      </c>
      <c r="T119" s="33">
        <f>(VLOOKUP($A119,Skaters!$A1:$V623,21,FALSE)-AVERAGE(Skaters!U3:U623))/STDEV(Skaters!U3:U623)</f>
        <v>-0.54767697815204353</v>
      </c>
      <c r="U119" s="33">
        <f>(VLOOKUP($A119,Skaters!$A1:$V623,22,FALSE)-AVERAGE(Skaters!V3:V623))/STDEV(Skaters!V3:V623)</f>
        <v>0.33098265714609365</v>
      </c>
      <c r="V119" s="33">
        <f>IFERROR((VLOOKUP($A119,Skaters!A1:X623,23,FALSE)-AVERAGE(Skaters!W3:W623))/STDEV(Skaters!W3:W623),0)</f>
        <v>0</v>
      </c>
      <c r="W119" s="33">
        <f>IFERROR((VLOOKUP($A119,Skaters!A1:X623,24,FALSE)-AVERAGE(Skaters!X3:X623))/STDEV(Skaters!X3:X623),0)</f>
        <v>0</v>
      </c>
    </row>
    <row r="120" spans="1:23" ht="21.25" customHeight="1" x14ac:dyDescent="0.15">
      <c r="A120" s="44" t="s">
        <v>150</v>
      </c>
      <c r="B120" s="45" t="s">
        <v>151</v>
      </c>
      <c r="C120" s="46">
        <v>22</v>
      </c>
      <c r="D120" s="45" t="s">
        <v>103</v>
      </c>
      <c r="E120" s="40">
        <f t="shared" si="2"/>
        <v>3.3544373684494708</v>
      </c>
      <c r="F120" s="41">
        <f t="shared" si="3"/>
        <v>7.9867556391654063E-2</v>
      </c>
      <c r="G120" s="42">
        <f>VLOOKUP(A120,Skaters!A1:G623,7,FALSE)</f>
        <v>42</v>
      </c>
      <c r="H120" s="43">
        <f>(VLOOKUP($A120,Skaters!$A1:$V623,8,FALSE)-AVERAGE(Skaters!H3:H623))/STDEV(Skaters!H3:H623)</f>
        <v>0.99609756086931334</v>
      </c>
      <c r="I120" s="33">
        <f>(VLOOKUP($A120,Skaters!$A1:$V623,10,FALSE)-AVERAGE(Skaters!J3:J623))/STDEV(Skaters!J3:J623)</f>
        <v>0.84256126452269309</v>
      </c>
      <c r="J120" s="33">
        <f>(VLOOKUP($A120,Skaters!$A1:$V623,11,FALSE)-AVERAGE(Skaters!K3:K623))/STDEV(Skaters!K3:K623)</f>
        <v>1.2568737831965109</v>
      </c>
      <c r="K120" s="33">
        <f>(VLOOKUP($A120,Skaters!$A1:$V623,12,FALSE)-AVERAGE(Skaters!L3:L623))/STDEV(Skaters!L3:L623)</f>
        <v>1.1857281938997455</v>
      </c>
      <c r="L120" s="33">
        <f>(VLOOKUP($A120,Skaters!$A1:$V623,13,FALSE)-AVERAGE(Skaters!M3:M623))/STDEV(Skaters!M3:M623)</f>
        <v>0.88052516009239912</v>
      </c>
      <c r="M120" s="33">
        <f>(VLOOKUP($A120,Skaters!$A1:$V623,14,FALSE)-AVERAGE(Skaters!N3:N623))/STDEV(Skaters!N3:N623)</f>
        <v>1.8915835982414391</v>
      </c>
      <c r="N120" s="33">
        <f>(VLOOKUP($A120,Skaters!$A1:$V623,15,FALSE)-AVERAGE(Skaters!O3:O623))/STDEV(Skaters!O3:O623)</f>
        <v>1.7166443565612515</v>
      </c>
      <c r="O120" s="33">
        <f>(VLOOKUP($A120,Skaters!$A1:$V623,16,FALSE)-AVERAGE(Skaters!P3:P623))/STDEV(Skaters!P3:P623)</f>
        <v>-2.9173970512869067E-2</v>
      </c>
      <c r="P120" s="33">
        <f>(VLOOKUP($A120,Skaters!$A1:$V623,17,FALSE)-AVERAGE(Skaters!Q3:Q623))/STDEV(Skaters!Q3:Q623)</f>
        <v>-4.1215802896138444E-2</v>
      </c>
      <c r="Q120" s="33">
        <f>(VLOOKUP($A120,Skaters!$A1:$V623,18,FALSE)-AVERAGE(Skaters!R3:R623))/STDEV(Skaters!R3:R623)</f>
        <v>-1.3129932254105139</v>
      </c>
      <c r="R120" s="33">
        <f>(VLOOKUP($A120,Skaters!$A1:$V623,19,FALSE)-AVERAGE(Skaters!S3:S623))/STDEV(Skaters!S3:S623)</f>
        <v>0.21599593374272891</v>
      </c>
      <c r="S120" s="33">
        <f>(VLOOKUP($A120,Skaters!$A1:$V623,20,FALSE)-AVERAGE(Skaters!T3:T623))/STDEV(Skaters!T3:T623)</f>
        <v>2.0956757874674143</v>
      </c>
      <c r="T120" s="33">
        <f>(VLOOKUP($A120,Skaters!$A1:$V623,21,FALSE)-AVERAGE(Skaters!U3:U623))/STDEV(Skaters!U3:U623)</f>
        <v>2.8037992137346124</v>
      </c>
      <c r="U120" s="33">
        <f>(VLOOKUP($A120,Skaters!$A1:$V623,22,FALSE)-AVERAGE(Skaters!V3:V623))/STDEV(Skaters!V3:V623)</f>
        <v>0.81744076097730034</v>
      </c>
      <c r="V120" s="33">
        <f>IFERROR((VLOOKUP($A120,Skaters!A1:X623,23,FALSE)-AVERAGE(Skaters!W3:W623))/STDEV(Skaters!W3:W623),0)</f>
        <v>0</v>
      </c>
      <c r="W120" s="33">
        <f>IFERROR((VLOOKUP($A120,Skaters!A1:X623,24,FALSE)-AVERAGE(Skaters!X3:X623))/STDEV(Skaters!X3:X623),0)</f>
        <v>0</v>
      </c>
    </row>
    <row r="121" spans="1:23" ht="21.25" customHeight="1" x14ac:dyDescent="0.15">
      <c r="A121" s="37" t="s">
        <v>137</v>
      </c>
      <c r="B121" s="38" t="s">
        <v>138</v>
      </c>
      <c r="C121" s="39">
        <v>26</v>
      </c>
      <c r="D121" s="38" t="s">
        <v>73</v>
      </c>
      <c r="E121" s="40">
        <f t="shared" si="2"/>
        <v>3.3408128014464875</v>
      </c>
      <c r="F121" s="41">
        <f t="shared" si="3"/>
        <v>7.7693320963871798E-2</v>
      </c>
      <c r="G121" s="42">
        <f>VLOOKUP(A121,Skaters!A1:G623,7,FALSE)</f>
        <v>43</v>
      </c>
      <c r="H121" s="43">
        <f>(VLOOKUP($A121,Skaters!$A1:$V623,8,FALSE)-AVERAGE(Skaters!H3:H623))/STDEV(Skaters!H3:H623)</f>
        <v>0.38746056650353927</v>
      </c>
      <c r="I121" s="33">
        <f>(VLOOKUP($A121,Skaters!$A1:$V623,10,FALSE)-AVERAGE(Skaters!J3:J623))/STDEV(Skaters!J3:J623)</f>
        <v>1.5451885541388342</v>
      </c>
      <c r="J121" s="33">
        <f>(VLOOKUP($A121,Skaters!$A1:$V623,11,FALSE)-AVERAGE(Skaters!K3:K623))/STDEV(Skaters!K3:K623)</f>
        <v>0.96519084437012526</v>
      </c>
      <c r="K121" s="33">
        <f>(VLOOKUP($A121,Skaters!$A1:$V623,12,FALSE)-AVERAGE(Skaters!L3:L623))/STDEV(Skaters!L3:L623)</f>
        <v>1.3337458959850323</v>
      </c>
      <c r="L121" s="33">
        <f>(VLOOKUP($A121,Skaters!$A1:$V623,13,FALSE)-AVERAGE(Skaters!M3:M623))/STDEV(Skaters!M3:M623)</f>
        <v>1.5170893851737999</v>
      </c>
      <c r="M121" s="33">
        <f>(VLOOKUP($A121,Skaters!$A1:$V623,14,FALSE)-AVERAGE(Skaters!N3:N623))/STDEV(Skaters!N3:N623)</f>
        <v>1.4943239654310532</v>
      </c>
      <c r="N121" s="33">
        <f>(VLOOKUP($A121,Skaters!$A1:$V623,15,FALSE)-AVERAGE(Skaters!O3:O623))/STDEV(Skaters!O3:O623)</f>
        <v>1.2318762865924313</v>
      </c>
      <c r="O121" s="33">
        <f>(VLOOKUP($A121,Skaters!$A1:$V623,16,FALSE)-AVERAGE(Skaters!P3:P623))/STDEV(Skaters!P3:P623)</f>
        <v>-0.7266220500565147</v>
      </c>
      <c r="P121" s="33">
        <f>(VLOOKUP($A121,Skaters!$A1:$V623,17,FALSE)-AVERAGE(Skaters!Q3:Q623))/STDEV(Skaters!Q3:Q623)</f>
        <v>-0.82189090111899821</v>
      </c>
      <c r="Q121" s="33">
        <f>(VLOOKUP($A121,Skaters!$A1:$V623,18,FALSE)-AVERAGE(Skaters!R3:R623))/STDEV(Skaters!R3:R623)</f>
        <v>-1.1919102187721886</v>
      </c>
      <c r="R121" s="33">
        <f>(VLOOKUP($A121,Skaters!$A1:$V623,19,FALSE)-AVERAGE(Skaters!S3:S623))/STDEV(Skaters!S3:S623)</f>
        <v>0.83168955443064818</v>
      </c>
      <c r="S121" s="33">
        <f>(VLOOKUP($A121,Skaters!$A1:$V623,20,FALSE)-AVERAGE(Skaters!T3:T623))/STDEV(Skaters!T3:T623)</f>
        <v>-0.53668442016397833</v>
      </c>
      <c r="T121" s="33">
        <f>(VLOOKUP($A121,Skaters!$A1:$V623,21,FALSE)-AVERAGE(Skaters!U3:U623))/STDEV(Skaters!U3:U623)</f>
        <v>-0.55447747919137025</v>
      </c>
      <c r="U121" s="33">
        <f>(VLOOKUP($A121,Skaters!$A1:$V623,22,FALSE)-AVERAGE(Skaters!V3:V623))/STDEV(Skaters!V3:V623)</f>
        <v>0.54601227681174958</v>
      </c>
      <c r="V121" s="33">
        <f>IFERROR((VLOOKUP($A121,Skaters!A1:X623,23,FALSE)-AVERAGE(Skaters!W3:W623))/STDEV(Skaters!W3:W623),0)</f>
        <v>0</v>
      </c>
      <c r="W121" s="33">
        <f>IFERROR((VLOOKUP($A121,Skaters!A1:X623,24,FALSE)-AVERAGE(Skaters!X3:X623))/STDEV(Skaters!X3:X623),0)</f>
        <v>0</v>
      </c>
    </row>
    <row r="122" spans="1:23" ht="21.25" customHeight="1" x14ac:dyDescent="0.15">
      <c r="A122" s="44" t="s">
        <v>185</v>
      </c>
      <c r="B122" s="45" t="s">
        <v>186</v>
      </c>
      <c r="C122" s="46">
        <v>25</v>
      </c>
      <c r="D122" s="45" t="s">
        <v>60</v>
      </c>
      <c r="E122" s="40">
        <f t="shared" si="2"/>
        <v>3.2872090751498031</v>
      </c>
      <c r="F122" s="41">
        <f t="shared" si="3"/>
        <v>8.0175831101214706E-2</v>
      </c>
      <c r="G122" s="42">
        <f>VLOOKUP(A122,Skaters!A1:G623,7,FALSE)</f>
        <v>41</v>
      </c>
      <c r="H122" s="43">
        <f>(VLOOKUP($A122,Skaters!$A1:$V623,8,FALSE)-AVERAGE(Skaters!H3:H623))/STDEV(Skaters!H3:H623)</f>
        <v>2.3807055062791151E-2</v>
      </c>
      <c r="I122" s="33">
        <f>(VLOOKUP($A122,Skaters!$A1:$V623,10,FALSE)-AVERAGE(Skaters!J3:J623))/STDEV(Skaters!J3:J623)</f>
        <v>1.4878858636000101</v>
      </c>
      <c r="J122" s="33">
        <f>(VLOOKUP($A122,Skaters!$A1:$V623,11,FALSE)-AVERAGE(Skaters!K3:K623))/STDEV(Skaters!K3:K623)</f>
        <v>0.38099422944462769</v>
      </c>
      <c r="K122" s="33">
        <f>(VLOOKUP($A122,Skaters!$A1:$V623,12,FALSE)-AVERAGE(Skaters!L3:L623))/STDEV(Skaters!L3:L623)</f>
        <v>0.94014114039674457</v>
      </c>
      <c r="L122" s="33">
        <f>(VLOOKUP($A122,Skaters!$A1:$V623,13,FALSE)-AVERAGE(Skaters!M3:M623))/STDEV(Skaters!M3:M623)</f>
        <v>1.0635773901134029</v>
      </c>
      <c r="M122" s="33">
        <f>(VLOOKUP($A122,Skaters!$A1:$V623,14,FALSE)-AVERAGE(Skaters!N3:N623))/STDEV(Skaters!N3:N623)</f>
        <v>2.2081307666760264</v>
      </c>
      <c r="N122" s="33">
        <f>(VLOOKUP($A122,Skaters!$A1:$V623,15,FALSE)-AVERAGE(Skaters!O3:O623))/STDEV(Skaters!O3:O623)</f>
        <v>1.1240060820745783</v>
      </c>
      <c r="O122" s="33">
        <f>(VLOOKUP($A122,Skaters!$A1:$V623,16,FALSE)-AVERAGE(Skaters!P3:P623))/STDEV(Skaters!P3:P623)</f>
        <v>-0.69563778446519176</v>
      </c>
      <c r="P122" s="33">
        <f>(VLOOKUP($A122,Skaters!$A1:$V623,17,FALSE)-AVERAGE(Skaters!Q3:Q623))/STDEV(Skaters!Q3:Q623)</f>
        <v>-0.2288660924800312</v>
      </c>
      <c r="Q122" s="33">
        <f>(VLOOKUP($A122,Skaters!$A1:$V623,18,FALSE)-AVERAGE(Skaters!R3:R623))/STDEV(Skaters!R3:R623)</f>
        <v>-7.3616705617623651E-2</v>
      </c>
      <c r="R122" s="33">
        <f>(VLOOKUP($A122,Skaters!$A1:$V623,19,FALSE)-AVERAGE(Skaters!S3:S623))/STDEV(Skaters!S3:S623)</f>
        <v>1.219531235635942</v>
      </c>
      <c r="S122" s="33">
        <f>(VLOOKUP($A122,Skaters!$A1:$V623,20,FALSE)-AVERAGE(Skaters!T3:T623))/STDEV(Skaters!T3:T623)</f>
        <v>0.68948156916902847</v>
      </c>
      <c r="T122" s="33">
        <f>(VLOOKUP($A122,Skaters!$A1:$V623,21,FALSE)-AVERAGE(Skaters!U3:U623))/STDEV(Skaters!U3:U623)</f>
        <v>1.0093131013062928</v>
      </c>
      <c r="U122" s="33">
        <f>(VLOOKUP($A122,Skaters!$A1:$V623,22,FALSE)-AVERAGE(Skaters!V3:V623))/STDEV(Skaters!V3:V623)</f>
        <v>0.81048402649907991</v>
      </c>
      <c r="V122" s="33">
        <f>IFERROR((VLOOKUP($A122,Skaters!A1:X623,23,FALSE)-AVERAGE(Skaters!W3:W623))/STDEV(Skaters!W3:W623),0)</f>
        <v>0</v>
      </c>
      <c r="W122" s="33">
        <f>IFERROR((VLOOKUP($A122,Skaters!A1:X623,24,FALSE)-AVERAGE(Skaters!X3:X623))/STDEV(Skaters!X3:X623),0)</f>
        <v>0</v>
      </c>
    </row>
    <row r="123" spans="1:23" ht="21.25" customHeight="1" x14ac:dyDescent="0.15">
      <c r="A123" s="44" t="s">
        <v>182</v>
      </c>
      <c r="B123" s="45" t="s">
        <v>138</v>
      </c>
      <c r="C123" s="46">
        <v>24</v>
      </c>
      <c r="D123" s="45" t="s">
        <v>84</v>
      </c>
      <c r="E123" s="40">
        <f t="shared" si="2"/>
        <v>3.2787082131539931</v>
      </c>
      <c r="F123" s="41">
        <f t="shared" si="3"/>
        <v>7.6249028212883554E-2</v>
      </c>
      <c r="G123" s="42">
        <f>VLOOKUP(A123,Skaters!A1:G623,7,FALSE)</f>
        <v>43</v>
      </c>
      <c r="H123" s="43">
        <f>(VLOOKUP($A123,Skaters!$A1:$V623,8,FALSE)-AVERAGE(Skaters!H3:H623))/STDEV(Skaters!H3:H623)</f>
        <v>2.6375343126410313</v>
      </c>
      <c r="I123" s="33">
        <f>(VLOOKUP($A123,Skaters!$A1:$V623,10,FALSE)-AVERAGE(Skaters!J3:J623))/STDEV(Skaters!J3:J623)</f>
        <v>0.30131221988963597</v>
      </c>
      <c r="J123" s="33">
        <f>(VLOOKUP($A123,Skaters!$A1:$V623,11,FALSE)-AVERAGE(Skaters!K3:K623))/STDEV(Skaters!K3:K623)</f>
        <v>0.70361200983339678</v>
      </c>
      <c r="K123" s="33">
        <f>(VLOOKUP($A123,Skaters!$A1:$V623,12,FALSE)-AVERAGE(Skaters!L3:L623))/STDEV(Skaters!L3:L623)</f>
        <v>0.58351330781357169</v>
      </c>
      <c r="L123" s="33">
        <f>(VLOOKUP($A123,Skaters!$A1:$V623,13,FALSE)-AVERAGE(Skaters!M3:M623))/STDEV(Skaters!M3:M623)</f>
        <v>1.7538310826926546</v>
      </c>
      <c r="M123" s="33">
        <f>(VLOOKUP($A123,Skaters!$A1:$V623,14,FALSE)-AVERAGE(Skaters!N3:N623))/STDEV(Skaters!N3:N623)</f>
        <v>0.1607857762354635</v>
      </c>
      <c r="N123" s="33">
        <f>(VLOOKUP($A123,Skaters!$A1:$V623,15,FALSE)-AVERAGE(Skaters!O3:O623))/STDEV(Skaters!O3:O623)</f>
        <v>0.40406298880345187</v>
      </c>
      <c r="O123" s="33">
        <f>(VLOOKUP($A123,Skaters!$A1:$V623,16,FALSE)-AVERAGE(Skaters!P3:P623))/STDEV(Skaters!P3:P623)</f>
        <v>1.502107005036075</v>
      </c>
      <c r="P123" s="33">
        <f>(VLOOKUP($A123,Skaters!$A1:$V623,17,FALSE)-AVERAGE(Skaters!Q3:Q623))/STDEV(Skaters!Q3:Q623)</f>
        <v>-0.65162997546113821</v>
      </c>
      <c r="Q123" s="33">
        <f>(VLOOKUP($A123,Skaters!$A1:$V623,18,FALSE)-AVERAGE(Skaters!R3:R623))/STDEV(Skaters!R3:R623)</f>
        <v>-1.386217093101221</v>
      </c>
      <c r="R123" s="33">
        <f>(VLOOKUP($A123,Skaters!$A1:$V623,19,FALSE)-AVERAGE(Skaters!S3:S623))/STDEV(Skaters!S3:S623)</f>
        <v>-7.4972411029279803E-2</v>
      </c>
      <c r="S123" s="33">
        <f>(VLOOKUP($A123,Skaters!$A1:$V623,20,FALSE)-AVERAGE(Skaters!T3:T623))/STDEV(Skaters!T3:T623)</f>
        <v>-0.5927671975926263</v>
      </c>
      <c r="T123" s="33">
        <f>(VLOOKUP($A123,Skaters!$A1:$V623,21,FALSE)-AVERAGE(Skaters!U3:U623))/STDEV(Skaters!U3:U623)</f>
        <v>-0.64690234740083585</v>
      </c>
      <c r="U123" s="33">
        <f>(VLOOKUP($A123,Skaters!$A1:$V623,22,FALSE)-AVERAGE(Skaters!V3:V623))/STDEV(Skaters!V3:V623)</f>
        <v>-1.2078191348136267</v>
      </c>
      <c r="V123" s="33">
        <f>IFERROR((VLOOKUP($A123,Skaters!A1:X623,23,FALSE)-AVERAGE(Skaters!W3:W623))/STDEV(Skaters!W3:W623),0)</f>
        <v>0</v>
      </c>
      <c r="W123" s="33">
        <f>IFERROR((VLOOKUP($A123,Skaters!A1:X623,24,FALSE)-AVERAGE(Skaters!X3:X623))/STDEV(Skaters!X3:X623),0)</f>
        <v>0</v>
      </c>
    </row>
    <row r="124" spans="1:23" ht="21.25" customHeight="1" x14ac:dyDescent="0.2">
      <c r="A124" s="47" t="s">
        <v>208</v>
      </c>
      <c r="B124" s="38" t="s">
        <v>86</v>
      </c>
      <c r="C124" s="39">
        <v>37</v>
      </c>
      <c r="D124" s="38" t="s">
        <v>103</v>
      </c>
      <c r="E124" s="40">
        <f t="shared" si="2"/>
        <v>3.2735468674617283</v>
      </c>
      <c r="F124" s="41">
        <f t="shared" si="3"/>
        <v>7.9842606523456788E-2</v>
      </c>
      <c r="G124" s="42">
        <f>VLOOKUP(A124,Skaters!A1:G623,7,FALSE)</f>
        <v>41</v>
      </c>
      <c r="H124" s="43">
        <f>(VLOOKUP($A124,Skaters!$A1:$V623,8,FALSE)-AVERAGE(Skaters!H3:H623))/STDEV(Skaters!H3:H623)</f>
        <v>0.33035034013429598</v>
      </c>
      <c r="I124" s="33">
        <f>(VLOOKUP($A124,Skaters!$A1:$V623,10,FALSE)-AVERAGE(Skaters!J3:J623))/STDEV(Skaters!J3:J623)</f>
        <v>1.1862004731521523</v>
      </c>
      <c r="J124" s="33">
        <f>(VLOOKUP($A124,Skaters!$A1:$V623,11,FALSE)-AVERAGE(Skaters!K3:K623))/STDEV(Skaters!K3:K623)</f>
        <v>3.029137120947346E-2</v>
      </c>
      <c r="K124" s="33">
        <f>(VLOOKUP($A124,Skaters!$A1:$V623,12,FALSE)-AVERAGE(Skaters!L3:L623))/STDEV(Skaters!L3:L623)</f>
        <v>0.57791569425614531</v>
      </c>
      <c r="L124" s="33">
        <f>(VLOOKUP($A124,Skaters!$A1:$V623,13,FALSE)-AVERAGE(Skaters!M3:M623))/STDEV(Skaters!M3:M623)</f>
        <v>1.6589208993826265</v>
      </c>
      <c r="M124" s="33">
        <f>(VLOOKUP($A124,Skaters!$A1:$V623,14,FALSE)-AVERAGE(Skaters!N3:N623))/STDEV(Skaters!N3:N623)</f>
        <v>0.17566652890252221</v>
      </c>
      <c r="N124" s="33">
        <f>(VLOOKUP($A124,Skaters!$A1:$V623,15,FALSE)-AVERAGE(Skaters!O3:O623))/STDEV(Skaters!O3:O623)</f>
        <v>9.851053838602708E-2</v>
      </c>
      <c r="O124" s="33">
        <f>(VLOOKUP($A124,Skaters!$A1:$V623,16,FALSE)-AVERAGE(Skaters!P3:P623))/STDEV(Skaters!P3:P623)</f>
        <v>-0.34398503662995894</v>
      </c>
      <c r="P124" s="33">
        <f>(VLOOKUP($A124,Skaters!$A1:$V623,17,FALSE)-AVERAGE(Skaters!Q3:Q623))/STDEV(Skaters!Q3:Q623)</f>
        <v>-0.31155040253792171</v>
      </c>
      <c r="Q124" s="33">
        <f>(VLOOKUP($A124,Skaters!$A1:$V623,18,FALSE)-AVERAGE(Skaters!R3:R623))/STDEV(Skaters!R3:R623)</f>
        <v>0.64360862196140811</v>
      </c>
      <c r="R124" s="33">
        <f>(VLOOKUP($A124,Skaters!$A1:$V623,19,FALSE)-AVERAGE(Skaters!S3:S623))/STDEV(Skaters!S3:S623)</f>
        <v>1.2275060414060022</v>
      </c>
      <c r="S124" s="33">
        <f>(VLOOKUP($A124,Skaters!$A1:$V623,20,FALSE)-AVERAGE(Skaters!T3:T623))/STDEV(Skaters!T3:T623)</f>
        <v>1.8904525162417234</v>
      </c>
      <c r="T124" s="33">
        <f>(VLOOKUP($A124,Skaters!$A1:$V623,21,FALSE)-AVERAGE(Skaters!U3:U623))/STDEV(Skaters!U3:U623)</f>
        <v>1.7820894015477831</v>
      </c>
      <c r="U124" s="33">
        <f>(VLOOKUP($A124,Skaters!$A1:$V623,22,FALSE)-AVERAGE(Skaters!V3:V623))/STDEV(Skaters!V3:V623)</f>
        <v>1.1191704554056381</v>
      </c>
      <c r="V124" s="33">
        <f>IFERROR((VLOOKUP($A124,Skaters!A1:X623,23,FALSE)-AVERAGE(Skaters!W3:W623))/STDEV(Skaters!W3:W623),0)</f>
        <v>0</v>
      </c>
      <c r="W124" s="33">
        <f>IFERROR((VLOOKUP($A124,Skaters!A1:X623,24,FALSE)-AVERAGE(Skaters!X3:X623))/STDEV(Skaters!X3:X623),0)</f>
        <v>0</v>
      </c>
    </row>
    <row r="125" spans="1:23" ht="21.25" customHeight="1" x14ac:dyDescent="0.15">
      <c r="A125" s="44" t="s">
        <v>214</v>
      </c>
      <c r="B125" s="48" t="s">
        <v>100</v>
      </c>
      <c r="C125" s="49">
        <v>36</v>
      </c>
      <c r="D125" s="48" t="s">
        <v>84</v>
      </c>
      <c r="E125" s="40">
        <f t="shared" si="2"/>
        <v>3.2607561098913278</v>
      </c>
      <c r="F125" s="41">
        <f t="shared" si="3"/>
        <v>8.1518902747283198E-2</v>
      </c>
      <c r="G125" s="42">
        <f>VLOOKUP(A125,Skaters!A1:G623,7,FALSE)</f>
        <v>40</v>
      </c>
      <c r="H125" s="43">
        <f>(VLOOKUP($A125,Skaters!$A1:$V623,8,FALSE)-AVERAGE(Skaters!H3:H623))/STDEV(Skaters!H3:H623)</f>
        <v>2.2845518886492995</v>
      </c>
      <c r="I125" s="33">
        <f>(VLOOKUP($A125,Skaters!$A1:$V623,10,FALSE)-AVERAGE(Skaters!J3:J623))/STDEV(Skaters!J3:J623)</f>
        <v>-0.46687454923574173</v>
      </c>
      <c r="J125" s="33">
        <f>(VLOOKUP($A125,Skaters!$A1:$V623,11,FALSE)-AVERAGE(Skaters!K3:K623))/STDEV(Skaters!K3:K623)</f>
        <v>0.96909941260537658</v>
      </c>
      <c r="K125" s="33">
        <f>(VLOOKUP($A125,Skaters!$A1:$V623,12,FALSE)-AVERAGE(Skaters!L3:L623))/STDEV(Skaters!L3:L623)</f>
        <v>0.38816701034398987</v>
      </c>
      <c r="L125" s="33">
        <f>(VLOOKUP($A125,Skaters!$A1:$V623,13,FALSE)-AVERAGE(Skaters!M3:M623))/STDEV(Skaters!M3:M623)</f>
        <v>1.0232342363788907</v>
      </c>
      <c r="M125" s="33">
        <f>(VLOOKUP($A125,Skaters!$A1:$V623,14,FALSE)-AVERAGE(Skaters!N3:N623))/STDEV(Skaters!N3:N623)</f>
        <v>0.25346605319615512</v>
      </c>
      <c r="N125" s="33">
        <f>(VLOOKUP($A125,Skaters!$A1:$V623,15,FALSE)-AVERAGE(Skaters!O3:O623))/STDEV(Skaters!O3:O623)</f>
        <v>0.56513975165664854</v>
      </c>
      <c r="O125" s="33">
        <f>(VLOOKUP($A125,Skaters!$A1:$V623,16,FALSE)-AVERAGE(Skaters!P3:P623))/STDEV(Skaters!P3:P623)</f>
        <v>1.8629228527388171</v>
      </c>
      <c r="P125" s="33">
        <f>(VLOOKUP($A125,Skaters!$A1:$V623,17,FALSE)-AVERAGE(Skaters!Q3:Q623))/STDEV(Skaters!Q3:Q623)</f>
        <v>-0.81989188904056809</v>
      </c>
      <c r="Q125" s="33">
        <f>(VLOOKUP($A125,Skaters!$A1:$V623,18,FALSE)-AVERAGE(Skaters!R3:R623))/STDEV(Skaters!R3:R623)</f>
        <v>-0.69276559425266315</v>
      </c>
      <c r="R125" s="33">
        <f>(VLOOKUP($A125,Skaters!$A1:$V623,19,FALSE)-AVERAGE(Skaters!S3:S623))/STDEV(Skaters!S3:S623)</f>
        <v>-0.61070233361025217</v>
      </c>
      <c r="S125" s="33">
        <f>(VLOOKUP($A125,Skaters!$A1:$V623,20,FALSE)-AVERAGE(Skaters!T3:T623))/STDEV(Skaters!T3:T623)</f>
        <v>-0.5927671975926263</v>
      </c>
      <c r="T125" s="33">
        <f>(VLOOKUP($A125,Skaters!$A1:$V623,21,FALSE)-AVERAGE(Skaters!U3:U623))/STDEV(Skaters!U3:U623)</f>
        <v>-0.64690214028671023</v>
      </c>
      <c r="U125" s="33">
        <f>(VLOOKUP($A125,Skaters!$A1:$V623,22,FALSE)-AVERAGE(Skaters!V3:V623))/STDEV(Skaters!V3:V623)</f>
        <v>-1.2078191348136267</v>
      </c>
      <c r="V125" s="33">
        <f>IFERROR((VLOOKUP($A125,Skaters!A1:X623,23,FALSE)-AVERAGE(Skaters!W3:W623))/STDEV(Skaters!W3:W623),0)</f>
        <v>0</v>
      </c>
      <c r="W125" s="33">
        <f>IFERROR((VLOOKUP($A125,Skaters!A1:X623,24,FALSE)-AVERAGE(Skaters!X3:X623))/STDEV(Skaters!X3:X623),0)</f>
        <v>0</v>
      </c>
    </row>
    <row r="126" spans="1:23" ht="21.25" customHeight="1" x14ac:dyDescent="0.15">
      <c r="A126" s="44" t="s">
        <v>270</v>
      </c>
      <c r="B126" s="45" t="s">
        <v>78</v>
      </c>
      <c r="C126" s="46">
        <v>25</v>
      </c>
      <c r="D126" s="45" t="s">
        <v>84</v>
      </c>
      <c r="E126" s="40">
        <f t="shared" si="2"/>
        <v>3.2550177179292623</v>
      </c>
      <c r="F126" s="41">
        <f t="shared" si="3"/>
        <v>7.0761254737592663E-2</v>
      </c>
      <c r="G126" s="42">
        <f>VLOOKUP(A126,Skaters!A1:G623,7,FALSE)</f>
        <v>46</v>
      </c>
      <c r="H126" s="43">
        <f>(VLOOKUP($A126,Skaters!$A1:$V623,8,FALSE)-AVERAGE(Skaters!H3:H623))/STDEV(Skaters!H3:H623)</f>
        <v>1.332745808038045</v>
      </c>
      <c r="I126" s="33">
        <f>(VLOOKUP($A126,Skaters!$A1:$V623,10,FALSE)-AVERAGE(Skaters!J3:J623))/STDEV(Skaters!J3:J623)</f>
        <v>-0.8096783317390589</v>
      </c>
      <c r="J126" s="33">
        <f>(VLOOKUP($A126,Skaters!$A1:$V623,11,FALSE)-AVERAGE(Skaters!K3:K623))/STDEV(Skaters!K3:K623)</f>
        <v>0.75108259772473573</v>
      </c>
      <c r="K126" s="33">
        <f>(VLOOKUP($A126,Skaters!$A1:$V623,12,FALSE)-AVERAGE(Skaters!L3:L623))/STDEV(Skaters!L3:L623)</f>
        <v>8.9833104352233961E-2</v>
      </c>
      <c r="L126" s="33">
        <f>(VLOOKUP($A126,Skaters!$A1:$V623,13,FALSE)-AVERAGE(Skaters!M3:M623))/STDEV(Skaters!M3:M623)</f>
        <v>0.30096537024828579</v>
      </c>
      <c r="M126" s="33">
        <f>(VLOOKUP($A126,Skaters!$A1:$V623,14,FALSE)-AVERAGE(Skaters!N3:N623))/STDEV(Skaters!N3:N623)</f>
        <v>-0.27574616724932849</v>
      </c>
      <c r="N126" s="33">
        <f>(VLOOKUP($A126,Skaters!$A1:$V623,15,FALSE)-AVERAGE(Skaters!O3:O623))/STDEV(Skaters!O3:O623)</f>
        <v>0.78226109567103796</v>
      </c>
      <c r="O126" s="33">
        <f>(VLOOKUP($A126,Skaters!$A1:$V623,16,FALSE)-AVERAGE(Skaters!P3:P623))/STDEV(Skaters!P3:P623)</f>
        <v>1.7232542398054886</v>
      </c>
      <c r="P126" s="33">
        <f>(VLOOKUP($A126,Skaters!$A1:$V623,17,FALSE)-AVERAGE(Skaters!Q3:Q623))/STDEV(Skaters!Q3:Q623)</f>
        <v>-0.50412505843425448</v>
      </c>
      <c r="Q126" s="33">
        <f>(VLOOKUP($A126,Skaters!$A1:$V623,18,FALSE)-AVERAGE(Skaters!R3:R623))/STDEV(Skaters!R3:R623)</f>
        <v>0.50713274621877347</v>
      </c>
      <c r="R126" s="33">
        <f>(VLOOKUP($A126,Skaters!$A1:$V623,19,FALSE)-AVERAGE(Skaters!S3:S623))/STDEV(Skaters!S3:S623)</f>
        <v>-0.60722241007030275</v>
      </c>
      <c r="S126" s="33">
        <f>(VLOOKUP($A126,Skaters!$A1:$V623,20,FALSE)-AVERAGE(Skaters!T3:T623))/STDEV(Skaters!T3:T623)</f>
        <v>-0.5927671975926263</v>
      </c>
      <c r="T126" s="33">
        <f>(VLOOKUP($A126,Skaters!$A1:$V623,21,FALSE)-AVERAGE(Skaters!U3:U623))/STDEV(Skaters!U3:U623)</f>
        <v>-0.64690234740083585</v>
      </c>
      <c r="U126" s="33">
        <f>(VLOOKUP($A126,Skaters!$A1:$V623,22,FALSE)-AVERAGE(Skaters!V3:V623))/STDEV(Skaters!V3:V623)</f>
        <v>-1.2078191348136267</v>
      </c>
      <c r="V126" s="33">
        <f>IFERROR((VLOOKUP($A126,Skaters!A1:X623,23,FALSE)-AVERAGE(Skaters!W3:W623))/STDEV(Skaters!W3:W623),0)</f>
        <v>0</v>
      </c>
      <c r="W126" s="33">
        <f>IFERROR((VLOOKUP($A126,Skaters!A1:X623,24,FALSE)-AVERAGE(Skaters!X3:X623))/STDEV(Skaters!X3:X623),0)</f>
        <v>0</v>
      </c>
    </row>
    <row r="127" spans="1:23" ht="21.25" customHeight="1" x14ac:dyDescent="0.15">
      <c r="A127" s="44" t="s">
        <v>164</v>
      </c>
      <c r="B127" s="45" t="s">
        <v>141</v>
      </c>
      <c r="C127" s="46">
        <v>29</v>
      </c>
      <c r="D127" s="45" t="s">
        <v>59</v>
      </c>
      <c r="E127" s="40">
        <f t="shared" si="2"/>
        <v>3.254990779548586</v>
      </c>
      <c r="F127" s="41">
        <f t="shared" si="3"/>
        <v>7.939001901338015E-2</v>
      </c>
      <c r="G127" s="42">
        <f>VLOOKUP(A127,Skaters!A1:G623,7,FALSE)</f>
        <v>41</v>
      </c>
      <c r="H127" s="43">
        <f>(VLOOKUP($A127,Skaters!$A1:$V623,8,FALSE)-AVERAGE(Skaters!H3:H623))/STDEV(Skaters!H3:H623)</f>
        <v>0.96411509221846736</v>
      </c>
      <c r="I127" s="33">
        <f>(VLOOKUP($A127,Skaters!$A1:$V623,10,FALSE)-AVERAGE(Skaters!J3:J623))/STDEV(Skaters!J3:J623)</f>
        <v>1.1407335934273259</v>
      </c>
      <c r="J127" s="33">
        <f>(VLOOKUP($A127,Skaters!$A1:$V623,11,FALSE)-AVERAGE(Skaters!K3:K623))/STDEV(Skaters!K3:K623)</f>
        <v>1.1031114038982248</v>
      </c>
      <c r="K127" s="33">
        <f>(VLOOKUP($A127,Skaters!$A1:$V623,12,FALSE)-AVERAGE(Skaters!L3:L623))/STDEV(Skaters!L3:L623)</f>
        <v>1.229727575688641</v>
      </c>
      <c r="L127" s="33">
        <f>(VLOOKUP($A127,Skaters!$A1:$V623,13,FALSE)-AVERAGE(Skaters!M3:M623))/STDEV(Skaters!M3:M623)</f>
        <v>1.2864928860083322</v>
      </c>
      <c r="M127" s="33">
        <f>(VLOOKUP($A127,Skaters!$A1:$V623,14,FALSE)-AVERAGE(Skaters!N3:N623))/STDEV(Skaters!N3:N623)</f>
        <v>0.43592458884696472</v>
      </c>
      <c r="N127" s="33">
        <f>(VLOOKUP($A127,Skaters!$A1:$V623,15,FALSE)-AVERAGE(Skaters!O3:O623))/STDEV(Skaters!O3:O623)</f>
        <v>0.58686061663194633</v>
      </c>
      <c r="O127" s="33">
        <f>(VLOOKUP($A127,Skaters!$A1:$V623,16,FALSE)-AVERAGE(Skaters!P3:P623))/STDEV(Skaters!P3:P623)</f>
        <v>-0.39583758137219871</v>
      </c>
      <c r="P127" s="33">
        <f>(VLOOKUP($A127,Skaters!$A1:$V623,17,FALSE)-AVERAGE(Skaters!Q3:Q623))/STDEV(Skaters!Q3:Q623)</f>
        <v>-0.65322804620450348</v>
      </c>
      <c r="Q127" s="33">
        <f>(VLOOKUP($A127,Skaters!$A1:$V623,18,FALSE)-AVERAGE(Skaters!R3:R623))/STDEV(Skaters!R3:R623)</f>
        <v>-0.4663701390450441</v>
      </c>
      <c r="R127" s="33">
        <f>(VLOOKUP($A127,Skaters!$A1:$V623,19,FALSE)-AVERAGE(Skaters!S3:S623))/STDEV(Skaters!S3:S623)</f>
        <v>0.81243641806013045</v>
      </c>
      <c r="S127" s="33">
        <f>(VLOOKUP($A127,Skaters!$A1:$V623,20,FALSE)-AVERAGE(Skaters!T3:T623))/STDEV(Skaters!T3:T623)</f>
        <v>2.478930645888648</v>
      </c>
      <c r="T127" s="33">
        <f>(VLOOKUP($A127,Skaters!$A1:$V623,21,FALSE)-AVERAGE(Skaters!U3:U623))/STDEV(Skaters!U3:U623)</f>
        <v>1.7778736509935047</v>
      </c>
      <c r="U127" s="33">
        <f>(VLOOKUP($A127,Skaters!$A1:$V623,22,FALSE)-AVERAGE(Skaters!V3:V623))/STDEV(Skaters!V3:V623)</f>
        <v>1.3552174135876629</v>
      </c>
      <c r="V127" s="33">
        <f>IFERROR((VLOOKUP($A127,Skaters!A1:X623,23,FALSE)-AVERAGE(Skaters!W3:W623))/STDEV(Skaters!W3:W623),0)</f>
        <v>0</v>
      </c>
      <c r="W127" s="33">
        <f>IFERROR((VLOOKUP($A127,Skaters!A1:X623,24,FALSE)-AVERAGE(Skaters!X3:X623))/STDEV(Skaters!X3:X623),0)</f>
        <v>0</v>
      </c>
    </row>
    <row r="128" spans="1:23" ht="21.25" customHeight="1" x14ac:dyDescent="0.2">
      <c r="A128" s="47" t="s">
        <v>244</v>
      </c>
      <c r="B128" s="38" t="s">
        <v>62</v>
      </c>
      <c r="C128" s="39">
        <v>27</v>
      </c>
      <c r="D128" s="38" t="s">
        <v>73</v>
      </c>
      <c r="E128" s="40">
        <f t="shared" si="2"/>
        <v>3.2521429628822593</v>
      </c>
      <c r="F128" s="41">
        <f t="shared" si="3"/>
        <v>7.3912340065505899E-2</v>
      </c>
      <c r="G128" s="42">
        <f>VLOOKUP(A128,Skaters!A1:G623,7,FALSE)</f>
        <v>44</v>
      </c>
      <c r="H128" s="43">
        <f>(VLOOKUP($A128,Skaters!$A1:$V623,8,FALSE)-AVERAGE(Skaters!H3:H623))/STDEV(Skaters!H3:H623)</f>
        <v>-0.33894870658175114</v>
      </c>
      <c r="I128" s="33">
        <f>(VLOOKUP($A128,Skaters!$A1:$V623,10,FALSE)-AVERAGE(Skaters!J3:J623))/STDEV(Skaters!J3:J623)</f>
        <v>0.92501306543942963</v>
      </c>
      <c r="J128" s="33">
        <f>(VLOOKUP($A128,Skaters!$A1:$V623,11,FALSE)-AVERAGE(Skaters!K3:K623))/STDEV(Skaters!K3:K623)</f>
        <v>-8.6258677772631714E-2</v>
      </c>
      <c r="K128" s="33">
        <f>(VLOOKUP($A128,Skaters!$A1:$V623,12,FALSE)-AVERAGE(Skaters!L3:L623))/STDEV(Skaters!L3:L623)</f>
        <v>0.38171148547720224</v>
      </c>
      <c r="L128" s="33">
        <f>(VLOOKUP($A128,Skaters!$A1:$V623,13,FALSE)-AVERAGE(Skaters!M3:M623))/STDEV(Skaters!M3:M623)</f>
        <v>1.0860386601795666</v>
      </c>
      <c r="M128" s="33">
        <f>(VLOOKUP($A128,Skaters!$A1:$V623,14,FALSE)-AVERAGE(Skaters!N3:N623))/STDEV(Skaters!N3:N623)</f>
        <v>1.2241818898127381</v>
      </c>
      <c r="N128" s="33">
        <f>(VLOOKUP($A128,Skaters!$A1:$V623,15,FALSE)-AVERAGE(Skaters!O3:O623))/STDEV(Skaters!O3:O623)</f>
        <v>0.49378079014101517</v>
      </c>
      <c r="O128" s="33">
        <f>(VLOOKUP($A128,Skaters!$A1:$V623,16,FALSE)-AVERAGE(Skaters!P3:P623))/STDEV(Skaters!P3:P623)</f>
        <v>-0.5830153340151949</v>
      </c>
      <c r="P128" s="33">
        <f>(VLOOKUP($A128,Skaters!$A1:$V623,17,FALSE)-AVERAGE(Skaters!Q3:Q623))/STDEV(Skaters!Q3:Q623)</f>
        <v>-0.50806540597655281</v>
      </c>
      <c r="Q128" s="33">
        <f>(VLOOKUP($A128,Skaters!$A1:$V623,18,FALSE)-AVERAGE(Skaters!R3:R623))/STDEV(Skaters!R3:R623)</f>
        <v>1.4165844589100747</v>
      </c>
      <c r="R128" s="33">
        <f>(VLOOKUP($A128,Skaters!$A1:$V623,19,FALSE)-AVERAGE(Skaters!S3:S623))/STDEV(Skaters!S3:S623)</f>
        <v>1.3096136368678499</v>
      </c>
      <c r="S128" s="33">
        <f>(VLOOKUP($A128,Skaters!$A1:$V623,20,FALSE)-AVERAGE(Skaters!T3:T623))/STDEV(Skaters!T3:T623)</f>
        <v>-0.57902317727547914</v>
      </c>
      <c r="T128" s="33">
        <f>(VLOOKUP($A128,Skaters!$A1:$V623,21,FALSE)-AVERAGE(Skaters!U3:U623))/STDEV(Skaters!U3:U623)</f>
        <v>-0.64316273554071501</v>
      </c>
      <c r="U128" s="33">
        <f>(VLOOKUP($A128,Skaters!$A1:$V623,22,FALSE)-AVERAGE(Skaters!V3:V623))/STDEV(Skaters!V3:V623)</f>
        <v>2.3420050861392814</v>
      </c>
      <c r="V128" s="33">
        <f>IFERROR((VLOOKUP($A128,Skaters!A1:X623,23,FALSE)-AVERAGE(Skaters!W3:W623))/STDEV(Skaters!W3:W623),0)</f>
        <v>0</v>
      </c>
      <c r="W128" s="33">
        <f>IFERROR((VLOOKUP($A128,Skaters!A1:X623,24,FALSE)-AVERAGE(Skaters!X3:X623))/STDEV(Skaters!X3:X623),0)</f>
        <v>0</v>
      </c>
    </row>
    <row r="129" spans="1:23" ht="21.25" customHeight="1" x14ac:dyDescent="0.15">
      <c r="A129" s="44" t="s">
        <v>201</v>
      </c>
      <c r="B129" s="48" t="s">
        <v>127</v>
      </c>
      <c r="C129" s="49">
        <v>31</v>
      </c>
      <c r="D129" s="48" t="s">
        <v>66</v>
      </c>
      <c r="E129" s="40">
        <f t="shared" si="2"/>
        <v>3.2422339101938586</v>
      </c>
      <c r="F129" s="41">
        <f t="shared" si="3"/>
        <v>6.7546539795705393E-2</v>
      </c>
      <c r="G129" s="42">
        <f>VLOOKUP(A129,Skaters!A1:G623,7,FALSE)</f>
        <v>48</v>
      </c>
      <c r="H129" s="43">
        <f>(VLOOKUP($A129,Skaters!$A1:$V623,8,FALSE)-AVERAGE(Skaters!H3:H623))/STDEV(Skaters!H3:H623)</f>
        <v>-6.2443888313355143E-3</v>
      </c>
      <c r="I129" s="33">
        <f>(VLOOKUP($A129,Skaters!$A1:$V623,10,FALSE)-AVERAGE(Skaters!J3:J623))/STDEV(Skaters!J3:J623)</f>
        <v>1.6681006875637605</v>
      </c>
      <c r="J129" s="33">
        <f>(VLOOKUP($A129,Skaters!$A1:$V623,11,FALSE)-AVERAGE(Skaters!K3:K623))/STDEV(Skaters!K3:K623)</f>
        <v>-0.12987489966111229</v>
      </c>
      <c r="K129" s="33">
        <f>(VLOOKUP($A129,Skaters!$A1:$V623,12,FALSE)-AVERAGE(Skaters!L3:L623))/STDEV(Skaters!L3:L623)</f>
        <v>0.70446418251149345</v>
      </c>
      <c r="L129" s="33">
        <f>(VLOOKUP($A129,Skaters!$A1:$V623,13,FALSE)-AVERAGE(Skaters!M3:M623))/STDEV(Skaters!M3:M623)</f>
        <v>1.3319681448799929</v>
      </c>
      <c r="M129" s="33">
        <f>(VLOOKUP($A129,Skaters!$A1:$V623,14,FALSE)-AVERAGE(Skaters!N3:N623))/STDEV(Skaters!N3:N623)</f>
        <v>1.5431710057902621</v>
      </c>
      <c r="N129" s="33">
        <f>(VLOOKUP($A129,Skaters!$A1:$V623,15,FALSE)-AVERAGE(Skaters!O3:O623))/STDEV(Skaters!O3:O623)</f>
        <v>0.57551138150614767</v>
      </c>
      <c r="O129" s="33">
        <f>(VLOOKUP($A129,Skaters!$A1:$V623,16,FALSE)-AVERAGE(Skaters!P3:P623))/STDEV(Skaters!P3:P623)</f>
        <v>-0.6349436057494946</v>
      </c>
      <c r="P129" s="33">
        <f>(VLOOKUP($A129,Skaters!$A1:$V623,17,FALSE)-AVERAGE(Skaters!Q3:Q623))/STDEV(Skaters!Q3:Q623)</f>
        <v>0.284579631980727</v>
      </c>
      <c r="Q129" s="33">
        <f>(VLOOKUP($A129,Skaters!$A1:$V623,18,FALSE)-AVERAGE(Skaters!R3:R623))/STDEV(Skaters!R3:R623)</f>
        <v>0.43147220165456429</v>
      </c>
      <c r="R129" s="33">
        <f>(VLOOKUP($A129,Skaters!$A1:$V623,19,FALSE)-AVERAGE(Skaters!S3:S623))/STDEV(Skaters!S3:S623)</f>
        <v>1.4643223991306857</v>
      </c>
      <c r="S129" s="33">
        <f>(VLOOKUP($A129,Skaters!$A1:$V623,20,FALSE)-AVERAGE(Skaters!T3:T623))/STDEV(Skaters!T3:T623)</f>
        <v>7.8034847903865001E-2</v>
      </c>
      <c r="T129" s="33">
        <f>(VLOOKUP($A129,Skaters!$A1:$V623,21,FALSE)-AVERAGE(Skaters!U3:U623))/STDEV(Skaters!U3:U623)</f>
        <v>0.13809287725633296</v>
      </c>
      <c r="U129" s="33">
        <f>(VLOOKUP($A129,Skaters!$A1:$V623,22,FALSE)-AVERAGE(Skaters!V3:V623))/STDEV(Skaters!V3:V623)</f>
        <v>0.91979665934684618</v>
      </c>
      <c r="V129" s="33">
        <f>IFERROR((VLOOKUP($A129,Skaters!A1:X623,23,FALSE)-AVERAGE(Skaters!W3:W623))/STDEV(Skaters!W3:W623),0)</f>
        <v>0</v>
      </c>
      <c r="W129" s="33">
        <f>IFERROR((VLOOKUP($A129,Skaters!A1:X623,24,FALSE)-AVERAGE(Skaters!X3:X623))/STDEV(Skaters!X3:X623),0)</f>
        <v>0</v>
      </c>
    </row>
    <row r="130" spans="1:23" ht="21.25" customHeight="1" x14ac:dyDescent="0.2">
      <c r="A130" s="47" t="s">
        <v>291</v>
      </c>
      <c r="B130" s="38" t="s">
        <v>61</v>
      </c>
      <c r="C130" s="39">
        <v>23</v>
      </c>
      <c r="D130" s="38" t="s">
        <v>84</v>
      </c>
      <c r="E130" s="40">
        <f t="shared" si="2"/>
        <v>3.137000746008261</v>
      </c>
      <c r="F130" s="41">
        <f t="shared" si="3"/>
        <v>7.2953505721122344E-2</v>
      </c>
      <c r="G130" s="42">
        <f>VLOOKUP(A130,Skaters!A1:G623,7,FALSE)</f>
        <v>43</v>
      </c>
      <c r="H130" s="43">
        <f>(VLOOKUP($A130,Skaters!$A1:$V623,8,FALSE)-AVERAGE(Skaters!H3:H623))/STDEV(Skaters!H3:H623)</f>
        <v>1.3972757846642732</v>
      </c>
      <c r="I130" s="33">
        <f>(VLOOKUP($A130,Skaters!$A1:$V623,10,FALSE)-AVERAGE(Skaters!J3:J623))/STDEV(Skaters!J3:J623)</f>
        <v>-0.66230385996909491</v>
      </c>
      <c r="J130" s="33">
        <f>(VLOOKUP($A130,Skaters!$A1:$V623,11,FALSE)-AVERAGE(Skaters!K3:K623))/STDEV(Skaters!K3:K623)</f>
        <v>1.0857007564669254</v>
      </c>
      <c r="K130" s="33">
        <f>(VLOOKUP($A130,Skaters!$A1:$V623,12,FALSE)-AVERAGE(Skaters!L3:L623))/STDEV(Skaters!L3:L623)</f>
        <v>0.36925751971250576</v>
      </c>
      <c r="L130" s="33">
        <f>(VLOOKUP($A130,Skaters!$A1:$V623,13,FALSE)-AVERAGE(Skaters!M3:M623))/STDEV(Skaters!M3:M623)</f>
        <v>-0.3641453642122236</v>
      </c>
      <c r="M130" s="33">
        <f>(VLOOKUP($A130,Skaters!$A1:$V623,14,FALSE)-AVERAGE(Skaters!N3:N623))/STDEV(Skaters!N3:N623)</f>
        <v>-0.68666438286748332</v>
      </c>
      <c r="N130" s="33">
        <f>(VLOOKUP($A130,Skaters!$A1:$V623,15,FALSE)-AVERAGE(Skaters!O3:O623))/STDEV(Skaters!O3:O623)</f>
        <v>0.246384300803309</v>
      </c>
      <c r="O130" s="33">
        <f>(VLOOKUP($A130,Skaters!$A1:$V623,16,FALSE)-AVERAGE(Skaters!P3:P623))/STDEV(Skaters!P3:P623)</f>
        <v>1.24104681033509</v>
      </c>
      <c r="P130" s="33">
        <f>(VLOOKUP($A130,Skaters!$A1:$V623,17,FALSE)-AVERAGE(Skaters!Q3:Q623))/STDEV(Skaters!Q3:Q623)</f>
        <v>-0.5339254464382418</v>
      </c>
      <c r="Q130" s="33">
        <f>(VLOOKUP($A130,Skaters!$A1:$V623,18,FALSE)-AVERAGE(Skaters!R3:R623))/STDEV(Skaters!R3:R623)</f>
        <v>1.5903181025842552</v>
      </c>
      <c r="R130" s="33">
        <f>(VLOOKUP($A130,Skaters!$A1:$V623,19,FALSE)-AVERAGE(Skaters!S3:S623))/STDEV(Skaters!S3:S623)</f>
        <v>-0.52699905502139577</v>
      </c>
      <c r="S130" s="33">
        <f>(VLOOKUP($A130,Skaters!$A1:$V623,20,FALSE)-AVERAGE(Skaters!T3:T623))/STDEV(Skaters!T3:T623)</f>
        <v>-0.59276719759261254</v>
      </c>
      <c r="T130" s="33">
        <f>(VLOOKUP($A130,Skaters!$A1:$V623,21,FALSE)-AVERAGE(Skaters!U3:U623))/STDEV(Skaters!U3:U623)</f>
        <v>-0.64690209621452732</v>
      </c>
      <c r="U130" s="33">
        <f>(VLOOKUP($A130,Skaters!$A1:$V623,22,FALSE)-AVERAGE(Skaters!V3:V623))/STDEV(Skaters!V3:V623)</f>
        <v>-1.2078188735732758</v>
      </c>
      <c r="V130" s="33">
        <f>IFERROR((VLOOKUP($A130,Skaters!A1:X623,23,FALSE)-AVERAGE(Skaters!W3:W623))/STDEV(Skaters!W3:W623),0)</f>
        <v>0</v>
      </c>
      <c r="W130" s="33">
        <f>IFERROR((VLOOKUP($A130,Skaters!A1:X623,24,FALSE)-AVERAGE(Skaters!X3:X623))/STDEV(Skaters!X3:X623),0)</f>
        <v>0</v>
      </c>
    </row>
    <row r="131" spans="1:23" ht="21.25" customHeight="1" x14ac:dyDescent="0.15">
      <c r="A131" s="44" t="s">
        <v>269</v>
      </c>
      <c r="B131" s="48" t="s">
        <v>72</v>
      </c>
      <c r="C131" s="49">
        <v>27</v>
      </c>
      <c r="D131" s="48" t="s">
        <v>84</v>
      </c>
      <c r="E131" s="40">
        <f t="shared" ref="E131:E194" si="4">(H131*G131*H$2)+(I131*I$2)+(J131*J$2)+(K131*K$2)+(L131*L$2)+(M131*M$2)+(N131*N$2)+(O131*O$2)+(P131*P$2)+(Q131*Q$2)+(R131*R$2)+(S131*S$2)+(T131*T$2)+(U131*U$2)+(V131*V$2)+(W131*W$2)</f>
        <v>3.1248131846968135</v>
      </c>
      <c r="F131" s="41">
        <f t="shared" ref="F131:F194" si="5">E131/G131</f>
        <v>6.9440292993262515E-2</v>
      </c>
      <c r="G131" s="42">
        <f>VLOOKUP(A131,Skaters!A1:G623,7,FALSE)</f>
        <v>45</v>
      </c>
      <c r="H131" s="43">
        <f>(VLOOKUP($A131,Skaters!$A1:$V623,8,FALSE)-AVERAGE(Skaters!H3:H623))/STDEV(Skaters!H3:H623)</f>
        <v>1.9043702797297046</v>
      </c>
      <c r="I131" s="33">
        <f>(VLOOKUP($A131,Skaters!$A1:$V623,10,FALSE)-AVERAGE(Skaters!J3:J623))/STDEV(Skaters!J3:J623)</f>
        <v>-0.46968358004688865</v>
      </c>
      <c r="J131" s="33">
        <f>(VLOOKUP($A131,Skaters!$A1:$V623,11,FALSE)-AVERAGE(Skaters!K3:K623))/STDEV(Skaters!K3:K623)</f>
        <v>0.42876818031884323</v>
      </c>
      <c r="K131" s="33">
        <f>(VLOOKUP($A131,Skaters!$A1:$V623,12,FALSE)-AVERAGE(Skaters!L3:L623))/STDEV(Skaters!L3:L623)</f>
        <v>4.7765413970638659E-2</v>
      </c>
      <c r="L131" s="33">
        <f>(VLOOKUP($A131,Skaters!$A1:$V623,13,FALSE)-AVERAGE(Skaters!M3:M623))/STDEV(Skaters!M3:M623)</f>
        <v>0.81696321467059785</v>
      </c>
      <c r="M131" s="33">
        <f>(VLOOKUP($A131,Skaters!$A1:$V623,14,FALSE)-AVERAGE(Skaters!N3:N623))/STDEV(Skaters!N3:N623)</f>
        <v>-0.51854545831115273</v>
      </c>
      <c r="N131" s="33">
        <f>(VLOOKUP($A131,Skaters!$A1:$V623,15,FALSE)-AVERAGE(Skaters!O3:O623))/STDEV(Skaters!O3:O623)</f>
        <v>0.10147315329679885</v>
      </c>
      <c r="O131" s="33">
        <f>(VLOOKUP($A131,Skaters!$A1:$V623,16,FALSE)-AVERAGE(Skaters!P3:P623))/STDEV(Skaters!P3:P623)</f>
        <v>1.7948968321282555</v>
      </c>
      <c r="P131" s="33">
        <f>(VLOOKUP($A131,Skaters!$A1:$V623,17,FALSE)-AVERAGE(Skaters!Q3:Q623))/STDEV(Skaters!Q3:Q623)</f>
        <v>1.0709767589164552</v>
      </c>
      <c r="Q131" s="33">
        <f>(VLOOKUP($A131,Skaters!$A1:$V623,18,FALSE)-AVERAGE(Skaters!R3:R623))/STDEV(Skaters!R3:R623)</f>
        <v>0.4523953843292069</v>
      </c>
      <c r="R131" s="33">
        <f>(VLOOKUP($A131,Skaters!$A1:$V623,19,FALSE)-AVERAGE(Skaters!S3:S623))/STDEV(Skaters!S3:S623)</f>
        <v>-0.27683714762067596</v>
      </c>
      <c r="S131" s="33">
        <f>(VLOOKUP($A131,Skaters!$A1:$V623,20,FALSE)-AVERAGE(Skaters!T3:T623))/STDEV(Skaters!T3:T623)</f>
        <v>-0.5927671975926263</v>
      </c>
      <c r="T131" s="33">
        <f>(VLOOKUP($A131,Skaters!$A1:$V623,21,FALSE)-AVERAGE(Skaters!U3:U623))/STDEV(Skaters!U3:U623)</f>
        <v>-0.64690234740083585</v>
      </c>
      <c r="U131" s="33">
        <f>(VLOOKUP($A131,Skaters!$A1:$V623,22,FALSE)-AVERAGE(Skaters!V3:V623))/STDEV(Skaters!V3:V623)</f>
        <v>-1.2078191348136267</v>
      </c>
      <c r="V131" s="33">
        <f>IFERROR((VLOOKUP($A131,Skaters!A1:X623,23,FALSE)-AVERAGE(Skaters!W3:W623))/STDEV(Skaters!W3:W623),0)</f>
        <v>0</v>
      </c>
      <c r="W131" s="33">
        <f>IFERROR((VLOOKUP($A131,Skaters!A1:X623,24,FALSE)-AVERAGE(Skaters!X3:X623))/STDEV(Skaters!X3:X623),0)</f>
        <v>0</v>
      </c>
    </row>
    <row r="132" spans="1:23" ht="21.25" customHeight="1" x14ac:dyDescent="0.2">
      <c r="A132" s="47" t="s">
        <v>207</v>
      </c>
      <c r="B132" s="38" t="s">
        <v>68</v>
      </c>
      <c r="C132" s="39">
        <v>27</v>
      </c>
      <c r="D132" s="38" t="s">
        <v>63</v>
      </c>
      <c r="E132" s="40">
        <f t="shared" si="4"/>
        <v>3.0934237569952598</v>
      </c>
      <c r="F132" s="41">
        <f t="shared" si="5"/>
        <v>7.7335593924881499E-2</v>
      </c>
      <c r="G132" s="42">
        <f>VLOOKUP(A132,Skaters!A1:G623,7,FALSE)</f>
        <v>40</v>
      </c>
      <c r="H132" s="43">
        <f>(VLOOKUP($A132,Skaters!$A1:$V623,8,FALSE)-AVERAGE(Skaters!H3:H623))/STDEV(Skaters!H3:H623)</f>
        <v>0.68051413827103613</v>
      </c>
      <c r="I132" s="33">
        <f>(VLOOKUP($A132,Skaters!$A1:$V623,10,FALSE)-AVERAGE(Skaters!J3:J623))/STDEV(Skaters!J3:J623)</f>
        <v>1.1538213233542103</v>
      </c>
      <c r="J132" s="33">
        <f>(VLOOKUP($A132,Skaters!$A1:$V623,11,FALSE)-AVERAGE(Skaters!K3:K623))/STDEV(Skaters!K3:K623)</f>
        <v>0.8314373148878339</v>
      </c>
      <c r="K132" s="33">
        <f>(VLOOKUP($A132,Skaters!$A1:$V623,12,FALSE)-AVERAGE(Skaters!L3:L623))/STDEV(Skaters!L3:L623)</f>
        <v>1.0654085224007728</v>
      </c>
      <c r="L132" s="33">
        <f>(VLOOKUP($A132,Skaters!$A1:$V623,13,FALSE)-AVERAGE(Skaters!M3:M623))/STDEV(Skaters!M3:M623)</f>
        <v>0.32791976031291292</v>
      </c>
      <c r="M132" s="33">
        <f>(VLOOKUP($A132,Skaters!$A1:$V623,14,FALSE)-AVERAGE(Skaters!N3:N623))/STDEV(Skaters!N3:N623)</f>
        <v>0.95031492977772458</v>
      </c>
      <c r="N132" s="33">
        <f>(VLOOKUP($A132,Skaters!$A1:$V623,15,FALSE)-AVERAGE(Skaters!O3:O623))/STDEV(Skaters!O3:O623)</f>
        <v>0.47713461599985746</v>
      </c>
      <c r="O132" s="33">
        <f>(VLOOKUP($A132,Skaters!$A1:$V623,16,FALSE)-AVERAGE(Skaters!P3:P623))/STDEV(Skaters!P3:P623)</f>
        <v>-0.15370674598925005</v>
      </c>
      <c r="P132" s="33">
        <f>(VLOOKUP($A132,Skaters!$A1:$V623,17,FALSE)-AVERAGE(Skaters!Q3:Q623))/STDEV(Skaters!Q3:Q623)</f>
        <v>2.1748743525951726</v>
      </c>
      <c r="Q132" s="33">
        <f>(VLOOKUP($A132,Skaters!$A1:$V623,18,FALSE)-AVERAGE(Skaters!R3:R623))/STDEV(Skaters!R3:R623)</f>
        <v>0.45681748842969566</v>
      </c>
      <c r="R132" s="33">
        <f>(VLOOKUP($A132,Skaters!$A1:$V623,19,FALSE)-AVERAGE(Skaters!S3:S623))/STDEV(Skaters!S3:S623)</f>
        <v>0.89691301470741636</v>
      </c>
      <c r="S132" s="33">
        <f>(VLOOKUP($A132,Skaters!$A1:$V623,20,FALSE)-AVERAGE(Skaters!T3:T623))/STDEV(Skaters!T3:T623)</f>
        <v>-0.49375448413715928</v>
      </c>
      <c r="T132" s="33">
        <f>(VLOOKUP($A132,Skaters!$A1:$V623,21,FALSE)-AVERAGE(Skaters!U3:U623))/STDEV(Skaters!U3:U623)</f>
        <v>-0.49602212695146997</v>
      </c>
      <c r="U132" s="33">
        <f>(VLOOKUP($A132,Skaters!$A1:$V623,22,FALSE)-AVERAGE(Skaters!V3:V623))/STDEV(Skaters!V3:V623)</f>
        <v>0.62991447237147824</v>
      </c>
      <c r="V132" s="33">
        <f>IFERROR((VLOOKUP($A132,Skaters!A1:X623,23,FALSE)-AVERAGE(Skaters!W3:W623))/STDEV(Skaters!W3:W623),0)</f>
        <v>0</v>
      </c>
      <c r="W132" s="33">
        <f>IFERROR((VLOOKUP($A132,Skaters!A1:X623,24,FALSE)-AVERAGE(Skaters!X3:X623))/STDEV(Skaters!X3:X623),0)</f>
        <v>0</v>
      </c>
    </row>
    <row r="133" spans="1:23" ht="21.25" customHeight="1" x14ac:dyDescent="0.15">
      <c r="A133" s="44" t="s">
        <v>221</v>
      </c>
      <c r="B133" s="45" t="s">
        <v>153</v>
      </c>
      <c r="C133" s="46">
        <v>20</v>
      </c>
      <c r="D133" s="45" t="s">
        <v>84</v>
      </c>
      <c r="E133" s="40">
        <f t="shared" si="4"/>
        <v>3.0684063436691296</v>
      </c>
      <c r="F133" s="41">
        <f t="shared" si="5"/>
        <v>7.6710158591728236E-2</v>
      </c>
      <c r="G133" s="42">
        <f>VLOOKUP(A133,Skaters!A1:G623,7,FALSE)</f>
        <v>40</v>
      </c>
      <c r="H133" s="43">
        <f>(VLOOKUP($A133,Skaters!$A1:$V623,8,FALSE)-AVERAGE(Skaters!H3:H623))/STDEV(Skaters!H3:H623)</f>
        <v>1.4667791392047349</v>
      </c>
      <c r="I133" s="33">
        <f>(VLOOKUP($A133,Skaters!$A1:$V623,10,FALSE)-AVERAGE(Skaters!J3:J623))/STDEV(Skaters!J3:J623)</f>
        <v>-0.83066350359492114</v>
      </c>
      <c r="J133" s="33">
        <f>(VLOOKUP($A133,Skaters!$A1:$V623,11,FALSE)-AVERAGE(Skaters!K3:K623))/STDEV(Skaters!K3:K623)</f>
        <v>1.3659702251970689</v>
      </c>
      <c r="K133" s="33">
        <f>(VLOOKUP($A133,Skaters!$A1:$V623,12,FALSE)-AVERAGE(Skaters!L3:L623))/STDEV(Skaters!L3:L623)</f>
        <v>0.46581041906402626</v>
      </c>
      <c r="L133" s="33">
        <f>(VLOOKUP($A133,Skaters!$A1:$V623,13,FALSE)-AVERAGE(Skaters!M3:M623))/STDEV(Skaters!M3:M623)</f>
        <v>0.20713490984009972</v>
      </c>
      <c r="M133" s="33">
        <f>(VLOOKUP($A133,Skaters!$A1:$V623,14,FALSE)-AVERAGE(Skaters!N3:N623))/STDEV(Skaters!N3:N623)</f>
        <v>-0.63626517655470372</v>
      </c>
      <c r="N133" s="33">
        <f>(VLOOKUP($A133,Skaters!$A1:$V623,15,FALSE)-AVERAGE(Skaters!O3:O623))/STDEV(Skaters!O3:O623)</f>
        <v>1.4598570389058012</v>
      </c>
      <c r="O133" s="33">
        <f>(VLOOKUP($A133,Skaters!$A1:$V623,16,FALSE)-AVERAGE(Skaters!P3:P623))/STDEV(Skaters!P3:P623)</f>
        <v>1.6888409912936624</v>
      </c>
      <c r="P133" s="33">
        <f>(VLOOKUP($A133,Skaters!$A1:$V623,17,FALSE)-AVERAGE(Skaters!Q3:Q623))/STDEV(Skaters!Q3:Q623)</f>
        <v>0.20545832296398819</v>
      </c>
      <c r="Q133" s="33">
        <f>(VLOOKUP($A133,Skaters!$A1:$V623,18,FALSE)-AVERAGE(Skaters!R3:R623))/STDEV(Skaters!R3:R623)</f>
        <v>-0.82273331797258153</v>
      </c>
      <c r="R133" s="33">
        <f>(VLOOKUP($A133,Skaters!$A1:$V623,19,FALSE)-AVERAGE(Skaters!S3:S623))/STDEV(Skaters!S3:S623)</f>
        <v>-0.77562759610505072</v>
      </c>
      <c r="S133" s="33">
        <f>(VLOOKUP($A133,Skaters!$A1:$V623,20,FALSE)-AVERAGE(Skaters!T3:T623))/STDEV(Skaters!T3:T623)</f>
        <v>-0.5927671975926263</v>
      </c>
      <c r="T133" s="33">
        <f>(VLOOKUP($A133,Skaters!$A1:$V623,21,FALSE)-AVERAGE(Skaters!U3:U623))/STDEV(Skaters!U3:U623)</f>
        <v>-0.64690234740083585</v>
      </c>
      <c r="U133" s="33">
        <f>(VLOOKUP($A133,Skaters!$A1:$V623,22,FALSE)-AVERAGE(Skaters!V3:V623))/STDEV(Skaters!V3:V623)</f>
        <v>-1.2078191348136267</v>
      </c>
      <c r="V133" s="33">
        <f>IFERROR((VLOOKUP($A133,Skaters!A1:X623,23,FALSE)-AVERAGE(Skaters!W3:W623))/STDEV(Skaters!W3:W623),0)</f>
        <v>0</v>
      </c>
      <c r="W133" s="33">
        <f>IFERROR((VLOOKUP($A133,Skaters!A1:X623,24,FALSE)-AVERAGE(Skaters!X3:X623))/STDEV(Skaters!X3:X623),0)</f>
        <v>0</v>
      </c>
    </row>
    <row r="134" spans="1:23" ht="21.25" customHeight="1" x14ac:dyDescent="0.2">
      <c r="A134" s="47" t="s">
        <v>189</v>
      </c>
      <c r="B134" s="38" t="s">
        <v>95</v>
      </c>
      <c r="C134" s="39">
        <v>28</v>
      </c>
      <c r="D134" s="38" t="s">
        <v>103</v>
      </c>
      <c r="E134" s="40">
        <f t="shared" si="4"/>
        <v>3.0529207908943281</v>
      </c>
      <c r="F134" s="41">
        <f t="shared" si="5"/>
        <v>7.6323019772358197E-2</v>
      </c>
      <c r="G134" s="42">
        <f>VLOOKUP(A134,Skaters!A1:G623,7,FALSE)</f>
        <v>40</v>
      </c>
      <c r="H134" s="43">
        <f>(VLOOKUP($A134,Skaters!$A1:$V623,8,FALSE)-AVERAGE(Skaters!H3:H623))/STDEV(Skaters!H3:H623)</f>
        <v>0.39439036117957582</v>
      </c>
      <c r="I134" s="33">
        <f>(VLOOKUP($A134,Skaters!$A1:$V623,10,FALSE)-AVERAGE(Skaters!J3:J623))/STDEV(Skaters!J3:J623)</f>
        <v>0.5405774524040482</v>
      </c>
      <c r="J134" s="33">
        <f>(VLOOKUP($A134,Skaters!$A1:$V623,11,FALSE)-AVERAGE(Skaters!K3:K623))/STDEV(Skaters!K3:K623)</f>
        <v>1.6115830380569967</v>
      </c>
      <c r="K134" s="33">
        <f>(VLOOKUP($A134,Skaters!$A1:$V623,12,FALSE)-AVERAGE(Skaters!L3:L623))/STDEV(Skaters!L3:L623)</f>
        <v>1.2660346195878023</v>
      </c>
      <c r="L134" s="33">
        <f>(VLOOKUP($A134,Skaters!$A1:$V623,13,FALSE)-AVERAGE(Skaters!M3:M623))/STDEV(Skaters!M3:M623)</f>
        <v>0.40832441116482349</v>
      </c>
      <c r="M134" s="33">
        <f>(VLOOKUP($A134,Skaters!$A1:$V623,14,FALSE)-AVERAGE(Skaters!N3:N623))/STDEV(Skaters!N3:N623)</f>
        <v>0.36910712224162429</v>
      </c>
      <c r="N134" s="33">
        <f>(VLOOKUP($A134,Skaters!$A1:$V623,15,FALSE)-AVERAGE(Skaters!O3:O623))/STDEV(Skaters!O3:O623)</f>
        <v>1.1073781178947848</v>
      </c>
      <c r="O134" s="33">
        <f>(VLOOKUP($A134,Skaters!$A1:$V623,16,FALSE)-AVERAGE(Skaters!P3:P623))/STDEV(Skaters!P3:P623)</f>
        <v>-0.9437206251540099</v>
      </c>
      <c r="P134" s="33">
        <f>(VLOOKUP($A134,Skaters!$A1:$V623,17,FALSE)-AVERAGE(Skaters!Q3:Q623))/STDEV(Skaters!Q3:Q623)</f>
        <v>-1.0271394567786722</v>
      </c>
      <c r="Q134" s="33">
        <f>(VLOOKUP($A134,Skaters!$A1:$V623,18,FALSE)-AVERAGE(Skaters!R3:R623))/STDEV(Skaters!R3:R623)</f>
        <v>0.32877839652768465</v>
      </c>
      <c r="R134" s="33">
        <f>(VLOOKUP($A134,Skaters!$A1:$V623,19,FALSE)-AVERAGE(Skaters!S3:S623))/STDEV(Skaters!S3:S623)</f>
        <v>0.60944002907252171</v>
      </c>
      <c r="S134" s="33">
        <f>(VLOOKUP($A134,Skaters!$A1:$V623,20,FALSE)-AVERAGE(Skaters!T3:T623))/STDEV(Skaters!T3:T623)</f>
        <v>1.4883095067958712</v>
      </c>
      <c r="T134" s="33">
        <f>(VLOOKUP($A134,Skaters!$A1:$V623,21,FALSE)-AVERAGE(Skaters!U3:U623))/STDEV(Skaters!U3:U623)</f>
        <v>2.0519738256880724</v>
      </c>
      <c r="U134" s="33">
        <f>(VLOOKUP($A134,Skaters!$A1:$V623,22,FALSE)-AVERAGE(Skaters!V3:V623))/STDEV(Skaters!V3:V623)</f>
        <v>0.80603885745708936</v>
      </c>
      <c r="V134" s="33">
        <f>IFERROR((VLOOKUP($A134,Skaters!A1:X623,23,FALSE)-AVERAGE(Skaters!W3:W623))/STDEV(Skaters!W3:W623),0)</f>
        <v>0</v>
      </c>
      <c r="W134" s="33">
        <f>IFERROR((VLOOKUP($A134,Skaters!A1:X623,24,FALSE)-AVERAGE(Skaters!X3:X623))/STDEV(Skaters!X3:X623),0)</f>
        <v>0</v>
      </c>
    </row>
    <row r="135" spans="1:23" ht="21.25" customHeight="1" x14ac:dyDescent="0.15">
      <c r="A135" s="44" t="s">
        <v>181</v>
      </c>
      <c r="B135" s="48" t="s">
        <v>98</v>
      </c>
      <c r="C135" s="49">
        <v>20</v>
      </c>
      <c r="D135" s="48" t="s">
        <v>66</v>
      </c>
      <c r="E135" s="40">
        <f t="shared" si="4"/>
        <v>2.9784351594632095</v>
      </c>
      <c r="F135" s="41">
        <f t="shared" si="5"/>
        <v>6.3370960839642748E-2</v>
      </c>
      <c r="G135" s="42">
        <f>VLOOKUP(A135,Skaters!A1:G623,7,FALSE)</f>
        <v>47</v>
      </c>
      <c r="H135" s="43">
        <f>(VLOOKUP($A135,Skaters!$A1:$V623,8,FALSE)-AVERAGE(Skaters!H3:H623))/STDEV(Skaters!H3:H623)</f>
        <v>0.16048877269001496</v>
      </c>
      <c r="I135" s="33">
        <f>(VLOOKUP($A135,Skaters!$A1:$V623,10,FALSE)-AVERAGE(Skaters!J3:J623))/STDEV(Skaters!J3:J623)</f>
        <v>0.74710564478412878</v>
      </c>
      <c r="J135" s="33">
        <f>(VLOOKUP($A135,Skaters!$A1:$V623,11,FALSE)-AVERAGE(Skaters!K3:K623))/STDEV(Skaters!K3:K623)</f>
        <v>0.75187414294468746</v>
      </c>
      <c r="K135" s="33">
        <f>(VLOOKUP($A135,Skaters!$A1:$V623,12,FALSE)-AVERAGE(Skaters!L3:L623))/STDEV(Skaters!L3:L623)</f>
        <v>0.8238458363590645</v>
      </c>
      <c r="L135" s="33">
        <f>(VLOOKUP($A135,Skaters!$A1:$V623,13,FALSE)-AVERAGE(Skaters!M3:M623))/STDEV(Skaters!M3:M623)</f>
        <v>1.0604610951819964</v>
      </c>
      <c r="M135" s="33">
        <f>(VLOOKUP($A135,Skaters!$A1:$V623,14,FALSE)-AVERAGE(Skaters!N3:N623))/STDEV(Skaters!N3:N623)</f>
        <v>0.99445770105380693</v>
      </c>
      <c r="N135" s="33">
        <f>(VLOOKUP($A135,Skaters!$A1:$V623,15,FALSE)-AVERAGE(Skaters!O3:O623))/STDEV(Skaters!O3:O623)</f>
        <v>1.4885685137729339</v>
      </c>
      <c r="O135" s="33">
        <f>(VLOOKUP($A135,Skaters!$A1:$V623,16,FALSE)-AVERAGE(Skaters!P3:P623))/STDEV(Skaters!P3:P623)</f>
        <v>-0.32968366359765194</v>
      </c>
      <c r="P135" s="33">
        <f>(VLOOKUP($A135,Skaters!$A1:$V623,17,FALSE)-AVERAGE(Skaters!Q3:Q623))/STDEV(Skaters!Q3:Q623)</f>
        <v>0.4967608303210897</v>
      </c>
      <c r="Q135" s="33">
        <f>(VLOOKUP($A135,Skaters!$A1:$V623,18,FALSE)-AVERAGE(Skaters!R3:R623))/STDEV(Skaters!R3:R623)</f>
        <v>-0.73989057362288435</v>
      </c>
      <c r="R135" s="33">
        <f>(VLOOKUP($A135,Skaters!$A1:$V623,19,FALSE)-AVERAGE(Skaters!S3:S623))/STDEV(Skaters!S3:S623)</f>
        <v>0.38790617911719116</v>
      </c>
      <c r="S135" s="33">
        <f>(VLOOKUP($A135,Skaters!$A1:$V623,20,FALSE)-AVERAGE(Skaters!T3:T623))/STDEV(Skaters!T3:T623)</f>
        <v>-0.28236736098668547</v>
      </c>
      <c r="T135" s="33">
        <f>(VLOOKUP($A135,Skaters!$A1:$V623,21,FALSE)-AVERAGE(Skaters!U3:U623))/STDEV(Skaters!U3:U623)</f>
        <v>0.17369770376392157</v>
      </c>
      <c r="U135" s="33">
        <f>(VLOOKUP($A135,Skaters!$A1:$V623,22,FALSE)-AVERAGE(Skaters!V3:V623))/STDEV(Skaters!V3:V623)</f>
        <v>7.5984760211025376E-2</v>
      </c>
      <c r="V135" s="33">
        <f>IFERROR((VLOOKUP($A135,Skaters!A1:X623,23,FALSE)-AVERAGE(Skaters!W3:W623))/STDEV(Skaters!W3:W623),0)</f>
        <v>0</v>
      </c>
      <c r="W135" s="33">
        <f>IFERROR((VLOOKUP($A135,Skaters!A1:X623,24,FALSE)-AVERAGE(Skaters!X3:X623))/STDEV(Skaters!X3:X623),0)</f>
        <v>0</v>
      </c>
    </row>
    <row r="136" spans="1:23" ht="21.25" customHeight="1" x14ac:dyDescent="0.15">
      <c r="A136" s="44" t="s">
        <v>219</v>
      </c>
      <c r="B136" s="48" t="s">
        <v>135</v>
      </c>
      <c r="C136" s="49">
        <v>28</v>
      </c>
      <c r="D136" s="48" t="s">
        <v>73</v>
      </c>
      <c r="E136" s="40">
        <f t="shared" si="4"/>
        <v>2.9237073430770866</v>
      </c>
      <c r="F136" s="41">
        <f t="shared" si="5"/>
        <v>7.3092683576927164E-2</v>
      </c>
      <c r="G136" s="42">
        <f>VLOOKUP(A136,Skaters!A1:G623,7,FALSE)</f>
        <v>40</v>
      </c>
      <c r="H136" s="43">
        <f>(VLOOKUP($A136,Skaters!$A1:$V623,8,FALSE)-AVERAGE(Skaters!H3:H623))/STDEV(Skaters!H3:H623)</f>
        <v>6.4475209321752117E-2</v>
      </c>
      <c r="I136" s="33">
        <f>(VLOOKUP($A136,Skaters!$A1:$V623,10,FALSE)-AVERAGE(Skaters!J3:J623))/STDEV(Skaters!J3:J623)</f>
        <v>0.60488467457335438</v>
      </c>
      <c r="J136" s="33">
        <f>(VLOOKUP($A136,Skaters!$A1:$V623,11,FALSE)-AVERAGE(Skaters!K3:K623))/STDEV(Skaters!K3:K623)</f>
        <v>0.25146166367340272</v>
      </c>
      <c r="K136" s="33">
        <f>(VLOOKUP($A136,Skaters!$A1:$V623,12,FALSE)-AVERAGE(Skaters!L3:L623))/STDEV(Skaters!L3:L623)</f>
        <v>0.4428074804024873</v>
      </c>
      <c r="L136" s="33">
        <f>(VLOOKUP($A136,Skaters!$A1:$V623,13,FALSE)-AVERAGE(Skaters!M3:M623))/STDEV(Skaters!M3:M623)</f>
        <v>1.4963188674045287</v>
      </c>
      <c r="M136" s="33">
        <f>(VLOOKUP($A136,Skaters!$A1:$V623,14,FALSE)-AVERAGE(Skaters!N3:N623))/STDEV(Skaters!N3:N623)</f>
        <v>0.95643072284344455</v>
      </c>
      <c r="N136" s="33">
        <f>(VLOOKUP($A136,Skaters!$A1:$V623,15,FALSE)-AVERAGE(Skaters!O3:O623))/STDEV(Skaters!O3:O623)</f>
        <v>0.47113805452667917</v>
      </c>
      <c r="O136" s="33">
        <f>(VLOOKUP($A136,Skaters!$A1:$V623,16,FALSE)-AVERAGE(Skaters!P3:P623))/STDEV(Skaters!P3:P623)</f>
        <v>-0.2839083535918277</v>
      </c>
      <c r="P136" s="33">
        <f>(VLOOKUP($A136,Skaters!$A1:$V623,17,FALSE)-AVERAGE(Skaters!Q3:Q623))/STDEV(Skaters!Q3:Q623)</f>
        <v>-1.3191145313051065</v>
      </c>
      <c r="Q136" s="33">
        <f>(VLOOKUP($A136,Skaters!$A1:$V623,18,FALSE)-AVERAGE(Skaters!R3:R623))/STDEV(Skaters!R3:R623)</f>
        <v>0.38381243649094959</v>
      </c>
      <c r="R136" s="33">
        <f>(VLOOKUP($A136,Skaters!$A1:$V623,19,FALSE)-AVERAGE(Skaters!S3:S623))/STDEV(Skaters!S3:S623)</f>
        <v>0.56836592031428135</v>
      </c>
      <c r="S136" s="33">
        <f>(VLOOKUP($A136,Skaters!$A1:$V623,20,FALSE)-AVERAGE(Skaters!T3:T623))/STDEV(Skaters!T3:T623)</f>
        <v>-0.53044209950351651</v>
      </c>
      <c r="T136" s="33">
        <f>(VLOOKUP($A136,Skaters!$A1:$V623,21,FALSE)-AVERAGE(Skaters!U3:U623))/STDEV(Skaters!U3:U623)</f>
        <v>-0.56099613739642784</v>
      </c>
      <c r="U136" s="33">
        <f>(VLOOKUP($A136,Skaters!$A1:$V623,22,FALSE)-AVERAGE(Skaters!V3:V623))/STDEV(Skaters!V3:V623)</f>
        <v>0.73905125278594164</v>
      </c>
      <c r="V136" s="33">
        <f>IFERROR((VLOOKUP($A136,Skaters!A1:X623,23,FALSE)-AVERAGE(Skaters!W3:W623))/STDEV(Skaters!W3:W623),0)</f>
        <v>0</v>
      </c>
      <c r="W136" s="33">
        <f>IFERROR((VLOOKUP($A136,Skaters!A1:X623,24,FALSE)-AVERAGE(Skaters!X3:X623))/STDEV(Skaters!X3:X623),0)</f>
        <v>0</v>
      </c>
    </row>
    <row r="137" spans="1:23" ht="21.25" customHeight="1" x14ac:dyDescent="0.15">
      <c r="A137" s="44" t="s">
        <v>173</v>
      </c>
      <c r="B137" s="45" t="s">
        <v>170</v>
      </c>
      <c r="C137" s="46">
        <v>23</v>
      </c>
      <c r="D137" s="45" t="s">
        <v>73</v>
      </c>
      <c r="E137" s="40">
        <f t="shared" si="4"/>
        <v>2.9092790519765996</v>
      </c>
      <c r="F137" s="41">
        <f t="shared" si="5"/>
        <v>6.9268548856585704E-2</v>
      </c>
      <c r="G137" s="42">
        <f>VLOOKUP(A137,Skaters!A1:G623,7,FALSE)</f>
        <v>42</v>
      </c>
      <c r="H137" s="43">
        <f>(VLOOKUP($A137,Skaters!$A1:$V623,8,FALSE)-AVERAGE(Skaters!H3:H623))/STDEV(Skaters!H3:H623)</f>
        <v>9.2927788894445709E-2</v>
      </c>
      <c r="I137" s="33">
        <f>(VLOOKUP($A137,Skaters!$A1:$V623,10,FALSE)-AVERAGE(Skaters!J3:J623))/STDEV(Skaters!J3:J623)</f>
        <v>0.90562190098386208</v>
      </c>
      <c r="J137" s="33">
        <f>(VLOOKUP($A137,Skaters!$A1:$V623,11,FALSE)-AVERAGE(Skaters!K3:K623))/STDEV(Skaters!K3:K623)</f>
        <v>1.3734561523517448</v>
      </c>
      <c r="K137" s="33">
        <f>(VLOOKUP($A137,Skaters!$A1:$V623,12,FALSE)-AVERAGE(Skaters!L3:L623))/STDEV(Skaters!L3:L623)</f>
        <v>1.2886005174595963</v>
      </c>
      <c r="L137" s="33">
        <f>(VLOOKUP($A137,Skaters!$A1:$V623,13,FALSE)-AVERAGE(Skaters!M3:M623))/STDEV(Skaters!M3:M623)</f>
        <v>1.0181234816712359</v>
      </c>
      <c r="M137" s="33">
        <f>(VLOOKUP($A137,Skaters!$A1:$V623,14,FALSE)-AVERAGE(Skaters!N3:N623))/STDEV(Skaters!N3:N623)</f>
        <v>0.34921376783710212</v>
      </c>
      <c r="N137" s="33">
        <f>(VLOOKUP($A137,Skaters!$A1:$V623,15,FALSE)-AVERAGE(Skaters!O3:O623))/STDEV(Skaters!O3:O623)</f>
        <v>0.54711486316698887</v>
      </c>
      <c r="O137" s="33">
        <f>(VLOOKUP($A137,Skaters!$A1:$V623,16,FALSE)-AVERAGE(Skaters!P3:P623))/STDEV(Skaters!P3:P623)</f>
        <v>-0.77738155407753795</v>
      </c>
      <c r="P137" s="33">
        <f>(VLOOKUP($A137,Skaters!$A1:$V623,17,FALSE)-AVERAGE(Skaters!Q3:Q623))/STDEV(Skaters!Q3:Q623)</f>
        <v>-1.0656123204914165</v>
      </c>
      <c r="Q137" s="33">
        <f>(VLOOKUP($A137,Skaters!$A1:$V623,18,FALSE)-AVERAGE(Skaters!R3:R623))/STDEV(Skaters!R3:R623)</f>
        <v>-0.15765579211969438</v>
      </c>
      <c r="R137" s="33">
        <f>(VLOOKUP($A137,Skaters!$A1:$V623,19,FALSE)-AVERAGE(Skaters!S3:S623))/STDEV(Skaters!S3:S623)</f>
        <v>0.7184463900335043</v>
      </c>
      <c r="S137" s="33">
        <f>(VLOOKUP($A137,Skaters!$A1:$V623,20,FALSE)-AVERAGE(Skaters!T3:T623))/STDEV(Skaters!T3:T623)</f>
        <v>-0.58363491380773047</v>
      </c>
      <c r="T137" s="33">
        <f>(VLOOKUP($A137,Skaters!$A1:$V623,21,FALSE)-AVERAGE(Skaters!U3:U623))/STDEV(Skaters!U3:U623)</f>
        <v>-0.60352515060130063</v>
      </c>
      <c r="U137" s="33">
        <f>(VLOOKUP($A137,Skaters!$A1:$V623,22,FALSE)-AVERAGE(Skaters!V3:V623))/STDEV(Skaters!V3:V623)</f>
        <v>-0.38849629738261215</v>
      </c>
      <c r="V137" s="33">
        <f>IFERROR((VLOOKUP($A137,Skaters!A1:X623,23,FALSE)-AVERAGE(Skaters!W3:W623))/STDEV(Skaters!W3:W623),0)</f>
        <v>0</v>
      </c>
      <c r="W137" s="33">
        <f>IFERROR((VLOOKUP($A137,Skaters!A1:X623,24,FALSE)-AVERAGE(Skaters!X3:X623))/STDEV(Skaters!X3:X623),0)</f>
        <v>0</v>
      </c>
    </row>
    <row r="138" spans="1:23" ht="21.25" customHeight="1" x14ac:dyDescent="0.15">
      <c r="A138" s="44" t="s">
        <v>251</v>
      </c>
      <c r="B138" s="48" t="s">
        <v>58</v>
      </c>
      <c r="C138" s="49">
        <v>22</v>
      </c>
      <c r="D138" s="48" t="s">
        <v>84</v>
      </c>
      <c r="E138" s="40">
        <f t="shared" si="4"/>
        <v>2.8907307233771431</v>
      </c>
      <c r="F138" s="41">
        <f t="shared" si="5"/>
        <v>6.4238460519492072E-2</v>
      </c>
      <c r="G138" s="42">
        <f>VLOOKUP(A138,Skaters!A1:G623,7,FALSE)</f>
        <v>45</v>
      </c>
      <c r="H138" s="43">
        <f>(VLOOKUP($A138,Skaters!$A1:$V623,8,FALSE)-AVERAGE(Skaters!H3:H623))/STDEV(Skaters!H3:H623)</f>
        <v>0.9398867807464919</v>
      </c>
      <c r="I138" s="33">
        <f>(VLOOKUP($A138,Skaters!$A1:$V623,10,FALSE)-AVERAGE(Skaters!J3:J623))/STDEV(Skaters!J3:J623)</f>
        <v>8.3057804592105391E-2</v>
      </c>
      <c r="J138" s="33">
        <f>(VLOOKUP($A138,Skaters!$A1:$V623,11,FALSE)-AVERAGE(Skaters!K3:K623))/STDEV(Skaters!K3:K623)</f>
        <v>0.31875521202511964</v>
      </c>
      <c r="K138" s="33">
        <f>(VLOOKUP($A138,Skaters!$A1:$V623,12,FALSE)-AVERAGE(Skaters!L3:L623))/STDEV(Skaters!L3:L623)</f>
        <v>0.23916548693661396</v>
      </c>
      <c r="L138" s="33">
        <f>(VLOOKUP($A138,Skaters!$A1:$V623,13,FALSE)-AVERAGE(Skaters!M3:M623))/STDEV(Skaters!M3:M623)</f>
        <v>0.96581035515690039</v>
      </c>
      <c r="M138" s="33">
        <f>(VLOOKUP($A138,Skaters!$A1:$V623,14,FALSE)-AVERAGE(Skaters!N3:N623))/STDEV(Skaters!N3:N623)</f>
        <v>0.39478296353110082</v>
      </c>
      <c r="N138" s="33">
        <f>(VLOOKUP($A138,Skaters!$A1:$V623,15,FALSE)-AVERAGE(Skaters!O3:O623))/STDEV(Skaters!O3:O623)</f>
        <v>5.3113485932979869E-2</v>
      </c>
      <c r="O138" s="33">
        <f>(VLOOKUP($A138,Skaters!$A1:$V623,16,FALSE)-AVERAGE(Skaters!P3:P623))/STDEV(Skaters!P3:P623)</f>
        <v>1.4244559879534113</v>
      </c>
      <c r="P138" s="33">
        <f>(VLOOKUP($A138,Skaters!$A1:$V623,17,FALSE)-AVERAGE(Skaters!Q3:Q623))/STDEV(Skaters!Q3:Q623)</f>
        <v>-0.26250234106013431</v>
      </c>
      <c r="Q138" s="33">
        <f>(VLOOKUP($A138,Skaters!$A1:$V623,18,FALSE)-AVERAGE(Skaters!R3:R623))/STDEV(Skaters!R3:R623)</f>
        <v>4.5537877716626478E-2</v>
      </c>
      <c r="R138" s="33">
        <f>(VLOOKUP($A138,Skaters!$A1:$V623,19,FALSE)-AVERAGE(Skaters!S3:S623))/STDEV(Skaters!S3:S623)</f>
        <v>1.7963733710827149E-4</v>
      </c>
      <c r="S138" s="33">
        <f>(VLOOKUP($A138,Skaters!$A1:$V623,20,FALSE)-AVERAGE(Skaters!T3:T623))/STDEV(Skaters!T3:T623)</f>
        <v>-0.5927671975926263</v>
      </c>
      <c r="T138" s="33">
        <f>(VLOOKUP($A138,Skaters!$A1:$V623,21,FALSE)-AVERAGE(Skaters!U3:U623))/STDEV(Skaters!U3:U623)</f>
        <v>-0.64690234740083585</v>
      </c>
      <c r="U138" s="33">
        <f>(VLOOKUP($A138,Skaters!$A1:$V623,22,FALSE)-AVERAGE(Skaters!V3:V623))/STDEV(Skaters!V3:V623)</f>
        <v>-1.2078191348136267</v>
      </c>
      <c r="V138" s="33">
        <f>IFERROR((VLOOKUP($A138,Skaters!A1:X623,23,FALSE)-AVERAGE(Skaters!W3:W623))/STDEV(Skaters!W3:W623),0)</f>
        <v>0</v>
      </c>
      <c r="W138" s="33">
        <f>IFERROR((VLOOKUP($A138,Skaters!A1:X623,24,FALSE)-AVERAGE(Skaters!X3:X623))/STDEV(Skaters!X3:X623),0)</f>
        <v>0</v>
      </c>
    </row>
    <row r="139" spans="1:23" ht="21.25" customHeight="1" x14ac:dyDescent="0.2">
      <c r="A139" s="47" t="s">
        <v>199</v>
      </c>
      <c r="B139" s="38" t="s">
        <v>58</v>
      </c>
      <c r="C139" s="39">
        <v>29</v>
      </c>
      <c r="D139" s="38" t="s">
        <v>73</v>
      </c>
      <c r="E139" s="40">
        <f t="shared" si="4"/>
        <v>2.8847665835795882</v>
      </c>
      <c r="F139" s="41">
        <f t="shared" si="5"/>
        <v>6.4105924079546406E-2</v>
      </c>
      <c r="G139" s="42">
        <f>VLOOKUP(A139,Skaters!A1:G623,7,FALSE)</f>
        <v>45</v>
      </c>
      <c r="H139" s="43">
        <f>(VLOOKUP($A139,Skaters!$A1:$V623,8,FALSE)-AVERAGE(Skaters!H3:H623))/STDEV(Skaters!H3:H623)</f>
        <v>0.73679950208236733</v>
      </c>
      <c r="I139" s="33">
        <f>(VLOOKUP($A139,Skaters!$A1:$V623,10,FALSE)-AVERAGE(Skaters!J3:J623))/STDEV(Skaters!J3:J623)</f>
        <v>1.5364516277422589</v>
      </c>
      <c r="J139" s="33">
        <f>(VLOOKUP($A139,Skaters!$A1:$V623,11,FALSE)-AVERAGE(Skaters!K3:K623))/STDEV(Skaters!K3:K623)</f>
        <v>0.54413684547670649</v>
      </c>
      <c r="K139" s="33">
        <f>(VLOOKUP($A139,Skaters!$A1:$V623,12,FALSE)-AVERAGE(Skaters!L3:L623))/STDEV(Skaters!L3:L623)</f>
        <v>1.0654021542233276</v>
      </c>
      <c r="L139" s="33">
        <f>(VLOOKUP($A139,Skaters!$A1:$V623,13,FALSE)-AVERAGE(Skaters!M3:M623))/STDEV(Skaters!M3:M623)</f>
        <v>1.1591956907458631</v>
      </c>
      <c r="M139" s="33">
        <f>(VLOOKUP($A139,Skaters!$A1:$V623,14,FALSE)-AVERAGE(Skaters!N3:N623))/STDEV(Skaters!N3:N623)</f>
        <v>0.1123144413684027</v>
      </c>
      <c r="N139" s="33">
        <f>(VLOOKUP($A139,Skaters!$A1:$V623,15,FALSE)-AVERAGE(Skaters!O3:O623))/STDEV(Skaters!O3:O623)</f>
        <v>-0.29332671917102965</v>
      </c>
      <c r="O139" s="33">
        <f>(VLOOKUP($A139,Skaters!$A1:$V623,16,FALSE)-AVERAGE(Skaters!P3:P623))/STDEV(Skaters!P3:P623)</f>
        <v>-0.57122793876768341</v>
      </c>
      <c r="P139" s="33">
        <f>(VLOOKUP($A139,Skaters!$A1:$V623,17,FALSE)-AVERAGE(Skaters!Q3:Q623))/STDEV(Skaters!Q3:Q623)</f>
        <v>0.29447114528189594</v>
      </c>
      <c r="Q139" s="33">
        <f>(VLOOKUP($A139,Skaters!$A1:$V623,18,FALSE)-AVERAGE(Skaters!R3:R623))/STDEV(Skaters!R3:R623)</f>
        <v>0.50953707755347277</v>
      </c>
      <c r="R139" s="33">
        <f>(VLOOKUP($A139,Skaters!$A1:$V623,19,FALSE)-AVERAGE(Skaters!S3:S623))/STDEV(Skaters!S3:S623)</f>
        <v>1.2811527149848683</v>
      </c>
      <c r="S139" s="33">
        <f>(VLOOKUP($A139,Skaters!$A1:$V623,20,FALSE)-AVERAGE(Skaters!T3:T623))/STDEV(Skaters!T3:T623)</f>
        <v>-0.29799884681344674</v>
      </c>
      <c r="T139" s="33">
        <f>(VLOOKUP($A139,Skaters!$A1:$V623,21,FALSE)-AVERAGE(Skaters!U3:U623))/STDEV(Skaters!U3:U623)</f>
        <v>-0.28460086830385878</v>
      </c>
      <c r="U139" s="33">
        <f>(VLOOKUP($A139,Skaters!$A1:$V623,22,FALSE)-AVERAGE(Skaters!V3:V623))/STDEV(Skaters!V3:V623)</f>
        <v>0.86535212319734844</v>
      </c>
      <c r="V139" s="33">
        <f>IFERROR((VLOOKUP($A139,Skaters!A1:X623,23,FALSE)-AVERAGE(Skaters!W3:W623))/STDEV(Skaters!W3:W623),0)</f>
        <v>0</v>
      </c>
      <c r="W139" s="33">
        <f>IFERROR((VLOOKUP($A139,Skaters!A1:X623,24,FALSE)-AVERAGE(Skaters!X3:X623))/STDEV(Skaters!X3:X623),0)</f>
        <v>0</v>
      </c>
    </row>
    <row r="140" spans="1:23" ht="21.25" customHeight="1" x14ac:dyDescent="0.15">
      <c r="A140" s="37" t="s">
        <v>253</v>
      </c>
      <c r="B140" s="38" t="s">
        <v>62</v>
      </c>
      <c r="C140" s="39">
        <v>26</v>
      </c>
      <c r="D140" s="38" t="s">
        <v>63</v>
      </c>
      <c r="E140" s="40">
        <f t="shared" si="4"/>
        <v>2.8714049362598377</v>
      </c>
      <c r="F140" s="41">
        <f t="shared" si="5"/>
        <v>6.5259203096814489E-2</v>
      </c>
      <c r="G140" s="42">
        <f>VLOOKUP(A140,Skaters!A1:G623,7,FALSE)</f>
        <v>44</v>
      </c>
      <c r="H140" s="43">
        <f>(VLOOKUP($A140,Skaters!$A1:$V623,8,FALSE)-AVERAGE(Skaters!H3:H623))/STDEV(Skaters!H3:H623)</f>
        <v>-0.37982864750030976</v>
      </c>
      <c r="I140" s="33">
        <f>(VLOOKUP($A140,Skaters!$A1:$V623,10,FALSE)-AVERAGE(Skaters!J3:J623))/STDEV(Skaters!J3:J623)</f>
        <v>0.3995576870185375</v>
      </c>
      <c r="J140" s="33">
        <f>(VLOOKUP($A140,Skaters!$A1:$V623,11,FALSE)-AVERAGE(Skaters!K3:K623))/STDEV(Skaters!K3:K623)</f>
        <v>7.4361427164408717E-2</v>
      </c>
      <c r="K140" s="33">
        <f>(VLOOKUP($A140,Skaters!$A1:$V623,12,FALSE)-AVERAGE(Skaters!L3:L623))/STDEV(Skaters!L3:L623)</f>
        <v>0.23492573773630648</v>
      </c>
      <c r="L140" s="33">
        <f>(VLOOKUP($A140,Skaters!$A1:$V623,13,FALSE)-AVERAGE(Skaters!M3:M623))/STDEV(Skaters!M3:M623)</f>
        <v>1.3754037163386115</v>
      </c>
      <c r="M140" s="33">
        <f>(VLOOKUP($A140,Skaters!$A1:$V623,14,FALSE)-AVERAGE(Skaters!N3:N623))/STDEV(Skaters!N3:N623)</f>
        <v>-0.20482305109646345</v>
      </c>
      <c r="N140" s="33">
        <f>(VLOOKUP($A140,Skaters!$A1:$V623,15,FALSE)-AVERAGE(Skaters!O3:O623))/STDEV(Skaters!O3:O623)</f>
        <v>-5.9082996659019074E-2</v>
      </c>
      <c r="O140" s="33">
        <f>(VLOOKUP($A140,Skaters!$A1:$V623,16,FALSE)-AVERAGE(Skaters!P3:P623))/STDEV(Skaters!P3:P623)</f>
        <v>-0.2752718095585765</v>
      </c>
      <c r="P140" s="33">
        <f>(VLOOKUP($A140,Skaters!$A1:$V623,17,FALSE)-AVERAGE(Skaters!Q3:Q623))/STDEV(Skaters!Q3:Q623)</f>
        <v>-0.83897995830282768</v>
      </c>
      <c r="Q140" s="33">
        <f>(VLOOKUP($A140,Skaters!$A1:$V623,18,FALSE)-AVERAGE(Skaters!R3:R623))/STDEV(Skaters!R3:R623)</f>
        <v>1.3564369119558759</v>
      </c>
      <c r="R140" s="33">
        <f>(VLOOKUP($A140,Skaters!$A1:$V623,19,FALSE)-AVERAGE(Skaters!S3:S623))/STDEV(Skaters!S3:S623)</f>
        <v>0.72114200484207702</v>
      </c>
      <c r="S140" s="33">
        <f>(VLOOKUP($A140,Skaters!$A1:$V623,20,FALSE)-AVERAGE(Skaters!T3:T623))/STDEV(Skaters!T3:T623)</f>
        <v>-0.57215708463074932</v>
      </c>
      <c r="T140" s="33">
        <f>(VLOOKUP($A140,Skaters!$A1:$V623,21,FALSE)-AVERAGE(Skaters!U3:U623))/STDEV(Skaters!U3:U623)</f>
        <v>-0.54949815150598802</v>
      </c>
      <c r="U140" s="33">
        <f>(VLOOKUP($A140,Skaters!$A1:$V623,22,FALSE)-AVERAGE(Skaters!V3:V623))/STDEV(Skaters!V3:V623)</f>
        <v>-0.38512788701773903</v>
      </c>
      <c r="V140" s="33">
        <f>IFERROR((VLOOKUP($A140,Skaters!A1:X623,23,FALSE)-AVERAGE(Skaters!W3:W623))/STDEV(Skaters!W3:W623),0)</f>
        <v>0</v>
      </c>
      <c r="W140" s="33">
        <f>IFERROR((VLOOKUP($A140,Skaters!A1:X623,24,FALSE)-AVERAGE(Skaters!X3:X623))/STDEV(Skaters!X3:X623),0)</f>
        <v>0</v>
      </c>
    </row>
    <row r="141" spans="1:23" ht="21.25" customHeight="1" x14ac:dyDescent="0.2">
      <c r="A141" s="47" t="s">
        <v>166</v>
      </c>
      <c r="B141" s="38" t="s">
        <v>151</v>
      </c>
      <c r="C141" s="39">
        <v>29</v>
      </c>
      <c r="D141" s="38" t="s">
        <v>73</v>
      </c>
      <c r="E141" s="40">
        <f t="shared" si="4"/>
        <v>2.865909080384621</v>
      </c>
      <c r="F141" s="41">
        <f t="shared" si="5"/>
        <v>6.8235930485348123E-2</v>
      </c>
      <c r="G141" s="42">
        <f>VLOOKUP(A141,Skaters!A1:G623,7,FALSE)</f>
        <v>42</v>
      </c>
      <c r="H141" s="43">
        <f>(VLOOKUP($A141,Skaters!$A1:$V623,8,FALSE)-AVERAGE(Skaters!H3:H623))/STDEV(Skaters!H3:H623)</f>
        <v>0.18794397416530928</v>
      </c>
      <c r="I141" s="33">
        <f>(VLOOKUP($A141,Skaters!$A1:$V623,10,FALSE)-AVERAGE(Skaters!J3:J623))/STDEV(Skaters!J3:J623)</f>
        <v>1.6955822025279019</v>
      </c>
      <c r="J141" s="33">
        <f>(VLOOKUP($A141,Skaters!$A1:$V623,11,FALSE)-AVERAGE(Skaters!K3:K623))/STDEV(Skaters!K3:K623)</f>
        <v>0.51394987942159898</v>
      </c>
      <c r="K141" s="33">
        <f>(VLOOKUP($A141,Skaters!$A1:$V623,12,FALSE)-AVERAGE(Skaters!L3:L623))/STDEV(Skaters!L3:L623)</f>
        <v>1.1214368807697344</v>
      </c>
      <c r="L141" s="33">
        <f>(VLOOKUP($A141,Skaters!$A1:$V623,13,FALSE)-AVERAGE(Skaters!M3:M623))/STDEV(Skaters!M3:M623)</f>
        <v>1.4245112907558355</v>
      </c>
      <c r="M141" s="33">
        <f>(VLOOKUP($A141,Skaters!$A1:$V623,14,FALSE)-AVERAGE(Skaters!N3:N623))/STDEV(Skaters!N3:N623)</f>
        <v>1.9007105796581811</v>
      </c>
      <c r="N141" s="33">
        <f>(VLOOKUP($A141,Skaters!$A1:$V623,15,FALSE)-AVERAGE(Skaters!O3:O623))/STDEV(Skaters!O3:O623)</f>
        <v>0.92008833378200439</v>
      </c>
      <c r="O141" s="33">
        <f>(VLOOKUP($A141,Skaters!$A1:$V623,16,FALSE)-AVERAGE(Skaters!P3:P623))/STDEV(Skaters!P3:P623)</f>
        <v>-0.8590067784182096</v>
      </c>
      <c r="P141" s="33">
        <f>(VLOOKUP($A141,Skaters!$A1:$V623,17,FALSE)-AVERAGE(Skaters!Q3:Q623))/STDEV(Skaters!Q3:Q623)</f>
        <v>4.2152961247910278E-2</v>
      </c>
      <c r="Q141" s="33">
        <f>(VLOOKUP($A141,Skaters!$A1:$V623,18,FALSE)-AVERAGE(Skaters!R3:R623))/STDEV(Skaters!R3:R623)</f>
        <v>-0.82921584768450984</v>
      </c>
      <c r="R141" s="33">
        <f>(VLOOKUP($A141,Skaters!$A1:$V623,19,FALSE)-AVERAGE(Skaters!S3:S623))/STDEV(Skaters!S3:S623)</f>
        <v>0.79928958647920978</v>
      </c>
      <c r="S141" s="33">
        <f>(VLOOKUP($A141,Skaters!$A1:$V623,20,FALSE)-AVERAGE(Skaters!T3:T623))/STDEV(Skaters!T3:T623)</f>
        <v>-0.52855483556234362</v>
      </c>
      <c r="T141" s="33">
        <f>(VLOOKUP($A141,Skaters!$A1:$V623,21,FALSE)-AVERAGE(Skaters!U3:U623))/STDEV(Skaters!U3:U623)</f>
        <v>-0.52471816026163431</v>
      </c>
      <c r="U141" s="33">
        <f>(VLOOKUP($A141,Skaters!$A1:$V623,22,FALSE)-AVERAGE(Skaters!V3:V623))/STDEV(Skaters!V3:V623)</f>
        <v>0.39576497372844738</v>
      </c>
      <c r="V141" s="33">
        <f>IFERROR((VLOOKUP($A141,Skaters!A1:X623,23,FALSE)-AVERAGE(Skaters!W3:W623))/STDEV(Skaters!W3:W623),0)</f>
        <v>0</v>
      </c>
      <c r="W141" s="33">
        <f>IFERROR((VLOOKUP($A141,Skaters!A1:X623,24,FALSE)-AVERAGE(Skaters!X3:X623))/STDEV(Skaters!X3:X623),0)</f>
        <v>0</v>
      </c>
    </row>
    <row r="142" spans="1:23" ht="21.25" customHeight="1" x14ac:dyDescent="0.15">
      <c r="A142" s="44" t="s">
        <v>222</v>
      </c>
      <c r="B142" s="48" t="s">
        <v>70</v>
      </c>
      <c r="C142" s="49">
        <v>32</v>
      </c>
      <c r="D142" s="48" t="s">
        <v>73</v>
      </c>
      <c r="E142" s="40">
        <f t="shared" si="4"/>
        <v>2.8646485668357973</v>
      </c>
      <c r="F142" s="41">
        <f t="shared" si="5"/>
        <v>7.3452527354764027E-2</v>
      </c>
      <c r="G142" s="42">
        <f>VLOOKUP(A142,Skaters!A1:G623,7,FALSE)</f>
        <v>39</v>
      </c>
      <c r="H142" s="43">
        <f>(VLOOKUP($A142,Skaters!$A1:$V623,8,FALSE)-AVERAGE(Skaters!H3:H623))/STDEV(Skaters!H3:H623)</f>
        <v>0.68668771207182844</v>
      </c>
      <c r="I142" s="33">
        <f>(VLOOKUP($A142,Skaters!$A1:$V623,10,FALSE)-AVERAGE(Skaters!J3:J623))/STDEV(Skaters!J3:J623)</f>
        <v>1.0613735303189897</v>
      </c>
      <c r="J142" s="33">
        <f>(VLOOKUP($A142,Skaters!$A1:$V623,11,FALSE)-AVERAGE(Skaters!K3:K623))/STDEV(Skaters!K3:K623)</f>
        <v>0.90942065969886088</v>
      </c>
      <c r="K142" s="33">
        <f>(VLOOKUP($A142,Skaters!$A1:$V623,12,FALSE)-AVERAGE(Skaters!L3:L623))/STDEV(Skaters!L3:L623)</f>
        <v>1.0707869985317746</v>
      </c>
      <c r="L142" s="33">
        <f>(VLOOKUP($A142,Skaters!$A1:$V623,13,FALSE)-AVERAGE(Skaters!M3:M623))/STDEV(Skaters!M3:M623)</f>
        <v>9.8940257696951431E-2</v>
      </c>
      <c r="M142" s="33">
        <f>(VLOOKUP($A142,Skaters!$A1:$V623,14,FALSE)-AVERAGE(Skaters!N3:N623))/STDEV(Skaters!N3:N623)</f>
        <v>0.79650880131314838</v>
      </c>
      <c r="N142" s="33">
        <f>(VLOOKUP($A142,Skaters!$A1:$V623,15,FALSE)-AVERAGE(Skaters!O3:O623))/STDEV(Skaters!O3:O623)</f>
        <v>0.5858171875104593</v>
      </c>
      <c r="O142" s="33">
        <f>(VLOOKUP($A142,Skaters!$A1:$V623,16,FALSE)-AVERAGE(Skaters!P3:P623))/STDEV(Skaters!P3:P623)</f>
        <v>-0.97234292227340335</v>
      </c>
      <c r="P142" s="33">
        <f>(VLOOKUP($A142,Skaters!$A1:$V623,17,FALSE)-AVERAGE(Skaters!Q3:Q623))/STDEV(Skaters!Q3:Q623)</f>
        <v>-0.2881572393527389</v>
      </c>
      <c r="Q142" s="33">
        <f>(VLOOKUP($A142,Skaters!$A1:$V623,18,FALSE)-AVERAGE(Skaters!R3:R623))/STDEV(Skaters!R3:R623)</f>
        <v>1.1814398538839392</v>
      </c>
      <c r="R142" s="33">
        <f>(VLOOKUP($A142,Skaters!$A1:$V623,19,FALSE)-AVERAGE(Skaters!S3:S623))/STDEV(Skaters!S3:S623)</f>
        <v>1.445213805327149</v>
      </c>
      <c r="S142" s="33">
        <f>(VLOOKUP($A142,Skaters!$A1:$V623,20,FALSE)-AVERAGE(Skaters!T3:T623))/STDEV(Skaters!T3:T623)</f>
        <v>-0.58222336527508556</v>
      </c>
      <c r="T142" s="33">
        <f>(VLOOKUP($A142,Skaters!$A1:$V623,21,FALSE)-AVERAGE(Skaters!U3:U623))/STDEV(Skaters!U3:U623)</f>
        <v>-0.60053454957914099</v>
      </c>
      <c r="U142" s="33">
        <f>(VLOOKUP($A142,Skaters!$A1:$V623,22,FALSE)-AVERAGE(Skaters!V3:V623))/STDEV(Skaters!V3:V623)</f>
        <v>-0.33572624360430198</v>
      </c>
      <c r="V142" s="33">
        <f>IFERROR((VLOOKUP($A142,Skaters!A1:X623,23,FALSE)-AVERAGE(Skaters!W3:W623))/STDEV(Skaters!W3:W623),0)</f>
        <v>0</v>
      </c>
      <c r="W142" s="33">
        <f>IFERROR((VLOOKUP($A142,Skaters!A1:X623,24,FALSE)-AVERAGE(Skaters!X3:X623))/STDEV(Skaters!X3:X623),0)</f>
        <v>0</v>
      </c>
    </row>
    <row r="143" spans="1:23" ht="21.25" customHeight="1" x14ac:dyDescent="0.15">
      <c r="A143" s="37" t="s">
        <v>155</v>
      </c>
      <c r="B143" s="38" t="s">
        <v>151</v>
      </c>
      <c r="C143" s="39">
        <v>32</v>
      </c>
      <c r="D143" s="38" t="s">
        <v>73</v>
      </c>
      <c r="E143" s="40">
        <f t="shared" si="4"/>
        <v>2.8422731163176769</v>
      </c>
      <c r="F143" s="41">
        <f t="shared" si="5"/>
        <v>6.7673169436135161E-2</v>
      </c>
      <c r="G143" s="42">
        <f>VLOOKUP(A143,Skaters!A1:G623,7,FALSE)</f>
        <v>42</v>
      </c>
      <c r="H143" s="43">
        <f>(VLOOKUP($A143,Skaters!$A1:$V623,8,FALSE)-AVERAGE(Skaters!H3:H623))/STDEV(Skaters!H3:H623)</f>
        <v>0.12332464466247199</v>
      </c>
      <c r="I143" s="33">
        <f>(VLOOKUP($A143,Skaters!$A1:$V623,10,FALSE)-AVERAGE(Skaters!J3:J623))/STDEV(Skaters!J3:J623)</f>
        <v>1.4635696469099473</v>
      </c>
      <c r="J143" s="33">
        <f>(VLOOKUP($A143,Skaters!$A1:$V623,11,FALSE)-AVERAGE(Skaters!K3:K623))/STDEV(Skaters!K3:K623)</f>
        <v>0.38805295153676689</v>
      </c>
      <c r="K143" s="33">
        <f>(VLOOKUP($A143,Skaters!$A1:$V623,12,FALSE)-AVERAGE(Skaters!L3:L623))/STDEV(Skaters!L3:L623)</f>
        <v>0.93311358535397526</v>
      </c>
      <c r="L143" s="33">
        <f>(VLOOKUP($A143,Skaters!$A1:$V623,13,FALSE)-AVERAGE(Skaters!M3:M623))/STDEV(Skaters!M3:M623)</f>
        <v>1.2937776966017964</v>
      </c>
      <c r="M143" s="33">
        <f>(VLOOKUP($A143,Skaters!$A1:$V623,14,FALSE)-AVERAGE(Skaters!N3:N623))/STDEV(Skaters!N3:N623)</f>
        <v>2.4384947327068707</v>
      </c>
      <c r="N143" s="33">
        <f>(VLOOKUP($A143,Skaters!$A1:$V623,15,FALSE)-AVERAGE(Skaters!O3:O623))/STDEV(Skaters!O3:O623)</f>
        <v>2.031566173102084</v>
      </c>
      <c r="O143" s="33">
        <f>(VLOOKUP($A143,Skaters!$A1:$V623,16,FALSE)-AVERAGE(Skaters!P3:P623))/STDEV(Skaters!P3:P623)</f>
        <v>-0.73711445021413902</v>
      </c>
      <c r="P143" s="33">
        <f>(VLOOKUP($A143,Skaters!$A1:$V623,17,FALSE)-AVERAGE(Skaters!Q3:Q623))/STDEV(Skaters!Q3:Q623)</f>
        <v>-0.98526628310988518</v>
      </c>
      <c r="Q143" s="33">
        <f>(VLOOKUP($A143,Skaters!$A1:$V623,18,FALSE)-AVERAGE(Skaters!R3:R623))/STDEV(Skaters!R3:R623)</f>
        <v>-1.597578901618778</v>
      </c>
      <c r="R143" s="33">
        <f>(VLOOKUP($A143,Skaters!$A1:$V623,19,FALSE)-AVERAGE(Skaters!S3:S623))/STDEV(Skaters!S3:S623)</f>
        <v>0.64063996251617805</v>
      </c>
      <c r="S143" s="33">
        <f>(VLOOKUP($A143,Skaters!$A1:$V623,20,FALSE)-AVERAGE(Skaters!T3:T623))/STDEV(Skaters!T3:T623)</f>
        <v>-0.55021905494173828</v>
      </c>
      <c r="T143" s="33">
        <f>(VLOOKUP($A143,Skaters!$A1:$V623,21,FALSE)-AVERAGE(Skaters!U3:U623))/STDEV(Skaters!U3:U623)</f>
        <v>-0.61293563428656495</v>
      </c>
      <c r="U143" s="33">
        <f>(VLOOKUP($A143,Skaters!$A1:$V623,22,FALSE)-AVERAGE(Skaters!V3:V623))/STDEV(Skaters!V3:V623)</f>
        <v>1.3429909191106102</v>
      </c>
      <c r="V143" s="33">
        <f>IFERROR((VLOOKUP($A143,Skaters!A1:X623,23,FALSE)-AVERAGE(Skaters!W3:W623))/STDEV(Skaters!W3:W623),0)</f>
        <v>0</v>
      </c>
      <c r="W143" s="33">
        <f>IFERROR((VLOOKUP($A143,Skaters!A1:X623,24,FALSE)-AVERAGE(Skaters!X3:X623))/STDEV(Skaters!X3:X623),0)</f>
        <v>0</v>
      </c>
    </row>
    <row r="144" spans="1:23" ht="21.25" customHeight="1" x14ac:dyDescent="0.2">
      <c r="A144" s="47" t="s">
        <v>237</v>
      </c>
      <c r="B144" s="38" t="s">
        <v>83</v>
      </c>
      <c r="C144" s="39">
        <v>27</v>
      </c>
      <c r="D144" s="38" t="s">
        <v>60</v>
      </c>
      <c r="E144" s="40">
        <f t="shared" si="4"/>
        <v>2.7955352191625469</v>
      </c>
      <c r="F144" s="41">
        <f t="shared" si="5"/>
        <v>6.8183785833232854E-2</v>
      </c>
      <c r="G144" s="42">
        <f>VLOOKUP(A144,Skaters!A1:G623,7,FALSE)</f>
        <v>41</v>
      </c>
      <c r="H144" s="43">
        <f>(VLOOKUP($A144,Skaters!$A1:$V623,8,FALSE)-AVERAGE(Skaters!H3:H623))/STDEV(Skaters!H3:H623)</f>
        <v>0.57573280960365969</v>
      </c>
      <c r="I144" s="33">
        <f>(VLOOKUP($A144,Skaters!$A1:$V623,10,FALSE)-AVERAGE(Skaters!J3:J623))/STDEV(Skaters!J3:J623)</f>
        <v>0.83907591076910848</v>
      </c>
      <c r="J144" s="33">
        <f>(VLOOKUP($A144,Skaters!$A1:$V623,11,FALSE)-AVERAGE(Skaters!K3:K623))/STDEV(Skaters!K3:K623)</f>
        <v>1.1793501859962512</v>
      </c>
      <c r="K144" s="33">
        <f>(VLOOKUP($A144,Skaters!$A1:$V623,12,FALSE)-AVERAGE(Skaters!L3:L623))/STDEV(Skaters!L3:L623)</f>
        <v>1.1354370298201832</v>
      </c>
      <c r="L144" s="33">
        <f>(VLOOKUP($A144,Skaters!$A1:$V623,13,FALSE)-AVERAGE(Skaters!M3:M623))/STDEV(Skaters!M3:M623)</f>
        <v>-0.32607966385240078</v>
      </c>
      <c r="M144" s="33">
        <f>(VLOOKUP($A144,Skaters!$A1:$V623,14,FALSE)-AVERAGE(Skaters!N3:N623))/STDEV(Skaters!N3:N623)</f>
        <v>-5.8503710500755403E-2</v>
      </c>
      <c r="N144" s="33">
        <f>(VLOOKUP($A144,Skaters!$A1:$V623,15,FALSE)-AVERAGE(Skaters!O3:O623))/STDEV(Skaters!O3:O623)</f>
        <v>0.19054719715109525</v>
      </c>
      <c r="O144" s="33">
        <f>(VLOOKUP($A144,Skaters!$A1:$V623,16,FALSE)-AVERAGE(Skaters!P3:P623))/STDEV(Skaters!P3:P623)</f>
        <v>-0.33745381161336591</v>
      </c>
      <c r="P144" s="33">
        <f>(VLOOKUP($A144,Skaters!$A1:$V623,17,FALSE)-AVERAGE(Skaters!Q3:Q623))/STDEV(Skaters!Q3:Q623)</f>
        <v>-0.45261995731674304</v>
      </c>
      <c r="Q144" s="33">
        <f>(VLOOKUP($A144,Skaters!$A1:$V623,18,FALSE)-AVERAGE(Skaters!R3:R623))/STDEV(Skaters!R3:R623)</f>
        <v>1.250095400711859</v>
      </c>
      <c r="R144" s="33">
        <f>(VLOOKUP($A144,Skaters!$A1:$V623,19,FALSE)-AVERAGE(Skaters!S3:S623))/STDEV(Skaters!S3:S623)</f>
        <v>0.93360475069394655</v>
      </c>
      <c r="S144" s="33">
        <f>(VLOOKUP($A144,Skaters!$A1:$V623,20,FALSE)-AVERAGE(Skaters!T3:T623))/STDEV(Skaters!T3:T623)</f>
        <v>2.0725536294369751</v>
      </c>
      <c r="T144" s="33">
        <f>(VLOOKUP($A144,Skaters!$A1:$V623,21,FALSE)-AVERAGE(Skaters!U3:U623))/STDEV(Skaters!U3:U623)</f>
        <v>2.44515111226251</v>
      </c>
      <c r="U144" s="33">
        <f>(VLOOKUP($A144,Skaters!$A1:$V623,22,FALSE)-AVERAGE(Skaters!V3:V623))/STDEV(Skaters!V3:V623)</f>
        <v>0.92945283221871267</v>
      </c>
      <c r="V144" s="33">
        <f>IFERROR((VLOOKUP($A144,Skaters!A1:X623,23,FALSE)-AVERAGE(Skaters!W3:W623))/STDEV(Skaters!W3:W623),0)</f>
        <v>0</v>
      </c>
      <c r="W144" s="33">
        <f>IFERROR((VLOOKUP($A144,Skaters!A1:X623,24,FALSE)-AVERAGE(Skaters!X3:X623))/STDEV(Skaters!X3:X623),0)</f>
        <v>0</v>
      </c>
    </row>
    <row r="145" spans="1:23" ht="21.25" customHeight="1" x14ac:dyDescent="0.15">
      <c r="A145" s="44" t="s">
        <v>232</v>
      </c>
      <c r="B145" s="45" t="s">
        <v>68</v>
      </c>
      <c r="C145" s="46">
        <v>35</v>
      </c>
      <c r="D145" s="45" t="s">
        <v>63</v>
      </c>
      <c r="E145" s="40">
        <f t="shared" si="4"/>
        <v>2.7004548205508248</v>
      </c>
      <c r="F145" s="41">
        <f t="shared" si="5"/>
        <v>6.7511370513770624E-2</v>
      </c>
      <c r="G145" s="42">
        <f>VLOOKUP(A145,Skaters!A1:G623,7,FALSE)</f>
        <v>40</v>
      </c>
      <c r="H145" s="43">
        <f>(VLOOKUP($A145,Skaters!$A1:$V623,8,FALSE)-AVERAGE(Skaters!H3:H623))/STDEV(Skaters!H3:H623)</f>
        <v>6.5854380418912756E-2</v>
      </c>
      <c r="I145" s="33">
        <f>(VLOOKUP($A145,Skaters!$A1:$V623,10,FALSE)-AVERAGE(Skaters!J3:J623))/STDEV(Skaters!J3:J623)</f>
        <v>1.2711439414513819</v>
      </c>
      <c r="J145" s="33">
        <f>(VLOOKUP($A145,Skaters!$A1:$V623,11,FALSE)-AVERAGE(Skaters!K3:K623))/STDEV(Skaters!K3:K623)</f>
        <v>0.36652745252581215</v>
      </c>
      <c r="K145" s="33">
        <f>(VLOOKUP($A145,Skaters!$A1:$V623,12,FALSE)-AVERAGE(Skaters!L3:L623))/STDEV(Skaters!L3:L623)</f>
        <v>0.82893955594153435</v>
      </c>
      <c r="L145" s="33">
        <f>(VLOOKUP($A145,Skaters!$A1:$V623,13,FALSE)-AVERAGE(Skaters!M3:M623))/STDEV(Skaters!M3:M623)</f>
        <v>-0.12526974776157082</v>
      </c>
      <c r="M145" s="33">
        <f>(VLOOKUP($A145,Skaters!$A1:$V623,14,FALSE)-AVERAGE(Skaters!N3:N623))/STDEV(Skaters!N3:N623)</f>
        <v>2.6590600744024759</v>
      </c>
      <c r="N145" s="33">
        <f>(VLOOKUP($A145,Skaters!$A1:$V623,15,FALSE)-AVERAGE(Skaters!O3:O623))/STDEV(Skaters!O3:O623)</f>
        <v>1.1895603068892204</v>
      </c>
      <c r="O145" s="33">
        <f>(VLOOKUP($A145,Skaters!$A1:$V623,16,FALSE)-AVERAGE(Skaters!P3:P623))/STDEV(Skaters!P3:P623)</f>
        <v>-0.47250213379543954</v>
      </c>
      <c r="P145" s="33">
        <f>(VLOOKUP($A145,Skaters!$A1:$V623,17,FALSE)-AVERAGE(Skaters!Q3:Q623))/STDEV(Skaters!Q3:Q623)</f>
        <v>0.21402705345556414</v>
      </c>
      <c r="Q145" s="33">
        <f>(VLOOKUP($A145,Skaters!$A1:$V623,18,FALSE)-AVERAGE(Skaters!R3:R623))/STDEV(Skaters!R3:R623)</f>
        <v>0.47099500124142063</v>
      </c>
      <c r="R145" s="33">
        <f>(VLOOKUP($A145,Skaters!$A1:$V623,19,FALSE)-AVERAGE(Skaters!S3:S623))/STDEV(Skaters!S3:S623)</f>
        <v>0.99820211771976497</v>
      </c>
      <c r="S145" s="33">
        <f>(VLOOKUP($A145,Skaters!$A1:$V623,20,FALSE)-AVERAGE(Skaters!T3:T623))/STDEV(Skaters!T3:T623)</f>
        <v>4.3877940592597781E-2</v>
      </c>
      <c r="T145" s="33">
        <f>(VLOOKUP($A145,Skaters!$A1:$V623,21,FALSE)-AVERAGE(Skaters!U3:U623))/STDEV(Skaters!U3:U623)</f>
        <v>0.11920521185625092</v>
      </c>
      <c r="U145" s="33">
        <f>(VLOOKUP($A145,Skaters!$A1:$V623,22,FALSE)-AVERAGE(Skaters!V3:V623))/STDEV(Skaters!V3:V623)</f>
        <v>0.88882328639021768</v>
      </c>
      <c r="V145" s="33">
        <f>IFERROR((VLOOKUP($A145,Skaters!A1:X623,23,FALSE)-AVERAGE(Skaters!W3:W623))/STDEV(Skaters!W3:W623),0)</f>
        <v>0</v>
      </c>
      <c r="W145" s="33">
        <f>IFERROR((VLOOKUP($A145,Skaters!A1:X623,24,FALSE)-AVERAGE(Skaters!X3:X623))/STDEV(Skaters!X3:X623),0)</f>
        <v>0</v>
      </c>
    </row>
    <row r="146" spans="1:23" ht="21.25" customHeight="1" x14ac:dyDescent="0.15">
      <c r="A146" s="44" t="s">
        <v>144</v>
      </c>
      <c r="B146" s="45" t="s">
        <v>138</v>
      </c>
      <c r="C146" s="46">
        <v>23</v>
      </c>
      <c r="D146" s="45" t="s">
        <v>73</v>
      </c>
      <c r="E146" s="40">
        <f t="shared" si="4"/>
        <v>2.6992930550970513</v>
      </c>
      <c r="F146" s="41">
        <f t="shared" si="5"/>
        <v>6.277425709528027E-2</v>
      </c>
      <c r="G146" s="42">
        <f>VLOOKUP(A146,Skaters!A1:G623,7,FALSE)</f>
        <v>43</v>
      </c>
      <c r="H146" s="43">
        <f>(VLOOKUP($A146,Skaters!$A1:$V623,8,FALSE)-AVERAGE(Skaters!H3:H623))/STDEV(Skaters!H3:H623)</f>
        <v>0.36795628438303518</v>
      </c>
      <c r="I146" s="33">
        <f>(VLOOKUP($A146,Skaters!$A1:$V623,10,FALSE)-AVERAGE(Skaters!J3:J623))/STDEV(Skaters!J3:J623)</f>
        <v>1.2952500439370582</v>
      </c>
      <c r="J146" s="33">
        <f>(VLOOKUP($A146,Skaters!$A1:$V623,11,FALSE)-AVERAGE(Skaters!K3:K623))/STDEV(Skaters!K3:K623)</f>
        <v>0.88293683701563153</v>
      </c>
      <c r="K146" s="33">
        <f>(VLOOKUP($A146,Skaters!$A1:$V623,12,FALSE)-AVERAGE(Skaters!L3:L623))/STDEV(Skaters!L3:L623)</f>
        <v>1.1643639229798588</v>
      </c>
      <c r="L146" s="33">
        <f>(VLOOKUP($A146,Skaters!$A1:$V623,13,FALSE)-AVERAGE(Skaters!M3:M623))/STDEV(Skaters!M3:M623)</f>
        <v>1.3221130944645982</v>
      </c>
      <c r="M146" s="33">
        <f>(VLOOKUP($A146,Skaters!$A1:$V623,14,FALSE)-AVERAGE(Skaters!N3:N623))/STDEV(Skaters!N3:N623)</f>
        <v>1.5532772803786445</v>
      </c>
      <c r="N146" s="33">
        <f>(VLOOKUP($A146,Skaters!$A1:$V623,15,FALSE)-AVERAGE(Skaters!O3:O623))/STDEV(Skaters!O3:O623)</f>
        <v>1.6942678896767089</v>
      </c>
      <c r="O146" s="33">
        <f>(VLOOKUP($A146,Skaters!$A1:$V623,16,FALSE)-AVERAGE(Skaters!P3:P623))/STDEV(Skaters!P3:P623)</f>
        <v>-0.72448161667584876</v>
      </c>
      <c r="P146" s="33">
        <f>(VLOOKUP($A146,Skaters!$A1:$V623,17,FALSE)-AVERAGE(Skaters!Q3:Q623))/STDEV(Skaters!Q3:Q623)</f>
        <v>-0.64821339529158373</v>
      </c>
      <c r="Q146" s="33">
        <f>(VLOOKUP($A146,Skaters!$A1:$V623,18,FALSE)-AVERAGE(Skaters!R3:R623))/STDEV(Skaters!R3:R623)</f>
        <v>-1.7707931933210963</v>
      </c>
      <c r="R146" s="33">
        <f>(VLOOKUP($A146,Skaters!$A1:$V623,19,FALSE)-AVERAGE(Skaters!S3:S623))/STDEV(Skaters!S3:S623)</f>
        <v>0.64950927278677306</v>
      </c>
      <c r="S146" s="33">
        <f>(VLOOKUP($A146,Skaters!$A1:$V623,20,FALSE)-AVERAGE(Skaters!T3:T623))/STDEV(Skaters!T3:T623)</f>
        <v>-0.55118596557203936</v>
      </c>
      <c r="T146" s="33">
        <f>(VLOOKUP($A146,Skaters!$A1:$V623,21,FALSE)-AVERAGE(Skaters!U3:U623))/STDEV(Skaters!U3:U623)</f>
        <v>-0.53036242220526886</v>
      </c>
      <c r="U146" s="33">
        <f>(VLOOKUP($A146,Skaters!$A1:$V623,22,FALSE)-AVERAGE(Skaters!V3:V623))/STDEV(Skaters!V3:V623)</f>
        <v>2.3291045342208102E-2</v>
      </c>
      <c r="V146" s="33">
        <f>IFERROR((VLOOKUP($A146,Skaters!A1:X623,23,FALSE)-AVERAGE(Skaters!W3:W623))/STDEV(Skaters!W3:W623),0)</f>
        <v>0</v>
      </c>
      <c r="W146" s="33">
        <f>IFERROR((VLOOKUP($A146,Skaters!A1:X623,24,FALSE)-AVERAGE(Skaters!X3:X623))/STDEV(Skaters!X3:X623),0)</f>
        <v>0</v>
      </c>
    </row>
    <row r="147" spans="1:23" ht="21.25" customHeight="1" x14ac:dyDescent="0.2">
      <c r="A147" s="47" t="s">
        <v>202</v>
      </c>
      <c r="B147" s="38" t="s">
        <v>119</v>
      </c>
      <c r="C147" s="39">
        <v>26</v>
      </c>
      <c r="D147" s="38" t="s">
        <v>59</v>
      </c>
      <c r="E147" s="40">
        <f t="shared" si="4"/>
        <v>2.6730332463683055</v>
      </c>
      <c r="F147" s="41">
        <f t="shared" si="5"/>
        <v>6.5195932838251355E-2</v>
      </c>
      <c r="G147" s="42">
        <f>VLOOKUP(A147,Skaters!A1:G623,7,FALSE)</f>
        <v>41</v>
      </c>
      <c r="H147" s="43">
        <f>(VLOOKUP($A147,Skaters!$A1:$V623,8,FALSE)-AVERAGE(Skaters!H3:H623))/STDEV(Skaters!H3:H623)</f>
        <v>0.6634398686974855</v>
      </c>
      <c r="I147" s="33">
        <f>(VLOOKUP($A147,Skaters!$A1:$V623,10,FALSE)-AVERAGE(Skaters!J3:J623))/STDEV(Skaters!J3:J623)</f>
        <v>1.1778623658479639</v>
      </c>
      <c r="J147" s="33">
        <f>(VLOOKUP($A147,Skaters!$A1:$V623,11,FALSE)-AVERAGE(Skaters!K3:K623))/STDEV(Skaters!K3:K623)</f>
        <v>0.2730053368556199</v>
      </c>
      <c r="K147" s="33">
        <f>(VLOOKUP($A147,Skaters!$A1:$V623,12,FALSE)-AVERAGE(Skaters!L3:L623))/STDEV(Skaters!L3:L623)</f>
        <v>0.72629908545582089</v>
      </c>
      <c r="L147" s="33">
        <f>(VLOOKUP($A147,Skaters!$A1:$V623,13,FALSE)-AVERAGE(Skaters!M3:M623))/STDEV(Skaters!M3:M623)</f>
        <v>1.0218208560499424</v>
      </c>
      <c r="M147" s="33">
        <f>(VLOOKUP($A147,Skaters!$A1:$V623,14,FALSE)-AVERAGE(Skaters!N3:N623))/STDEV(Skaters!N3:N623)</f>
        <v>1.9861648538218435</v>
      </c>
      <c r="N147" s="33">
        <f>(VLOOKUP($A147,Skaters!$A1:$V623,15,FALSE)-AVERAGE(Skaters!O3:O623))/STDEV(Skaters!O3:O623)</f>
        <v>0.82357068687401769</v>
      </c>
      <c r="O147" s="33">
        <f>(VLOOKUP($A147,Skaters!$A1:$V623,16,FALSE)-AVERAGE(Skaters!P3:P623))/STDEV(Skaters!P3:P623)</f>
        <v>-0.282488007547463</v>
      </c>
      <c r="P147" s="33">
        <f>(VLOOKUP($A147,Skaters!$A1:$V623,17,FALSE)-AVERAGE(Skaters!Q3:Q623))/STDEV(Skaters!Q3:Q623)</f>
        <v>-0.15988924576121366</v>
      </c>
      <c r="Q147" s="33">
        <f>(VLOOKUP($A147,Skaters!$A1:$V623,18,FALSE)-AVERAGE(Skaters!R3:R623))/STDEV(Skaters!R3:R623)</f>
        <v>-0.34073799171177543</v>
      </c>
      <c r="R147" s="33">
        <f>(VLOOKUP($A147,Skaters!$A1:$V623,19,FALSE)-AVERAGE(Skaters!S3:S623))/STDEV(Skaters!S3:S623)</f>
        <v>1.0853182018353769</v>
      </c>
      <c r="S147" s="33">
        <f>(VLOOKUP($A147,Skaters!$A1:$V623,20,FALSE)-AVERAGE(Skaters!T3:T623))/STDEV(Skaters!T3:T623)</f>
        <v>3.7617680625650776</v>
      </c>
      <c r="T147" s="33">
        <f>(VLOOKUP($A147,Skaters!$A1:$V623,21,FALSE)-AVERAGE(Skaters!U3:U623))/STDEV(Skaters!U3:U623)</f>
        <v>3.0844999105343902</v>
      </c>
      <c r="U147" s="33">
        <f>(VLOOKUP($A147,Skaters!$A1:$V623,22,FALSE)-AVERAGE(Skaters!V3:V623))/STDEV(Skaters!V3:V623)</f>
        <v>1.2654945210777633</v>
      </c>
      <c r="V147" s="33">
        <f>IFERROR((VLOOKUP($A147,Skaters!A1:X623,23,FALSE)-AVERAGE(Skaters!W3:W623))/STDEV(Skaters!W3:W623),0)</f>
        <v>0</v>
      </c>
      <c r="W147" s="33">
        <f>IFERROR((VLOOKUP($A147,Skaters!A1:X623,24,FALSE)-AVERAGE(Skaters!X3:X623))/STDEV(Skaters!X3:X623),0)</f>
        <v>0</v>
      </c>
    </row>
    <row r="148" spans="1:23" ht="21.25" customHeight="1" x14ac:dyDescent="0.15">
      <c r="A148" s="44" t="s">
        <v>235</v>
      </c>
      <c r="B148" s="45" t="s">
        <v>78</v>
      </c>
      <c r="C148" s="46">
        <v>25</v>
      </c>
      <c r="D148" s="45" t="s">
        <v>73</v>
      </c>
      <c r="E148" s="40">
        <f t="shared" si="4"/>
        <v>2.6541625024585747</v>
      </c>
      <c r="F148" s="41">
        <f t="shared" si="5"/>
        <v>5.7699184836055968E-2</v>
      </c>
      <c r="G148" s="42">
        <f>VLOOKUP(A148,Skaters!A1:G623,7,FALSE)</f>
        <v>46</v>
      </c>
      <c r="H148" s="43">
        <f>(VLOOKUP($A148,Skaters!$A1:$V623,8,FALSE)-AVERAGE(Skaters!H3:H623))/STDEV(Skaters!H3:H623)</f>
        <v>-0.27497890414923115</v>
      </c>
      <c r="I148" s="33">
        <f>(VLOOKUP($A148,Skaters!$A1:$V623,10,FALSE)-AVERAGE(Skaters!J3:J623))/STDEV(Skaters!J3:J623)</f>
        <v>1.8567958477187092</v>
      </c>
      <c r="J148" s="33">
        <f>(VLOOKUP($A148,Skaters!$A1:$V623,11,FALSE)-AVERAGE(Skaters!K3:K623))/STDEV(Skaters!K3:K623)</f>
        <v>-0.38554550315124225</v>
      </c>
      <c r="K148" s="33">
        <f>(VLOOKUP($A148,Skaters!$A1:$V623,12,FALSE)-AVERAGE(Skaters!L3:L623))/STDEV(Skaters!L3:L623)</f>
        <v>0.63292955601432566</v>
      </c>
      <c r="L148" s="33">
        <f>(VLOOKUP($A148,Skaters!$A1:$V623,13,FALSE)-AVERAGE(Skaters!M3:M623))/STDEV(Skaters!M3:M623)</f>
        <v>0.68844815734163201</v>
      </c>
      <c r="M148" s="33">
        <f>(VLOOKUP($A148,Skaters!$A1:$V623,14,FALSE)-AVERAGE(Skaters!N3:N623))/STDEV(Skaters!N3:N623)</f>
        <v>1.536975208934884</v>
      </c>
      <c r="N148" s="33">
        <f>(VLOOKUP($A148,Skaters!$A1:$V623,15,FALSE)-AVERAGE(Skaters!O3:O623))/STDEV(Skaters!O3:O623)</f>
        <v>0.49171823969120299</v>
      </c>
      <c r="O148" s="33">
        <f>(VLOOKUP($A148,Skaters!$A1:$V623,16,FALSE)-AVERAGE(Skaters!P3:P623))/STDEV(Skaters!P3:P623)</f>
        <v>-0.54747483605327285</v>
      </c>
      <c r="P148" s="33">
        <f>(VLOOKUP($A148,Skaters!$A1:$V623,17,FALSE)-AVERAGE(Skaters!Q3:Q623))/STDEV(Skaters!Q3:Q623)</f>
        <v>-0.26847788997245148</v>
      </c>
      <c r="Q148" s="33">
        <f>(VLOOKUP($A148,Skaters!$A1:$V623,18,FALSE)-AVERAGE(Skaters!R3:R623))/STDEV(Skaters!R3:R623)</f>
        <v>0.55022059691154568</v>
      </c>
      <c r="R148" s="33">
        <f>(VLOOKUP($A148,Skaters!$A1:$V623,19,FALSE)-AVERAGE(Skaters!S3:S623))/STDEV(Skaters!S3:S623)</f>
        <v>2.486306264952522</v>
      </c>
      <c r="S148" s="33">
        <f>(VLOOKUP($A148,Skaters!$A1:$V623,20,FALSE)-AVERAGE(Skaters!T3:T623))/STDEV(Skaters!T3:T623)</f>
        <v>-0.51300803699580211</v>
      </c>
      <c r="T148" s="33">
        <f>(VLOOKUP($A148,Skaters!$A1:$V623,21,FALSE)-AVERAGE(Skaters!U3:U623))/STDEV(Skaters!U3:U623)</f>
        <v>-0.43447508334208906</v>
      </c>
      <c r="U148" s="33">
        <f>(VLOOKUP($A148,Skaters!$A1:$V623,22,FALSE)-AVERAGE(Skaters!V3:V623))/STDEV(Skaters!V3:V623)</f>
        <v>6.9222947488936884E-2</v>
      </c>
      <c r="V148" s="33">
        <f>IFERROR((VLOOKUP($A148,Skaters!A1:X623,23,FALSE)-AVERAGE(Skaters!W3:W623))/STDEV(Skaters!W3:W623),0)</f>
        <v>0</v>
      </c>
      <c r="W148" s="33">
        <f>IFERROR((VLOOKUP($A148,Skaters!A1:X623,24,FALSE)-AVERAGE(Skaters!X3:X623))/STDEV(Skaters!X3:X623),0)</f>
        <v>0</v>
      </c>
    </row>
    <row r="149" spans="1:23" ht="21.25" customHeight="1" x14ac:dyDescent="0.2">
      <c r="A149" s="47" t="s">
        <v>258</v>
      </c>
      <c r="B149" s="38" t="s">
        <v>62</v>
      </c>
      <c r="C149" s="39">
        <v>26</v>
      </c>
      <c r="D149" s="38" t="s">
        <v>66</v>
      </c>
      <c r="E149" s="40">
        <f t="shared" si="4"/>
        <v>2.603023742089063</v>
      </c>
      <c r="F149" s="41">
        <f t="shared" si="5"/>
        <v>5.9159630502024156E-2</v>
      </c>
      <c r="G149" s="42">
        <f>VLOOKUP(A149,Skaters!A1:G623,7,FALSE)</f>
        <v>44</v>
      </c>
      <c r="H149" s="43">
        <f>(VLOOKUP($A149,Skaters!$A1:$V623,8,FALSE)-AVERAGE(Skaters!H3:H623))/STDEV(Skaters!H3:H623)</f>
        <v>-0.25478130637103047</v>
      </c>
      <c r="I149" s="33">
        <f>(VLOOKUP($A149,Skaters!$A1:$V623,10,FALSE)-AVERAGE(Skaters!J3:J623))/STDEV(Skaters!J3:J623)</f>
        <v>0.99088355807890782</v>
      </c>
      <c r="J149" s="33">
        <f>(VLOOKUP($A149,Skaters!$A1:$V623,11,FALSE)-AVERAGE(Skaters!K3:K623))/STDEV(Skaters!K3:K623)</f>
        <v>0.32338457920585995</v>
      </c>
      <c r="K149" s="33">
        <f>(VLOOKUP($A149,Skaters!$A1:$V623,12,FALSE)-AVERAGE(Skaters!L3:L623))/STDEV(Skaters!L3:L623)</f>
        <v>0.66981440630718925</v>
      </c>
      <c r="L149" s="33">
        <f>(VLOOKUP($A149,Skaters!$A1:$V623,13,FALSE)-AVERAGE(Skaters!M3:M623))/STDEV(Skaters!M3:M623)</f>
        <v>0.513288619927322</v>
      </c>
      <c r="M149" s="33">
        <f>(VLOOKUP($A149,Skaters!$A1:$V623,14,FALSE)-AVERAGE(Skaters!N3:N623))/STDEV(Skaters!N3:N623)</f>
        <v>0.78227261419509608</v>
      </c>
      <c r="N149" s="33">
        <f>(VLOOKUP($A149,Skaters!$A1:$V623,15,FALSE)-AVERAGE(Skaters!O3:O623))/STDEV(Skaters!O3:O623)</f>
        <v>5.0475562311812737E-3</v>
      </c>
      <c r="O149" s="33">
        <f>(VLOOKUP($A149,Skaters!$A1:$V623,16,FALSE)-AVERAGE(Skaters!P3:P623))/STDEV(Skaters!P3:P623)</f>
        <v>-1.0339087721802671</v>
      </c>
      <c r="P149" s="33">
        <f>(VLOOKUP($A149,Skaters!$A1:$V623,17,FALSE)-AVERAGE(Skaters!Q3:Q623))/STDEV(Skaters!Q3:Q623)</f>
        <v>-0.21185982977164983</v>
      </c>
      <c r="Q149" s="33">
        <f>(VLOOKUP($A149,Skaters!$A1:$V623,18,FALSE)-AVERAGE(Skaters!R3:R623))/STDEV(Skaters!R3:R623)</f>
        <v>1.8043282008260588</v>
      </c>
      <c r="R149" s="33">
        <f>(VLOOKUP($A149,Skaters!$A1:$V623,19,FALSE)-AVERAGE(Skaters!S3:S623))/STDEV(Skaters!S3:S623)</f>
        <v>1.3833837758706728</v>
      </c>
      <c r="S149" s="33">
        <f>(VLOOKUP($A149,Skaters!$A1:$V623,20,FALSE)-AVERAGE(Skaters!T3:T623))/STDEV(Skaters!T3:T623)</f>
        <v>-0.55990125440086025</v>
      </c>
      <c r="T149" s="33">
        <f>(VLOOKUP($A149,Skaters!$A1:$V623,21,FALSE)-AVERAGE(Skaters!U3:U623))/STDEV(Skaters!U3:U623)</f>
        <v>-0.59770124555916493</v>
      </c>
      <c r="U149" s="33">
        <f>(VLOOKUP($A149,Skaters!$A1:$V623,22,FALSE)-AVERAGE(Skaters!V3:V623))/STDEV(Skaters!V3:V623)</f>
        <v>0.64910569090390624</v>
      </c>
      <c r="V149" s="33">
        <f>IFERROR((VLOOKUP($A149,Skaters!A1:X623,23,FALSE)-AVERAGE(Skaters!W3:W623))/STDEV(Skaters!W3:W623),0)</f>
        <v>0</v>
      </c>
      <c r="W149" s="33">
        <f>IFERROR((VLOOKUP($A149,Skaters!A1:X623,24,FALSE)-AVERAGE(Skaters!X3:X623))/STDEV(Skaters!X3:X623),0)</f>
        <v>0</v>
      </c>
    </row>
    <row r="150" spans="1:23" ht="21.25" customHeight="1" x14ac:dyDescent="0.2">
      <c r="A150" s="47" t="s">
        <v>218</v>
      </c>
      <c r="B150" s="38" t="s">
        <v>119</v>
      </c>
      <c r="C150" s="39">
        <v>23</v>
      </c>
      <c r="D150" s="38" t="s">
        <v>59</v>
      </c>
      <c r="E150" s="40">
        <f t="shared" si="4"/>
        <v>2.6010989070679491</v>
      </c>
      <c r="F150" s="41">
        <f t="shared" si="5"/>
        <v>6.3441436757754863E-2</v>
      </c>
      <c r="G150" s="42">
        <f>VLOOKUP(A150,Skaters!A1:G623,7,FALSE)</f>
        <v>41</v>
      </c>
      <c r="H150" s="43">
        <f>(VLOOKUP($A150,Skaters!$A1:$V623,8,FALSE)-AVERAGE(Skaters!H3:H623))/STDEV(Skaters!H3:H623)</f>
        <v>0.34198805076639327</v>
      </c>
      <c r="I150" s="33">
        <f>(VLOOKUP($A150,Skaters!$A1:$V623,10,FALSE)-AVERAGE(Skaters!J3:J623))/STDEV(Skaters!J3:J623)</f>
        <v>0.92562734737266794</v>
      </c>
      <c r="J150" s="33">
        <f>(VLOOKUP($A150,Skaters!$A1:$V623,11,FALSE)-AVERAGE(Skaters!K3:K623))/STDEV(Skaters!K3:K623)</f>
        <v>0.55498968756106215</v>
      </c>
      <c r="K150" s="33">
        <f>(VLOOKUP($A150,Skaters!$A1:$V623,12,FALSE)-AVERAGE(Skaters!L3:L623))/STDEV(Skaters!L3:L623)</f>
        <v>0.78440824827222133</v>
      </c>
      <c r="L150" s="33">
        <f>(VLOOKUP($A150,Skaters!$A1:$V623,13,FALSE)-AVERAGE(Skaters!M3:M623))/STDEV(Skaters!M3:M623)</f>
        <v>0.43298407646760767</v>
      </c>
      <c r="M150" s="33">
        <f>(VLOOKUP($A150,Skaters!$A1:$V623,14,FALSE)-AVERAGE(Skaters!N3:N623))/STDEV(Skaters!N3:N623)</f>
        <v>1.2788996114706386</v>
      </c>
      <c r="N150" s="33">
        <f>(VLOOKUP($A150,Skaters!$A1:$V623,15,FALSE)-AVERAGE(Skaters!O3:O623))/STDEV(Skaters!O3:O623)</f>
        <v>1.0835564591018747</v>
      </c>
      <c r="O150" s="33">
        <f>(VLOOKUP($A150,Skaters!$A1:$V623,16,FALSE)-AVERAGE(Skaters!P3:P623))/STDEV(Skaters!P3:P623)</f>
        <v>-0.48081526479515002</v>
      </c>
      <c r="P150" s="33">
        <f>(VLOOKUP($A150,Skaters!$A1:$V623,17,FALSE)-AVERAGE(Skaters!Q3:Q623))/STDEV(Skaters!Q3:Q623)</f>
        <v>-1.1669479036130093</v>
      </c>
      <c r="Q150" s="33">
        <f>(VLOOKUP($A150,Skaters!$A1:$V623,18,FALSE)-AVERAGE(Skaters!R3:R623))/STDEV(Skaters!R3:R623)</f>
        <v>8.4756601359886954E-2</v>
      </c>
      <c r="R150" s="33">
        <f>(VLOOKUP($A150,Skaters!$A1:$V623,19,FALSE)-AVERAGE(Skaters!S3:S623))/STDEV(Skaters!S3:S623)</f>
        <v>0.85148221142815672</v>
      </c>
      <c r="S150" s="33">
        <f>(VLOOKUP($A150,Skaters!$A1:$V623,20,FALSE)-AVERAGE(Skaters!T3:T623))/STDEV(Skaters!T3:T623)</f>
        <v>0.34906213975158923</v>
      </c>
      <c r="T150" s="33">
        <f>(VLOOKUP($A150,Skaters!$A1:$V623,21,FALSE)-AVERAGE(Skaters!U3:U623))/STDEV(Skaters!U3:U623)</f>
        <v>0.72359779054422302</v>
      </c>
      <c r="U150" s="33">
        <f>(VLOOKUP($A150,Skaters!$A1:$V623,22,FALSE)-AVERAGE(Skaters!V3:V623))/STDEV(Skaters!V3:V623)</f>
        <v>0.67988219363510616</v>
      </c>
      <c r="V150" s="33">
        <f>IFERROR((VLOOKUP($A150,Skaters!A1:X623,23,FALSE)-AVERAGE(Skaters!W3:W623))/STDEV(Skaters!W3:W623),0)</f>
        <v>0</v>
      </c>
      <c r="W150" s="33">
        <f>IFERROR((VLOOKUP($A150,Skaters!A1:X623,24,FALSE)-AVERAGE(Skaters!X3:X623))/STDEV(Skaters!X3:X623),0)</f>
        <v>0</v>
      </c>
    </row>
    <row r="151" spans="1:23" ht="21.25" customHeight="1" x14ac:dyDescent="0.2">
      <c r="A151" s="47" t="s">
        <v>217</v>
      </c>
      <c r="B151" s="38" t="s">
        <v>122</v>
      </c>
      <c r="C151" s="39">
        <v>26</v>
      </c>
      <c r="D151" s="38" t="s">
        <v>103</v>
      </c>
      <c r="E151" s="40">
        <f t="shared" si="4"/>
        <v>2.4955941316105452</v>
      </c>
      <c r="F151" s="41">
        <f t="shared" si="5"/>
        <v>6.0868149551476715E-2</v>
      </c>
      <c r="G151" s="42">
        <f>VLOOKUP(A151,Skaters!A1:G623,7,FALSE)</f>
        <v>41</v>
      </c>
      <c r="H151" s="43">
        <f>(VLOOKUP($A151,Skaters!$A1:$V623,8,FALSE)-AVERAGE(Skaters!H3:H623))/STDEV(Skaters!H3:H623)</f>
        <v>0.24020288807863724</v>
      </c>
      <c r="I151" s="33">
        <f>(VLOOKUP($A151,Skaters!$A1:$V623,10,FALSE)-AVERAGE(Skaters!J3:J623))/STDEV(Skaters!J3:J623)</f>
        <v>1.2717059057830835</v>
      </c>
      <c r="J151" s="33">
        <f>(VLOOKUP($A151,Skaters!$A1:$V623,11,FALSE)-AVERAGE(Skaters!K3:K623))/STDEV(Skaters!K3:K623)</f>
        <v>0.7294628001084551</v>
      </c>
      <c r="K151" s="33">
        <f>(VLOOKUP($A151,Skaters!$A1:$V623,12,FALSE)-AVERAGE(Skaters!L3:L623))/STDEV(Skaters!L3:L623)</f>
        <v>1.0569598417023875</v>
      </c>
      <c r="L151" s="33">
        <f>(VLOOKUP($A151,Skaters!$A1:$V623,13,FALSE)-AVERAGE(Skaters!M3:M623))/STDEV(Skaters!M3:M623)</f>
        <v>-0.1447443394268019</v>
      </c>
      <c r="M151" s="33">
        <f>(VLOOKUP($A151,Skaters!$A1:$V623,14,FALSE)-AVERAGE(Skaters!N3:N623))/STDEV(Skaters!N3:N623)</f>
        <v>1.8349080805771303</v>
      </c>
      <c r="N151" s="33">
        <f>(VLOOKUP($A151,Skaters!$A1:$V623,15,FALSE)-AVERAGE(Skaters!O3:O623))/STDEV(Skaters!O3:O623)</f>
        <v>1.1133012305821888</v>
      </c>
      <c r="O151" s="33">
        <f>(VLOOKUP($A151,Skaters!$A1:$V623,16,FALSE)-AVERAGE(Skaters!P3:P623))/STDEV(Skaters!P3:P623)</f>
        <v>-0.53304941365631264</v>
      </c>
      <c r="P151" s="33">
        <f>(VLOOKUP($A151,Skaters!$A1:$V623,17,FALSE)-AVERAGE(Skaters!Q3:Q623))/STDEV(Skaters!Q3:Q623)</f>
        <v>0.60045449180519994</v>
      </c>
      <c r="Q151" s="33">
        <f>(VLOOKUP($A151,Skaters!$A1:$V623,18,FALSE)-AVERAGE(Skaters!R3:R623))/STDEV(Skaters!R3:R623)</f>
        <v>5.891794821993205E-2</v>
      </c>
      <c r="R151" s="33">
        <f>(VLOOKUP($A151,Skaters!$A1:$V623,19,FALSE)-AVERAGE(Skaters!S3:S623))/STDEV(Skaters!S3:S623)</f>
        <v>1.0603909267664089</v>
      </c>
      <c r="S151" s="33">
        <f>(VLOOKUP($A151,Skaters!$A1:$V623,20,FALSE)-AVERAGE(Skaters!T3:T623))/STDEV(Skaters!T3:T623)</f>
        <v>0.24308161073589626</v>
      </c>
      <c r="T151" s="33">
        <f>(VLOOKUP($A151,Skaters!$A1:$V623,21,FALSE)-AVERAGE(Skaters!U3:U623))/STDEV(Skaters!U3:U623)</f>
        <v>0.57148288222937449</v>
      </c>
      <c r="U151" s="33">
        <f>(VLOOKUP($A151,Skaters!$A1:$V623,22,FALSE)-AVERAGE(Skaters!V3:V623))/STDEV(Skaters!V3:V623)</f>
        <v>0.67800492150828118</v>
      </c>
      <c r="V151" s="33">
        <f>IFERROR((VLOOKUP($A151,Skaters!A1:X623,23,FALSE)-AVERAGE(Skaters!W3:W623))/STDEV(Skaters!W3:W623),0)</f>
        <v>0</v>
      </c>
      <c r="W151" s="33">
        <f>IFERROR((VLOOKUP($A151,Skaters!A1:X623,24,FALSE)-AVERAGE(Skaters!X3:X623))/STDEV(Skaters!X3:X623),0)</f>
        <v>0</v>
      </c>
    </row>
    <row r="152" spans="1:23" ht="21.25" customHeight="1" x14ac:dyDescent="0.2">
      <c r="A152" s="47" t="s">
        <v>231</v>
      </c>
      <c r="B152" s="38" t="s">
        <v>100</v>
      </c>
      <c r="C152" s="39">
        <v>31</v>
      </c>
      <c r="D152" s="38" t="s">
        <v>84</v>
      </c>
      <c r="E152" s="40">
        <f t="shared" si="4"/>
        <v>2.4554274598102865</v>
      </c>
      <c r="F152" s="41">
        <f t="shared" si="5"/>
        <v>6.1385686495257163E-2</v>
      </c>
      <c r="G152" s="42">
        <f>VLOOKUP(A152,Skaters!A1:G623,7,FALSE)</f>
        <v>40</v>
      </c>
      <c r="H152" s="43">
        <f>(VLOOKUP($A152,Skaters!$A1:$V623,8,FALSE)-AVERAGE(Skaters!H3:H623))/STDEV(Skaters!H3:H623)</f>
        <v>1.8035031859071633</v>
      </c>
      <c r="I152" s="33">
        <f>(VLOOKUP($A152,Skaters!$A1:$V623,10,FALSE)-AVERAGE(Skaters!J3:J623))/STDEV(Skaters!J3:J623)</f>
        <v>-0.14512157036553866</v>
      </c>
      <c r="J152" s="33">
        <f>(VLOOKUP($A152,Skaters!$A1:$V623,11,FALSE)-AVERAGE(Skaters!K3:K623))/STDEV(Skaters!K3:K623)</f>
        <v>0.88196118683175051</v>
      </c>
      <c r="K152" s="33">
        <f>(VLOOKUP($A152,Skaters!$A1:$V623,12,FALSE)-AVERAGE(Skaters!L3:L623))/STDEV(Skaters!L3:L623)</f>
        <v>0.48508612719030225</v>
      </c>
      <c r="L152" s="33">
        <f>(VLOOKUP($A152,Skaters!$A1:$V623,13,FALSE)-AVERAGE(Skaters!M3:M623))/STDEV(Skaters!M3:M623)</f>
        <v>0.56205032594379378</v>
      </c>
      <c r="M152" s="33">
        <f>(VLOOKUP($A152,Skaters!$A1:$V623,14,FALSE)-AVERAGE(Skaters!N3:N623))/STDEV(Skaters!N3:N623)</f>
        <v>-0.22138934594917944</v>
      </c>
      <c r="N152" s="33">
        <f>(VLOOKUP($A152,Skaters!$A1:$V623,15,FALSE)-AVERAGE(Skaters!O3:O623))/STDEV(Skaters!O3:O623)</f>
        <v>0.76783993970171904</v>
      </c>
      <c r="O152" s="33">
        <f>(VLOOKUP($A152,Skaters!$A1:$V623,16,FALSE)-AVERAGE(Skaters!P3:P623))/STDEV(Skaters!P3:P623)</f>
        <v>0.90938853135400222</v>
      </c>
      <c r="P152" s="33">
        <f>(VLOOKUP($A152,Skaters!$A1:$V623,17,FALSE)-AVERAGE(Skaters!Q3:Q623))/STDEV(Skaters!Q3:Q623)</f>
        <v>-0.98893610449745617</v>
      </c>
      <c r="Q152" s="33">
        <f>(VLOOKUP($A152,Skaters!$A1:$V623,18,FALSE)-AVERAGE(Skaters!R3:R623))/STDEV(Skaters!R3:R623)</f>
        <v>-0.5206909536554406</v>
      </c>
      <c r="R152" s="33">
        <f>(VLOOKUP($A152,Skaters!$A1:$V623,19,FALSE)-AVERAGE(Skaters!S3:S623))/STDEV(Skaters!S3:S623)</f>
        <v>-0.36828204861055241</v>
      </c>
      <c r="S152" s="33">
        <f>(VLOOKUP($A152,Skaters!$A1:$V623,20,FALSE)-AVERAGE(Skaters!T3:T623))/STDEV(Skaters!T3:T623)</f>
        <v>-0.59276719759261476</v>
      </c>
      <c r="T152" s="33">
        <f>(VLOOKUP($A152,Skaters!$A1:$V623,21,FALSE)-AVERAGE(Skaters!U3:U623))/STDEV(Skaters!U3:U623)</f>
        <v>-0.64690182760242898</v>
      </c>
      <c r="U152" s="33">
        <f>(VLOOKUP($A152,Skaters!$A1:$V623,22,FALSE)-AVERAGE(Skaters!V3:V623))/STDEV(Skaters!V3:V623)</f>
        <v>-1.2078190297624638</v>
      </c>
      <c r="V152" s="33">
        <f>IFERROR((VLOOKUP($A152,Skaters!A1:X623,23,FALSE)-AVERAGE(Skaters!W3:W623))/STDEV(Skaters!W3:W623),0)</f>
        <v>0</v>
      </c>
      <c r="W152" s="33">
        <f>IFERROR((VLOOKUP($A152,Skaters!A1:X623,24,FALSE)-AVERAGE(Skaters!X3:X623))/STDEV(Skaters!X3:X623),0)</f>
        <v>0</v>
      </c>
    </row>
    <row r="153" spans="1:23" ht="21.25" customHeight="1" x14ac:dyDescent="0.2">
      <c r="A153" s="47" t="s">
        <v>254</v>
      </c>
      <c r="B153" s="38" t="s">
        <v>141</v>
      </c>
      <c r="C153" s="39">
        <v>31</v>
      </c>
      <c r="D153" s="38" t="s">
        <v>84</v>
      </c>
      <c r="E153" s="40">
        <f t="shared" si="4"/>
        <v>2.438061445794367</v>
      </c>
      <c r="F153" s="41">
        <f t="shared" si="5"/>
        <v>5.9464913312057735E-2</v>
      </c>
      <c r="G153" s="42">
        <f>VLOOKUP(A153,Skaters!A1:G623,7,FALSE)</f>
        <v>41</v>
      </c>
      <c r="H153" s="43">
        <f>(VLOOKUP($A153,Skaters!$A1:$V623,8,FALSE)-AVERAGE(Skaters!H3:H623))/STDEV(Skaters!H3:H623)</f>
        <v>1.5207018643567249</v>
      </c>
      <c r="I153" s="33">
        <f>(VLOOKUP($A153,Skaters!$A1:$V623,10,FALSE)-AVERAGE(Skaters!J3:J623))/STDEV(Skaters!J3:J623)</f>
        <v>-0.35784889152573385</v>
      </c>
      <c r="J153" s="33">
        <f>(VLOOKUP($A153,Skaters!$A1:$V623,11,FALSE)-AVERAGE(Skaters!K3:K623))/STDEV(Skaters!K3:K623)</f>
        <v>0.92882566896037255</v>
      </c>
      <c r="K153" s="33">
        <f>(VLOOKUP($A153,Skaters!$A1:$V623,12,FALSE)-AVERAGE(Skaters!L3:L623))/STDEV(Skaters!L3:L623)</f>
        <v>0.41426377659413466</v>
      </c>
      <c r="L153" s="33">
        <f>(VLOOKUP($A153,Skaters!$A1:$V623,13,FALSE)-AVERAGE(Skaters!M3:M623))/STDEV(Skaters!M3:M623)</f>
        <v>0.18828179940379622</v>
      </c>
      <c r="M153" s="33">
        <f>(VLOOKUP($A153,Skaters!$A1:$V623,14,FALSE)-AVERAGE(Skaters!N3:N623))/STDEV(Skaters!N3:N623)</f>
        <v>-0.10846670873713517</v>
      </c>
      <c r="N153" s="33">
        <f>(VLOOKUP($A153,Skaters!$A1:$V623,15,FALSE)-AVERAGE(Skaters!O3:O623))/STDEV(Skaters!O3:O623)</f>
        <v>0.23374769895101419</v>
      </c>
      <c r="O153" s="33">
        <f>(VLOOKUP($A153,Skaters!$A1:$V623,16,FALSE)-AVERAGE(Skaters!P3:P623))/STDEV(Skaters!P3:P623)</f>
        <v>1.7541739922281492</v>
      </c>
      <c r="P153" s="33">
        <f>(VLOOKUP($A153,Skaters!$A1:$V623,17,FALSE)-AVERAGE(Skaters!Q3:Q623))/STDEV(Skaters!Q3:Q623)</f>
        <v>-0.49635000547722025</v>
      </c>
      <c r="Q153" s="33">
        <f>(VLOOKUP($A153,Skaters!$A1:$V623,18,FALSE)-AVERAGE(Skaters!R3:R623))/STDEV(Skaters!R3:R623)</f>
        <v>-0.30911882222323156</v>
      </c>
      <c r="R153" s="33">
        <f>(VLOOKUP($A153,Skaters!$A1:$V623,19,FALSE)-AVERAGE(Skaters!S3:S623))/STDEV(Skaters!S3:S623)</f>
        <v>-0.43907171976609416</v>
      </c>
      <c r="S153" s="33">
        <f>(VLOOKUP($A153,Skaters!$A1:$V623,20,FALSE)-AVERAGE(Skaters!T3:T623))/STDEV(Skaters!T3:T623)</f>
        <v>-0.5927671975926263</v>
      </c>
      <c r="T153" s="33">
        <f>(VLOOKUP($A153,Skaters!$A1:$V623,21,FALSE)-AVERAGE(Skaters!U3:U623))/STDEV(Skaters!U3:U623)</f>
        <v>-0.64690234740083585</v>
      </c>
      <c r="U153" s="33">
        <f>(VLOOKUP($A153,Skaters!$A1:$V623,22,FALSE)-AVERAGE(Skaters!V3:V623))/STDEV(Skaters!V3:V623)</f>
        <v>-1.2078191348136267</v>
      </c>
      <c r="V153" s="33">
        <f>IFERROR((VLOOKUP($A153,Skaters!A1:X623,23,FALSE)-AVERAGE(Skaters!W3:W623))/STDEV(Skaters!W3:W623),0)</f>
        <v>0</v>
      </c>
      <c r="W153" s="33">
        <f>IFERROR((VLOOKUP($A153,Skaters!A1:X623,24,FALSE)-AVERAGE(Skaters!X3:X623))/STDEV(Skaters!X3:X623),0)</f>
        <v>0</v>
      </c>
    </row>
    <row r="154" spans="1:23" ht="21.25" customHeight="1" x14ac:dyDescent="0.15">
      <c r="A154" s="37" t="s">
        <v>178</v>
      </c>
      <c r="B154" s="38" t="s">
        <v>179</v>
      </c>
      <c r="C154" s="39">
        <v>25</v>
      </c>
      <c r="D154" s="38" t="s">
        <v>73</v>
      </c>
      <c r="E154" s="40">
        <f t="shared" si="4"/>
        <v>2.4010070467272495</v>
      </c>
      <c r="F154" s="41">
        <f t="shared" si="5"/>
        <v>5.8561147481152424E-2</v>
      </c>
      <c r="G154" s="42">
        <f>VLOOKUP(A154,Skaters!A1:G623,7,FALSE)</f>
        <v>41</v>
      </c>
      <c r="H154" s="43">
        <f>(VLOOKUP($A154,Skaters!$A1:$V623,8,FALSE)-AVERAGE(Skaters!H3:H623))/STDEV(Skaters!H3:H623)</f>
        <v>0.57175439208780843</v>
      </c>
      <c r="I154" s="33">
        <f>(VLOOKUP($A154,Skaters!$A1:$V623,10,FALSE)-AVERAGE(Skaters!J3:J623))/STDEV(Skaters!J3:J623)</f>
        <v>1.3172775821143365</v>
      </c>
      <c r="J154" s="33">
        <f>(VLOOKUP($A154,Skaters!$A1:$V623,11,FALSE)-AVERAGE(Skaters!K3:K623))/STDEV(Skaters!K3:K623)</f>
        <v>0.67375898896307529</v>
      </c>
      <c r="K154" s="33">
        <f>(VLOOKUP($A154,Skaters!$A1:$V623,12,FALSE)-AVERAGE(Skaters!L3:L623))/STDEV(Skaters!L3:L623)</f>
        <v>1.0434758024742485</v>
      </c>
      <c r="L154" s="33">
        <f>(VLOOKUP($A154,Skaters!$A1:$V623,13,FALSE)-AVERAGE(Skaters!M3:M623))/STDEV(Skaters!M3:M623)</f>
        <v>1.1279121622362334</v>
      </c>
      <c r="M154" s="33">
        <f>(VLOOKUP($A154,Skaters!$A1:$V623,14,FALSE)-AVERAGE(Skaters!N3:N623))/STDEV(Skaters!N3:N623)</f>
        <v>1.0070848910118906</v>
      </c>
      <c r="N154" s="33">
        <f>(VLOOKUP($A154,Skaters!$A1:$V623,15,FALSE)-AVERAGE(Skaters!O3:O623))/STDEV(Skaters!O3:O623)</f>
        <v>0.6662565433366312</v>
      </c>
      <c r="O154" s="33">
        <f>(VLOOKUP($A154,Skaters!$A1:$V623,16,FALSE)-AVERAGE(Skaters!P3:P623))/STDEV(Skaters!P3:P623)</f>
        <v>-0.16467720021276586</v>
      </c>
      <c r="P154" s="33">
        <f>(VLOOKUP($A154,Skaters!$A1:$V623,17,FALSE)-AVERAGE(Skaters!Q3:Q623))/STDEV(Skaters!Q3:Q623)</f>
        <v>-0.18408877856154893</v>
      </c>
      <c r="Q154" s="33">
        <f>(VLOOKUP($A154,Skaters!$A1:$V623,18,FALSE)-AVERAGE(Skaters!R3:R623))/STDEV(Skaters!R3:R623)</f>
        <v>-1.219521029710261</v>
      </c>
      <c r="R154" s="33">
        <f>(VLOOKUP($A154,Skaters!$A1:$V623,19,FALSE)-AVERAGE(Skaters!S3:S623))/STDEV(Skaters!S3:S623)</f>
        <v>0.26907722475957774</v>
      </c>
      <c r="S154" s="33">
        <f>(VLOOKUP($A154,Skaters!$A1:$V623,20,FALSE)-AVERAGE(Skaters!T3:T623))/STDEV(Skaters!T3:T623)</f>
        <v>-0.49437185399045197</v>
      </c>
      <c r="T154" s="33">
        <f>(VLOOKUP($A154,Skaters!$A1:$V623,21,FALSE)-AVERAGE(Skaters!U3:U623))/STDEV(Skaters!U3:U623)</f>
        <v>-0.45127740216414147</v>
      </c>
      <c r="U154" s="33">
        <f>(VLOOKUP($A154,Skaters!$A1:$V623,22,FALSE)-AVERAGE(Skaters!V3:V623))/STDEV(Skaters!V3:V623)</f>
        <v>0.35103897079440577</v>
      </c>
      <c r="V154" s="33">
        <f>IFERROR((VLOOKUP($A154,Skaters!A1:X623,23,FALSE)-AVERAGE(Skaters!W3:W623))/STDEV(Skaters!W3:W623),0)</f>
        <v>0</v>
      </c>
      <c r="W154" s="33">
        <f>IFERROR((VLOOKUP($A154,Skaters!A1:X623,24,FALSE)-AVERAGE(Skaters!X3:X623))/STDEV(Skaters!X3:X623),0)</f>
        <v>0</v>
      </c>
    </row>
    <row r="155" spans="1:23" ht="21.25" customHeight="1" x14ac:dyDescent="0.15">
      <c r="A155" s="44" t="s">
        <v>234</v>
      </c>
      <c r="B155" s="48" t="s">
        <v>106</v>
      </c>
      <c r="C155" s="49">
        <v>29</v>
      </c>
      <c r="D155" s="48" t="s">
        <v>103</v>
      </c>
      <c r="E155" s="40">
        <f t="shared" si="4"/>
        <v>2.3993631179416752</v>
      </c>
      <c r="F155" s="41">
        <f t="shared" si="5"/>
        <v>6.1522131229273726E-2</v>
      </c>
      <c r="G155" s="42">
        <f>VLOOKUP(A155,Skaters!A1:G623,7,FALSE)</f>
        <v>39</v>
      </c>
      <c r="H155" s="43">
        <f>(VLOOKUP($A155,Skaters!$A1:$V623,8,FALSE)-AVERAGE(Skaters!H3:H623))/STDEV(Skaters!H3:H623)</f>
        <v>1.1078890143752602</v>
      </c>
      <c r="I155" s="33">
        <f>(VLOOKUP($A155,Skaters!$A1:$V623,10,FALSE)-AVERAGE(Skaters!J3:J623))/STDEV(Skaters!J3:J623)</f>
        <v>0.42038610744659988</v>
      </c>
      <c r="J155" s="33">
        <f>(VLOOKUP($A155,Skaters!$A1:$V623,11,FALSE)-AVERAGE(Skaters!K3:K623))/STDEV(Skaters!K3:K623)</f>
        <v>1.032730369816399</v>
      </c>
      <c r="K155" s="33">
        <f>(VLOOKUP($A155,Skaters!$A1:$V623,12,FALSE)-AVERAGE(Skaters!L3:L623))/STDEV(Skaters!L3:L623)</f>
        <v>0.84615189660054568</v>
      </c>
      <c r="L155" s="33">
        <f>(VLOOKUP($A155,Skaters!$A1:$V623,13,FALSE)-AVERAGE(Skaters!M3:M623))/STDEV(Skaters!M3:M623)</f>
        <v>-0.14521071404945698</v>
      </c>
      <c r="M155" s="33">
        <f>(VLOOKUP($A155,Skaters!$A1:$V623,14,FALSE)-AVERAGE(Skaters!N3:N623))/STDEV(Skaters!N3:N623)</f>
        <v>0.65928600452267216</v>
      </c>
      <c r="N155" s="33">
        <f>(VLOOKUP($A155,Skaters!$A1:$V623,15,FALSE)-AVERAGE(Skaters!O3:O623))/STDEV(Skaters!O3:O623)</f>
        <v>0.97894438637298042</v>
      </c>
      <c r="O155" s="33">
        <f>(VLOOKUP($A155,Skaters!$A1:$V623,16,FALSE)-AVERAGE(Skaters!P3:P623))/STDEV(Skaters!P3:P623)</f>
        <v>-0.30721458553284353</v>
      </c>
      <c r="P155" s="33">
        <f>(VLOOKUP($A155,Skaters!$A1:$V623,17,FALSE)-AVERAGE(Skaters!Q3:Q623))/STDEV(Skaters!Q3:Q623)</f>
        <v>-0.71571506758659498</v>
      </c>
      <c r="Q155" s="33">
        <f>(VLOOKUP($A155,Skaters!$A1:$V623,18,FALSE)-AVERAGE(Skaters!R3:R623))/STDEV(Skaters!R3:R623)</f>
        <v>0.41972755388799643</v>
      </c>
      <c r="R155" s="33">
        <f>(VLOOKUP($A155,Skaters!$A1:$V623,19,FALSE)-AVERAGE(Skaters!S3:S623))/STDEV(Skaters!S3:S623)</f>
        <v>0.58797298450516289</v>
      </c>
      <c r="S155" s="33">
        <f>(VLOOKUP($A155,Skaters!$A1:$V623,20,FALSE)-AVERAGE(Skaters!T3:T623))/STDEV(Skaters!T3:T623)</f>
        <v>1.5029437978669031</v>
      </c>
      <c r="T155" s="33">
        <f>(VLOOKUP($A155,Skaters!$A1:$V623,21,FALSE)-AVERAGE(Skaters!U3:U623))/STDEV(Skaters!U3:U623)</f>
        <v>1.6630313105757901</v>
      </c>
      <c r="U155" s="33">
        <f>(VLOOKUP($A155,Skaters!$A1:$V623,22,FALSE)-AVERAGE(Skaters!V3:V623))/STDEV(Skaters!V3:V623)</f>
        <v>0.9863674851725035</v>
      </c>
      <c r="V155" s="33">
        <f>IFERROR((VLOOKUP($A155,Skaters!A1:X623,23,FALSE)-AVERAGE(Skaters!W3:W623))/STDEV(Skaters!W3:W623),0)</f>
        <v>0</v>
      </c>
      <c r="W155" s="33">
        <f>IFERROR((VLOOKUP($A155,Skaters!A1:X623,24,FALSE)-AVERAGE(Skaters!X3:X623))/STDEV(Skaters!X3:X623),0)</f>
        <v>0</v>
      </c>
    </row>
    <row r="156" spans="1:23" ht="21.25" customHeight="1" x14ac:dyDescent="0.15">
      <c r="A156" s="44" t="s">
        <v>310</v>
      </c>
      <c r="B156" s="48" t="s">
        <v>72</v>
      </c>
      <c r="C156" s="49">
        <v>36</v>
      </c>
      <c r="D156" s="48" t="s">
        <v>84</v>
      </c>
      <c r="E156" s="40">
        <f t="shared" si="4"/>
        <v>2.3810367108877646</v>
      </c>
      <c r="F156" s="41">
        <f t="shared" si="5"/>
        <v>5.2911926908616992E-2</v>
      </c>
      <c r="G156" s="42">
        <f>VLOOKUP(A156,Skaters!A1:G623,7,FALSE)</f>
        <v>45</v>
      </c>
      <c r="H156" s="43">
        <f>(VLOOKUP($A156,Skaters!$A1:$V623,8,FALSE)-AVERAGE(Skaters!H3:H623))/STDEV(Skaters!H3:H623)</f>
        <v>0.83128794481950752</v>
      </c>
      <c r="I156" s="33">
        <f>(VLOOKUP($A156,Skaters!$A1:$V623,10,FALSE)-AVERAGE(Skaters!J3:J623))/STDEV(Skaters!J3:J623)</f>
        <v>-0.86159609855577368</v>
      </c>
      <c r="J156" s="33">
        <f>(VLOOKUP($A156,Skaters!$A1:$V623,11,FALSE)-AVERAGE(Skaters!K3:K623))/STDEV(Skaters!K3:K623)</f>
        <v>0.94457677072028179</v>
      </c>
      <c r="K156" s="33">
        <f>(VLOOKUP($A156,Skaters!$A1:$V623,12,FALSE)-AVERAGE(Skaters!L3:L623))/STDEV(Skaters!L3:L623)</f>
        <v>0.18679563607983474</v>
      </c>
      <c r="L156" s="33">
        <f>(VLOOKUP($A156,Skaters!$A1:$V623,13,FALSE)-AVERAGE(Skaters!M3:M623))/STDEV(Skaters!M3:M623)</f>
        <v>-0.66472609381032988</v>
      </c>
      <c r="M156" s="33">
        <f>(VLOOKUP($A156,Skaters!$A1:$V623,14,FALSE)-AVERAGE(Skaters!N3:N623))/STDEV(Skaters!N3:N623)</f>
        <v>-0.51194633505570741</v>
      </c>
      <c r="N156" s="33">
        <f>(VLOOKUP($A156,Skaters!$A1:$V623,15,FALSE)-AVERAGE(Skaters!O3:O623))/STDEV(Skaters!O3:O623)</f>
        <v>0.42634181837257507</v>
      </c>
      <c r="O156" s="33">
        <f>(VLOOKUP($A156,Skaters!$A1:$V623,16,FALSE)-AVERAGE(Skaters!P3:P623))/STDEV(Skaters!P3:P623)</f>
        <v>1.7351533447283909</v>
      </c>
      <c r="P156" s="33">
        <f>(VLOOKUP($A156,Skaters!$A1:$V623,17,FALSE)-AVERAGE(Skaters!Q3:Q623))/STDEV(Skaters!Q3:Q623)</f>
        <v>-0.18627884822806065</v>
      </c>
      <c r="Q156" s="33">
        <f>(VLOOKUP($A156,Skaters!$A1:$V623,18,FALSE)-AVERAGE(Skaters!R3:R623))/STDEV(Skaters!R3:R623)</f>
        <v>0.80128696943262012</v>
      </c>
      <c r="R156" s="33">
        <f>(VLOOKUP($A156,Skaters!$A1:$V623,19,FALSE)-AVERAGE(Skaters!S3:S623))/STDEV(Skaters!S3:S623)</f>
        <v>-0.705991418392659</v>
      </c>
      <c r="S156" s="33">
        <f>(VLOOKUP($A156,Skaters!$A1:$V623,20,FALSE)-AVERAGE(Skaters!T3:T623))/STDEV(Skaters!T3:T623)</f>
        <v>-0.59276719759261265</v>
      </c>
      <c r="T156" s="33">
        <f>(VLOOKUP($A156,Skaters!$A1:$V623,21,FALSE)-AVERAGE(Skaters!U3:U623))/STDEV(Skaters!U3:U623)</f>
        <v>-0.64690208793148918</v>
      </c>
      <c r="U156" s="33">
        <f>(VLOOKUP($A156,Skaters!$A1:$V623,22,FALSE)-AVERAGE(Skaters!V3:V623))/STDEV(Skaters!V3:V623)</f>
        <v>-1.2078188849209117</v>
      </c>
      <c r="V156" s="33">
        <f>IFERROR((VLOOKUP($A156,Skaters!A1:X623,23,FALSE)-AVERAGE(Skaters!W3:W623))/STDEV(Skaters!W3:W623),0)</f>
        <v>0</v>
      </c>
      <c r="W156" s="33">
        <f>IFERROR((VLOOKUP($A156,Skaters!A1:X623,24,FALSE)-AVERAGE(Skaters!X3:X623))/STDEV(Skaters!X3:X623),0)</f>
        <v>0</v>
      </c>
    </row>
    <row r="157" spans="1:23" ht="21.25" customHeight="1" x14ac:dyDescent="0.15">
      <c r="A157" s="44" t="s">
        <v>259</v>
      </c>
      <c r="B157" s="45" t="s">
        <v>88</v>
      </c>
      <c r="C157" s="46">
        <v>26</v>
      </c>
      <c r="D157" s="45" t="s">
        <v>60</v>
      </c>
      <c r="E157" s="40">
        <f t="shared" si="4"/>
        <v>2.3568984024526003</v>
      </c>
      <c r="F157" s="41">
        <f t="shared" si="5"/>
        <v>5.8922460061315005E-2</v>
      </c>
      <c r="G157" s="42">
        <f>VLOOKUP(A157,Skaters!A1:G623,7,FALSE)</f>
        <v>40</v>
      </c>
      <c r="H157" s="43">
        <f>(VLOOKUP($A157,Skaters!$A1:$V623,8,FALSE)-AVERAGE(Skaters!H3:H623))/STDEV(Skaters!H3:H623)</f>
        <v>-0.12006351315580328</v>
      </c>
      <c r="I157" s="33">
        <f>(VLOOKUP($A157,Skaters!$A1:$V623,10,FALSE)-AVERAGE(Skaters!J3:J623))/STDEV(Skaters!J3:J623)</f>
        <v>1.1961881879326046</v>
      </c>
      <c r="J157" s="33">
        <f>(VLOOKUP($A157,Skaters!$A1:$V623,11,FALSE)-AVERAGE(Skaters!K3:K623))/STDEV(Skaters!K3:K623)</f>
        <v>0.47790935046340594</v>
      </c>
      <c r="K157" s="33">
        <f>(VLOOKUP($A157,Skaters!$A1:$V623,12,FALSE)-AVERAGE(Skaters!L3:L623))/STDEV(Skaters!L3:L623)</f>
        <v>0.86351866593740645</v>
      </c>
      <c r="L157" s="33">
        <f>(VLOOKUP($A157,Skaters!$A1:$V623,13,FALSE)-AVERAGE(Skaters!M3:M623))/STDEV(Skaters!M3:M623)</f>
        <v>0.28457741630108491</v>
      </c>
      <c r="M157" s="33">
        <f>(VLOOKUP($A157,Skaters!$A1:$V623,14,FALSE)-AVERAGE(Skaters!N3:N623))/STDEV(Skaters!N3:N623)</f>
        <v>-0.37994817411047704</v>
      </c>
      <c r="N157" s="33">
        <f>(VLOOKUP($A157,Skaters!$A1:$V623,15,FALSE)-AVERAGE(Skaters!O3:O623))/STDEV(Skaters!O3:O623)</f>
        <v>-0.29930051635060539</v>
      </c>
      <c r="O157" s="33">
        <f>(VLOOKUP($A157,Skaters!$A1:$V623,16,FALSE)-AVERAGE(Skaters!P3:P623))/STDEV(Skaters!P3:P623)</f>
        <v>-1.0538445241311756</v>
      </c>
      <c r="P157" s="33">
        <f>(VLOOKUP($A157,Skaters!$A1:$V623,17,FALSE)-AVERAGE(Skaters!Q3:Q623))/STDEV(Skaters!Q3:Q623)</f>
        <v>-0.99166468093434601</v>
      </c>
      <c r="Q157" s="33">
        <f>(VLOOKUP($A157,Skaters!$A1:$V623,18,FALSE)-AVERAGE(Skaters!R3:R623))/STDEV(Skaters!R3:R623)</f>
        <v>1.7513684882372857</v>
      </c>
      <c r="R157" s="33">
        <f>(VLOOKUP($A157,Skaters!$A1:$V623,19,FALSE)-AVERAGE(Skaters!S3:S623))/STDEV(Skaters!S3:S623)</f>
        <v>1.1004137724874998</v>
      </c>
      <c r="S157" s="33">
        <f>(VLOOKUP($A157,Skaters!$A1:$V623,20,FALSE)-AVERAGE(Skaters!T3:T623))/STDEV(Skaters!T3:T623)</f>
        <v>-0.48157592026434753</v>
      </c>
      <c r="T157" s="33">
        <f>(VLOOKUP($A157,Skaters!$A1:$V623,21,FALSE)-AVERAGE(Skaters!U3:U623))/STDEV(Skaters!U3:U623)</f>
        <v>-0.57601035311293536</v>
      </c>
      <c r="U157" s="33">
        <f>(VLOOKUP($A157,Skaters!$A1:$V623,22,FALSE)-AVERAGE(Skaters!V3:V623))/STDEV(Skaters!V3:V623)</f>
        <v>1.5829006855188044</v>
      </c>
      <c r="V157" s="33">
        <f>IFERROR((VLOOKUP($A157,Skaters!A1:X623,23,FALSE)-AVERAGE(Skaters!W3:W623))/STDEV(Skaters!W3:W623),0)</f>
        <v>0</v>
      </c>
      <c r="W157" s="33">
        <f>IFERROR((VLOOKUP($A157,Skaters!A1:X623,24,FALSE)-AVERAGE(Skaters!X3:X623))/STDEV(Skaters!X3:X623),0)</f>
        <v>0</v>
      </c>
    </row>
    <row r="158" spans="1:23" ht="21.25" customHeight="1" x14ac:dyDescent="0.2">
      <c r="A158" s="47" t="s">
        <v>236</v>
      </c>
      <c r="B158" s="38" t="s">
        <v>135</v>
      </c>
      <c r="C158" s="39">
        <v>28</v>
      </c>
      <c r="D158" s="38" t="s">
        <v>66</v>
      </c>
      <c r="E158" s="40">
        <f t="shared" si="4"/>
        <v>2.3552409812212027</v>
      </c>
      <c r="F158" s="41">
        <f t="shared" si="5"/>
        <v>5.8881024530530068E-2</v>
      </c>
      <c r="G158" s="42">
        <f>VLOOKUP(A158,Skaters!A1:G623,7,FALSE)</f>
        <v>40</v>
      </c>
      <c r="H158" s="43">
        <f>(VLOOKUP($A158,Skaters!$A1:$V623,8,FALSE)-AVERAGE(Skaters!H3:H623))/STDEV(Skaters!H3:H623)</f>
        <v>0.6252807590179581</v>
      </c>
      <c r="I158" s="33">
        <f>(VLOOKUP($A158,Skaters!$A1:$V623,10,FALSE)-AVERAGE(Skaters!J3:J623))/STDEV(Skaters!J3:J623)</f>
        <v>0.71341946178132887</v>
      </c>
      <c r="J158" s="33">
        <f>(VLOOKUP($A158,Skaters!$A1:$V623,11,FALSE)-AVERAGE(Skaters!K3:K623))/STDEV(Skaters!K3:K623)</f>
        <v>0.28541120769585177</v>
      </c>
      <c r="K158" s="33">
        <f>(VLOOKUP($A158,Skaters!$A1:$V623,12,FALSE)-AVERAGE(Skaters!L3:L623))/STDEV(Skaters!L3:L623)</f>
        <v>0.51525084991631942</v>
      </c>
      <c r="L158" s="33">
        <f>(VLOOKUP($A158,Skaters!$A1:$V623,13,FALSE)-AVERAGE(Skaters!M3:M623))/STDEV(Skaters!M3:M623)</f>
        <v>0.92032552530976475</v>
      </c>
      <c r="M158" s="33">
        <f>(VLOOKUP($A158,Skaters!$A1:$V623,14,FALSE)-AVERAGE(Skaters!N3:N623))/STDEV(Skaters!N3:N623)</f>
        <v>0.56225853261322944</v>
      </c>
      <c r="N158" s="33">
        <f>(VLOOKUP($A158,Skaters!$A1:$V623,15,FALSE)-AVERAGE(Skaters!O3:O623))/STDEV(Skaters!O3:O623)</f>
        <v>0.28774275533354893</v>
      </c>
      <c r="O158" s="33">
        <f>(VLOOKUP($A158,Skaters!$A1:$V623,16,FALSE)-AVERAGE(Skaters!P3:P623))/STDEV(Skaters!P3:P623)</f>
        <v>-2.8653687806297394E-2</v>
      </c>
      <c r="P158" s="33">
        <f>(VLOOKUP($A158,Skaters!$A1:$V623,17,FALSE)-AVERAGE(Skaters!Q3:Q623))/STDEV(Skaters!Q3:Q623)</f>
        <v>-1.0640894229039299</v>
      </c>
      <c r="Q158" s="33">
        <f>(VLOOKUP($A158,Skaters!$A1:$V623,18,FALSE)-AVERAGE(Skaters!R3:R623))/STDEV(Skaters!R3:R623)</f>
        <v>0.17699571890700602</v>
      </c>
      <c r="R158" s="33">
        <f>(VLOOKUP($A158,Skaters!$A1:$V623,19,FALSE)-AVERAGE(Skaters!S3:S623))/STDEV(Skaters!S3:S623)</f>
        <v>0.66973416096196214</v>
      </c>
      <c r="S158" s="33">
        <f>(VLOOKUP($A158,Skaters!$A1:$V623,20,FALSE)-AVERAGE(Skaters!T3:T623))/STDEV(Skaters!T3:T623)</f>
        <v>-0.5308285028072196</v>
      </c>
      <c r="T158" s="33">
        <f>(VLOOKUP($A158,Skaters!$A1:$V623,21,FALSE)-AVERAGE(Skaters!U3:U623))/STDEV(Skaters!U3:U623)</f>
        <v>-0.55273373655609048</v>
      </c>
      <c r="U158" s="33">
        <f>(VLOOKUP($A158,Skaters!$A1:$V623,22,FALSE)-AVERAGE(Skaters!V3:V623))/STDEV(Skaters!V3:V623)</f>
        <v>0.63239259519149971</v>
      </c>
      <c r="V158" s="33">
        <f>IFERROR((VLOOKUP($A158,Skaters!A1:X623,23,FALSE)-AVERAGE(Skaters!W3:W623))/STDEV(Skaters!W3:W623),0)</f>
        <v>0</v>
      </c>
      <c r="W158" s="33">
        <f>IFERROR((VLOOKUP($A158,Skaters!A1:X623,24,FALSE)-AVERAGE(Skaters!X3:X623))/STDEV(Skaters!X3:X623),0)</f>
        <v>0</v>
      </c>
    </row>
    <row r="159" spans="1:23" ht="21.25" customHeight="1" x14ac:dyDescent="0.15">
      <c r="A159" s="44" t="s">
        <v>281</v>
      </c>
      <c r="B159" s="45" t="s">
        <v>186</v>
      </c>
      <c r="C159" s="46">
        <v>38</v>
      </c>
      <c r="D159" s="45" t="s">
        <v>84</v>
      </c>
      <c r="E159" s="40">
        <f t="shared" si="4"/>
        <v>2.3263206845984583</v>
      </c>
      <c r="F159" s="41">
        <f t="shared" si="5"/>
        <v>5.6739528892645323E-2</v>
      </c>
      <c r="G159" s="42">
        <f>VLOOKUP(A159,Skaters!A1:G623,7,FALSE)</f>
        <v>41</v>
      </c>
      <c r="H159" s="43">
        <f>(VLOOKUP($A159,Skaters!$A1:$V623,8,FALSE)-AVERAGE(Skaters!H3:H623))/STDEV(Skaters!H3:H623)</f>
        <v>1.1626571792953375</v>
      </c>
      <c r="I159" s="33">
        <f>(VLOOKUP($A159,Skaters!$A1:$V623,10,FALSE)-AVERAGE(Skaters!J3:J623))/STDEV(Skaters!J3:J623)</f>
        <v>-0.50140439927361857</v>
      </c>
      <c r="J159" s="33">
        <f>(VLOOKUP($A159,Skaters!$A1:$V623,11,FALSE)-AVERAGE(Skaters!K3:K623))/STDEV(Skaters!K3:K623)</f>
        <v>0.24807076410187898</v>
      </c>
      <c r="K159" s="33">
        <f>(VLOOKUP($A159,Skaters!$A1:$V623,12,FALSE)-AVERAGE(Skaters!L3:L623))/STDEV(Skaters!L3:L623)</f>
        <v>-8.0574994728880273E-2</v>
      </c>
      <c r="L159" s="33">
        <f>(VLOOKUP($A159,Skaters!$A1:$V623,13,FALSE)-AVERAGE(Skaters!M3:M623))/STDEV(Skaters!M3:M623)</f>
        <v>0.46626931246287967</v>
      </c>
      <c r="M159" s="33">
        <f>(VLOOKUP($A159,Skaters!$A1:$V623,14,FALSE)-AVERAGE(Skaters!N3:N623))/STDEV(Skaters!N3:N623)</f>
        <v>1.1758395397348203E-2</v>
      </c>
      <c r="N159" s="33">
        <f>(VLOOKUP($A159,Skaters!$A1:$V623,15,FALSE)-AVERAGE(Skaters!O3:O623))/STDEV(Skaters!O3:O623)</f>
        <v>0.5361041552230581</v>
      </c>
      <c r="O159" s="33">
        <f>(VLOOKUP($A159,Skaters!$A1:$V623,16,FALSE)-AVERAGE(Skaters!P3:P623))/STDEV(Skaters!P3:P623)</f>
        <v>2.0227478123653659</v>
      </c>
      <c r="P159" s="33">
        <f>(VLOOKUP($A159,Skaters!$A1:$V623,17,FALSE)-AVERAGE(Skaters!Q3:Q623))/STDEV(Skaters!Q3:Q623)</f>
        <v>-0.56396547827848964</v>
      </c>
      <c r="Q159" s="33">
        <f>(VLOOKUP($A159,Skaters!$A1:$V623,18,FALSE)-AVERAGE(Skaters!R3:R623))/STDEV(Skaters!R3:R623)</f>
        <v>-0.44546696028110577</v>
      </c>
      <c r="R159" s="33">
        <f>(VLOOKUP($A159,Skaters!$A1:$V623,19,FALSE)-AVERAGE(Skaters!S3:S623))/STDEV(Skaters!S3:S623)</f>
        <v>-0.52103587673894947</v>
      </c>
      <c r="S159" s="33">
        <f>(VLOOKUP($A159,Skaters!$A1:$V623,20,FALSE)-AVERAGE(Skaters!T3:T623))/STDEV(Skaters!T3:T623)</f>
        <v>-0.5927671975926263</v>
      </c>
      <c r="T159" s="33">
        <f>(VLOOKUP($A159,Skaters!$A1:$V623,21,FALSE)-AVERAGE(Skaters!U3:U623))/STDEV(Skaters!U3:U623)</f>
        <v>-0.64690234740083585</v>
      </c>
      <c r="U159" s="33">
        <f>(VLOOKUP($A159,Skaters!$A1:$V623,22,FALSE)-AVERAGE(Skaters!V3:V623))/STDEV(Skaters!V3:V623)</f>
        <v>-1.2078191348136267</v>
      </c>
      <c r="V159" s="33">
        <f>IFERROR((VLOOKUP($A159,Skaters!A1:X623,23,FALSE)-AVERAGE(Skaters!W3:W623))/STDEV(Skaters!W3:W623),0)</f>
        <v>0</v>
      </c>
      <c r="W159" s="33">
        <f>IFERROR((VLOOKUP($A159,Skaters!A1:X623,24,FALSE)-AVERAGE(Skaters!X3:X623))/STDEV(Skaters!X3:X623),0)</f>
        <v>0</v>
      </c>
    </row>
    <row r="160" spans="1:23" ht="21.25" customHeight="1" x14ac:dyDescent="0.15">
      <c r="A160" s="44" t="s">
        <v>380</v>
      </c>
      <c r="B160" s="48" t="s">
        <v>83</v>
      </c>
      <c r="C160" s="49">
        <v>34</v>
      </c>
      <c r="D160" s="48" t="s">
        <v>84</v>
      </c>
      <c r="E160" s="40">
        <f t="shared" si="4"/>
        <v>2.2949543589943735</v>
      </c>
      <c r="F160" s="41">
        <f t="shared" si="5"/>
        <v>5.5974496560838381E-2</v>
      </c>
      <c r="G160" s="42">
        <f>VLOOKUP(A160,Skaters!A1:G623,7,FALSE)</f>
        <v>41</v>
      </c>
      <c r="H160" s="43">
        <f>(VLOOKUP($A160,Skaters!$A1:$V623,8,FALSE)-AVERAGE(Skaters!H3:H623))/STDEV(Skaters!H3:H623)</f>
        <v>0.79163675252325394</v>
      </c>
      <c r="I160" s="33">
        <f>(VLOOKUP($A160,Skaters!$A1:$V623,10,FALSE)-AVERAGE(Skaters!J3:J623))/STDEV(Skaters!J3:J623)</f>
        <v>-0.73310385075020934</v>
      </c>
      <c r="J160" s="33">
        <f>(VLOOKUP($A160,Skaters!$A1:$V623,11,FALSE)-AVERAGE(Skaters!K3:K623))/STDEV(Skaters!K3:K623)</f>
        <v>6.7653025259271585E-3</v>
      </c>
      <c r="K160" s="33">
        <f>(VLOOKUP($A160,Skaters!$A1:$V623,12,FALSE)-AVERAGE(Skaters!L3:L623))/STDEV(Skaters!L3:L623)</f>
        <v>-0.34117393431157267</v>
      </c>
      <c r="L160" s="33">
        <f>(VLOOKUP($A160,Skaters!$A1:$V623,13,FALSE)-AVERAGE(Skaters!M3:M623))/STDEV(Skaters!M3:M623)</f>
        <v>-0.69778856388981469</v>
      </c>
      <c r="M160" s="33">
        <f>(VLOOKUP($A160,Skaters!$A1:$V623,14,FALSE)-AVERAGE(Skaters!N3:N623))/STDEV(Skaters!N3:N623)</f>
        <v>-0.39056047795500082</v>
      </c>
      <c r="N160" s="33">
        <f>(VLOOKUP($A160,Skaters!$A1:$V623,15,FALSE)-AVERAGE(Skaters!O3:O623))/STDEV(Skaters!O3:O623)</f>
        <v>-0.23942448173841277</v>
      </c>
      <c r="O160" s="33">
        <f>(VLOOKUP($A160,Skaters!$A1:$V623,16,FALSE)-AVERAGE(Skaters!P3:P623))/STDEV(Skaters!P3:P623)</f>
        <v>3.0892849040990775</v>
      </c>
      <c r="P160" s="33">
        <f>(VLOOKUP($A160,Skaters!$A1:$V623,17,FALSE)-AVERAGE(Skaters!Q3:Q623))/STDEV(Skaters!Q3:Q623)</f>
        <v>-0.53082552879633882</v>
      </c>
      <c r="Q160" s="33">
        <f>(VLOOKUP($A160,Skaters!$A1:$V623,18,FALSE)-AVERAGE(Skaters!R3:R623))/STDEV(Skaters!R3:R623)</f>
        <v>0.8692210487478057</v>
      </c>
      <c r="R160" s="33">
        <f>(VLOOKUP($A160,Skaters!$A1:$V623,19,FALSE)-AVERAGE(Skaters!S3:S623))/STDEV(Skaters!S3:S623)</f>
        <v>-0.63524731656307887</v>
      </c>
      <c r="S160" s="33">
        <f>(VLOOKUP($A160,Skaters!$A1:$V623,20,FALSE)-AVERAGE(Skaters!T3:T623))/STDEV(Skaters!T3:T623)</f>
        <v>-0.5927671975926263</v>
      </c>
      <c r="T160" s="33">
        <f>(VLOOKUP($A160,Skaters!$A1:$V623,21,FALSE)-AVERAGE(Skaters!U3:U623))/STDEV(Skaters!U3:U623)</f>
        <v>-0.64690234740083585</v>
      </c>
      <c r="U160" s="33">
        <f>(VLOOKUP($A160,Skaters!$A1:$V623,22,FALSE)-AVERAGE(Skaters!V3:V623))/STDEV(Skaters!V3:V623)</f>
        <v>-1.2078191348136267</v>
      </c>
      <c r="V160" s="33">
        <f>IFERROR((VLOOKUP($A160,Skaters!A1:X623,23,FALSE)-AVERAGE(Skaters!W3:W623))/STDEV(Skaters!W3:W623),0)</f>
        <v>0</v>
      </c>
      <c r="W160" s="33">
        <f>IFERROR((VLOOKUP($A160,Skaters!A1:X623,24,FALSE)-AVERAGE(Skaters!X3:X623))/STDEV(Skaters!X3:X623),0)</f>
        <v>0</v>
      </c>
    </row>
    <row r="161" spans="1:23" ht="21.25" customHeight="1" x14ac:dyDescent="0.15">
      <c r="A161" s="44" t="s">
        <v>333</v>
      </c>
      <c r="B161" s="45" t="s">
        <v>69</v>
      </c>
      <c r="C161" s="46">
        <v>28</v>
      </c>
      <c r="D161" s="45" t="s">
        <v>84</v>
      </c>
      <c r="E161" s="40">
        <f t="shared" si="4"/>
        <v>2.2865977346633102</v>
      </c>
      <c r="F161" s="41">
        <f t="shared" si="5"/>
        <v>5.1968130333257048E-2</v>
      </c>
      <c r="G161" s="42">
        <f>VLOOKUP(A161,Skaters!A1:G623,7,FALSE)</f>
        <v>44</v>
      </c>
      <c r="H161" s="43">
        <f>(VLOOKUP($A161,Skaters!$A1:$V623,8,FALSE)-AVERAGE(Skaters!H3:H623))/STDEV(Skaters!H3:H623)</f>
        <v>0.49917602466159616</v>
      </c>
      <c r="I161" s="33">
        <f>(VLOOKUP($A161,Skaters!$A1:$V623,10,FALSE)-AVERAGE(Skaters!J3:J623))/STDEV(Skaters!J3:J623)</f>
        <v>-0.79272333360527336</v>
      </c>
      <c r="J161" s="33">
        <f>(VLOOKUP($A161,Skaters!$A1:$V623,11,FALSE)-AVERAGE(Skaters!K3:K623))/STDEV(Skaters!K3:K623)</f>
        <v>0.26672373178171976</v>
      </c>
      <c r="K161" s="33">
        <f>(VLOOKUP($A161,Skaters!$A1:$V623,12,FALSE)-AVERAGE(Skaters!L3:L623))/STDEV(Skaters!L3:L623)</f>
        <v>-0.20613144403567379</v>
      </c>
      <c r="L161" s="33">
        <f>(VLOOKUP($A161,Skaters!$A1:$V623,13,FALSE)-AVERAGE(Skaters!M3:M623))/STDEV(Skaters!M3:M623)</f>
        <v>0.19163116536707028</v>
      </c>
      <c r="M161" s="33">
        <f>(VLOOKUP($A161,Skaters!$A1:$V623,14,FALSE)-AVERAGE(Skaters!N3:N623))/STDEV(Skaters!N3:N623)</f>
        <v>-0.52769686427376439</v>
      </c>
      <c r="N161" s="33">
        <f>(VLOOKUP($A161,Skaters!$A1:$V623,15,FALSE)-AVERAGE(Skaters!O3:O623))/STDEV(Skaters!O3:O623)</f>
        <v>0.20592815036830042</v>
      </c>
      <c r="O161" s="33">
        <f>(VLOOKUP($A161,Skaters!$A1:$V623,16,FALSE)-AVERAGE(Skaters!P3:P623))/STDEV(Skaters!P3:P623)</f>
        <v>0.80757650820471583</v>
      </c>
      <c r="P161" s="33">
        <f>(VLOOKUP($A161,Skaters!$A1:$V623,17,FALSE)-AVERAGE(Skaters!Q3:Q623))/STDEV(Skaters!Q3:Q623)</f>
        <v>-0.76560708600420324</v>
      </c>
      <c r="Q161" s="33">
        <f>(VLOOKUP($A161,Skaters!$A1:$V623,18,FALSE)-AVERAGE(Skaters!R3:R623))/STDEV(Skaters!R3:R623)</f>
        <v>1.607461512546777</v>
      </c>
      <c r="R161" s="33">
        <f>(VLOOKUP($A161,Skaters!$A1:$V623,19,FALSE)-AVERAGE(Skaters!S3:S623))/STDEV(Skaters!S3:S623)</f>
        <v>-0.58946680303463928</v>
      </c>
      <c r="S161" s="33">
        <f>(VLOOKUP($A161,Skaters!$A1:$V623,20,FALSE)-AVERAGE(Skaters!T3:T623))/STDEV(Skaters!T3:T623)</f>
        <v>-0.5927671975926263</v>
      </c>
      <c r="T161" s="33">
        <f>(VLOOKUP($A161,Skaters!$A1:$V623,21,FALSE)-AVERAGE(Skaters!U3:U623))/STDEV(Skaters!U3:U623)</f>
        <v>-0.64690234740083585</v>
      </c>
      <c r="U161" s="33">
        <f>(VLOOKUP($A161,Skaters!$A1:$V623,22,FALSE)-AVERAGE(Skaters!V3:V623))/STDEV(Skaters!V3:V623)</f>
        <v>-1.2078191348136267</v>
      </c>
      <c r="V161" s="33">
        <f>IFERROR((VLOOKUP($A161,Skaters!A1:X623,23,FALSE)-AVERAGE(Skaters!W3:W623))/STDEV(Skaters!W3:W623),0)</f>
        <v>0</v>
      </c>
      <c r="W161" s="33">
        <f>IFERROR((VLOOKUP($A161,Skaters!A1:X623,24,FALSE)-AVERAGE(Skaters!X3:X623))/STDEV(Skaters!X3:X623),0)</f>
        <v>0</v>
      </c>
    </row>
    <row r="162" spans="1:23" ht="21.25" customHeight="1" x14ac:dyDescent="0.2">
      <c r="A162" s="47" t="s">
        <v>209</v>
      </c>
      <c r="B162" s="38" t="s">
        <v>100</v>
      </c>
      <c r="C162" s="39">
        <v>32</v>
      </c>
      <c r="D162" s="38" t="s">
        <v>59</v>
      </c>
      <c r="E162" s="40">
        <f t="shared" si="4"/>
        <v>2.2217734196515169</v>
      </c>
      <c r="F162" s="41">
        <f t="shared" si="5"/>
        <v>5.554433549128792E-2</v>
      </c>
      <c r="G162" s="42">
        <f>VLOOKUP(A162,Skaters!A1:G623,7,FALSE)</f>
        <v>40</v>
      </c>
      <c r="H162" s="43">
        <f>(VLOOKUP($A162,Skaters!$A1:$V623,8,FALSE)-AVERAGE(Skaters!H3:H623))/STDEV(Skaters!H3:H623)</f>
        <v>0.5353166938547157</v>
      </c>
      <c r="I162" s="33">
        <f>(VLOOKUP($A162,Skaters!$A1:$V623,10,FALSE)-AVERAGE(Skaters!J3:J623))/STDEV(Skaters!J3:J623)</f>
        <v>1.1106027749772081</v>
      </c>
      <c r="J162" s="33">
        <f>(VLOOKUP($A162,Skaters!$A1:$V623,11,FALSE)-AVERAGE(Skaters!K3:K623))/STDEV(Skaters!K3:K623)</f>
        <v>0.56031274355464256</v>
      </c>
      <c r="K162" s="33">
        <f>(VLOOKUP($A162,Skaters!$A1:$V623,12,FALSE)-AVERAGE(Skaters!L3:L623))/STDEV(Skaters!L3:L623)</f>
        <v>0.87490426217317108</v>
      </c>
      <c r="L162" s="33">
        <f>(VLOOKUP($A162,Skaters!$A1:$V623,13,FALSE)-AVERAGE(Skaters!M3:M623))/STDEV(Skaters!M3:M623)</f>
        <v>0.67730240934574393</v>
      </c>
      <c r="M162" s="33">
        <f>(VLOOKUP($A162,Skaters!$A1:$V623,14,FALSE)-AVERAGE(Skaters!N3:N623))/STDEV(Skaters!N3:N623)</f>
        <v>-6.6419634610283912E-2</v>
      </c>
      <c r="N162" s="33">
        <f>(VLOOKUP($A162,Skaters!$A1:$V623,15,FALSE)-AVERAGE(Skaters!O3:O623))/STDEV(Skaters!O3:O623)</f>
        <v>0.46051206069549638</v>
      </c>
      <c r="O162" s="33">
        <f>(VLOOKUP($A162,Skaters!$A1:$V623,16,FALSE)-AVERAGE(Skaters!P3:P623))/STDEV(Skaters!P3:P623)</f>
        <v>-0.19442330073761374</v>
      </c>
      <c r="P162" s="33">
        <f>(VLOOKUP($A162,Skaters!$A1:$V623,17,FALSE)-AVERAGE(Skaters!Q3:Q623))/STDEV(Skaters!Q3:Q623)</f>
        <v>-0.21126981382561763</v>
      </c>
      <c r="Q162" s="33">
        <f>(VLOOKUP($A162,Skaters!$A1:$V623,18,FALSE)-AVERAGE(Skaters!R3:R623))/STDEV(Skaters!R3:R623)</f>
        <v>-0.39253326818396</v>
      </c>
      <c r="R162" s="33">
        <f>(VLOOKUP($A162,Skaters!$A1:$V623,19,FALSE)-AVERAGE(Skaters!S3:S623))/STDEV(Skaters!S3:S623)</f>
        <v>0.57782590895349906</v>
      </c>
      <c r="S162" s="33">
        <f>(VLOOKUP($A162,Skaters!$A1:$V623,20,FALSE)-AVERAGE(Skaters!T3:T623))/STDEV(Skaters!T3:T623)</f>
        <v>1.9700404060240901</v>
      </c>
      <c r="T162" s="33">
        <f>(VLOOKUP($A162,Skaters!$A1:$V623,21,FALSE)-AVERAGE(Skaters!U3:U623))/STDEV(Skaters!U3:U623)</f>
        <v>2.3176287044034556</v>
      </c>
      <c r="U162" s="33">
        <f>(VLOOKUP($A162,Skaters!$A1:$V623,22,FALSE)-AVERAGE(Skaters!V3:V623))/STDEV(Skaters!V3:V623)</f>
        <v>0.93267007029507387</v>
      </c>
      <c r="V162" s="33">
        <f>IFERROR((VLOOKUP($A162,Skaters!A1:X623,23,FALSE)-AVERAGE(Skaters!W3:W623))/STDEV(Skaters!W3:W623),0)</f>
        <v>0</v>
      </c>
      <c r="W162" s="33">
        <f>IFERROR((VLOOKUP($A162,Skaters!A1:X623,24,FALSE)-AVERAGE(Skaters!X3:X623))/STDEV(Skaters!X3:X623),0)</f>
        <v>0</v>
      </c>
    </row>
    <row r="163" spans="1:23" ht="21.25" customHeight="1" x14ac:dyDescent="0.15">
      <c r="A163" s="44" t="s">
        <v>242</v>
      </c>
      <c r="B163" s="45" t="s">
        <v>94</v>
      </c>
      <c r="C163" s="46">
        <v>32</v>
      </c>
      <c r="D163" s="45" t="s">
        <v>60</v>
      </c>
      <c r="E163" s="40">
        <f t="shared" si="4"/>
        <v>2.2163920239581061</v>
      </c>
      <c r="F163" s="41">
        <f t="shared" si="5"/>
        <v>5.0372545999047863E-2</v>
      </c>
      <c r="G163" s="42">
        <f>VLOOKUP(A163,Skaters!A1:G623,7,FALSE)</f>
        <v>44</v>
      </c>
      <c r="H163" s="43">
        <f>(VLOOKUP($A163,Skaters!$A1:$V623,8,FALSE)-AVERAGE(Skaters!H3:H623))/STDEV(Skaters!H3:H623)</f>
        <v>5.7800294762511598E-2</v>
      </c>
      <c r="I163" s="33">
        <f>(VLOOKUP($A163,Skaters!$A1:$V623,10,FALSE)-AVERAGE(Skaters!J3:J623))/STDEV(Skaters!J3:J623)</f>
        <v>0.60052270862350432</v>
      </c>
      <c r="J163" s="33">
        <f>(VLOOKUP($A163,Skaters!$A1:$V623,11,FALSE)-AVERAGE(Skaters!K3:K623))/STDEV(Skaters!K3:K623)</f>
        <v>0.22524336660387664</v>
      </c>
      <c r="K163" s="33">
        <f>(VLOOKUP($A163,Skaters!$A1:$V623,12,FALSE)-AVERAGE(Skaters!L3:L623))/STDEV(Skaters!L3:L623)</f>
        <v>0.4242992739475549</v>
      </c>
      <c r="L163" s="33">
        <f>(VLOOKUP($A163,Skaters!$A1:$V623,13,FALSE)-AVERAGE(Skaters!M3:M623))/STDEV(Skaters!M3:M623)</f>
        <v>0.88576267352808002</v>
      </c>
      <c r="M163" s="33">
        <f>(VLOOKUP($A163,Skaters!$A1:$V623,14,FALSE)-AVERAGE(Skaters!N3:N623))/STDEV(Skaters!N3:N623)</f>
        <v>0.65194871217851358</v>
      </c>
      <c r="N163" s="33">
        <f>(VLOOKUP($A163,Skaters!$A1:$V623,15,FALSE)-AVERAGE(Skaters!O3:O623))/STDEV(Skaters!O3:O623)</f>
        <v>0.44539137257781025</v>
      </c>
      <c r="O163" s="33">
        <f>(VLOOKUP($A163,Skaters!$A1:$V623,16,FALSE)-AVERAGE(Skaters!P3:P623))/STDEV(Skaters!P3:P623)</f>
        <v>-8.177135981514598E-2</v>
      </c>
      <c r="P163" s="33">
        <f>(VLOOKUP($A163,Skaters!$A1:$V623,17,FALSE)-AVERAGE(Skaters!Q3:Q623))/STDEV(Skaters!Q3:Q623)</f>
        <v>0.89031782454735298</v>
      </c>
      <c r="Q163" s="33">
        <f>(VLOOKUP($A163,Skaters!$A1:$V623,18,FALSE)-AVERAGE(Skaters!R3:R623))/STDEV(Skaters!R3:R623)</f>
        <v>0.14124326243998081</v>
      </c>
      <c r="R163" s="33">
        <f>(VLOOKUP($A163,Skaters!$A1:$V623,19,FALSE)-AVERAGE(Skaters!S3:S623))/STDEV(Skaters!S3:S623)</f>
        <v>0.74621283871877775</v>
      </c>
      <c r="S163" s="33">
        <f>(VLOOKUP($A163,Skaters!$A1:$V623,20,FALSE)-AVERAGE(Skaters!T3:T623))/STDEV(Skaters!T3:T623)</f>
        <v>1.5034440671952138</v>
      </c>
      <c r="T163" s="33">
        <f>(VLOOKUP($A163,Skaters!$A1:$V623,21,FALSE)-AVERAGE(Skaters!U3:U623))/STDEV(Skaters!U3:U623)</f>
        <v>1.1212021621806594</v>
      </c>
      <c r="U163" s="33">
        <f>(VLOOKUP($A163,Skaters!$A1:$V623,22,FALSE)-AVERAGE(Skaters!V3:V623))/STDEV(Skaters!V3:V623)</f>
        <v>1.2828321335440502</v>
      </c>
      <c r="V163" s="33">
        <f>IFERROR((VLOOKUP($A163,Skaters!A1:X623,23,FALSE)-AVERAGE(Skaters!W3:W623))/STDEV(Skaters!W3:W623),0)</f>
        <v>0</v>
      </c>
      <c r="W163" s="33">
        <f>IFERROR((VLOOKUP($A163,Skaters!A1:X623,24,FALSE)-AVERAGE(Skaters!X3:X623))/STDEV(Skaters!X3:X623),0)</f>
        <v>0</v>
      </c>
    </row>
    <row r="164" spans="1:23" ht="21.25" customHeight="1" x14ac:dyDescent="0.15">
      <c r="A164" s="44" t="s">
        <v>190</v>
      </c>
      <c r="B164" s="48" t="s">
        <v>153</v>
      </c>
      <c r="C164" s="49">
        <v>25</v>
      </c>
      <c r="D164" s="48" t="s">
        <v>59</v>
      </c>
      <c r="E164" s="40">
        <f t="shared" si="4"/>
        <v>2.2071720574155878</v>
      </c>
      <c r="F164" s="41">
        <f t="shared" si="5"/>
        <v>5.5179301435389697E-2</v>
      </c>
      <c r="G164" s="42">
        <f>VLOOKUP(A164,Skaters!A1:G623,7,FALSE)</f>
        <v>40</v>
      </c>
      <c r="H164" s="43">
        <f>(VLOOKUP($A164,Skaters!$A1:$V623,8,FALSE)-AVERAGE(Skaters!H3:H623))/STDEV(Skaters!H3:H623)</f>
        <v>0.53820588094176136</v>
      </c>
      <c r="I164" s="33">
        <f>(VLOOKUP($A164,Skaters!$A1:$V623,10,FALSE)-AVERAGE(Skaters!J3:J623))/STDEV(Skaters!J3:J623)</f>
        <v>1.1879045673288673</v>
      </c>
      <c r="J164" s="33">
        <f>(VLOOKUP($A164,Skaters!$A1:$V623,11,FALSE)-AVERAGE(Skaters!K3:K623))/STDEV(Skaters!K3:K623)</f>
        <v>0.6614518259730412</v>
      </c>
      <c r="K164" s="33">
        <f>(VLOOKUP($A164,Skaters!$A1:$V623,12,FALSE)-AVERAGE(Skaters!L3:L623))/STDEV(Skaters!L3:L623)</f>
        <v>0.97479540703017387</v>
      </c>
      <c r="L164" s="33">
        <f>(VLOOKUP($A164,Skaters!$A1:$V623,13,FALSE)-AVERAGE(Skaters!M3:M623))/STDEV(Skaters!M3:M623)</f>
        <v>1.3269558514924258</v>
      </c>
      <c r="M164" s="33">
        <f>(VLOOKUP($A164,Skaters!$A1:$V623,14,FALSE)-AVERAGE(Skaters!N3:N623))/STDEV(Skaters!N3:N623)</f>
        <v>0.50968679679911788</v>
      </c>
      <c r="N164" s="33">
        <f>(VLOOKUP($A164,Skaters!$A1:$V623,15,FALSE)-AVERAGE(Skaters!O3:O623))/STDEV(Skaters!O3:O623)</f>
        <v>0.53559121392874098</v>
      </c>
      <c r="O164" s="33">
        <f>(VLOOKUP($A164,Skaters!$A1:$V623,16,FALSE)-AVERAGE(Skaters!P3:P623))/STDEV(Skaters!P3:P623)</f>
        <v>-0.71320438352403448</v>
      </c>
      <c r="P164" s="33">
        <f>(VLOOKUP($A164,Skaters!$A1:$V623,17,FALSE)-AVERAGE(Skaters!Q3:Q623))/STDEV(Skaters!Q3:Q623)</f>
        <v>-0.78199618923613068</v>
      </c>
      <c r="Q164" s="33">
        <f>(VLOOKUP($A164,Skaters!$A1:$V623,18,FALSE)-AVERAGE(Skaters!R3:R623))/STDEV(Skaters!R3:R623)</f>
        <v>-0.79152701778345336</v>
      </c>
      <c r="R164" s="33">
        <f>(VLOOKUP($A164,Skaters!$A1:$V623,19,FALSE)-AVERAGE(Skaters!S3:S623))/STDEV(Skaters!S3:S623)</f>
        <v>1.0991677667261943</v>
      </c>
      <c r="S164" s="33">
        <f>(VLOOKUP($A164,Skaters!$A1:$V623,20,FALSE)-AVERAGE(Skaters!T3:T623))/STDEV(Skaters!T3:T623)</f>
        <v>2.2729788169267926</v>
      </c>
      <c r="T164" s="33">
        <f>(VLOOKUP($A164,Skaters!$A1:$V623,21,FALSE)-AVERAGE(Skaters!U3:U623))/STDEV(Skaters!U3:U623)</f>
        <v>2.1762854498242192</v>
      </c>
      <c r="U164" s="33">
        <f>(VLOOKUP($A164,Skaters!$A1:$V623,22,FALSE)-AVERAGE(Skaters!V3:V623))/STDEV(Skaters!V3:V623)</f>
        <v>1.1112650244983624</v>
      </c>
      <c r="V164" s="33">
        <f>IFERROR((VLOOKUP($A164,Skaters!A1:X623,23,FALSE)-AVERAGE(Skaters!W3:W623))/STDEV(Skaters!W3:W623),0)</f>
        <v>0</v>
      </c>
      <c r="W164" s="33">
        <f>IFERROR((VLOOKUP($A164,Skaters!A1:X623,24,FALSE)-AVERAGE(Skaters!X3:X623))/STDEV(Skaters!X3:X623),0)</f>
        <v>0</v>
      </c>
    </row>
    <row r="165" spans="1:23" ht="21.25" customHeight="1" x14ac:dyDescent="0.15">
      <c r="A165" s="44" t="s">
        <v>287</v>
      </c>
      <c r="B165" s="48" t="s">
        <v>78</v>
      </c>
      <c r="C165" s="49">
        <v>24</v>
      </c>
      <c r="D165" s="48" t="s">
        <v>84</v>
      </c>
      <c r="E165" s="40">
        <f t="shared" si="4"/>
        <v>2.2052953122695977</v>
      </c>
      <c r="F165" s="41">
        <f t="shared" si="5"/>
        <v>4.7941202440643427E-2</v>
      </c>
      <c r="G165" s="42">
        <f>VLOOKUP(A165,Skaters!A1:G623,7,FALSE)</f>
        <v>46</v>
      </c>
      <c r="H165" s="43">
        <f>(VLOOKUP($A165,Skaters!$A1:$V623,8,FALSE)-AVERAGE(Skaters!H3:H623))/STDEV(Skaters!H3:H623)</f>
        <v>1.0038171846110071</v>
      </c>
      <c r="I165" s="33">
        <f>(VLOOKUP($A165,Skaters!$A1:$V623,10,FALSE)-AVERAGE(Skaters!J3:J623))/STDEV(Skaters!J3:J623)</f>
        <v>-0.61626703637644997</v>
      </c>
      <c r="J165" s="33">
        <f>(VLOOKUP($A165,Skaters!$A1:$V623,11,FALSE)-AVERAGE(Skaters!K3:K623))/STDEV(Skaters!K3:K623)</f>
        <v>0.42665093603385174</v>
      </c>
      <c r="K165" s="33">
        <f>(VLOOKUP($A165,Skaters!$A1:$V623,12,FALSE)-AVERAGE(Skaters!L3:L623))/STDEV(Skaters!L3:L623)</f>
        <v>-2.2629537622897912E-2</v>
      </c>
      <c r="L165" s="33">
        <f>(VLOOKUP($A165,Skaters!$A1:$V623,13,FALSE)-AVERAGE(Skaters!M3:M623))/STDEV(Skaters!M3:M623)</f>
        <v>0.50296049560124723</v>
      </c>
      <c r="M165" s="33">
        <f>(VLOOKUP($A165,Skaters!$A1:$V623,14,FALSE)-AVERAGE(Skaters!N3:N623))/STDEV(Skaters!N3:N623)</f>
        <v>-0.53873695973214819</v>
      </c>
      <c r="N165" s="33">
        <f>(VLOOKUP($A165,Skaters!$A1:$V623,15,FALSE)-AVERAGE(Skaters!O3:O623))/STDEV(Skaters!O3:O623)</f>
        <v>0.68165320117759531</v>
      </c>
      <c r="O165" s="33">
        <f>(VLOOKUP($A165,Skaters!$A1:$V623,16,FALSE)-AVERAGE(Skaters!P3:P623))/STDEV(Skaters!P3:P623)</f>
        <v>0.72996104300319964</v>
      </c>
      <c r="P165" s="33">
        <f>(VLOOKUP($A165,Skaters!$A1:$V623,17,FALSE)-AVERAGE(Skaters!Q3:Q623))/STDEV(Skaters!Q3:Q623)</f>
        <v>-0.53986213176832376</v>
      </c>
      <c r="Q165" s="33">
        <f>(VLOOKUP($A165,Skaters!$A1:$V623,18,FALSE)-AVERAGE(Skaters!R3:R623))/STDEV(Skaters!R3:R623)</f>
        <v>0.4803366728301538</v>
      </c>
      <c r="R165" s="33">
        <f>(VLOOKUP($A165,Skaters!$A1:$V623,19,FALSE)-AVERAGE(Skaters!S3:S623))/STDEV(Skaters!S3:S623)</f>
        <v>-0.38283494257222572</v>
      </c>
      <c r="S165" s="33">
        <f>(VLOOKUP($A165,Skaters!$A1:$V623,20,FALSE)-AVERAGE(Skaters!T3:T623))/STDEV(Skaters!T3:T623)</f>
        <v>-0.5927671975926263</v>
      </c>
      <c r="T165" s="33">
        <f>(VLOOKUP($A165,Skaters!$A1:$V623,21,FALSE)-AVERAGE(Skaters!U3:U623))/STDEV(Skaters!U3:U623)</f>
        <v>-0.64690234740083585</v>
      </c>
      <c r="U165" s="33">
        <f>(VLOOKUP($A165,Skaters!$A1:$V623,22,FALSE)-AVERAGE(Skaters!V3:V623))/STDEV(Skaters!V3:V623)</f>
        <v>-1.2078191348136267</v>
      </c>
      <c r="V165" s="33">
        <f>IFERROR((VLOOKUP($A165,Skaters!A1:X623,23,FALSE)-AVERAGE(Skaters!W3:W623))/STDEV(Skaters!W3:W623),0)</f>
        <v>0</v>
      </c>
      <c r="W165" s="33">
        <f>IFERROR((VLOOKUP($A165,Skaters!A1:X623,24,FALSE)-AVERAGE(Skaters!X3:X623))/STDEV(Skaters!X3:X623),0)</f>
        <v>0</v>
      </c>
    </row>
    <row r="166" spans="1:23" ht="21.25" customHeight="1" x14ac:dyDescent="0.15">
      <c r="A166" s="44" t="s">
        <v>197</v>
      </c>
      <c r="B166" s="45" t="s">
        <v>138</v>
      </c>
      <c r="C166" s="46">
        <v>28</v>
      </c>
      <c r="D166" s="45" t="s">
        <v>60</v>
      </c>
      <c r="E166" s="40">
        <f t="shared" si="4"/>
        <v>2.1992300099101008</v>
      </c>
      <c r="F166" s="41">
        <f t="shared" si="5"/>
        <v>5.1144883951397692E-2</v>
      </c>
      <c r="G166" s="42">
        <f>VLOOKUP(A166,Skaters!A1:G623,7,FALSE)</f>
        <v>43</v>
      </c>
      <c r="H166" s="43">
        <f>(VLOOKUP($A166,Skaters!$A1:$V623,8,FALSE)-AVERAGE(Skaters!H3:H623))/STDEV(Skaters!H3:H623)</f>
        <v>0.90315935326528718</v>
      </c>
      <c r="I166" s="33">
        <f>(VLOOKUP($A166,Skaters!$A1:$V623,10,FALSE)-AVERAGE(Skaters!J3:J623))/STDEV(Skaters!J3:J623)</f>
        <v>1.306638980764085</v>
      </c>
      <c r="J166" s="33">
        <f>(VLOOKUP($A166,Skaters!$A1:$V623,11,FALSE)-AVERAGE(Skaters!K3:K623))/STDEV(Skaters!K3:K623)</f>
        <v>9.7099867947349483E-3</v>
      </c>
      <c r="K166" s="33">
        <f>(VLOOKUP($A166,Skaters!$A1:$V623,12,FALSE)-AVERAGE(Skaters!L3:L623))/STDEV(Skaters!L3:L623)</f>
        <v>0.62174758955163956</v>
      </c>
      <c r="L166" s="33">
        <f>(VLOOKUP($A166,Skaters!$A1:$V623,13,FALSE)-AVERAGE(Skaters!M3:M623))/STDEV(Skaters!M3:M623)</f>
        <v>1.4102469358560927</v>
      </c>
      <c r="M166" s="33">
        <f>(VLOOKUP($A166,Skaters!$A1:$V623,14,FALSE)-AVERAGE(Skaters!N3:N623))/STDEV(Skaters!N3:N623)</f>
        <v>1.6880787487670987</v>
      </c>
      <c r="N166" s="33">
        <f>(VLOOKUP($A166,Skaters!$A1:$V623,15,FALSE)-AVERAGE(Skaters!O3:O623))/STDEV(Skaters!O3:O623)</f>
        <v>0.51564068335630253</v>
      </c>
      <c r="O166" s="33">
        <f>(VLOOKUP($A166,Skaters!$A1:$V623,16,FALSE)-AVERAGE(Skaters!P3:P623))/STDEV(Skaters!P3:P623)</f>
        <v>0.58050771681388713</v>
      </c>
      <c r="P166" s="33">
        <f>(VLOOKUP($A166,Skaters!$A1:$V623,17,FALSE)-AVERAGE(Skaters!Q3:Q623))/STDEV(Skaters!Q3:Q623)</f>
        <v>1.414652196078731E-2</v>
      </c>
      <c r="Q166" s="33">
        <f>(VLOOKUP($A166,Skaters!$A1:$V623,18,FALSE)-AVERAGE(Skaters!R3:R623))/STDEV(Skaters!R3:R623)</f>
        <v>-1.6235142936750018</v>
      </c>
      <c r="R166" s="33">
        <f>(VLOOKUP($A166,Skaters!$A1:$V623,19,FALSE)-AVERAGE(Skaters!S3:S623))/STDEV(Skaters!S3:S623)</f>
        <v>0.65781067346768707</v>
      </c>
      <c r="S166" s="33">
        <f>(VLOOKUP($A166,Skaters!$A1:$V623,20,FALSE)-AVERAGE(Skaters!T3:T623))/STDEV(Skaters!T3:T623)</f>
        <v>3.330877832145096</v>
      </c>
      <c r="T166" s="33">
        <f>(VLOOKUP($A166,Skaters!$A1:$V623,21,FALSE)-AVERAGE(Skaters!U3:U623))/STDEV(Skaters!U3:U623)</f>
        <v>2.7916297798426402</v>
      </c>
      <c r="U166" s="33">
        <f>(VLOOKUP($A166,Skaters!$A1:$V623,22,FALSE)-AVERAGE(Skaters!V3:V623))/STDEV(Skaters!V3:V623)</f>
        <v>1.2407835399661844</v>
      </c>
      <c r="V166" s="33">
        <f>IFERROR((VLOOKUP($A166,Skaters!A1:X623,23,FALSE)-AVERAGE(Skaters!W3:W623))/STDEV(Skaters!W3:W623),0)</f>
        <v>0</v>
      </c>
      <c r="W166" s="33">
        <f>IFERROR((VLOOKUP($A166,Skaters!A1:X623,24,FALSE)-AVERAGE(Skaters!X3:X623))/STDEV(Skaters!X3:X623),0)</f>
        <v>0</v>
      </c>
    </row>
    <row r="167" spans="1:23" ht="21.25" customHeight="1" x14ac:dyDescent="0.15">
      <c r="A167" s="44" t="s">
        <v>277</v>
      </c>
      <c r="B167" s="48" t="s">
        <v>69</v>
      </c>
      <c r="C167" s="49">
        <v>32</v>
      </c>
      <c r="D167" s="48" t="s">
        <v>63</v>
      </c>
      <c r="E167" s="40">
        <f t="shared" si="4"/>
        <v>2.1849972379110714</v>
      </c>
      <c r="F167" s="41">
        <f t="shared" si="5"/>
        <v>4.9659028134342531E-2</v>
      </c>
      <c r="G167" s="42">
        <f>VLOOKUP(A167,Skaters!A1:G623,7,FALSE)</f>
        <v>44</v>
      </c>
      <c r="H167" s="43">
        <f>(VLOOKUP($A167,Skaters!$A1:$V623,8,FALSE)-AVERAGE(Skaters!H3:H623))/STDEV(Skaters!H3:H623)</f>
        <v>-0.48598416105543563</v>
      </c>
      <c r="I167" s="33">
        <f>(VLOOKUP($A167,Skaters!$A1:$V623,10,FALSE)-AVERAGE(Skaters!J3:J623))/STDEV(Skaters!J3:J623)</f>
        <v>0.41912637561165872</v>
      </c>
      <c r="J167" s="33">
        <f>(VLOOKUP($A167,Skaters!$A1:$V623,11,FALSE)-AVERAGE(Skaters!K3:K623))/STDEV(Skaters!K3:K623)</f>
        <v>-1.4664414499366087E-2</v>
      </c>
      <c r="K167" s="33">
        <f>(VLOOKUP($A167,Skaters!$A1:$V623,12,FALSE)-AVERAGE(Skaters!L3:L623))/STDEV(Skaters!L3:L623)</f>
        <v>0.1882789486106641</v>
      </c>
      <c r="L167" s="33">
        <f>(VLOOKUP($A167,Skaters!$A1:$V623,13,FALSE)-AVERAGE(Skaters!M3:M623))/STDEV(Skaters!M3:M623)</f>
        <v>1.231007376718275</v>
      </c>
      <c r="M167" s="33">
        <f>(VLOOKUP($A167,Skaters!$A1:$V623,14,FALSE)-AVERAGE(Skaters!N3:N623))/STDEV(Skaters!N3:N623)</f>
        <v>4.3063596075406607E-2</v>
      </c>
      <c r="N167" s="33">
        <f>(VLOOKUP($A167,Skaters!$A1:$V623,15,FALSE)-AVERAGE(Skaters!O3:O623))/STDEV(Skaters!O3:O623)</f>
        <v>-0.18871325947050371</v>
      </c>
      <c r="O167" s="33">
        <f>(VLOOKUP($A167,Skaters!$A1:$V623,16,FALSE)-AVERAGE(Skaters!P3:P623))/STDEV(Skaters!P3:P623)</f>
        <v>-0.8740956487996735</v>
      </c>
      <c r="P167" s="33">
        <f>(VLOOKUP($A167,Skaters!$A1:$V623,17,FALSE)-AVERAGE(Skaters!Q3:Q623))/STDEV(Skaters!Q3:Q623)</f>
        <v>1.7741143297617806E-2</v>
      </c>
      <c r="Q167" s="33">
        <f>(VLOOKUP($A167,Skaters!$A1:$V623,18,FALSE)-AVERAGE(Skaters!R3:R623))/STDEV(Skaters!R3:R623)</f>
        <v>1.612336808350681</v>
      </c>
      <c r="R167" s="33">
        <f>(VLOOKUP($A167,Skaters!$A1:$V623,19,FALSE)-AVERAGE(Skaters!S3:S623))/STDEV(Skaters!S3:S623)</f>
        <v>0.81295607494043187</v>
      </c>
      <c r="S167" s="33">
        <f>(VLOOKUP($A167,Skaters!$A1:$V623,20,FALSE)-AVERAGE(Skaters!T3:T623))/STDEV(Skaters!T3:T623)</f>
        <v>-0.53832503067529525</v>
      </c>
      <c r="T167" s="33">
        <f>(VLOOKUP($A167,Skaters!$A1:$V623,21,FALSE)-AVERAGE(Skaters!U3:U623))/STDEV(Skaters!U3:U623)</f>
        <v>-0.55666977800571538</v>
      </c>
      <c r="U167" s="33">
        <f>(VLOOKUP($A167,Skaters!$A1:$V623,22,FALSE)-AVERAGE(Skaters!V3:V623))/STDEV(Skaters!V3:V623)</f>
        <v>0.53997480445751656</v>
      </c>
      <c r="V167" s="33">
        <f>IFERROR((VLOOKUP($A167,Skaters!A1:X623,23,FALSE)-AVERAGE(Skaters!W3:W623))/STDEV(Skaters!W3:W623),0)</f>
        <v>0</v>
      </c>
      <c r="W167" s="33">
        <f>IFERROR((VLOOKUP($A167,Skaters!A1:X623,24,FALSE)-AVERAGE(Skaters!X3:X623))/STDEV(Skaters!X3:X623),0)</f>
        <v>0</v>
      </c>
    </row>
    <row r="168" spans="1:23" ht="21.25" customHeight="1" x14ac:dyDescent="0.2">
      <c r="A168" s="47" t="s">
        <v>240</v>
      </c>
      <c r="B168" s="38" t="s">
        <v>81</v>
      </c>
      <c r="C168" s="39">
        <v>23</v>
      </c>
      <c r="D168" s="38" t="s">
        <v>103</v>
      </c>
      <c r="E168" s="40">
        <f t="shared" si="4"/>
        <v>2.1474297774476581</v>
      </c>
      <c r="F168" s="41">
        <f t="shared" si="5"/>
        <v>4.8805222214719501E-2</v>
      </c>
      <c r="G168" s="42">
        <f>VLOOKUP(A168,Skaters!A1:G623,7,FALSE)</f>
        <v>44</v>
      </c>
      <c r="H168" s="43">
        <f>(VLOOKUP($A168,Skaters!$A1:$V623,8,FALSE)-AVERAGE(Skaters!H3:H623))/STDEV(Skaters!H3:H623)</f>
        <v>-0.18953445201574196</v>
      </c>
      <c r="I168" s="33">
        <f>(VLOOKUP($A168,Skaters!$A1:$V623,10,FALSE)-AVERAGE(Skaters!J3:J623))/STDEV(Skaters!J3:J623)</f>
        <v>0.67810860613845036</v>
      </c>
      <c r="J168" s="33">
        <f>(VLOOKUP($A168,Skaters!$A1:$V623,11,FALSE)-AVERAGE(Skaters!K3:K623))/STDEV(Skaters!K3:K623)</f>
        <v>0.80514344557139594</v>
      </c>
      <c r="K168" s="33">
        <f>(VLOOKUP($A168,Skaters!$A1:$V623,12,FALSE)-AVERAGE(Skaters!L3:L623))/STDEV(Skaters!L3:L623)</f>
        <v>0.82476471067799606</v>
      </c>
      <c r="L168" s="33">
        <f>(VLOOKUP($A168,Skaters!$A1:$V623,13,FALSE)-AVERAGE(Skaters!M3:M623))/STDEV(Skaters!M3:M623)</f>
        <v>0.20367089040429839</v>
      </c>
      <c r="M168" s="33">
        <f>(VLOOKUP($A168,Skaters!$A1:$V623,14,FALSE)-AVERAGE(Skaters!N3:N623))/STDEV(Skaters!N3:N623)</f>
        <v>0.61798943483583968</v>
      </c>
      <c r="N168" s="33">
        <f>(VLOOKUP($A168,Skaters!$A1:$V623,15,FALSE)-AVERAGE(Skaters!O3:O623))/STDEV(Skaters!O3:O623)</f>
        <v>0.51357700941615336</v>
      </c>
      <c r="O168" s="33">
        <f>(VLOOKUP($A168,Skaters!$A1:$V623,16,FALSE)-AVERAGE(Skaters!P3:P623))/STDEV(Skaters!P3:P623)</f>
        <v>-0.80398516584113788</v>
      </c>
      <c r="P168" s="33">
        <f>(VLOOKUP($A168,Skaters!$A1:$V623,17,FALSE)-AVERAGE(Skaters!Q3:Q623))/STDEV(Skaters!Q3:Q623)</f>
        <v>-0.58357012825672394</v>
      </c>
      <c r="Q168" s="33">
        <f>(VLOOKUP($A168,Skaters!$A1:$V623,18,FALSE)-AVERAGE(Skaters!R3:R623))/STDEV(Skaters!R3:R623)</f>
        <v>0.75091499175849807</v>
      </c>
      <c r="R168" s="33">
        <f>(VLOOKUP($A168,Skaters!$A1:$V623,19,FALSE)-AVERAGE(Skaters!S3:S623))/STDEV(Skaters!S3:S623)</f>
        <v>0.98104548618604559</v>
      </c>
      <c r="S168" s="33">
        <f>(VLOOKUP($A168,Skaters!$A1:$V623,20,FALSE)-AVERAGE(Skaters!T3:T623))/STDEV(Skaters!T3:T623)</f>
        <v>-0.43498460361585523</v>
      </c>
      <c r="T168" s="33">
        <f>(VLOOKUP($A168,Skaters!$A1:$V623,21,FALSE)-AVERAGE(Skaters!U3:U623))/STDEV(Skaters!U3:U623)</f>
        <v>-0.41204304652315182</v>
      </c>
      <c r="U168" s="33">
        <f>(VLOOKUP($A168,Skaters!$A1:$V623,22,FALSE)-AVERAGE(Skaters!V3:V623))/STDEV(Skaters!V3:V623)</f>
        <v>0.65528893337037708</v>
      </c>
      <c r="V168" s="33">
        <f>IFERROR((VLOOKUP($A168,Skaters!A1:X623,23,FALSE)-AVERAGE(Skaters!W3:W623))/STDEV(Skaters!W3:W623),0)</f>
        <v>0</v>
      </c>
      <c r="W168" s="33">
        <f>IFERROR((VLOOKUP($A168,Skaters!A1:X623,24,FALSE)-AVERAGE(Skaters!X3:X623))/STDEV(Skaters!X3:X623),0)</f>
        <v>0</v>
      </c>
    </row>
    <row r="169" spans="1:23" ht="21.25" customHeight="1" x14ac:dyDescent="0.15">
      <c r="A169" s="44" t="s">
        <v>249</v>
      </c>
      <c r="B169" s="45" t="s">
        <v>83</v>
      </c>
      <c r="C169" s="46">
        <v>30</v>
      </c>
      <c r="D169" s="45" t="s">
        <v>63</v>
      </c>
      <c r="E169" s="40">
        <f t="shared" si="4"/>
        <v>2.1195563727865085</v>
      </c>
      <c r="F169" s="41">
        <f t="shared" si="5"/>
        <v>5.1696496897231915E-2</v>
      </c>
      <c r="G169" s="42">
        <f>VLOOKUP(A169,Skaters!A1:G623,7,FALSE)</f>
        <v>41</v>
      </c>
      <c r="H169" s="43">
        <f>(VLOOKUP($A169,Skaters!$A1:$V623,8,FALSE)-AVERAGE(Skaters!H3:H623))/STDEV(Skaters!H3:H623)</f>
        <v>0.25163532510855124</v>
      </c>
      <c r="I169" s="33">
        <f>(VLOOKUP($A169,Skaters!$A1:$V623,10,FALSE)-AVERAGE(Skaters!J3:J623))/STDEV(Skaters!J3:J623)</f>
        <v>0.86908880885072204</v>
      </c>
      <c r="J169" s="33">
        <f>(VLOOKUP($A169,Skaters!$A1:$V623,11,FALSE)-AVERAGE(Skaters!K3:K623))/STDEV(Skaters!K3:K623)</f>
        <v>0.28929142456469736</v>
      </c>
      <c r="K169" s="33">
        <f>(VLOOKUP($A169,Skaters!$A1:$V623,12,FALSE)-AVERAGE(Skaters!L3:L623))/STDEV(Skaters!L3:L623)</f>
        <v>0.59103316748435275</v>
      </c>
      <c r="L169" s="33">
        <f>(VLOOKUP($A169,Skaters!$A1:$V623,13,FALSE)-AVERAGE(Skaters!M3:M623))/STDEV(Skaters!M3:M623)</f>
        <v>0.88522846021612966</v>
      </c>
      <c r="M169" s="33">
        <f>(VLOOKUP($A169,Skaters!$A1:$V623,14,FALSE)-AVERAGE(Skaters!N3:N623))/STDEV(Skaters!N3:N623)</f>
        <v>0.3289999089801342</v>
      </c>
      <c r="N169" s="33">
        <f>(VLOOKUP($A169,Skaters!$A1:$V623,15,FALSE)-AVERAGE(Skaters!O3:O623))/STDEV(Skaters!O3:O623)</f>
        <v>-6.6961948433009177E-3</v>
      </c>
      <c r="O169" s="33">
        <f>(VLOOKUP($A169,Skaters!$A1:$V623,16,FALSE)-AVERAGE(Skaters!P3:P623))/STDEV(Skaters!P3:P623)</f>
        <v>-0.77789137075513026</v>
      </c>
      <c r="P169" s="33">
        <f>(VLOOKUP($A169,Skaters!$A1:$V623,17,FALSE)-AVERAGE(Skaters!Q3:Q623))/STDEV(Skaters!Q3:Q623)</f>
        <v>-0.56783191146960055</v>
      </c>
      <c r="Q169" s="33">
        <f>(VLOOKUP($A169,Skaters!$A1:$V623,18,FALSE)-AVERAGE(Skaters!R3:R623))/STDEV(Skaters!R3:R623)</f>
        <v>0.8605352447533906</v>
      </c>
      <c r="R169" s="33">
        <f>(VLOOKUP($A169,Skaters!$A1:$V623,19,FALSE)-AVERAGE(Skaters!S3:S623))/STDEV(Skaters!S3:S623)</f>
        <v>0.96355412312079758</v>
      </c>
      <c r="S169" s="33">
        <f>(VLOOKUP($A169,Skaters!$A1:$V623,20,FALSE)-AVERAGE(Skaters!T3:T623))/STDEV(Skaters!T3:T623)</f>
        <v>-0.58631581869142013</v>
      </c>
      <c r="T169" s="33">
        <f>(VLOOKUP($A169,Skaters!$A1:$V623,21,FALSE)-AVERAGE(Skaters!U3:U623))/STDEV(Skaters!U3:U623)</f>
        <v>-0.60688741242712019</v>
      </c>
      <c r="U169" s="33">
        <f>(VLOOKUP($A169,Skaters!$A1:$V623,22,FALSE)-AVERAGE(Skaters!V3:V623))/STDEV(Skaters!V3:V623)</f>
        <v>-0.55211896807032679</v>
      </c>
      <c r="V169" s="33">
        <f>IFERROR((VLOOKUP($A169,Skaters!A1:X623,23,FALSE)-AVERAGE(Skaters!W3:W623))/STDEV(Skaters!W3:W623),0)</f>
        <v>0</v>
      </c>
      <c r="W169" s="33">
        <f>IFERROR((VLOOKUP($A169,Skaters!A1:X623,24,FALSE)-AVERAGE(Skaters!X3:X623))/STDEV(Skaters!X3:X623),0)</f>
        <v>0</v>
      </c>
    </row>
    <row r="170" spans="1:23" ht="21.25" customHeight="1" x14ac:dyDescent="0.2">
      <c r="A170" s="47" t="s">
        <v>326</v>
      </c>
      <c r="B170" s="38" t="s">
        <v>70</v>
      </c>
      <c r="C170" s="39">
        <v>23</v>
      </c>
      <c r="D170" s="38" t="s">
        <v>84</v>
      </c>
      <c r="E170" s="40">
        <f t="shared" si="4"/>
        <v>2.0786995756191651</v>
      </c>
      <c r="F170" s="41">
        <f t="shared" si="5"/>
        <v>5.3299989118440132E-2</v>
      </c>
      <c r="G170" s="42">
        <f>VLOOKUP(A170,Skaters!A1:G623,7,FALSE)</f>
        <v>39</v>
      </c>
      <c r="H170" s="43">
        <f>(VLOOKUP($A170,Skaters!$A1:$V623,8,FALSE)-AVERAGE(Skaters!H3:H623))/STDEV(Skaters!H3:H623)</f>
        <v>1.5367069859615707</v>
      </c>
      <c r="I170" s="33">
        <f>(VLOOKUP($A170,Skaters!$A1:$V623,10,FALSE)-AVERAGE(Skaters!J3:J623))/STDEV(Skaters!J3:J623)</f>
        <v>-0.78176013809612011</v>
      </c>
      <c r="J170" s="33">
        <f>(VLOOKUP($A170,Skaters!$A1:$V623,11,FALSE)-AVERAGE(Skaters!K3:K623))/STDEV(Skaters!K3:K623)</f>
        <v>0.67355081174313847</v>
      </c>
      <c r="K170" s="33">
        <f>(VLOOKUP($A170,Skaters!$A1:$V623,12,FALSE)-AVERAGE(Skaters!L3:L623))/STDEV(Skaters!L3:L623)</f>
        <v>5.433333401408387E-2</v>
      </c>
      <c r="L170" s="33">
        <f>(VLOOKUP($A170,Skaters!$A1:$V623,13,FALSE)-AVERAGE(Skaters!M3:M623))/STDEV(Skaters!M3:M623)</f>
        <v>-0.26372649357007244</v>
      </c>
      <c r="M170" s="33">
        <f>(VLOOKUP($A170,Skaters!$A1:$V623,14,FALSE)-AVERAGE(Skaters!N3:N623))/STDEV(Skaters!N3:N623)</f>
        <v>-0.44721545573056132</v>
      </c>
      <c r="N170" s="33">
        <f>(VLOOKUP($A170,Skaters!$A1:$V623,15,FALSE)-AVERAGE(Skaters!O3:O623))/STDEV(Skaters!O3:O623)</f>
        <v>-1.5962549104638284E-2</v>
      </c>
      <c r="O170" s="33">
        <f>(VLOOKUP($A170,Skaters!$A1:$V623,16,FALSE)-AVERAGE(Skaters!P3:P623))/STDEV(Skaters!P3:P623)</f>
        <v>1.260301939691896</v>
      </c>
      <c r="P170" s="33">
        <f>(VLOOKUP($A170,Skaters!$A1:$V623,17,FALSE)-AVERAGE(Skaters!Q3:Q623))/STDEV(Skaters!Q3:Q623)</f>
        <v>0.13629332804579236</v>
      </c>
      <c r="Q170" s="33">
        <f>(VLOOKUP($A170,Skaters!$A1:$V623,18,FALSE)-AVERAGE(Skaters!R3:R623))/STDEV(Skaters!R3:R623)</f>
        <v>1.2062960049549614</v>
      </c>
      <c r="R170" s="33">
        <f>(VLOOKUP($A170,Skaters!$A1:$V623,19,FALSE)-AVERAGE(Skaters!S3:S623))/STDEV(Skaters!S3:S623)</f>
        <v>-0.60641763730161879</v>
      </c>
      <c r="S170" s="33">
        <f>(VLOOKUP($A170,Skaters!$A1:$V623,20,FALSE)-AVERAGE(Skaters!T3:T623))/STDEV(Skaters!T3:T623)</f>
        <v>-0.59276719759261676</v>
      </c>
      <c r="T170" s="33">
        <f>(VLOOKUP($A170,Skaters!$A1:$V623,21,FALSE)-AVERAGE(Skaters!U3:U623))/STDEV(Skaters!U3:U623)</f>
        <v>-0.64690190361111144</v>
      </c>
      <c r="U170" s="33">
        <f>(VLOOKUP($A170,Skaters!$A1:$V623,22,FALSE)-AVERAGE(Skaters!V3:V623))/STDEV(Skaters!V3:V623)</f>
        <v>-1.2078190316797195</v>
      </c>
      <c r="V170" s="33">
        <f>IFERROR((VLOOKUP($A170,Skaters!A1:X623,23,FALSE)-AVERAGE(Skaters!W3:W623))/STDEV(Skaters!W3:W623),0)</f>
        <v>0</v>
      </c>
      <c r="W170" s="33">
        <f>IFERROR((VLOOKUP($A170,Skaters!A1:X623,24,FALSE)-AVERAGE(Skaters!X3:X623))/STDEV(Skaters!X3:X623),0)</f>
        <v>0</v>
      </c>
    </row>
    <row r="171" spans="1:23" ht="21.25" customHeight="1" x14ac:dyDescent="0.2">
      <c r="A171" s="47" t="s">
        <v>213</v>
      </c>
      <c r="B171" s="38" t="s">
        <v>170</v>
      </c>
      <c r="C171" s="39">
        <v>23</v>
      </c>
      <c r="D171" s="38" t="s">
        <v>59</v>
      </c>
      <c r="E171" s="40">
        <f t="shared" si="4"/>
        <v>2.0557246331456422</v>
      </c>
      <c r="F171" s="41">
        <f t="shared" si="5"/>
        <v>4.8945824598705764E-2</v>
      </c>
      <c r="G171" s="42">
        <f>VLOOKUP(A171,Skaters!A1:G623,7,FALSE)</f>
        <v>42</v>
      </c>
      <c r="H171" s="43">
        <f>(VLOOKUP($A171,Skaters!$A1:$V623,8,FALSE)-AVERAGE(Skaters!H3:H623))/STDEV(Skaters!H3:H623)</f>
        <v>0.48754262377402952</v>
      </c>
      <c r="I171" s="33">
        <f>(VLOOKUP($A171,Skaters!$A1:$V623,10,FALSE)-AVERAGE(Skaters!J3:J623))/STDEV(Skaters!J3:J623)</f>
        <v>0.68977481559853393</v>
      </c>
      <c r="J171" s="33">
        <f>(VLOOKUP($A171,Skaters!$A1:$V623,11,FALSE)-AVERAGE(Skaters!K3:K623))/STDEV(Skaters!K3:K623)</f>
        <v>0.72641823314899201</v>
      </c>
      <c r="K171" s="33">
        <f>(VLOOKUP($A171,Skaters!$A1:$V623,12,FALSE)-AVERAGE(Skaters!L3:L623))/STDEV(Skaters!L3:L623)</f>
        <v>0.78085850953479397</v>
      </c>
      <c r="L171" s="33">
        <f>(VLOOKUP($A171,Skaters!$A1:$V623,13,FALSE)-AVERAGE(Skaters!M3:M623))/STDEV(Skaters!M3:M623)</f>
        <v>0.58112013615445113</v>
      </c>
      <c r="M171" s="33">
        <f>(VLOOKUP($A171,Skaters!$A1:$V623,14,FALSE)-AVERAGE(Skaters!N3:N623))/STDEV(Skaters!N3:N623)</f>
        <v>0.77986662640704829</v>
      </c>
      <c r="N171" s="33">
        <f>(VLOOKUP($A171,Skaters!$A1:$V623,15,FALSE)-AVERAGE(Skaters!O3:O623))/STDEV(Skaters!O3:O623)</f>
        <v>0.7692752585071847</v>
      </c>
      <c r="O171" s="33">
        <f>(VLOOKUP($A171,Skaters!$A1:$V623,16,FALSE)-AVERAGE(Skaters!P3:P623))/STDEV(Skaters!P3:P623)</f>
        <v>-5.7301436694620081E-2</v>
      </c>
      <c r="P171" s="33">
        <f>(VLOOKUP($A171,Skaters!$A1:$V623,17,FALSE)-AVERAGE(Skaters!Q3:Q623))/STDEV(Skaters!Q3:Q623)</f>
        <v>-0.73806090570923122</v>
      </c>
      <c r="Q171" s="33">
        <f>(VLOOKUP($A171,Skaters!$A1:$V623,18,FALSE)-AVERAGE(Skaters!R3:R623))/STDEV(Skaters!R3:R623)</f>
        <v>-0.65356237356889868</v>
      </c>
      <c r="R171" s="33">
        <f>(VLOOKUP($A171,Skaters!$A1:$V623,19,FALSE)-AVERAGE(Skaters!S3:S623))/STDEV(Skaters!S3:S623)</f>
        <v>0.52882028367348843</v>
      </c>
      <c r="S171" s="33">
        <f>(VLOOKUP($A171,Skaters!$A1:$V623,20,FALSE)-AVERAGE(Skaters!T3:T623))/STDEV(Skaters!T3:T623)</f>
        <v>2.9913217098943461</v>
      </c>
      <c r="T171" s="33">
        <f>(VLOOKUP($A171,Skaters!$A1:$V623,21,FALSE)-AVERAGE(Skaters!U3:U623))/STDEV(Skaters!U3:U623)</f>
        <v>2.6513892360565103</v>
      </c>
      <c r="U171" s="33">
        <f>(VLOOKUP($A171,Skaters!$A1:$V623,22,FALSE)-AVERAGE(Skaters!V3:V623))/STDEV(Skaters!V3:V623)</f>
        <v>1.1868178658628517</v>
      </c>
      <c r="V171" s="33">
        <f>IFERROR((VLOOKUP($A171,Skaters!A1:X623,23,FALSE)-AVERAGE(Skaters!W3:W623))/STDEV(Skaters!W3:W623),0)</f>
        <v>0</v>
      </c>
      <c r="W171" s="33">
        <f>IFERROR((VLOOKUP($A171,Skaters!A1:X623,24,FALSE)-AVERAGE(Skaters!X3:X623))/STDEV(Skaters!X3:X623),0)</f>
        <v>0</v>
      </c>
    </row>
    <row r="172" spans="1:23" ht="21.25" customHeight="1" x14ac:dyDescent="0.15">
      <c r="A172" s="44" t="s">
        <v>171</v>
      </c>
      <c r="B172" s="45" t="s">
        <v>138</v>
      </c>
      <c r="C172" s="46">
        <v>32</v>
      </c>
      <c r="D172" s="45" t="s">
        <v>73</v>
      </c>
      <c r="E172" s="40">
        <f t="shared" si="4"/>
        <v>2.052240241239546</v>
      </c>
      <c r="F172" s="41">
        <f t="shared" si="5"/>
        <v>4.7726517238128978E-2</v>
      </c>
      <c r="G172" s="42">
        <f>VLOOKUP(A172,Skaters!A1:G623,7,FALSE)</f>
        <v>43</v>
      </c>
      <c r="H172" s="43">
        <f>(VLOOKUP($A172,Skaters!$A1:$V623,8,FALSE)-AVERAGE(Skaters!H3:H623))/STDEV(Skaters!H3:H623)</f>
        <v>9.4711674647511485E-2</v>
      </c>
      <c r="I172" s="33">
        <f>(VLOOKUP($A172,Skaters!$A1:$V623,10,FALSE)-AVERAGE(Skaters!J3:J623))/STDEV(Skaters!J3:J623)</f>
        <v>-0.28147244466407706</v>
      </c>
      <c r="J172" s="33">
        <f>(VLOOKUP($A172,Skaters!$A1:$V623,11,FALSE)-AVERAGE(Skaters!K3:K623))/STDEV(Skaters!K3:K623)</f>
        <v>2.3338519690235588</v>
      </c>
      <c r="K172" s="33">
        <f>(VLOOKUP($A172,Skaters!$A1:$V623,12,FALSE)-AVERAGE(Skaters!L3:L623))/STDEV(Skaters!L3:L623)</f>
        <v>1.3319569116180363</v>
      </c>
      <c r="L172" s="33">
        <f>(VLOOKUP($A172,Skaters!$A1:$V623,13,FALSE)-AVERAGE(Skaters!M3:M623))/STDEV(Skaters!M3:M623)</f>
        <v>0.29984045185306324</v>
      </c>
      <c r="M172" s="33">
        <f>(VLOOKUP($A172,Skaters!$A1:$V623,14,FALSE)-AVERAGE(Skaters!N3:N623))/STDEV(Skaters!N3:N623)</f>
        <v>2.8282426895769368E-2</v>
      </c>
      <c r="N172" s="33">
        <f>(VLOOKUP($A172,Skaters!$A1:$V623,15,FALSE)-AVERAGE(Skaters!O3:O623))/STDEV(Skaters!O3:O623)</f>
        <v>1.5819399967570786</v>
      </c>
      <c r="O172" s="33">
        <f>(VLOOKUP($A172,Skaters!$A1:$V623,16,FALSE)-AVERAGE(Skaters!P3:P623))/STDEV(Skaters!P3:P623)</f>
        <v>-0.77066309804990918</v>
      </c>
      <c r="P172" s="33">
        <f>(VLOOKUP($A172,Skaters!$A1:$V623,17,FALSE)-AVERAGE(Skaters!Q3:Q623))/STDEV(Skaters!Q3:Q623)</f>
        <v>-1.2290874158520768</v>
      </c>
      <c r="Q172" s="33">
        <f>(VLOOKUP($A172,Skaters!$A1:$V623,18,FALSE)-AVERAGE(Skaters!R3:R623))/STDEV(Skaters!R3:R623)</f>
        <v>-1.1112566336801677</v>
      </c>
      <c r="R172" s="33">
        <f>(VLOOKUP($A172,Skaters!$A1:$V623,19,FALSE)-AVERAGE(Skaters!S3:S623))/STDEV(Skaters!S3:S623)</f>
        <v>-0.49976438982603161</v>
      </c>
      <c r="S172" s="33">
        <f>(VLOOKUP($A172,Skaters!$A1:$V623,20,FALSE)-AVERAGE(Skaters!T3:T623))/STDEV(Skaters!T3:T623)</f>
        <v>-0.54478188040968889</v>
      </c>
      <c r="T172" s="33">
        <f>(VLOOKUP($A172,Skaters!$A1:$V623,21,FALSE)-AVERAGE(Skaters!U3:U623))/STDEV(Skaters!U3:U623)</f>
        <v>-0.52558303018752783</v>
      </c>
      <c r="U172" s="33">
        <f>(VLOOKUP($A172,Skaters!$A1:$V623,22,FALSE)-AVERAGE(Skaters!V3:V623))/STDEV(Skaters!V3:V623)</f>
        <v>1.0698707984870004</v>
      </c>
      <c r="V172" s="33">
        <f>IFERROR((VLOOKUP($A172,Skaters!A1:X623,23,FALSE)-AVERAGE(Skaters!W3:W623))/STDEV(Skaters!W3:W623),0)</f>
        <v>0</v>
      </c>
      <c r="W172" s="33">
        <f>IFERROR((VLOOKUP($A172,Skaters!A1:X623,24,FALSE)-AVERAGE(Skaters!X3:X623))/STDEV(Skaters!X3:X623),0)</f>
        <v>0</v>
      </c>
    </row>
    <row r="173" spans="1:23" ht="21.25" customHeight="1" x14ac:dyDescent="0.15">
      <c r="A173" s="44" t="s">
        <v>288</v>
      </c>
      <c r="B173" s="45" t="s">
        <v>88</v>
      </c>
      <c r="C173" s="46">
        <v>35</v>
      </c>
      <c r="D173" s="45" t="s">
        <v>63</v>
      </c>
      <c r="E173" s="40">
        <f t="shared" si="4"/>
        <v>2.0089213232202301</v>
      </c>
      <c r="F173" s="41">
        <f t="shared" si="5"/>
        <v>5.0223033080505755E-2</v>
      </c>
      <c r="G173" s="42">
        <f>VLOOKUP(A173,Skaters!A1:G623,7,FALSE)</f>
        <v>40</v>
      </c>
      <c r="H173" s="43">
        <f>(VLOOKUP($A173,Skaters!$A1:$V623,8,FALSE)-AVERAGE(Skaters!H3:H623))/STDEV(Skaters!H3:H623)</f>
        <v>-0.84824615344354115</v>
      </c>
      <c r="I173" s="33">
        <f>(VLOOKUP($A173,Skaters!$A1:$V623,10,FALSE)-AVERAGE(Skaters!J3:J623))/STDEV(Skaters!J3:J623)</f>
        <v>0.27610871600027376</v>
      </c>
      <c r="J173" s="33">
        <f>(VLOOKUP($A173,Skaters!$A1:$V623,11,FALSE)-AVERAGE(Skaters!K3:K623))/STDEV(Skaters!K3:K623)</f>
        <v>-0.10062525598086784</v>
      </c>
      <c r="K173" s="33">
        <f>(VLOOKUP($A173,Skaters!$A1:$V623,12,FALSE)-AVERAGE(Skaters!L3:L623))/STDEV(Skaters!L3:L623)</f>
        <v>6.6949114802814486E-2</v>
      </c>
      <c r="L173" s="33">
        <f>(VLOOKUP($A173,Skaters!$A1:$V623,13,FALSE)-AVERAGE(Skaters!M3:M623))/STDEV(Skaters!M3:M623)</f>
        <v>0.91064318182101855</v>
      </c>
      <c r="M173" s="33">
        <f>(VLOOKUP($A173,Skaters!$A1:$V623,14,FALSE)-AVERAGE(Skaters!N3:N623))/STDEV(Skaters!N3:N623)</f>
        <v>0.83495866569660115</v>
      </c>
      <c r="N173" s="33">
        <f>(VLOOKUP($A173,Skaters!$A1:$V623,15,FALSE)-AVERAGE(Skaters!O3:O623))/STDEV(Skaters!O3:O623)</f>
        <v>0.34695142259745049</v>
      </c>
      <c r="O173" s="33">
        <f>(VLOOKUP($A173,Skaters!$A1:$V623,16,FALSE)-AVERAGE(Skaters!P3:P623))/STDEV(Skaters!P3:P623)</f>
        <v>-0.77560772275347811</v>
      </c>
      <c r="P173" s="33">
        <f>(VLOOKUP($A173,Skaters!$A1:$V623,17,FALSE)-AVERAGE(Skaters!Q3:Q623))/STDEV(Skaters!Q3:Q623)</f>
        <v>0.58630794995979119</v>
      </c>
      <c r="Q173" s="33">
        <f>(VLOOKUP($A173,Skaters!$A1:$V623,18,FALSE)-AVERAGE(Skaters!R3:R623))/STDEV(Skaters!R3:R623)</f>
        <v>1.3514509815358331</v>
      </c>
      <c r="R173" s="33">
        <f>(VLOOKUP($A173,Skaters!$A1:$V623,19,FALSE)-AVERAGE(Skaters!S3:S623))/STDEV(Skaters!S3:S623)</f>
        <v>0.24810612194192189</v>
      </c>
      <c r="S173" s="33">
        <f>(VLOOKUP($A173,Skaters!$A1:$V623,20,FALSE)-AVERAGE(Skaters!T3:T623))/STDEV(Skaters!T3:T623)</f>
        <v>-0.56322922343032589</v>
      </c>
      <c r="T173" s="33">
        <f>(VLOOKUP($A173,Skaters!$A1:$V623,21,FALSE)-AVERAGE(Skaters!U3:U623))/STDEV(Skaters!U3:U623)</f>
        <v>-0.57292556575148768</v>
      </c>
      <c r="U173" s="33">
        <f>(VLOOKUP($A173,Skaters!$A1:$V623,22,FALSE)-AVERAGE(Skaters!V3:V623))/STDEV(Skaters!V3:V623)</f>
        <v>0.12596689291038762</v>
      </c>
      <c r="V173" s="33">
        <f>IFERROR((VLOOKUP($A173,Skaters!A1:X623,23,FALSE)-AVERAGE(Skaters!W3:W623))/STDEV(Skaters!W3:W623),0)</f>
        <v>0</v>
      </c>
      <c r="W173" s="33">
        <f>IFERROR((VLOOKUP($A173,Skaters!A1:X623,24,FALSE)-AVERAGE(Skaters!X3:X623))/STDEV(Skaters!X3:X623),0)</f>
        <v>0</v>
      </c>
    </row>
    <row r="174" spans="1:23" ht="21.25" customHeight="1" x14ac:dyDescent="0.15">
      <c r="A174" s="44" t="s">
        <v>286</v>
      </c>
      <c r="B174" s="45" t="s">
        <v>141</v>
      </c>
      <c r="C174" s="46">
        <v>25</v>
      </c>
      <c r="D174" s="45" t="s">
        <v>84</v>
      </c>
      <c r="E174" s="40">
        <f t="shared" si="4"/>
        <v>1.9998543136889837</v>
      </c>
      <c r="F174" s="41">
        <f t="shared" si="5"/>
        <v>4.8776934480219115E-2</v>
      </c>
      <c r="G174" s="42">
        <f>VLOOKUP(A174,Skaters!A1:G623,7,FALSE)</f>
        <v>41</v>
      </c>
      <c r="H174" s="43">
        <f>(VLOOKUP($A174,Skaters!$A1:$V623,8,FALSE)-AVERAGE(Skaters!H3:H623))/STDEV(Skaters!H3:H623)</f>
        <v>2.1737986123557067</v>
      </c>
      <c r="I174" s="33">
        <f>(VLOOKUP($A174,Skaters!$A1:$V623,10,FALSE)-AVERAGE(Skaters!J3:J623))/STDEV(Skaters!J3:J623)</f>
        <v>-0.36959532858151212</v>
      </c>
      <c r="J174" s="33">
        <f>(VLOOKUP($A174,Skaters!$A1:$V623,11,FALSE)-AVERAGE(Skaters!K3:K623))/STDEV(Skaters!K3:K623)</f>
        <v>0.17897525464228745</v>
      </c>
      <c r="K174" s="33">
        <f>(VLOOKUP($A174,Skaters!$A1:$V623,12,FALSE)-AVERAGE(Skaters!L3:L623))/STDEV(Skaters!L3:L623)</f>
        <v>-6.1830014346419757E-2</v>
      </c>
      <c r="L174" s="33">
        <f>(VLOOKUP($A174,Skaters!$A1:$V623,13,FALSE)-AVERAGE(Skaters!M3:M623))/STDEV(Skaters!M3:M623)</f>
        <v>0.33833675828469295</v>
      </c>
      <c r="M174" s="33">
        <f>(VLOOKUP($A174,Skaters!$A1:$V623,14,FALSE)-AVERAGE(Skaters!N3:N623))/STDEV(Skaters!N3:N623)</f>
        <v>1.2646836973213085E-2</v>
      </c>
      <c r="N174" s="33">
        <f>(VLOOKUP($A174,Skaters!$A1:$V623,15,FALSE)-AVERAGE(Skaters!O3:O623))/STDEV(Skaters!O3:O623)</f>
        <v>0.43963088881503293</v>
      </c>
      <c r="O174" s="33">
        <f>(VLOOKUP($A174,Skaters!$A1:$V623,16,FALSE)-AVERAGE(Skaters!P3:P623))/STDEV(Skaters!P3:P623)</f>
        <v>2.3980234544219048</v>
      </c>
      <c r="P174" s="33">
        <f>(VLOOKUP($A174,Skaters!$A1:$V623,17,FALSE)-AVERAGE(Skaters!Q3:Q623))/STDEV(Skaters!Q3:Q623)</f>
        <v>-0.35809575965866008</v>
      </c>
      <c r="Q174" s="33">
        <f>(VLOOKUP($A174,Skaters!$A1:$V623,18,FALSE)-AVERAGE(Skaters!R3:R623))/STDEV(Skaters!R3:R623)</f>
        <v>-0.98551671389342232</v>
      </c>
      <c r="R174" s="33">
        <f>(VLOOKUP($A174,Skaters!$A1:$V623,19,FALSE)-AVERAGE(Skaters!S3:S623))/STDEV(Skaters!S3:S623)</f>
        <v>-0.4488814978152702</v>
      </c>
      <c r="S174" s="33">
        <f>(VLOOKUP($A174,Skaters!$A1:$V623,20,FALSE)-AVERAGE(Skaters!T3:T623))/STDEV(Skaters!T3:T623)</f>
        <v>-0.5927671975926263</v>
      </c>
      <c r="T174" s="33">
        <f>(VLOOKUP($A174,Skaters!$A1:$V623,21,FALSE)-AVERAGE(Skaters!U3:U623))/STDEV(Skaters!U3:U623)</f>
        <v>-0.64690211575515755</v>
      </c>
      <c r="U174" s="33">
        <f>(VLOOKUP($A174,Skaters!$A1:$V623,22,FALSE)-AVERAGE(Skaters!V3:V623))/STDEV(Skaters!V3:V623)</f>
        <v>-1.2078191348136267</v>
      </c>
      <c r="V174" s="33">
        <f>IFERROR((VLOOKUP($A174,Skaters!A1:X623,23,FALSE)-AVERAGE(Skaters!W3:W623))/STDEV(Skaters!W3:W623),0)</f>
        <v>0</v>
      </c>
      <c r="W174" s="33">
        <f>IFERROR((VLOOKUP($A174,Skaters!A1:X623,24,FALSE)-AVERAGE(Skaters!X3:X623))/STDEV(Skaters!X3:X623),0)</f>
        <v>0</v>
      </c>
    </row>
    <row r="175" spans="1:23" ht="21.25" customHeight="1" x14ac:dyDescent="0.15">
      <c r="A175" s="44" t="s">
        <v>194</v>
      </c>
      <c r="B175" s="45" t="s">
        <v>170</v>
      </c>
      <c r="C175" s="46">
        <v>20</v>
      </c>
      <c r="D175" s="45" t="s">
        <v>60</v>
      </c>
      <c r="E175" s="40">
        <f t="shared" si="4"/>
        <v>1.9192908579947923</v>
      </c>
      <c r="F175" s="41">
        <f t="shared" si="5"/>
        <v>4.5697401380828388E-2</v>
      </c>
      <c r="G175" s="42">
        <f>VLOOKUP(A175,Skaters!A1:G623,7,FALSE)</f>
        <v>42</v>
      </c>
      <c r="H175" s="43">
        <f>(VLOOKUP($A175,Skaters!$A1:$V623,8,FALSE)-AVERAGE(Skaters!H3:H623))/STDEV(Skaters!H3:H623)</f>
        <v>0.62045882917807693</v>
      </c>
      <c r="I175" s="33">
        <f>(VLOOKUP($A175,Skaters!$A1:$V623,10,FALSE)-AVERAGE(Skaters!J3:J623))/STDEV(Skaters!J3:J623)</f>
        <v>0.80486439748060834</v>
      </c>
      <c r="J175" s="33">
        <f>(VLOOKUP($A175,Skaters!$A1:$V623,11,FALSE)-AVERAGE(Skaters!K3:K623))/STDEV(Skaters!K3:K623)</f>
        <v>0.73364753342341926</v>
      </c>
      <c r="K175" s="33">
        <f>(VLOOKUP($A175,Skaters!$A1:$V623,12,FALSE)-AVERAGE(Skaters!L3:L623))/STDEV(Skaters!L3:L623)</f>
        <v>0.8396223751719859</v>
      </c>
      <c r="L175" s="33">
        <f>(VLOOKUP($A175,Skaters!$A1:$V623,13,FALSE)-AVERAGE(Skaters!M3:M623))/STDEV(Skaters!M3:M623)</f>
        <v>1.3245853923739439</v>
      </c>
      <c r="M175" s="33">
        <f>(VLOOKUP($A175,Skaters!$A1:$V623,14,FALSE)-AVERAGE(Skaters!N3:N623))/STDEV(Skaters!N3:N623)</f>
        <v>0.44111715262991807</v>
      </c>
      <c r="N175" s="33">
        <f>(VLOOKUP($A175,Skaters!$A1:$V623,15,FALSE)-AVERAGE(Skaters!O3:O623))/STDEV(Skaters!O3:O623)</f>
        <v>0.59222719794934819</v>
      </c>
      <c r="O175" s="33">
        <f>(VLOOKUP($A175,Skaters!$A1:$V623,16,FALSE)-AVERAGE(Skaters!P3:P623))/STDEV(Skaters!P3:P623)</f>
        <v>-0.76726629859472517</v>
      </c>
      <c r="P175" s="33">
        <f>(VLOOKUP($A175,Skaters!$A1:$V623,17,FALSE)-AVERAGE(Skaters!Q3:Q623))/STDEV(Skaters!Q3:Q623)</f>
        <v>-1.4690582073957839</v>
      </c>
      <c r="Q175" s="33">
        <f>(VLOOKUP($A175,Skaters!$A1:$V623,18,FALSE)-AVERAGE(Skaters!R3:R623))/STDEV(Skaters!R3:R623)</f>
        <v>-0.76876736463780204</v>
      </c>
      <c r="R175" s="33">
        <f>(VLOOKUP($A175,Skaters!$A1:$V623,19,FALSE)-AVERAGE(Skaters!S3:S623))/STDEV(Skaters!S3:S623)</f>
        <v>0.62992884974904617</v>
      </c>
      <c r="S175" s="33">
        <f>(VLOOKUP($A175,Skaters!$A1:$V623,20,FALSE)-AVERAGE(Skaters!T3:T623))/STDEV(Skaters!T3:T623)</f>
        <v>0.54136657577722203</v>
      </c>
      <c r="T175" s="33">
        <f>(VLOOKUP($A175,Skaters!$A1:$V623,21,FALSE)-AVERAGE(Skaters!U3:U623))/STDEV(Skaters!U3:U623)</f>
        <v>1.6568879184155829</v>
      </c>
      <c r="U175" s="33">
        <f>(VLOOKUP($A175,Skaters!$A1:$V623,22,FALSE)-AVERAGE(Skaters!V3:V623))/STDEV(Skaters!V3:V623)</f>
        <v>0.32935105813115212</v>
      </c>
      <c r="V175" s="33">
        <f>IFERROR((VLOOKUP($A175,Skaters!A1:X623,23,FALSE)-AVERAGE(Skaters!W3:W623))/STDEV(Skaters!W3:W623),0)</f>
        <v>0</v>
      </c>
      <c r="W175" s="33">
        <f>IFERROR((VLOOKUP($A175,Skaters!A1:X623,24,FALSE)-AVERAGE(Skaters!X3:X623))/STDEV(Skaters!X3:X623),0)</f>
        <v>0</v>
      </c>
    </row>
    <row r="176" spans="1:23" ht="21.25" customHeight="1" x14ac:dyDescent="0.15">
      <c r="A176" s="44" t="s">
        <v>193</v>
      </c>
      <c r="B176" s="45" t="s">
        <v>153</v>
      </c>
      <c r="C176" s="46">
        <v>19</v>
      </c>
      <c r="D176" s="45" t="s">
        <v>73</v>
      </c>
      <c r="E176" s="40">
        <f t="shared" si="4"/>
        <v>1.9105187033290596</v>
      </c>
      <c r="F176" s="41">
        <f t="shared" si="5"/>
        <v>4.7762967583226491E-2</v>
      </c>
      <c r="G176" s="42">
        <f>VLOOKUP(A176,Skaters!A1:G623,7,FALSE)</f>
        <v>40</v>
      </c>
      <c r="H176" s="43">
        <f>(VLOOKUP($A176,Skaters!$A1:$V623,8,FALSE)-AVERAGE(Skaters!H3:H623))/STDEV(Skaters!H3:H623)</f>
        <v>0.51077415786446179</v>
      </c>
      <c r="I176" s="33">
        <f>(VLOOKUP($A176,Skaters!$A1:$V623,10,FALSE)-AVERAGE(Skaters!J3:J623))/STDEV(Skaters!J3:J623)</f>
        <v>0.82378335092148791</v>
      </c>
      <c r="J176" s="33">
        <f>(VLOOKUP($A176,Skaters!$A1:$V623,11,FALSE)-AVERAGE(Skaters!K3:K623))/STDEV(Skaters!K3:K623)</f>
        <v>1.2889366677144258</v>
      </c>
      <c r="K176" s="33">
        <f>(VLOOKUP($A176,Skaters!$A1:$V623,12,FALSE)-AVERAGE(Skaters!L3:L623))/STDEV(Skaters!L3:L623)</f>
        <v>1.1970011897998161</v>
      </c>
      <c r="L176" s="33">
        <f>(VLOOKUP($A176,Skaters!$A1:$V623,13,FALSE)-AVERAGE(Skaters!M3:M623))/STDEV(Skaters!M3:M623)</f>
        <v>0.42331045394367128</v>
      </c>
      <c r="M176" s="33">
        <f>(VLOOKUP($A176,Skaters!$A1:$V623,14,FALSE)-AVERAGE(Skaters!N3:N623))/STDEV(Skaters!N3:N623)</f>
        <v>0.95975608496552545</v>
      </c>
      <c r="N176" s="33">
        <f>(VLOOKUP($A176,Skaters!$A1:$V623,15,FALSE)-AVERAGE(Skaters!O3:O623))/STDEV(Skaters!O3:O623)</f>
        <v>0.91092774024793588</v>
      </c>
      <c r="O176" s="33">
        <f>(VLOOKUP($A176,Skaters!$A1:$V623,16,FALSE)-AVERAGE(Skaters!P3:P623))/STDEV(Skaters!P3:P623)</f>
        <v>-0.83648638671234865</v>
      </c>
      <c r="P176" s="33">
        <f>(VLOOKUP($A176,Skaters!$A1:$V623,17,FALSE)-AVERAGE(Skaters!Q3:Q623))/STDEV(Skaters!Q3:Q623)</f>
        <v>-0.85489881213120422</v>
      </c>
      <c r="Q176" s="33">
        <f>(VLOOKUP($A176,Skaters!$A1:$V623,18,FALSE)-AVERAGE(Skaters!R3:R623))/STDEV(Skaters!R3:R623)</f>
        <v>-0.69995312278611266</v>
      </c>
      <c r="R176" s="33">
        <f>(VLOOKUP($A176,Skaters!$A1:$V623,19,FALSE)-AVERAGE(Skaters!S3:S623))/STDEV(Skaters!S3:S623)</f>
        <v>0.76098111953693004</v>
      </c>
      <c r="S176" s="33">
        <f>(VLOOKUP($A176,Skaters!$A1:$V623,20,FALSE)-AVERAGE(Skaters!T3:T623))/STDEV(Skaters!T3:T623)</f>
        <v>-0.54113700903355644</v>
      </c>
      <c r="T176" s="33">
        <f>(VLOOKUP($A176,Skaters!$A1:$V623,21,FALSE)-AVERAGE(Skaters!U3:U623))/STDEV(Skaters!U3:U623)</f>
        <v>-0.59157916446861825</v>
      </c>
      <c r="U176" s="33">
        <f>(VLOOKUP($A176,Skaters!$A1:$V623,22,FALSE)-AVERAGE(Skaters!V3:V623))/STDEV(Skaters!V3:V623)</f>
        <v>1.0177915094121177</v>
      </c>
      <c r="V176" s="33">
        <f>IFERROR((VLOOKUP($A176,Skaters!A1:X623,23,FALSE)-AVERAGE(Skaters!W3:W623))/STDEV(Skaters!W3:W623),0)</f>
        <v>0</v>
      </c>
      <c r="W176" s="33">
        <f>IFERROR((VLOOKUP($A176,Skaters!A1:X623,24,FALSE)-AVERAGE(Skaters!X3:X623))/STDEV(Skaters!X3:X623),0)</f>
        <v>0</v>
      </c>
    </row>
    <row r="177" spans="1:23" ht="21.25" customHeight="1" x14ac:dyDescent="0.15">
      <c r="A177" s="37" t="s">
        <v>300</v>
      </c>
      <c r="B177" s="38" t="s">
        <v>88</v>
      </c>
      <c r="C177" s="39">
        <v>20</v>
      </c>
      <c r="D177" s="38" t="s">
        <v>59</v>
      </c>
      <c r="E177" s="40">
        <f t="shared" si="4"/>
        <v>1.908030178194833</v>
      </c>
      <c r="F177" s="41">
        <f t="shared" si="5"/>
        <v>4.7700754454870826E-2</v>
      </c>
      <c r="G177" s="42">
        <f>VLOOKUP(A177,Skaters!A1:G623,7,FALSE)</f>
        <v>40</v>
      </c>
      <c r="H177" s="43">
        <f>(VLOOKUP($A177,Skaters!$A1:$V623,8,FALSE)-AVERAGE(Skaters!H3:H623))/STDEV(Skaters!H3:H623)</f>
        <v>-0.15088710694930715</v>
      </c>
      <c r="I177" s="33">
        <f>(VLOOKUP($A177,Skaters!$A1:$V623,10,FALSE)-AVERAGE(Skaters!J3:J623))/STDEV(Skaters!J3:J623)</f>
        <v>0.43123434979558539</v>
      </c>
      <c r="J177" s="33">
        <f>(VLOOKUP($A177,Skaters!$A1:$V623,11,FALSE)-AVERAGE(Skaters!K3:K623))/STDEV(Skaters!K3:K623)</f>
        <v>0.33867102767396901</v>
      </c>
      <c r="K177" s="33">
        <f>(VLOOKUP($A177,Skaters!$A1:$V623,12,FALSE)-AVERAGE(Skaters!L3:L623))/STDEV(Skaters!L3:L623)</f>
        <v>0.41571511344692247</v>
      </c>
      <c r="L177" s="33">
        <f>(VLOOKUP($A177,Skaters!$A1:$V623,13,FALSE)-AVERAGE(Skaters!M3:M623))/STDEV(Skaters!M3:M623)</f>
        <v>-4.6278979751001932E-2</v>
      </c>
      <c r="M177" s="33">
        <f>(VLOOKUP($A177,Skaters!$A1:$V623,14,FALSE)-AVERAGE(Skaters!N3:N623))/STDEV(Skaters!N3:N623)</f>
        <v>-0.59580157887536722</v>
      </c>
      <c r="N177" s="33">
        <f>(VLOOKUP($A177,Skaters!$A1:$V623,15,FALSE)-AVERAGE(Skaters!O3:O623))/STDEV(Skaters!O3:O623)</f>
        <v>-0.32348465322346925</v>
      </c>
      <c r="O177" s="33">
        <f>(VLOOKUP($A177,Skaters!$A1:$V623,16,FALSE)-AVERAGE(Skaters!P3:P623))/STDEV(Skaters!P3:P623)</f>
        <v>0.2312877821651991</v>
      </c>
      <c r="P177" s="33">
        <f>(VLOOKUP($A177,Skaters!$A1:$V623,17,FALSE)-AVERAGE(Skaters!Q3:Q623))/STDEV(Skaters!Q3:Q623)</f>
        <v>-1.1775444131225969</v>
      </c>
      <c r="Q177" s="33">
        <f>(VLOOKUP($A177,Skaters!$A1:$V623,18,FALSE)-AVERAGE(Skaters!R3:R623))/STDEV(Skaters!R3:R623)</f>
        <v>1.2766006515345507</v>
      </c>
      <c r="R177" s="33">
        <f>(VLOOKUP($A177,Skaters!$A1:$V623,19,FALSE)-AVERAGE(Skaters!S3:S623))/STDEV(Skaters!S3:S623)</f>
        <v>0.391805409354338</v>
      </c>
      <c r="S177" s="33">
        <f>(VLOOKUP($A177,Skaters!$A1:$V623,20,FALSE)-AVERAGE(Skaters!T3:T623))/STDEV(Skaters!T3:T623)</f>
        <v>1.5023101571217892</v>
      </c>
      <c r="T177" s="33">
        <f>(VLOOKUP($A177,Skaters!$A1:$V623,21,FALSE)-AVERAGE(Skaters!U3:U623))/STDEV(Skaters!U3:U623)</f>
        <v>2.1857607155559413</v>
      </c>
      <c r="U177" s="33">
        <f>(VLOOKUP($A177,Skaters!$A1:$V623,22,FALSE)-AVERAGE(Skaters!V3:V623))/STDEV(Skaters!V3:V623)</f>
        <v>0.76017813313551419</v>
      </c>
      <c r="V177" s="33">
        <f>IFERROR((VLOOKUP($A177,Skaters!A1:X623,23,FALSE)-AVERAGE(Skaters!W3:W623))/STDEV(Skaters!W3:W623),0)</f>
        <v>0</v>
      </c>
      <c r="W177" s="33">
        <f>IFERROR((VLOOKUP($A177,Skaters!A1:X623,24,FALSE)-AVERAGE(Skaters!X3:X623))/STDEV(Skaters!X3:X623),0)</f>
        <v>0</v>
      </c>
    </row>
    <row r="178" spans="1:23" ht="21.25" customHeight="1" x14ac:dyDescent="0.2">
      <c r="A178" s="47" t="s">
        <v>195</v>
      </c>
      <c r="B178" s="38" t="s">
        <v>98</v>
      </c>
      <c r="C178" s="39">
        <v>28</v>
      </c>
      <c r="D178" s="38" t="s">
        <v>73</v>
      </c>
      <c r="E178" s="40">
        <f t="shared" si="4"/>
        <v>1.9013975332837147</v>
      </c>
      <c r="F178" s="41">
        <f t="shared" si="5"/>
        <v>4.0455266665610952E-2</v>
      </c>
      <c r="G178" s="42">
        <f>VLOOKUP(A178,Skaters!A1:G623,7,FALSE)</f>
        <v>47</v>
      </c>
      <c r="H178" s="43">
        <f>(VLOOKUP($A178,Skaters!$A1:$V623,8,FALSE)-AVERAGE(Skaters!H3:H623))/STDEV(Skaters!H3:H623)</f>
        <v>0.6794314204477252</v>
      </c>
      <c r="I178" s="33">
        <f>(VLOOKUP($A178,Skaters!$A1:$V623,10,FALSE)-AVERAGE(Skaters!J3:J623))/STDEV(Skaters!J3:J623)</f>
        <v>1.1918918881474769</v>
      </c>
      <c r="J178" s="33">
        <f>(VLOOKUP($A178,Skaters!$A1:$V623,11,FALSE)-AVERAGE(Skaters!K3:K623))/STDEV(Skaters!K3:K623)</f>
        <v>0.89543744518449175</v>
      </c>
      <c r="K178" s="33">
        <f>(VLOOKUP($A178,Skaters!$A1:$V623,12,FALSE)-AVERAGE(Skaters!L3:L623))/STDEV(Skaters!L3:L623)</f>
        <v>1.123508854715709</v>
      </c>
      <c r="L178" s="33">
        <f>(VLOOKUP($A178,Skaters!$A1:$V623,13,FALSE)-AVERAGE(Skaters!M3:M623))/STDEV(Skaters!M3:M623)</f>
        <v>0.7801485736990228</v>
      </c>
      <c r="M178" s="33">
        <f>(VLOOKUP($A178,Skaters!$A1:$V623,14,FALSE)-AVERAGE(Skaters!N3:N623))/STDEV(Skaters!N3:N623)</f>
        <v>-5.1747721582803406E-2</v>
      </c>
      <c r="N178" s="33">
        <f>(VLOOKUP($A178,Skaters!$A1:$V623,15,FALSE)-AVERAGE(Skaters!O3:O623))/STDEV(Skaters!O3:O623)</f>
        <v>0.2336016258743549</v>
      </c>
      <c r="O178" s="33">
        <f>(VLOOKUP($A178,Skaters!$A1:$V623,16,FALSE)-AVERAGE(Skaters!P3:P623))/STDEV(Skaters!P3:P623)</f>
        <v>-0.35119683806719809</v>
      </c>
      <c r="P178" s="33">
        <f>(VLOOKUP($A178,Skaters!$A1:$V623,17,FALSE)-AVERAGE(Skaters!Q3:Q623))/STDEV(Skaters!Q3:Q623)</f>
        <v>-1.106276854852291</v>
      </c>
      <c r="Q178" s="33">
        <f>(VLOOKUP($A178,Skaters!$A1:$V623,18,FALSE)-AVERAGE(Skaters!R3:R623))/STDEV(Skaters!R3:R623)</f>
        <v>-0.84848516155443343</v>
      </c>
      <c r="R178" s="33">
        <f>(VLOOKUP($A178,Skaters!$A1:$V623,19,FALSE)-AVERAGE(Skaters!S3:S623))/STDEV(Skaters!S3:S623)</f>
        <v>0.73999435395186275</v>
      </c>
      <c r="S178" s="33">
        <f>(VLOOKUP($A178,Skaters!$A1:$V623,20,FALSE)-AVERAGE(Skaters!T3:T623))/STDEV(Skaters!T3:T623)</f>
        <v>-0.37887892185152955</v>
      </c>
      <c r="T178" s="33">
        <f>(VLOOKUP($A178,Skaters!$A1:$V623,21,FALSE)-AVERAGE(Skaters!U3:U623))/STDEV(Skaters!U3:U623)</f>
        <v>-0.35810926080445843</v>
      </c>
      <c r="U178" s="33">
        <f>(VLOOKUP($A178,Skaters!$A1:$V623,22,FALSE)-AVERAGE(Skaters!V3:V623))/STDEV(Skaters!V3:V623)</f>
        <v>0.76168252233897027</v>
      </c>
      <c r="V178" s="33">
        <f>IFERROR((VLOOKUP($A178,Skaters!A1:X623,23,FALSE)-AVERAGE(Skaters!W3:W623))/STDEV(Skaters!W3:W623),0)</f>
        <v>0</v>
      </c>
      <c r="W178" s="33">
        <f>IFERROR((VLOOKUP($A178,Skaters!A1:X623,24,FALSE)-AVERAGE(Skaters!X3:X623))/STDEV(Skaters!X3:X623),0)</f>
        <v>0</v>
      </c>
    </row>
    <row r="179" spans="1:23" ht="21.25" customHeight="1" x14ac:dyDescent="0.15">
      <c r="A179" s="44" t="s">
        <v>183</v>
      </c>
      <c r="B179" s="48" t="s">
        <v>179</v>
      </c>
      <c r="C179" s="49">
        <v>24</v>
      </c>
      <c r="D179" s="48" t="s">
        <v>73</v>
      </c>
      <c r="E179" s="40">
        <f t="shared" si="4"/>
        <v>1.8497976446074429</v>
      </c>
      <c r="F179" s="41">
        <f t="shared" si="5"/>
        <v>4.5117015722132753E-2</v>
      </c>
      <c r="G179" s="42">
        <f>VLOOKUP(A179,Skaters!A1:G623,7,FALSE)</f>
        <v>41</v>
      </c>
      <c r="H179" s="43">
        <f>(VLOOKUP($A179,Skaters!$A1:$V623,8,FALSE)-AVERAGE(Skaters!H3:H623))/STDEV(Skaters!H3:H623)</f>
        <v>0.22875671570806538</v>
      </c>
      <c r="I179" s="33">
        <f>(VLOOKUP($A179,Skaters!$A1:$V623,10,FALSE)-AVERAGE(Skaters!J3:J623))/STDEV(Skaters!J3:J623)</f>
        <v>1.2537739387987654</v>
      </c>
      <c r="J179" s="33">
        <f>(VLOOKUP($A179,Skaters!$A1:$V623,11,FALSE)-AVERAGE(Skaters!K3:K623))/STDEV(Skaters!K3:K623)</f>
        <v>0.26349308243771552</v>
      </c>
      <c r="K179" s="33">
        <f>(VLOOKUP($A179,Skaters!$A1:$V623,12,FALSE)-AVERAGE(Skaters!L3:L623))/STDEV(Skaters!L3:L623)</f>
        <v>0.75609734344163193</v>
      </c>
      <c r="L179" s="33">
        <f>(VLOOKUP($A179,Skaters!$A1:$V623,13,FALSE)-AVERAGE(Skaters!M3:M623))/STDEV(Skaters!M3:M623)</f>
        <v>1.6776237944631567</v>
      </c>
      <c r="M179" s="33">
        <f>(VLOOKUP($A179,Skaters!$A1:$V623,14,FALSE)-AVERAGE(Skaters!N3:N623))/STDEV(Skaters!N3:N623)</f>
        <v>1.4063684805290544</v>
      </c>
      <c r="N179" s="33">
        <f>(VLOOKUP($A179,Skaters!$A1:$V623,15,FALSE)-AVERAGE(Skaters!O3:O623))/STDEV(Skaters!O3:O623)</f>
        <v>0.96572894470635828</v>
      </c>
      <c r="O179" s="33">
        <f>(VLOOKUP($A179,Skaters!$A1:$V623,16,FALSE)-AVERAGE(Skaters!P3:P623))/STDEV(Skaters!P3:P623)</f>
        <v>-0.86905549298681128</v>
      </c>
      <c r="P179" s="33">
        <f>(VLOOKUP($A179,Skaters!$A1:$V623,17,FALSE)-AVERAGE(Skaters!Q3:Q623))/STDEV(Skaters!Q3:Q623)</f>
        <v>-0.58494325703420957</v>
      </c>
      <c r="Q179" s="33">
        <f>(VLOOKUP($A179,Skaters!$A1:$V623,18,FALSE)-AVERAGE(Skaters!R3:R623))/STDEV(Skaters!R3:R623)</f>
        <v>-1.4417666228117414</v>
      </c>
      <c r="R179" s="33">
        <f>(VLOOKUP($A179,Skaters!$A1:$V623,19,FALSE)-AVERAGE(Skaters!S3:S623))/STDEV(Skaters!S3:S623)</f>
        <v>0.23187729484026631</v>
      </c>
      <c r="S179" s="33">
        <f>(VLOOKUP($A179,Skaters!$A1:$V623,20,FALSE)-AVERAGE(Skaters!T3:T623))/STDEV(Skaters!T3:T623)</f>
        <v>0.73960793665556301</v>
      </c>
      <c r="T179" s="33">
        <f>(VLOOKUP($A179,Skaters!$A1:$V623,21,FALSE)-AVERAGE(Skaters!U3:U623))/STDEV(Skaters!U3:U623)</f>
        <v>2.0906640191423986</v>
      </c>
      <c r="U179" s="33">
        <f>(VLOOKUP($A179,Skaters!$A1:$V623,22,FALSE)-AVERAGE(Skaters!V3:V623))/STDEV(Skaters!V3:V623)</f>
        <v>0.3178795408155779</v>
      </c>
      <c r="V179" s="33">
        <f>IFERROR((VLOOKUP($A179,Skaters!A1:X623,23,FALSE)-AVERAGE(Skaters!W3:W623))/STDEV(Skaters!W3:W623),0)</f>
        <v>0</v>
      </c>
      <c r="W179" s="33">
        <f>IFERROR((VLOOKUP($A179,Skaters!A1:X623,24,FALSE)-AVERAGE(Skaters!X3:X623))/STDEV(Skaters!X3:X623),0)</f>
        <v>0</v>
      </c>
    </row>
    <row r="180" spans="1:23" ht="21.25" customHeight="1" x14ac:dyDescent="0.15">
      <c r="A180" s="37" t="s">
        <v>220</v>
      </c>
      <c r="B180" s="38" t="s">
        <v>94</v>
      </c>
      <c r="C180" s="39">
        <v>29</v>
      </c>
      <c r="D180" s="38" t="s">
        <v>103</v>
      </c>
      <c r="E180" s="40">
        <f t="shared" si="4"/>
        <v>1.8377686691832988</v>
      </c>
      <c r="F180" s="41">
        <f t="shared" si="5"/>
        <v>4.1767469754165884E-2</v>
      </c>
      <c r="G180" s="42">
        <f>VLOOKUP(A180,Skaters!A1:G623,7,FALSE)</f>
        <v>44</v>
      </c>
      <c r="H180" s="43">
        <f>(VLOOKUP($A180,Skaters!$A1:$V623,8,FALSE)-AVERAGE(Skaters!H3:H623))/STDEV(Skaters!H3:H623)</f>
        <v>5.2402885088043083E-2</v>
      </c>
      <c r="I180" s="33">
        <f>(VLOOKUP($A180,Skaters!$A1:$V623,10,FALSE)-AVERAGE(Skaters!J3:J623))/STDEV(Skaters!J3:J623)</f>
        <v>0.96387110483574157</v>
      </c>
      <c r="J180" s="33">
        <f>(VLOOKUP($A180,Skaters!$A1:$V623,11,FALSE)-AVERAGE(Skaters!K3:K623))/STDEV(Skaters!K3:K623)</f>
        <v>8.7919628628996931E-3</v>
      </c>
      <c r="K180" s="33">
        <f>(VLOOKUP($A180,Skaters!$A1:$V623,12,FALSE)-AVERAGE(Skaters!L3:L623))/STDEV(Skaters!L3:L623)</f>
        <v>0.45966821167999961</v>
      </c>
      <c r="L180" s="33">
        <f>(VLOOKUP($A180,Skaters!$A1:$V623,13,FALSE)-AVERAGE(Skaters!M3:M623))/STDEV(Skaters!M3:M623)</f>
        <v>1.451378885672415</v>
      </c>
      <c r="M180" s="33">
        <f>(VLOOKUP($A180,Skaters!$A1:$V623,14,FALSE)-AVERAGE(Skaters!N3:N623))/STDEV(Skaters!N3:N623)</f>
        <v>0.65803947534149143</v>
      </c>
      <c r="N180" s="33">
        <f>(VLOOKUP($A180,Skaters!$A1:$V623,15,FALSE)-AVERAGE(Skaters!O3:O623))/STDEV(Skaters!O3:O623)</f>
        <v>0.59873635571031592</v>
      </c>
      <c r="O180" s="33">
        <f>(VLOOKUP($A180,Skaters!$A1:$V623,16,FALSE)-AVERAGE(Skaters!P3:P623))/STDEV(Skaters!P3:P623)</f>
        <v>-0.74890502458065344</v>
      </c>
      <c r="P180" s="33">
        <f>(VLOOKUP($A180,Skaters!$A1:$V623,17,FALSE)-AVERAGE(Skaters!Q3:Q623))/STDEV(Skaters!Q3:Q623)</f>
        <v>-0.10077255424435703</v>
      </c>
      <c r="Q180" s="33">
        <f>(VLOOKUP($A180,Skaters!$A1:$V623,18,FALSE)-AVERAGE(Skaters!R3:R623))/STDEV(Skaters!R3:R623)</f>
        <v>-0.43610461531742023</v>
      </c>
      <c r="R180" s="33">
        <f>(VLOOKUP($A180,Skaters!$A1:$V623,19,FALSE)-AVERAGE(Skaters!S3:S623))/STDEV(Skaters!S3:S623)</f>
        <v>1.1177540962995369</v>
      </c>
      <c r="S180" s="33">
        <f>(VLOOKUP($A180,Skaters!$A1:$V623,20,FALSE)-AVERAGE(Skaters!T3:T623))/STDEV(Skaters!T3:T623)</f>
        <v>1.6676666303234691</v>
      </c>
      <c r="T180" s="33">
        <f>(VLOOKUP($A180,Skaters!$A1:$V623,21,FALSE)-AVERAGE(Skaters!U3:U623))/STDEV(Skaters!U3:U623)</f>
        <v>1.204294452642412</v>
      </c>
      <c r="U180" s="33">
        <f>(VLOOKUP($A180,Skaters!$A1:$V623,22,FALSE)-AVERAGE(Skaters!V3:V623))/STDEV(Skaters!V3:V623)</f>
        <v>1.3151362647598681</v>
      </c>
      <c r="V180" s="33">
        <f>IFERROR((VLOOKUP($A180,Skaters!A1:X623,23,FALSE)-AVERAGE(Skaters!W3:W623))/STDEV(Skaters!W3:W623),0)</f>
        <v>0</v>
      </c>
      <c r="W180" s="33">
        <f>IFERROR((VLOOKUP($A180,Skaters!A1:X623,24,FALSE)-AVERAGE(Skaters!X3:X623))/STDEV(Skaters!X3:X623),0)</f>
        <v>0</v>
      </c>
    </row>
    <row r="181" spans="1:23" ht="21.25" customHeight="1" x14ac:dyDescent="0.2">
      <c r="A181" s="47" t="s">
        <v>162</v>
      </c>
      <c r="B181" s="38" t="s">
        <v>163</v>
      </c>
      <c r="C181" s="39">
        <v>23</v>
      </c>
      <c r="D181" s="38" t="s">
        <v>73</v>
      </c>
      <c r="E181" s="40">
        <f t="shared" si="4"/>
        <v>1.8240990750764947</v>
      </c>
      <c r="F181" s="41">
        <f t="shared" si="5"/>
        <v>4.3430930358964157E-2</v>
      </c>
      <c r="G181" s="42">
        <f>VLOOKUP(A181,Skaters!A1:G623,7,FALSE)</f>
        <v>42</v>
      </c>
      <c r="H181" s="43">
        <f>(VLOOKUP($A181,Skaters!$A1:$V623,8,FALSE)-AVERAGE(Skaters!H3:H623))/STDEV(Skaters!H3:H623)</f>
        <v>0.78755722245688464</v>
      </c>
      <c r="I181" s="33">
        <f>(VLOOKUP($A181,Skaters!$A1:$V623,10,FALSE)-AVERAGE(Skaters!J3:J623))/STDEV(Skaters!J3:J623)</f>
        <v>1.3140289446163838</v>
      </c>
      <c r="J181" s="33">
        <f>(VLOOKUP($A181,Skaters!$A1:$V623,11,FALSE)-AVERAGE(Skaters!K3:K623))/STDEV(Skaters!K3:K623)</f>
        <v>0.89488255939711348</v>
      </c>
      <c r="K181" s="33">
        <f>(VLOOKUP($A181,Skaters!$A1:$V623,12,FALSE)-AVERAGE(Skaters!L3:L623))/STDEV(Skaters!L3:L623)</f>
        <v>1.1807084387266578</v>
      </c>
      <c r="L181" s="33">
        <f>(VLOOKUP($A181,Skaters!$A1:$V623,13,FALSE)-AVERAGE(Skaters!M3:M623))/STDEV(Skaters!M3:M623)</f>
        <v>1.5359711791547612</v>
      </c>
      <c r="M181" s="33">
        <f>(VLOOKUP($A181,Skaters!$A1:$V623,14,FALSE)-AVERAGE(Skaters!N3:N623))/STDEV(Skaters!N3:N623)</f>
        <v>0.4201212284541645</v>
      </c>
      <c r="N181" s="33">
        <f>(VLOOKUP($A181,Skaters!$A1:$V623,15,FALSE)-AVERAGE(Skaters!O3:O623))/STDEV(Skaters!O3:O623)</f>
        <v>0.46549306880815511</v>
      </c>
      <c r="O181" s="33">
        <f>(VLOOKUP($A181,Skaters!$A1:$V623,16,FALSE)-AVERAGE(Skaters!P3:P623))/STDEV(Skaters!P3:P623)</f>
        <v>-0.58404510089105843</v>
      </c>
      <c r="P181" s="33">
        <f>(VLOOKUP($A181,Skaters!$A1:$V623,17,FALSE)-AVERAGE(Skaters!Q3:Q623))/STDEV(Skaters!Q3:Q623)</f>
        <v>-1.2419905235672954</v>
      </c>
      <c r="Q181" s="33">
        <f>(VLOOKUP($A181,Skaters!$A1:$V623,18,FALSE)-AVERAGE(Skaters!R3:R623))/STDEV(Skaters!R3:R623)</f>
        <v>-1.8022315760088605</v>
      </c>
      <c r="R181" s="33">
        <f>(VLOOKUP($A181,Skaters!$A1:$V623,19,FALSE)-AVERAGE(Skaters!S3:S623))/STDEV(Skaters!S3:S623)</f>
        <v>0.48034118443998147</v>
      </c>
      <c r="S181" s="33">
        <f>(VLOOKUP($A181,Skaters!$A1:$V623,20,FALSE)-AVERAGE(Skaters!T3:T623))/STDEV(Skaters!T3:T623)</f>
        <v>-0.43920207754767232</v>
      </c>
      <c r="T181" s="33">
        <f>(VLOOKUP($A181,Skaters!$A1:$V623,21,FALSE)-AVERAGE(Skaters!U3:U623))/STDEV(Skaters!U3:U623)</f>
        <v>-0.40666733136686495</v>
      </c>
      <c r="U181" s="33">
        <f>(VLOOKUP($A181,Skaters!$A1:$V623,22,FALSE)-AVERAGE(Skaters!V3:V623))/STDEV(Skaters!V3:V623)</f>
        <v>0.60165151427535368</v>
      </c>
      <c r="V181" s="33">
        <f>IFERROR((VLOOKUP($A181,Skaters!A1:X623,23,FALSE)-AVERAGE(Skaters!W3:W623))/STDEV(Skaters!W3:W623),0)</f>
        <v>0</v>
      </c>
      <c r="W181" s="33">
        <f>IFERROR((VLOOKUP($A181,Skaters!A1:X623,24,FALSE)-AVERAGE(Skaters!X3:X623))/STDEV(Skaters!X3:X623),0)</f>
        <v>0</v>
      </c>
    </row>
    <row r="182" spans="1:23" ht="21.25" customHeight="1" x14ac:dyDescent="0.15">
      <c r="A182" s="44" t="s">
        <v>289</v>
      </c>
      <c r="B182" s="48" t="s">
        <v>81</v>
      </c>
      <c r="C182" s="49">
        <v>29</v>
      </c>
      <c r="D182" s="48" t="s">
        <v>73</v>
      </c>
      <c r="E182" s="40">
        <f t="shared" si="4"/>
        <v>1.801088122936418</v>
      </c>
      <c r="F182" s="41">
        <f t="shared" si="5"/>
        <v>4.0933820975827678E-2</v>
      </c>
      <c r="G182" s="42">
        <f>VLOOKUP(A182,Skaters!A1:G623,7,FALSE)</f>
        <v>44</v>
      </c>
      <c r="H182" s="43">
        <f>(VLOOKUP($A182,Skaters!$A1:$V623,8,FALSE)-AVERAGE(Skaters!H3:H623))/STDEV(Skaters!H3:H623)</f>
        <v>-0.53063609598003825</v>
      </c>
      <c r="I182" s="33">
        <f>(VLOOKUP($A182,Skaters!$A1:$V623,10,FALSE)-AVERAGE(Skaters!J3:J623))/STDEV(Skaters!J3:J623)</f>
        <v>1.0114584426505635</v>
      </c>
      <c r="J182" s="33">
        <f>(VLOOKUP($A182,Skaters!$A1:$V623,11,FALSE)-AVERAGE(Skaters!K3:K623))/STDEV(Skaters!K3:K623)</f>
        <v>-0.17303631575127565</v>
      </c>
      <c r="K182" s="33">
        <f>(VLOOKUP($A182,Skaters!$A1:$V623,12,FALSE)-AVERAGE(Skaters!L3:L623))/STDEV(Skaters!L3:L623)</f>
        <v>0.36798607972557001</v>
      </c>
      <c r="L182" s="33">
        <f>(VLOOKUP($A182,Skaters!$A1:$V623,13,FALSE)-AVERAGE(Skaters!M3:M623))/STDEV(Skaters!M3:M623)</f>
        <v>0.31289522109273049</v>
      </c>
      <c r="M182" s="33">
        <f>(VLOOKUP($A182,Skaters!$A1:$V623,14,FALSE)-AVERAGE(Skaters!N3:N623))/STDEV(Skaters!N3:N623)</f>
        <v>0.8704622444744996</v>
      </c>
      <c r="N182" s="33">
        <f>(VLOOKUP($A182,Skaters!$A1:$V623,15,FALSE)-AVERAGE(Skaters!O3:O623))/STDEV(Skaters!O3:O623)</f>
        <v>0.22456619948413034</v>
      </c>
      <c r="O182" s="33">
        <f>(VLOOKUP($A182,Skaters!$A1:$V623,16,FALSE)-AVERAGE(Skaters!P3:P623))/STDEV(Skaters!P3:P623)</f>
        <v>-0.8163260865208507</v>
      </c>
      <c r="P182" s="33">
        <f>(VLOOKUP($A182,Skaters!$A1:$V623,17,FALSE)-AVERAGE(Skaters!Q3:Q623))/STDEV(Skaters!Q3:Q623)</f>
        <v>0.17082104880065116</v>
      </c>
      <c r="Q182" s="33">
        <f>(VLOOKUP($A182,Skaters!$A1:$V623,18,FALSE)-AVERAGE(Skaters!R3:R623))/STDEV(Skaters!R3:R623)</f>
        <v>1.2415306619811199</v>
      </c>
      <c r="R182" s="33">
        <f>(VLOOKUP($A182,Skaters!$A1:$V623,19,FALSE)-AVERAGE(Skaters!S3:S623))/STDEV(Skaters!S3:S623)</f>
        <v>1.3462317582017345</v>
      </c>
      <c r="S182" s="33">
        <f>(VLOOKUP($A182,Skaters!$A1:$V623,20,FALSE)-AVERAGE(Skaters!T3:T623))/STDEV(Skaters!T3:T623)</f>
        <v>-0.5691075720883465</v>
      </c>
      <c r="T182" s="33">
        <f>(VLOOKUP($A182,Skaters!$A1:$V623,21,FALSE)-AVERAGE(Skaters!U3:U623))/STDEV(Skaters!U3:U623)</f>
        <v>-0.57045525304891842</v>
      </c>
      <c r="U182" s="33">
        <f>(VLOOKUP($A182,Skaters!$A1:$V623,22,FALSE)-AVERAGE(Skaters!V3:V623))/STDEV(Skaters!V3:V623)</f>
        <v>-9.9290765777755363E-2</v>
      </c>
      <c r="V182" s="33">
        <f>IFERROR((VLOOKUP($A182,Skaters!A1:X623,23,FALSE)-AVERAGE(Skaters!W3:W623))/STDEV(Skaters!W3:W623),0)</f>
        <v>0</v>
      </c>
      <c r="W182" s="33">
        <f>IFERROR((VLOOKUP($A182,Skaters!A1:X623,24,FALSE)-AVERAGE(Skaters!X3:X623))/STDEV(Skaters!X3:X623),0)</f>
        <v>0</v>
      </c>
    </row>
    <row r="183" spans="1:23" ht="21.25" customHeight="1" x14ac:dyDescent="0.2">
      <c r="A183" s="47" t="s">
        <v>256</v>
      </c>
      <c r="B183" s="38" t="s">
        <v>78</v>
      </c>
      <c r="C183" s="39">
        <v>30</v>
      </c>
      <c r="D183" s="38" t="s">
        <v>73</v>
      </c>
      <c r="E183" s="40">
        <f t="shared" si="4"/>
        <v>1.7988855964085744</v>
      </c>
      <c r="F183" s="41">
        <f t="shared" si="5"/>
        <v>3.9106208617577701E-2</v>
      </c>
      <c r="G183" s="42">
        <f>VLOOKUP(A183,Skaters!A1:G623,7,FALSE)</f>
        <v>46</v>
      </c>
      <c r="H183" s="43">
        <f>(VLOOKUP($A183,Skaters!$A1:$V623,8,FALSE)-AVERAGE(Skaters!H3:H623))/STDEV(Skaters!H3:H623)</f>
        <v>-0.33106492260078674</v>
      </c>
      <c r="I183" s="33">
        <f>(VLOOKUP($A183,Skaters!$A1:$V623,10,FALSE)-AVERAGE(Skaters!J3:J623))/STDEV(Skaters!J3:J623)</f>
        <v>0.75241677117467287</v>
      </c>
      <c r="J183" s="33">
        <f>(VLOOKUP($A183,Skaters!$A1:$V623,11,FALSE)-AVERAGE(Skaters!K3:K623))/STDEV(Skaters!K3:K623)</f>
        <v>-0.28631821146917652</v>
      </c>
      <c r="K183" s="33">
        <f>(VLOOKUP($A183,Skaters!$A1:$V623,12,FALSE)-AVERAGE(Skaters!L3:L623))/STDEV(Skaters!L3:L623)</f>
        <v>0.17484377428733822</v>
      </c>
      <c r="L183" s="33">
        <f>(VLOOKUP($A183,Skaters!$A1:$V623,13,FALSE)-AVERAGE(Skaters!M3:M623))/STDEV(Skaters!M3:M623)</f>
        <v>1.7680592688085048</v>
      </c>
      <c r="M183" s="33">
        <f>(VLOOKUP($A183,Skaters!$A1:$V623,14,FALSE)-AVERAGE(Skaters!N3:N623))/STDEV(Skaters!N3:N623)</f>
        <v>-0.46441504261361904</v>
      </c>
      <c r="N183" s="33">
        <f>(VLOOKUP($A183,Skaters!$A1:$V623,15,FALSE)-AVERAGE(Skaters!O3:O623))/STDEV(Skaters!O3:O623)</f>
        <v>-0.68053373727707456</v>
      </c>
      <c r="O183" s="33">
        <f>(VLOOKUP($A183,Skaters!$A1:$V623,16,FALSE)-AVERAGE(Skaters!P3:P623))/STDEV(Skaters!P3:P623)</f>
        <v>-7.5789096262391886E-2</v>
      </c>
      <c r="P183" s="33">
        <f>(VLOOKUP($A183,Skaters!$A1:$V623,17,FALSE)-AVERAGE(Skaters!Q3:Q623))/STDEV(Skaters!Q3:Q623)</f>
        <v>1.5531137534579222</v>
      </c>
      <c r="Q183" s="33">
        <f>(VLOOKUP($A183,Skaters!$A1:$V623,18,FALSE)-AVERAGE(Skaters!R3:R623))/STDEV(Skaters!R3:R623)</f>
        <v>0.32105060143403974</v>
      </c>
      <c r="R183" s="33">
        <f>(VLOOKUP($A183,Skaters!$A1:$V623,19,FALSE)-AVERAGE(Skaters!S3:S623))/STDEV(Skaters!S3:S623)</f>
        <v>1.2050531526201533</v>
      </c>
      <c r="S183" s="33">
        <f>(VLOOKUP($A183,Skaters!$A1:$V623,20,FALSE)-AVERAGE(Skaters!T3:T623))/STDEV(Skaters!T3:T623)</f>
        <v>-0.52150676825363285</v>
      </c>
      <c r="T183" s="33">
        <f>(VLOOKUP($A183,Skaters!$A1:$V623,21,FALSE)-AVERAGE(Skaters!U3:U623))/STDEV(Skaters!U3:U623)</f>
        <v>-0.38943106475834605</v>
      </c>
      <c r="U183" s="33">
        <f>(VLOOKUP($A183,Skaters!$A1:$V623,22,FALSE)-AVERAGE(Skaters!V3:V623))/STDEV(Skaters!V3:V623)</f>
        <v>-0.18967972741657435</v>
      </c>
      <c r="V183" s="33">
        <f>IFERROR((VLOOKUP($A183,Skaters!A1:X623,23,FALSE)-AVERAGE(Skaters!W3:W623))/STDEV(Skaters!W3:W623),0)</f>
        <v>0</v>
      </c>
      <c r="W183" s="33">
        <f>IFERROR((VLOOKUP($A183,Skaters!A1:X623,24,FALSE)-AVERAGE(Skaters!X3:X623))/STDEV(Skaters!X3:X623),0)</f>
        <v>0</v>
      </c>
    </row>
    <row r="184" spans="1:23" ht="21.25" customHeight="1" x14ac:dyDescent="0.15">
      <c r="A184" s="44" t="s">
        <v>273</v>
      </c>
      <c r="B184" s="48" t="s">
        <v>94</v>
      </c>
      <c r="C184" s="49">
        <v>35</v>
      </c>
      <c r="D184" s="48" t="s">
        <v>73</v>
      </c>
      <c r="E184" s="40">
        <f t="shared" si="4"/>
        <v>1.7972289361517189</v>
      </c>
      <c r="F184" s="41">
        <f t="shared" si="5"/>
        <v>4.0846112185266341E-2</v>
      </c>
      <c r="G184" s="42">
        <f>VLOOKUP(A184,Skaters!A1:G623,7,FALSE)</f>
        <v>44</v>
      </c>
      <c r="H184" s="43">
        <f>(VLOOKUP($A184,Skaters!$A1:$V623,8,FALSE)-AVERAGE(Skaters!H3:H623))/STDEV(Skaters!H3:H623)</f>
        <v>-0.2535523864121621</v>
      </c>
      <c r="I184" s="33">
        <f>(VLOOKUP($A184,Skaters!$A1:$V623,10,FALSE)-AVERAGE(Skaters!J3:J623))/STDEV(Skaters!J3:J623)</f>
        <v>-8.5282702876586527E-2</v>
      </c>
      <c r="J184" s="33">
        <f>(VLOOKUP($A184,Skaters!$A1:$V623,11,FALSE)-AVERAGE(Skaters!K3:K623))/STDEV(Skaters!K3:K623)</f>
        <v>0.47280014351842092</v>
      </c>
      <c r="K184" s="33">
        <f>(VLOOKUP($A184,Skaters!$A1:$V623,12,FALSE)-AVERAGE(Skaters!L3:L623))/STDEV(Skaters!L3:L623)</f>
        <v>0.25651678537709766</v>
      </c>
      <c r="L184" s="33">
        <f>(VLOOKUP($A184,Skaters!$A1:$V623,13,FALSE)-AVERAGE(Skaters!M3:M623))/STDEV(Skaters!M3:M623)</f>
        <v>0.10334854736369764</v>
      </c>
      <c r="M184" s="33">
        <f>(VLOOKUP($A184,Skaters!$A1:$V623,14,FALSE)-AVERAGE(Skaters!N3:N623))/STDEV(Skaters!N3:N623)</f>
        <v>0.55151241124310924</v>
      </c>
      <c r="N184" s="33">
        <f>(VLOOKUP($A184,Skaters!$A1:$V623,15,FALSE)-AVERAGE(Skaters!O3:O623))/STDEV(Skaters!O3:O623)</f>
        <v>1.1251091755895062</v>
      </c>
      <c r="O184" s="33">
        <f>(VLOOKUP($A184,Skaters!$A1:$V623,16,FALSE)-AVERAGE(Skaters!P3:P623))/STDEV(Skaters!P3:P623)</f>
        <v>7.5225900846046481E-2</v>
      </c>
      <c r="P184" s="33">
        <f>(VLOOKUP($A184,Skaters!$A1:$V623,17,FALSE)-AVERAGE(Skaters!Q3:Q623))/STDEV(Skaters!Q3:Q623)</f>
        <v>-0.73954326773748968</v>
      </c>
      <c r="Q184" s="33">
        <f>(VLOOKUP($A184,Skaters!$A1:$V623,18,FALSE)-AVERAGE(Skaters!R3:R623))/STDEV(Skaters!R3:R623)</f>
        <v>0.10602787171063428</v>
      </c>
      <c r="R184" s="33">
        <f>(VLOOKUP($A184,Skaters!$A1:$V623,19,FALSE)-AVERAGE(Skaters!S3:S623))/STDEV(Skaters!S3:S623)</f>
        <v>4.4943732536721612E-2</v>
      </c>
      <c r="S184" s="33">
        <f>(VLOOKUP($A184,Skaters!$A1:$V623,20,FALSE)-AVERAGE(Skaters!T3:T623))/STDEV(Skaters!T3:T623)</f>
        <v>-0.55462661192443719</v>
      </c>
      <c r="T184" s="33">
        <f>(VLOOKUP($A184,Skaters!$A1:$V623,21,FALSE)-AVERAGE(Skaters!U3:U623))/STDEV(Skaters!U3:U623)</f>
        <v>-0.56932636233694267</v>
      </c>
      <c r="U184" s="33">
        <f>(VLOOKUP($A184,Skaters!$A1:$V623,22,FALSE)-AVERAGE(Skaters!V3:V623))/STDEV(Skaters!V3:V623)</f>
        <v>0.32805073002692281</v>
      </c>
      <c r="V184" s="33">
        <f>IFERROR((VLOOKUP($A184,Skaters!A1:X623,23,FALSE)-AVERAGE(Skaters!W3:W623))/STDEV(Skaters!W3:W623),0)</f>
        <v>0</v>
      </c>
      <c r="W184" s="33">
        <f>IFERROR((VLOOKUP($A184,Skaters!A1:X623,24,FALSE)-AVERAGE(Skaters!X3:X623))/STDEV(Skaters!X3:X623),0)</f>
        <v>0</v>
      </c>
    </row>
    <row r="185" spans="1:23" ht="21.25" customHeight="1" x14ac:dyDescent="0.15">
      <c r="A185" s="44" t="s">
        <v>215</v>
      </c>
      <c r="B185" s="45" t="s">
        <v>216</v>
      </c>
      <c r="C185" s="46">
        <v>20</v>
      </c>
      <c r="D185" s="45" t="s">
        <v>60</v>
      </c>
      <c r="E185" s="40">
        <f t="shared" si="4"/>
        <v>1.7858338454815608</v>
      </c>
      <c r="F185" s="41">
        <f t="shared" si="5"/>
        <v>4.579061142260412E-2</v>
      </c>
      <c r="G185" s="42">
        <f>VLOOKUP(A185,Skaters!A1:G623,7,FALSE)</f>
        <v>39</v>
      </c>
      <c r="H185" s="43">
        <f>(VLOOKUP($A185,Skaters!$A1:$V623,8,FALSE)-AVERAGE(Skaters!H3:H623))/STDEV(Skaters!H3:H623)</f>
        <v>0.28872318690142446</v>
      </c>
      <c r="I185" s="33">
        <f>(VLOOKUP($A185,Skaters!$A1:$V623,10,FALSE)-AVERAGE(Skaters!J3:J623))/STDEV(Skaters!J3:J623)</f>
        <v>0.55541579136816288</v>
      </c>
      <c r="J185" s="33">
        <f>(VLOOKUP($A185,Skaters!$A1:$V623,11,FALSE)-AVERAGE(Skaters!K3:K623))/STDEV(Skaters!K3:K623)</f>
        <v>1.0736627077862608</v>
      </c>
      <c r="K185" s="33">
        <f>(VLOOKUP($A185,Skaters!$A1:$V623,12,FALSE)-AVERAGE(Skaters!L3:L623))/STDEV(Skaters!L3:L623)</f>
        <v>0.93546093476972858</v>
      </c>
      <c r="L185" s="33">
        <f>(VLOOKUP($A185,Skaters!$A1:$V623,13,FALSE)-AVERAGE(Skaters!M3:M623))/STDEV(Skaters!M3:M623)</f>
        <v>0.67306218191717238</v>
      </c>
      <c r="M185" s="33">
        <f>(VLOOKUP($A185,Skaters!$A1:$V623,14,FALSE)-AVERAGE(Skaters!N3:N623))/STDEV(Skaters!N3:N623)</f>
        <v>0.39506923810923184</v>
      </c>
      <c r="N185" s="33">
        <f>(VLOOKUP($A185,Skaters!$A1:$V623,15,FALSE)-AVERAGE(Skaters!O3:O623))/STDEV(Skaters!O3:O623)</f>
        <v>0.42248670810619321</v>
      </c>
      <c r="O185" s="33">
        <f>(VLOOKUP($A185,Skaters!$A1:$V623,16,FALSE)-AVERAGE(Skaters!P3:P623))/STDEV(Skaters!P3:P623)</f>
        <v>-0.9299509259431471</v>
      </c>
      <c r="P185" s="33">
        <f>(VLOOKUP($A185,Skaters!$A1:$V623,17,FALSE)-AVERAGE(Skaters!Q3:Q623))/STDEV(Skaters!Q3:Q623)</f>
        <v>-1.2303114026695745</v>
      </c>
      <c r="Q185" s="33">
        <f>(VLOOKUP($A185,Skaters!$A1:$V623,18,FALSE)-AVERAGE(Skaters!R3:R623))/STDEV(Skaters!R3:R623)</f>
        <v>-8.8426177530814901E-3</v>
      </c>
      <c r="R185" s="33">
        <f>(VLOOKUP($A185,Skaters!$A1:$V623,19,FALSE)-AVERAGE(Skaters!S3:S623))/STDEV(Skaters!S3:S623)</f>
        <v>0.44339176241433309</v>
      </c>
      <c r="S185" s="33">
        <f>(VLOOKUP($A185,Skaters!$A1:$V623,20,FALSE)-AVERAGE(Skaters!T3:T623))/STDEV(Skaters!T3:T623)</f>
        <v>0.56366651810590052</v>
      </c>
      <c r="T185" s="33">
        <f>(VLOOKUP($A185,Skaters!$A1:$V623,21,FALSE)-AVERAGE(Skaters!U3:U623))/STDEV(Skaters!U3:U623)</f>
        <v>1.0612182696336319</v>
      </c>
      <c r="U185" s="33">
        <f>(VLOOKUP($A185,Skaters!$A1:$V623,22,FALSE)-AVERAGE(Skaters!V3:V623))/STDEV(Skaters!V3:V623)</f>
        <v>0.66365242895204857</v>
      </c>
      <c r="V185" s="33">
        <f>IFERROR((VLOOKUP($A185,Skaters!A1:X623,23,FALSE)-AVERAGE(Skaters!W3:W623))/STDEV(Skaters!W3:W623),0)</f>
        <v>0</v>
      </c>
      <c r="W185" s="33">
        <f>IFERROR((VLOOKUP($A185,Skaters!A1:X623,24,FALSE)-AVERAGE(Skaters!X3:X623))/STDEV(Skaters!X3:X623),0)</f>
        <v>0</v>
      </c>
    </row>
    <row r="186" spans="1:23" ht="21.25" customHeight="1" x14ac:dyDescent="0.15">
      <c r="A186" s="44" t="s">
        <v>230</v>
      </c>
      <c r="B186" s="48" t="s">
        <v>186</v>
      </c>
      <c r="C186" s="49">
        <v>31</v>
      </c>
      <c r="D186" s="48" t="s">
        <v>63</v>
      </c>
      <c r="E186" s="40">
        <f t="shared" si="4"/>
        <v>1.7517138421126153</v>
      </c>
      <c r="F186" s="41">
        <f t="shared" si="5"/>
        <v>4.2724727856405249E-2</v>
      </c>
      <c r="G186" s="42">
        <f>VLOOKUP(A186,Skaters!A1:G623,7,FALSE)</f>
        <v>41</v>
      </c>
      <c r="H186" s="43">
        <f>(VLOOKUP($A186,Skaters!$A1:$V623,8,FALSE)-AVERAGE(Skaters!H3:H623))/STDEV(Skaters!H3:H623)</f>
        <v>0.32450247839017643</v>
      </c>
      <c r="I186" s="33">
        <f>(VLOOKUP($A186,Skaters!$A1:$V623,10,FALSE)-AVERAGE(Skaters!J3:J623))/STDEV(Skaters!J3:J623)</f>
        <v>1.0258144658897681</v>
      </c>
      <c r="J186" s="33">
        <f>(VLOOKUP($A186,Skaters!$A1:$V623,11,FALSE)-AVERAGE(Skaters!K3:K623))/STDEV(Skaters!K3:K623)</f>
        <v>0.32718221139837383</v>
      </c>
      <c r="K186" s="33">
        <f>(VLOOKUP($A186,Skaters!$A1:$V623,12,FALSE)-AVERAGE(Skaters!L3:L623))/STDEV(Skaters!L3:L623)</f>
        <v>0.68865609526232552</v>
      </c>
      <c r="L186" s="33">
        <f>(VLOOKUP($A186,Skaters!$A1:$V623,13,FALSE)-AVERAGE(Skaters!M3:M623))/STDEV(Skaters!M3:M623)</f>
        <v>0.66653566298260647</v>
      </c>
      <c r="M186" s="33">
        <f>(VLOOKUP($A186,Skaters!$A1:$V623,14,FALSE)-AVERAGE(Skaters!N3:N623))/STDEV(Skaters!N3:N623)</f>
        <v>0.54708796605386767</v>
      </c>
      <c r="N186" s="33">
        <f>(VLOOKUP($A186,Skaters!$A1:$V623,15,FALSE)-AVERAGE(Skaters!O3:O623))/STDEV(Skaters!O3:O623)</f>
        <v>0.52891742049584267</v>
      </c>
      <c r="O186" s="33">
        <f>(VLOOKUP($A186,Skaters!$A1:$V623,16,FALSE)-AVERAGE(Skaters!P3:P623))/STDEV(Skaters!P3:P623)</f>
        <v>-0.48945866496585361</v>
      </c>
      <c r="P186" s="33">
        <f>(VLOOKUP($A186,Skaters!$A1:$V623,17,FALSE)-AVERAGE(Skaters!Q3:Q623))/STDEV(Skaters!Q3:Q623)</f>
        <v>-0.92613526818773806</v>
      </c>
      <c r="Q186" s="33">
        <f>(VLOOKUP($A186,Skaters!$A1:$V623,18,FALSE)-AVERAGE(Skaters!R3:R623))/STDEV(Skaters!R3:R623)</f>
        <v>-0.3072772536881222</v>
      </c>
      <c r="R186" s="33">
        <f>(VLOOKUP($A186,Skaters!$A1:$V623,19,FALSE)-AVERAGE(Skaters!S3:S623))/STDEV(Skaters!S3:S623)</f>
        <v>0.81523313322541768</v>
      </c>
      <c r="S186" s="33">
        <f>(VLOOKUP($A186,Skaters!$A1:$V623,20,FALSE)-AVERAGE(Skaters!T3:T623))/STDEV(Skaters!T3:T623)</f>
        <v>-0.56018259872228893</v>
      </c>
      <c r="T186" s="33">
        <f>(VLOOKUP($A186,Skaters!$A1:$V623,21,FALSE)-AVERAGE(Skaters!U3:U623))/STDEV(Skaters!U3:U623)</f>
        <v>-0.58703189070391149</v>
      </c>
      <c r="U186" s="33">
        <f>(VLOOKUP($A186,Skaters!$A1:$V623,22,FALSE)-AVERAGE(Skaters!V3:V623))/STDEV(Skaters!V3:V623)</f>
        <v>-1.2078191348136267</v>
      </c>
      <c r="V186" s="33">
        <f>IFERROR((VLOOKUP($A186,Skaters!A1:X623,23,FALSE)-AVERAGE(Skaters!W3:W623))/STDEV(Skaters!W3:W623),0)</f>
        <v>0</v>
      </c>
      <c r="W186" s="33">
        <f>IFERROR((VLOOKUP($A186,Skaters!A1:X623,24,FALSE)-AVERAGE(Skaters!X3:X623))/STDEV(Skaters!X3:X623),0)</f>
        <v>0</v>
      </c>
    </row>
    <row r="187" spans="1:23" ht="21.25" customHeight="1" x14ac:dyDescent="0.15">
      <c r="A187" s="44" t="s">
        <v>239</v>
      </c>
      <c r="B187" s="48" t="s">
        <v>122</v>
      </c>
      <c r="C187" s="49">
        <v>22</v>
      </c>
      <c r="D187" s="48" t="s">
        <v>103</v>
      </c>
      <c r="E187" s="40">
        <f t="shared" si="4"/>
        <v>1.743614935171578</v>
      </c>
      <c r="F187" s="41">
        <f t="shared" si="5"/>
        <v>4.2527193540770197E-2</v>
      </c>
      <c r="G187" s="42">
        <f>VLOOKUP(A187,Skaters!A1:G623,7,FALSE)</f>
        <v>41</v>
      </c>
      <c r="H187" s="43">
        <f>(VLOOKUP($A187,Skaters!$A1:$V623,8,FALSE)-AVERAGE(Skaters!H3:H623))/STDEV(Skaters!H3:H623)</f>
        <v>0.53234389790990011</v>
      </c>
      <c r="I187" s="33">
        <f>(VLOOKUP($A187,Skaters!$A1:$V623,10,FALSE)-AVERAGE(Skaters!J3:J623))/STDEV(Skaters!J3:J623)</f>
        <v>1.2317903015119488E-3</v>
      </c>
      <c r="J187" s="33">
        <f>(VLOOKUP($A187,Skaters!$A1:$V623,11,FALSE)-AVERAGE(Skaters!K3:K623))/STDEV(Skaters!K3:K623)</f>
        <v>1.8247435759369617</v>
      </c>
      <c r="K187" s="33">
        <f>(VLOOKUP($A187,Skaters!$A1:$V623,12,FALSE)-AVERAGE(Skaters!L3:L623))/STDEV(Skaters!L3:L623)</f>
        <v>1.1456752189011177</v>
      </c>
      <c r="L187" s="33">
        <f>(VLOOKUP($A187,Skaters!$A1:$V623,13,FALSE)-AVERAGE(Skaters!M3:M623))/STDEV(Skaters!M3:M623)</f>
        <v>-0.37966617860300417</v>
      </c>
      <c r="M187" s="33">
        <f>(VLOOKUP($A187,Skaters!$A1:$V623,14,FALSE)-AVERAGE(Skaters!N3:N623))/STDEV(Skaters!N3:N623)</f>
        <v>-0.47109319330352928</v>
      </c>
      <c r="N187" s="33">
        <f>(VLOOKUP($A187,Skaters!$A1:$V623,15,FALSE)-AVERAGE(Skaters!O3:O623))/STDEV(Skaters!O3:O623)</f>
        <v>0.34554666117999228</v>
      </c>
      <c r="O187" s="33">
        <f>(VLOOKUP($A187,Skaters!$A1:$V623,16,FALSE)-AVERAGE(Skaters!P3:P623))/STDEV(Skaters!P3:P623)</f>
        <v>-0.79578197689223329</v>
      </c>
      <c r="P187" s="33">
        <f>(VLOOKUP($A187,Skaters!$A1:$V623,17,FALSE)-AVERAGE(Skaters!Q3:Q623))/STDEV(Skaters!Q3:Q623)</f>
        <v>-1.4190113745697481</v>
      </c>
      <c r="Q187" s="33">
        <f>(VLOOKUP($A187,Skaters!$A1:$V623,18,FALSE)-AVERAGE(Skaters!R3:R623))/STDEV(Skaters!R3:R623)</f>
        <v>0.74754106324834957</v>
      </c>
      <c r="R187" s="33">
        <f>(VLOOKUP($A187,Skaters!$A1:$V623,19,FALSE)-AVERAGE(Skaters!S3:S623))/STDEV(Skaters!S3:S623)</f>
        <v>-6.522629003665105E-2</v>
      </c>
      <c r="S187" s="33">
        <f>(VLOOKUP($A187,Skaters!$A1:$V623,20,FALSE)-AVERAGE(Skaters!T3:T623))/STDEV(Skaters!T3:T623)</f>
        <v>1.4894656109265318</v>
      </c>
      <c r="T187" s="33">
        <f>(VLOOKUP($A187,Skaters!$A1:$V623,21,FALSE)-AVERAGE(Skaters!U3:U623))/STDEV(Skaters!U3:U623)</f>
        <v>2.0084614657393893</v>
      </c>
      <c r="U187" s="33">
        <f>(VLOOKUP($A187,Skaters!$A1:$V623,22,FALSE)-AVERAGE(Skaters!V3:V623))/STDEV(Skaters!V3:V623)</f>
        <v>0.82458924730067451</v>
      </c>
      <c r="V187" s="33">
        <f>IFERROR((VLOOKUP($A187,Skaters!A1:X623,23,FALSE)-AVERAGE(Skaters!W3:W623))/STDEV(Skaters!W3:W623),0)</f>
        <v>0</v>
      </c>
      <c r="W187" s="33">
        <f>IFERROR((VLOOKUP($A187,Skaters!A1:X623,24,FALSE)-AVERAGE(Skaters!X3:X623))/STDEV(Skaters!X3:X623),0)</f>
        <v>0</v>
      </c>
    </row>
    <row r="188" spans="1:23" ht="21.25" customHeight="1" x14ac:dyDescent="0.15">
      <c r="A188" s="44" t="s">
        <v>305</v>
      </c>
      <c r="B188" s="48" t="s">
        <v>70</v>
      </c>
      <c r="C188" s="49">
        <v>24</v>
      </c>
      <c r="D188" s="48" t="s">
        <v>103</v>
      </c>
      <c r="E188" s="40">
        <f t="shared" si="4"/>
        <v>1.7279376685054897</v>
      </c>
      <c r="F188" s="41">
        <f t="shared" si="5"/>
        <v>4.4306094064243323E-2</v>
      </c>
      <c r="G188" s="42">
        <f>VLOOKUP(A188,Skaters!A1:G623,7,FALSE)</f>
        <v>39</v>
      </c>
      <c r="H188" s="43">
        <f>(VLOOKUP($A188,Skaters!$A1:$V623,8,FALSE)-AVERAGE(Skaters!H3:H623))/STDEV(Skaters!H3:H623)</f>
        <v>0.50153793324603868</v>
      </c>
      <c r="I188" s="33">
        <f>(VLOOKUP($A188,Skaters!$A1:$V623,10,FALSE)-AVERAGE(Skaters!J3:J623))/STDEV(Skaters!J3:J623)</f>
        <v>0.44018142304548474</v>
      </c>
      <c r="J188" s="33">
        <f>(VLOOKUP($A188,Skaters!$A1:$V623,11,FALSE)-AVERAGE(Skaters!K3:K623))/STDEV(Skaters!K3:K623)</f>
        <v>0.24668708902471262</v>
      </c>
      <c r="K188" s="33">
        <f>(VLOOKUP($A188,Skaters!$A1:$V623,12,FALSE)-AVERAGE(Skaters!L3:L623))/STDEV(Skaters!L3:L623)</f>
        <v>0.36220737971184574</v>
      </c>
      <c r="L188" s="33">
        <f>(VLOOKUP($A188,Skaters!$A1:$V623,13,FALSE)-AVERAGE(Skaters!M3:M623))/STDEV(Skaters!M3:M623)</f>
        <v>-0.14846966142780321</v>
      </c>
      <c r="M188" s="33">
        <f>(VLOOKUP($A188,Skaters!$A1:$V623,14,FALSE)-AVERAGE(Skaters!N3:N623))/STDEV(Skaters!N3:N623)</f>
        <v>8.9018552309397633E-2</v>
      </c>
      <c r="N188" s="33">
        <f>(VLOOKUP($A188,Skaters!$A1:$V623,15,FALSE)-AVERAGE(Skaters!O3:O623))/STDEV(Skaters!O3:O623)</f>
        <v>-0.10267779845210843</v>
      </c>
      <c r="O188" s="33">
        <f>(VLOOKUP($A188,Skaters!$A1:$V623,16,FALSE)-AVERAGE(Skaters!P3:P623))/STDEV(Skaters!P3:P623)</f>
        <v>-2.1090327926599754E-2</v>
      </c>
      <c r="P188" s="33">
        <f>(VLOOKUP($A188,Skaters!$A1:$V623,17,FALSE)-AVERAGE(Skaters!Q3:Q623))/STDEV(Skaters!Q3:Q623)</f>
        <v>-0.36476617993826005</v>
      </c>
      <c r="Q188" s="33">
        <f>(VLOOKUP($A188,Skaters!$A1:$V623,18,FALSE)-AVERAGE(Skaters!R3:R623))/STDEV(Skaters!R3:R623)</f>
        <v>1.3133069442418037</v>
      </c>
      <c r="R188" s="33">
        <f>(VLOOKUP($A188,Skaters!$A1:$V623,19,FALSE)-AVERAGE(Skaters!S3:S623))/STDEV(Skaters!S3:S623)</f>
        <v>0.75375160644547634</v>
      </c>
      <c r="S188" s="33">
        <f>(VLOOKUP($A188,Skaters!$A1:$V623,20,FALSE)-AVERAGE(Skaters!T3:T623))/STDEV(Skaters!T3:T623)</f>
        <v>1.3916750212222844</v>
      </c>
      <c r="T188" s="33">
        <f>(VLOOKUP($A188,Skaters!$A1:$V623,21,FALSE)-AVERAGE(Skaters!U3:U623))/STDEV(Skaters!U3:U623)</f>
        <v>1.6633981736733636</v>
      </c>
      <c r="U188" s="33">
        <f>(VLOOKUP($A188,Skaters!$A1:$V623,22,FALSE)-AVERAGE(Skaters!V3:V623))/STDEV(Skaters!V3:V623)</f>
        <v>0.92553248475023142</v>
      </c>
      <c r="V188" s="33">
        <f>IFERROR((VLOOKUP($A188,Skaters!A1:X623,23,FALSE)-AVERAGE(Skaters!W3:W623))/STDEV(Skaters!W3:W623),0)</f>
        <v>0</v>
      </c>
      <c r="W188" s="33">
        <f>IFERROR((VLOOKUP($A188,Skaters!A1:X623,24,FALSE)-AVERAGE(Skaters!X3:X623))/STDEV(Skaters!X3:X623),0)</f>
        <v>0</v>
      </c>
    </row>
    <row r="189" spans="1:23" ht="21.25" customHeight="1" x14ac:dyDescent="0.15">
      <c r="A189" s="44" t="s">
        <v>274</v>
      </c>
      <c r="B189" s="45" t="s">
        <v>83</v>
      </c>
      <c r="C189" s="46">
        <v>29</v>
      </c>
      <c r="D189" s="45" t="s">
        <v>59</v>
      </c>
      <c r="E189" s="40">
        <f t="shared" si="4"/>
        <v>1.7099385632728457</v>
      </c>
      <c r="F189" s="41">
        <f t="shared" si="5"/>
        <v>4.1705818616410872E-2</v>
      </c>
      <c r="G189" s="42">
        <f>VLOOKUP(A189,Skaters!A1:G623,7,FALSE)</f>
        <v>41</v>
      </c>
      <c r="H189" s="43">
        <f>(VLOOKUP($A189,Skaters!$A1:$V623,8,FALSE)-AVERAGE(Skaters!H3:H623))/STDEV(Skaters!H3:H623)</f>
        <v>0.47592144019023308</v>
      </c>
      <c r="I189" s="33">
        <f>(VLOOKUP($A189,Skaters!$A1:$V623,10,FALSE)-AVERAGE(Skaters!J3:J623))/STDEV(Skaters!J3:J623)</f>
        <v>0.56054217566821751</v>
      </c>
      <c r="J189" s="33">
        <f>(VLOOKUP($A189,Skaters!$A1:$V623,11,FALSE)-AVERAGE(Skaters!K3:K623))/STDEV(Skaters!K3:K623)</f>
        <v>0.51256067907849001</v>
      </c>
      <c r="K189" s="33">
        <f>(VLOOKUP($A189,Skaters!$A1:$V623,12,FALSE)-AVERAGE(Skaters!L3:L623))/STDEV(Skaters!L3:L623)</f>
        <v>0.58576384754342758</v>
      </c>
      <c r="L189" s="33">
        <f>(VLOOKUP($A189,Skaters!$A1:$V623,13,FALSE)-AVERAGE(Skaters!M3:M623))/STDEV(Skaters!M3:M623)</f>
        <v>0.3367960782594745</v>
      </c>
      <c r="M189" s="33">
        <f>(VLOOKUP($A189,Skaters!$A1:$V623,14,FALSE)-AVERAGE(Skaters!N3:N623))/STDEV(Skaters!N3:N623)</f>
        <v>-0.31633165886969766</v>
      </c>
      <c r="N189" s="33">
        <f>(VLOOKUP($A189,Skaters!$A1:$V623,15,FALSE)-AVERAGE(Skaters!O3:O623))/STDEV(Skaters!O3:O623)</f>
        <v>-0.21260428208033977</v>
      </c>
      <c r="O189" s="33">
        <f>(VLOOKUP($A189,Skaters!$A1:$V623,16,FALSE)-AVERAGE(Skaters!P3:P623))/STDEV(Skaters!P3:P623)</f>
        <v>-0.39526183621551486</v>
      </c>
      <c r="P189" s="33">
        <f>(VLOOKUP($A189,Skaters!$A1:$V623,17,FALSE)-AVERAGE(Skaters!Q3:Q623))/STDEV(Skaters!Q3:Q623)</f>
        <v>-1.0010068495335018</v>
      </c>
      <c r="Q189" s="33">
        <f>(VLOOKUP($A189,Skaters!$A1:$V623,18,FALSE)-AVERAGE(Skaters!R3:R623))/STDEV(Skaters!R3:R623)</f>
        <v>0.90790574856251816</v>
      </c>
      <c r="R189" s="33">
        <f>(VLOOKUP($A189,Skaters!$A1:$V623,19,FALSE)-AVERAGE(Skaters!S3:S623))/STDEV(Skaters!S3:S623)</f>
        <v>0.65566056338832923</v>
      </c>
      <c r="S189" s="33">
        <f>(VLOOKUP($A189,Skaters!$A1:$V623,20,FALSE)-AVERAGE(Skaters!T3:T623))/STDEV(Skaters!T3:T623)</f>
        <v>2.5046621602165775</v>
      </c>
      <c r="T189" s="33">
        <f>(VLOOKUP($A189,Skaters!$A1:$V623,21,FALSE)-AVERAGE(Skaters!U3:U623))/STDEV(Skaters!U3:U623)</f>
        <v>2.3946778590480955</v>
      </c>
      <c r="U189" s="33">
        <f>(VLOOKUP($A189,Skaters!$A1:$V623,22,FALSE)-AVERAGE(Skaters!V3:V623))/STDEV(Skaters!V3:V623)</f>
        <v>1.1148564740016262</v>
      </c>
      <c r="V189" s="33">
        <f>IFERROR((VLOOKUP($A189,Skaters!A1:X623,23,FALSE)-AVERAGE(Skaters!W3:W623))/STDEV(Skaters!W3:W623),0)</f>
        <v>0</v>
      </c>
      <c r="W189" s="33">
        <f>IFERROR((VLOOKUP($A189,Skaters!A1:X623,24,FALSE)-AVERAGE(Skaters!X3:X623))/STDEV(Skaters!X3:X623),0)</f>
        <v>0</v>
      </c>
    </row>
    <row r="190" spans="1:23" ht="21.25" customHeight="1" x14ac:dyDescent="0.15">
      <c r="A190" s="44" t="s">
        <v>227</v>
      </c>
      <c r="B190" s="45" t="s">
        <v>135</v>
      </c>
      <c r="C190" s="46">
        <v>25</v>
      </c>
      <c r="D190" s="45" t="s">
        <v>73</v>
      </c>
      <c r="E190" s="40">
        <f t="shared" si="4"/>
        <v>1.6568798304328376</v>
      </c>
      <c r="F190" s="41">
        <f t="shared" si="5"/>
        <v>4.1421995760820937E-2</v>
      </c>
      <c r="G190" s="42">
        <f>VLOOKUP(A190,Skaters!A1:G623,7,FALSE)</f>
        <v>40</v>
      </c>
      <c r="H190" s="43">
        <f>(VLOOKUP($A190,Skaters!$A1:$V623,8,FALSE)-AVERAGE(Skaters!H3:H623))/STDEV(Skaters!H3:H623)</f>
        <v>0.48246793819485412</v>
      </c>
      <c r="I190" s="33">
        <f>(VLOOKUP($A190,Skaters!$A1:$V623,10,FALSE)-AVERAGE(Skaters!J3:J623))/STDEV(Skaters!J3:J623)</f>
        <v>1.1441244307817018</v>
      </c>
      <c r="J190" s="33">
        <f>(VLOOKUP($A190,Skaters!$A1:$V623,11,FALSE)-AVERAGE(Skaters!K3:K623))/STDEV(Skaters!K3:K623)</f>
        <v>-0.1582009550715911</v>
      </c>
      <c r="K190" s="33">
        <f>(VLOOKUP($A190,Skaters!$A1:$V623,12,FALSE)-AVERAGE(Skaters!L3:L623))/STDEV(Skaters!L3:L623)</f>
        <v>0.43980457692114922</v>
      </c>
      <c r="L190" s="33">
        <f>(VLOOKUP($A190,Skaters!$A1:$V623,13,FALSE)-AVERAGE(Skaters!M3:M623))/STDEV(Skaters!M3:M623)</f>
        <v>1.2515299916446259</v>
      </c>
      <c r="M190" s="33">
        <f>(VLOOKUP($A190,Skaters!$A1:$V623,14,FALSE)-AVERAGE(Skaters!N3:N623))/STDEV(Skaters!N3:N623)</f>
        <v>0.46961273509584445</v>
      </c>
      <c r="N190" s="33">
        <f>(VLOOKUP($A190,Skaters!$A1:$V623,15,FALSE)-AVERAGE(Skaters!O3:O623))/STDEV(Skaters!O3:O623)</f>
        <v>0.67264406394472298</v>
      </c>
      <c r="O190" s="33">
        <f>(VLOOKUP($A190,Skaters!$A1:$V623,16,FALSE)-AVERAGE(Skaters!P3:P623))/STDEV(Skaters!P3:P623)</f>
        <v>-0.86681516557057814</v>
      </c>
      <c r="P190" s="33">
        <f>(VLOOKUP($A190,Skaters!$A1:$V623,17,FALSE)-AVERAGE(Skaters!Q3:Q623))/STDEV(Skaters!Q3:Q623)</f>
        <v>-0.17383139171153125</v>
      </c>
      <c r="Q190" s="33">
        <f>(VLOOKUP($A190,Skaters!$A1:$V623,18,FALSE)-AVERAGE(Skaters!R3:R623))/STDEV(Skaters!R3:R623)</f>
        <v>-0.3864025352960439</v>
      </c>
      <c r="R190" s="33">
        <f>(VLOOKUP($A190,Skaters!$A1:$V623,19,FALSE)-AVERAGE(Skaters!S3:S623))/STDEV(Skaters!S3:S623)</f>
        <v>1.0719997024433869</v>
      </c>
      <c r="S190" s="33">
        <f>(VLOOKUP($A190,Skaters!$A1:$V623,20,FALSE)-AVERAGE(Skaters!T3:T623))/STDEV(Skaters!T3:T623)</f>
        <v>-0.35774620791313938</v>
      </c>
      <c r="T190" s="33">
        <f>(VLOOKUP($A190,Skaters!$A1:$V623,21,FALSE)-AVERAGE(Skaters!U3:U623))/STDEV(Skaters!U3:U623)</f>
        <v>-0.34872395378313853</v>
      </c>
      <c r="U190" s="33">
        <f>(VLOOKUP($A190,Skaters!$A1:$V623,22,FALSE)-AVERAGE(Skaters!V3:V623))/STDEV(Skaters!V3:V623)</f>
        <v>0.8302492911709547</v>
      </c>
      <c r="V190" s="33">
        <f>IFERROR((VLOOKUP($A190,Skaters!A1:X623,23,FALSE)-AVERAGE(Skaters!W3:W623))/STDEV(Skaters!W3:W623),0)</f>
        <v>0</v>
      </c>
      <c r="W190" s="33">
        <f>IFERROR((VLOOKUP($A190,Skaters!A1:X623,24,FALSE)-AVERAGE(Skaters!X3:X623))/STDEV(Skaters!X3:X623),0)</f>
        <v>0</v>
      </c>
    </row>
    <row r="191" spans="1:23" ht="21.25" customHeight="1" x14ac:dyDescent="0.15">
      <c r="A191" s="44" t="s">
        <v>262</v>
      </c>
      <c r="B191" s="45" t="s">
        <v>127</v>
      </c>
      <c r="C191" s="46">
        <v>29</v>
      </c>
      <c r="D191" s="45" t="s">
        <v>59</v>
      </c>
      <c r="E191" s="40">
        <f t="shared" si="4"/>
        <v>1.6192162966742027</v>
      </c>
      <c r="F191" s="41">
        <f t="shared" si="5"/>
        <v>3.3733672847379222E-2</v>
      </c>
      <c r="G191" s="42">
        <f>VLOOKUP(A191,Skaters!A1:G623,7,FALSE)</f>
        <v>48</v>
      </c>
      <c r="H191" s="43">
        <f>(VLOOKUP($A191,Skaters!$A1:$V623,8,FALSE)-AVERAGE(Skaters!H3:H623))/STDEV(Skaters!H3:H623)</f>
        <v>0.15798017054042046</v>
      </c>
      <c r="I191" s="33">
        <f>(VLOOKUP($A191,Skaters!$A1:$V623,10,FALSE)-AVERAGE(Skaters!J3:J623))/STDEV(Skaters!J3:J623)</f>
        <v>1.0095407600388786</v>
      </c>
      <c r="J191" s="33">
        <f>(VLOOKUP($A191,Skaters!$A1:$V623,11,FALSE)-AVERAGE(Skaters!K3:K623))/STDEV(Skaters!K3:K623)</f>
        <v>-0.10220727640201197</v>
      </c>
      <c r="K191" s="33">
        <f>(VLOOKUP($A191,Skaters!$A1:$V623,12,FALSE)-AVERAGE(Skaters!L3:L623))/STDEV(Skaters!L3:L623)</f>
        <v>0.41153038858551355</v>
      </c>
      <c r="L191" s="33">
        <f>(VLOOKUP($A191,Skaters!$A1:$V623,13,FALSE)-AVERAGE(Skaters!M3:M623))/STDEV(Skaters!M3:M623)</f>
        <v>0.4312757045444543</v>
      </c>
      <c r="M191" s="33">
        <f>(VLOOKUP($A191,Skaters!$A1:$V623,14,FALSE)-AVERAGE(Skaters!N3:N623))/STDEV(Skaters!N3:N623)</f>
        <v>1.0792483653242466</v>
      </c>
      <c r="N191" s="33">
        <f>(VLOOKUP($A191,Skaters!$A1:$V623,15,FALSE)-AVERAGE(Skaters!O3:O623))/STDEV(Skaters!O3:O623)</f>
        <v>0.35562529241484414</v>
      </c>
      <c r="O191" s="33">
        <f>(VLOOKUP($A191,Skaters!$A1:$V623,16,FALSE)-AVERAGE(Skaters!P3:P623))/STDEV(Skaters!P3:P623)</f>
        <v>0.201824614296893</v>
      </c>
      <c r="P191" s="33">
        <f>(VLOOKUP($A191,Skaters!$A1:$V623,17,FALSE)-AVERAGE(Skaters!Q3:Q623))/STDEV(Skaters!Q3:Q623)</f>
        <v>1.5714798276370519</v>
      </c>
      <c r="Q191" s="33">
        <f>(VLOOKUP($A191,Skaters!$A1:$V623,18,FALSE)-AVERAGE(Skaters!R3:R623))/STDEV(Skaters!R3:R623)</f>
        <v>-0.27684279821885538</v>
      </c>
      <c r="R191" s="33">
        <f>(VLOOKUP($A191,Skaters!$A1:$V623,19,FALSE)-AVERAGE(Skaters!S3:S623))/STDEV(Skaters!S3:S623)</f>
        <v>0.86972434027525147</v>
      </c>
      <c r="S191" s="33">
        <f>(VLOOKUP($A191,Skaters!$A1:$V623,20,FALSE)-AVERAGE(Skaters!T3:T623))/STDEV(Skaters!T3:T623)</f>
        <v>3.1677726013612362</v>
      </c>
      <c r="T191" s="33">
        <f>(VLOOKUP($A191,Skaters!$A1:$V623,21,FALSE)-AVERAGE(Skaters!U3:U623))/STDEV(Skaters!U3:U623)</f>
        <v>2.5992524912592141</v>
      </c>
      <c r="U191" s="33">
        <f>(VLOOKUP($A191,Skaters!$A1:$V623,22,FALSE)-AVERAGE(Skaters!V3:V623))/STDEV(Skaters!V3:V623)</f>
        <v>1.2574217563340175</v>
      </c>
      <c r="V191" s="33">
        <f>IFERROR((VLOOKUP($A191,Skaters!A1:X623,23,FALSE)-AVERAGE(Skaters!W3:W623))/STDEV(Skaters!W3:W623),0)</f>
        <v>0</v>
      </c>
      <c r="W191" s="33">
        <f>IFERROR((VLOOKUP($A191,Skaters!A1:X623,24,FALSE)-AVERAGE(Skaters!X3:X623))/STDEV(Skaters!X3:X623),0)</f>
        <v>0</v>
      </c>
    </row>
    <row r="192" spans="1:23" ht="21.25" customHeight="1" x14ac:dyDescent="0.2">
      <c r="A192" s="47" t="s">
        <v>318</v>
      </c>
      <c r="B192" s="38" t="s">
        <v>95</v>
      </c>
      <c r="C192" s="39">
        <v>27</v>
      </c>
      <c r="D192" s="38" t="s">
        <v>84</v>
      </c>
      <c r="E192" s="40">
        <f t="shared" si="4"/>
        <v>1.5967340899926756</v>
      </c>
      <c r="F192" s="41">
        <f t="shared" si="5"/>
        <v>3.9918352249816894E-2</v>
      </c>
      <c r="G192" s="42">
        <f>VLOOKUP(A192,Skaters!A1:G623,7,FALSE)</f>
        <v>40</v>
      </c>
      <c r="H192" s="43">
        <f>(VLOOKUP($A192,Skaters!$A1:$V623,8,FALSE)-AVERAGE(Skaters!H3:H623))/STDEV(Skaters!H3:H623)</f>
        <v>1.4344954857923615</v>
      </c>
      <c r="I192" s="33">
        <f>(VLOOKUP($A192,Skaters!$A1:$V623,10,FALSE)-AVERAGE(Skaters!J3:J623))/STDEV(Skaters!J3:J623)</f>
        <v>-0.50543871303406374</v>
      </c>
      <c r="J192" s="33">
        <f>(VLOOKUP($A192,Skaters!$A1:$V623,11,FALSE)-AVERAGE(Skaters!K3:K623))/STDEV(Skaters!K3:K623)</f>
        <v>-9.4978974353752396E-2</v>
      </c>
      <c r="K192" s="33">
        <f>(VLOOKUP($A192,Skaters!$A1:$V623,12,FALSE)-AVERAGE(Skaters!L3:L623))/STDEV(Skaters!L3:L623)</f>
        <v>-0.29775239761619954</v>
      </c>
      <c r="L192" s="33">
        <f>(VLOOKUP($A192,Skaters!$A1:$V623,13,FALSE)-AVERAGE(Skaters!M3:M623))/STDEV(Skaters!M3:M623)</f>
        <v>0.60132861042779218</v>
      </c>
      <c r="M192" s="33">
        <f>(VLOOKUP($A192,Skaters!$A1:$V623,14,FALSE)-AVERAGE(Skaters!N3:N623))/STDEV(Skaters!N3:N623)</f>
        <v>-0.3625955879234572</v>
      </c>
      <c r="N192" s="33">
        <f>(VLOOKUP($A192,Skaters!$A1:$V623,15,FALSE)-AVERAGE(Skaters!O3:O623))/STDEV(Skaters!O3:O623)</f>
        <v>-0.4877286963118207</v>
      </c>
      <c r="O192" s="33">
        <f>(VLOOKUP($A192,Skaters!$A1:$V623,16,FALSE)-AVERAGE(Skaters!P3:P623))/STDEV(Skaters!P3:P623)</f>
        <v>2.4461046594673688</v>
      </c>
      <c r="P192" s="33">
        <f>(VLOOKUP($A192,Skaters!$A1:$V623,17,FALSE)-AVERAGE(Skaters!Q3:Q623))/STDEV(Skaters!Q3:Q623)</f>
        <v>1.9070133127333551</v>
      </c>
      <c r="Q192" s="33">
        <f>(VLOOKUP($A192,Skaters!$A1:$V623,18,FALSE)-AVERAGE(Skaters!R3:R623))/STDEV(Skaters!R3:R623)</f>
        <v>-0.36255279620284858</v>
      </c>
      <c r="R192" s="33">
        <f>(VLOOKUP($A192,Skaters!$A1:$V623,19,FALSE)-AVERAGE(Skaters!S3:S623))/STDEV(Skaters!S3:S623)</f>
        <v>-0.4205655547915802</v>
      </c>
      <c r="S192" s="33">
        <f>(VLOOKUP($A192,Skaters!$A1:$V623,20,FALSE)-AVERAGE(Skaters!T3:T623))/STDEV(Skaters!T3:T623)</f>
        <v>-0.5927671975926263</v>
      </c>
      <c r="T192" s="33">
        <f>(VLOOKUP($A192,Skaters!$A1:$V623,21,FALSE)-AVERAGE(Skaters!U3:U623))/STDEV(Skaters!U3:U623)</f>
        <v>-0.64690234740083585</v>
      </c>
      <c r="U192" s="33">
        <f>(VLOOKUP($A192,Skaters!$A1:$V623,22,FALSE)-AVERAGE(Skaters!V3:V623))/STDEV(Skaters!V3:V623)</f>
        <v>-1.2078191348136267</v>
      </c>
      <c r="V192" s="33">
        <f>IFERROR((VLOOKUP($A192,Skaters!A1:X623,23,FALSE)-AVERAGE(Skaters!W3:W623))/STDEV(Skaters!W3:W623),0)</f>
        <v>0</v>
      </c>
      <c r="W192" s="33">
        <f>IFERROR((VLOOKUP($A192,Skaters!A1:X623,24,FALSE)-AVERAGE(Skaters!X3:X623))/STDEV(Skaters!X3:X623),0)</f>
        <v>0</v>
      </c>
    </row>
    <row r="193" spans="1:23" ht="21.25" customHeight="1" x14ac:dyDescent="0.15">
      <c r="A193" s="44" t="s">
        <v>378</v>
      </c>
      <c r="B193" s="45" t="s">
        <v>62</v>
      </c>
      <c r="C193" s="46">
        <v>32</v>
      </c>
      <c r="D193" s="45" t="s">
        <v>84</v>
      </c>
      <c r="E193" s="40">
        <f t="shared" si="4"/>
        <v>1.58435118213341</v>
      </c>
      <c r="F193" s="41">
        <f t="shared" si="5"/>
        <v>3.6007981412122955E-2</v>
      </c>
      <c r="G193" s="42">
        <f>VLOOKUP(A193,Skaters!A1:G623,7,FALSE)</f>
        <v>44</v>
      </c>
      <c r="H193" s="43">
        <f>(VLOOKUP($A193,Skaters!$A1:$V623,8,FALSE)-AVERAGE(Skaters!H3:H623))/STDEV(Skaters!H3:H623)</f>
        <v>1.1521120452714224</v>
      </c>
      <c r="I193" s="33">
        <f>(VLOOKUP($A193,Skaters!$A1:$V623,10,FALSE)-AVERAGE(Skaters!J3:J623))/STDEV(Skaters!J3:J623)</f>
        <v>-0.88191772809087277</v>
      </c>
      <c r="J193" s="33">
        <f>(VLOOKUP($A193,Skaters!$A1:$V623,11,FALSE)-AVERAGE(Skaters!K3:K623))/STDEV(Skaters!K3:K623)</f>
        <v>0.3467084347223765</v>
      </c>
      <c r="K193" s="33">
        <f>(VLOOKUP($A193,Skaters!$A1:$V623,12,FALSE)-AVERAGE(Skaters!L3:L623))/STDEV(Skaters!L3:L623)</f>
        <v>-0.19796412429038743</v>
      </c>
      <c r="L193" s="33">
        <f>(VLOOKUP($A193,Skaters!$A1:$V623,13,FALSE)-AVERAGE(Skaters!M3:M623))/STDEV(Skaters!M3:M623)</f>
        <v>-0.17747238803296414</v>
      </c>
      <c r="M193" s="33">
        <f>(VLOOKUP($A193,Skaters!$A1:$V623,14,FALSE)-AVERAGE(Skaters!N3:N623))/STDEV(Skaters!N3:N623)</f>
        <v>-0.71018762990533602</v>
      </c>
      <c r="N193" s="33">
        <f>(VLOOKUP($A193,Skaters!$A1:$V623,15,FALSE)-AVERAGE(Skaters!O3:O623))/STDEV(Skaters!O3:O623)</f>
        <v>-0.80740298115435416</v>
      </c>
      <c r="O193" s="33">
        <f>(VLOOKUP($A193,Skaters!$A1:$V623,16,FALSE)-AVERAGE(Skaters!P3:P623))/STDEV(Skaters!P3:P623)</f>
        <v>1.6888683051818918</v>
      </c>
      <c r="P193" s="33">
        <f>(VLOOKUP($A193,Skaters!$A1:$V623,17,FALSE)-AVERAGE(Skaters!Q3:Q623))/STDEV(Skaters!Q3:Q623)</f>
        <v>1.1674748714200853</v>
      </c>
      <c r="Q193" s="33">
        <f>(VLOOKUP($A193,Skaters!$A1:$V623,18,FALSE)-AVERAGE(Skaters!R3:R623))/STDEV(Skaters!R3:R623)</f>
        <v>1.4155675395073326</v>
      </c>
      <c r="R193" s="33">
        <f>(VLOOKUP($A193,Skaters!$A1:$V623,19,FALSE)-AVERAGE(Skaters!S3:S623))/STDEV(Skaters!S3:S623)</f>
        <v>-0.71401683052206699</v>
      </c>
      <c r="S193" s="33">
        <f>(VLOOKUP($A193,Skaters!$A1:$V623,20,FALSE)-AVERAGE(Skaters!T3:T623))/STDEV(Skaters!T3:T623)</f>
        <v>-0.5927671975926263</v>
      </c>
      <c r="T193" s="33">
        <f>(VLOOKUP($A193,Skaters!$A1:$V623,21,FALSE)-AVERAGE(Skaters!U3:U623))/STDEV(Skaters!U3:U623)</f>
        <v>-0.64690234740083585</v>
      </c>
      <c r="U193" s="33">
        <f>(VLOOKUP($A193,Skaters!$A1:$V623,22,FALSE)-AVERAGE(Skaters!V3:V623))/STDEV(Skaters!V3:V623)</f>
        <v>-1.2078191348136267</v>
      </c>
      <c r="V193" s="33">
        <f>IFERROR((VLOOKUP($A193,Skaters!A1:X623,23,FALSE)-AVERAGE(Skaters!W3:W623))/STDEV(Skaters!W3:W623),0)</f>
        <v>0</v>
      </c>
      <c r="W193" s="33">
        <f>IFERROR((VLOOKUP($A193,Skaters!A1:X623,24,FALSE)-AVERAGE(Skaters!X3:X623))/STDEV(Skaters!X3:X623),0)</f>
        <v>0</v>
      </c>
    </row>
    <row r="194" spans="1:23" ht="21.25" customHeight="1" x14ac:dyDescent="0.15">
      <c r="A194" s="37" t="s">
        <v>347</v>
      </c>
      <c r="B194" s="38" t="s">
        <v>61</v>
      </c>
      <c r="C194" s="39">
        <v>26</v>
      </c>
      <c r="D194" s="38" t="s">
        <v>103</v>
      </c>
      <c r="E194" s="40">
        <f t="shared" si="4"/>
        <v>1.5833290600155712</v>
      </c>
      <c r="F194" s="41">
        <f t="shared" si="5"/>
        <v>3.6821606046873748E-2</v>
      </c>
      <c r="G194" s="42">
        <f>VLOOKUP(A194,Skaters!A1:G623,7,FALSE)</f>
        <v>43</v>
      </c>
      <c r="H194" s="43">
        <f>(VLOOKUP($A194,Skaters!$A1:$V623,8,FALSE)-AVERAGE(Skaters!H3:H623))/STDEV(Skaters!H3:H623)</f>
        <v>-5.4851738053700735E-2</v>
      </c>
      <c r="I194" s="33">
        <f>(VLOOKUP($A194,Skaters!$A1:$V623,10,FALSE)-AVERAGE(Skaters!J3:J623))/STDEV(Skaters!J3:J623)</f>
        <v>0.45694603165728548</v>
      </c>
      <c r="J194" s="33">
        <f>(VLOOKUP($A194,Skaters!$A1:$V623,11,FALSE)-AVERAGE(Skaters!K3:K623))/STDEV(Skaters!K3:K623)</f>
        <v>-0.19348601861284989</v>
      </c>
      <c r="K194" s="33">
        <f>(VLOOKUP($A194,Skaters!$A1:$V623,12,FALSE)-AVERAGE(Skaters!L3:L623))/STDEV(Skaters!L3:L623)</f>
        <v>9.3881340440051045E-2</v>
      </c>
      <c r="L194" s="33">
        <f>(VLOOKUP($A194,Skaters!$A1:$V623,13,FALSE)-AVERAGE(Skaters!M3:M623))/STDEV(Skaters!M3:M623)</f>
        <v>-0.31047349437177135</v>
      </c>
      <c r="M194" s="33">
        <f>(VLOOKUP($A194,Skaters!$A1:$V623,14,FALSE)-AVERAGE(Skaters!N3:N623))/STDEV(Skaters!N3:N623)</f>
        <v>-0.15858927956651539</v>
      </c>
      <c r="N194" s="33">
        <f>(VLOOKUP($A194,Skaters!$A1:$V623,15,FALSE)-AVERAGE(Skaters!O3:O623))/STDEV(Skaters!O3:O623)</f>
        <v>-0.31483708528112431</v>
      </c>
      <c r="O194" s="33">
        <f>(VLOOKUP($A194,Skaters!$A1:$V623,16,FALSE)-AVERAGE(Skaters!P3:P623))/STDEV(Skaters!P3:P623)</f>
        <v>0.28078134100007468</v>
      </c>
      <c r="P194" s="33">
        <f>(VLOOKUP($A194,Skaters!$A1:$V623,17,FALSE)-AVERAGE(Skaters!Q3:Q623))/STDEV(Skaters!Q3:Q623)</f>
        <v>-0.71178305607462033</v>
      </c>
      <c r="Q194" s="33">
        <f>(VLOOKUP($A194,Skaters!$A1:$V623,18,FALSE)-AVERAGE(Skaters!R3:R623))/STDEV(Skaters!R3:R623)</f>
        <v>1.6643982856239565</v>
      </c>
      <c r="R194" s="33">
        <f>(VLOOKUP($A194,Skaters!$A1:$V623,19,FALSE)-AVERAGE(Skaters!S3:S623))/STDEV(Skaters!S3:S623)</f>
        <v>0.64308499032142663</v>
      </c>
      <c r="S194" s="33">
        <f>(VLOOKUP($A194,Skaters!$A1:$V623,20,FALSE)-AVERAGE(Skaters!T3:T623))/STDEV(Skaters!T3:T623)</f>
        <v>1.1370627930985657</v>
      </c>
      <c r="T194" s="33">
        <f>(VLOOKUP($A194,Skaters!$A1:$V623,21,FALSE)-AVERAGE(Skaters!U3:U623))/STDEV(Skaters!U3:U623)</f>
        <v>1.3485901055675722</v>
      </c>
      <c r="U194" s="33">
        <f>(VLOOKUP($A194,Skaters!$A1:$V623,22,FALSE)-AVERAGE(Skaters!V3:V623))/STDEV(Skaters!V3:V623)</f>
        <v>0.93572346675971818</v>
      </c>
      <c r="V194" s="33">
        <f>IFERROR((VLOOKUP($A194,Skaters!A1:X623,23,FALSE)-AVERAGE(Skaters!W3:W623))/STDEV(Skaters!W3:W623),0)</f>
        <v>0</v>
      </c>
      <c r="W194" s="33">
        <f>IFERROR((VLOOKUP($A194,Skaters!A1:X623,24,FALSE)-AVERAGE(Skaters!X3:X623))/STDEV(Skaters!X3:X623),0)</f>
        <v>0</v>
      </c>
    </row>
    <row r="195" spans="1:23" ht="21.25" customHeight="1" x14ac:dyDescent="0.15">
      <c r="A195" s="44" t="s">
        <v>210</v>
      </c>
      <c r="B195" s="45" t="s">
        <v>141</v>
      </c>
      <c r="C195" s="46">
        <v>24</v>
      </c>
      <c r="D195" s="45" t="s">
        <v>63</v>
      </c>
      <c r="E195" s="40">
        <f t="shared" ref="E195:E258" si="6">(H195*G195*H$2)+(I195*I$2)+(J195*J$2)+(K195*K$2)+(L195*L$2)+(M195*M$2)+(N195*N$2)+(O195*O$2)+(P195*P$2)+(Q195*Q$2)+(R195*R$2)+(S195*S$2)+(T195*T$2)+(U195*U$2)+(V195*V$2)+(W195*W$2)</f>
        <v>1.5821667677923954</v>
      </c>
      <c r="F195" s="41">
        <f t="shared" ref="F195:F258" si="7">E195/G195</f>
        <v>3.8589433360790133E-2</v>
      </c>
      <c r="G195" s="42">
        <f>VLOOKUP(A195,Skaters!A1:G623,7,FALSE)</f>
        <v>41</v>
      </c>
      <c r="H195" s="43">
        <f>(VLOOKUP($A195,Skaters!$A1:$V623,8,FALSE)-AVERAGE(Skaters!H3:H623))/STDEV(Skaters!H3:H623)</f>
        <v>2.0011816086560986E-2</v>
      </c>
      <c r="I195" s="33">
        <f>(VLOOKUP($A195,Skaters!$A1:$V623,10,FALSE)-AVERAGE(Skaters!J3:J623))/STDEV(Skaters!J3:J623)</f>
        <v>0.46924076761258759</v>
      </c>
      <c r="J195" s="33">
        <f>(VLOOKUP($A195,Skaters!$A1:$V623,11,FALSE)-AVERAGE(Skaters!K3:K623))/STDEV(Skaters!K3:K623)</f>
        <v>0.87746315148786058</v>
      </c>
      <c r="K195" s="33">
        <f>(VLOOKUP($A195,Skaters!$A1:$V623,12,FALSE)-AVERAGE(Skaters!L3:L623))/STDEV(Skaters!L3:L623)</f>
        <v>0.77173495248366142</v>
      </c>
      <c r="L195" s="33">
        <f>(VLOOKUP($A195,Skaters!$A1:$V623,13,FALSE)-AVERAGE(Skaters!M3:M623))/STDEV(Skaters!M3:M623)</f>
        <v>0.78439565699722169</v>
      </c>
      <c r="M195" s="33">
        <f>(VLOOKUP($A195,Skaters!$A1:$V623,14,FALSE)-AVERAGE(Skaters!N3:N623))/STDEV(Skaters!N3:N623)</f>
        <v>0.38082972755427624</v>
      </c>
      <c r="N195" s="33">
        <f>(VLOOKUP($A195,Skaters!$A1:$V623,15,FALSE)-AVERAGE(Skaters!O3:O623))/STDEV(Skaters!O3:O623)</f>
        <v>0.85604166866154507</v>
      </c>
      <c r="O195" s="33">
        <f>(VLOOKUP($A195,Skaters!$A1:$V623,16,FALSE)-AVERAGE(Skaters!P3:P623))/STDEV(Skaters!P3:P623)</f>
        <v>-0.75165044696761196</v>
      </c>
      <c r="P195" s="33">
        <f>(VLOOKUP($A195,Skaters!$A1:$V623,17,FALSE)-AVERAGE(Skaters!Q3:Q623))/STDEV(Skaters!Q3:Q623)</f>
        <v>-8.2398164818431544E-3</v>
      </c>
      <c r="Q195" s="33">
        <f>(VLOOKUP($A195,Skaters!$A1:$V623,18,FALSE)-AVERAGE(Skaters!R3:R623))/STDEV(Skaters!R3:R623)</f>
        <v>-0.65332402999920758</v>
      </c>
      <c r="R195" s="33">
        <f>(VLOOKUP($A195,Skaters!$A1:$V623,19,FALSE)-AVERAGE(Skaters!S3:S623))/STDEV(Skaters!S3:S623)</f>
        <v>0.25165398236697206</v>
      </c>
      <c r="S195" s="33">
        <f>(VLOOKUP($A195,Skaters!$A1:$V623,20,FALSE)-AVERAGE(Skaters!T3:T623))/STDEV(Skaters!T3:T623)</f>
        <v>-0.53345321764282883</v>
      </c>
      <c r="T195" s="33">
        <f>(VLOOKUP($A195,Skaters!$A1:$V623,21,FALSE)-AVERAGE(Skaters!U3:U623))/STDEV(Skaters!U3:U623)</f>
        <v>-0.56639423515956133</v>
      </c>
      <c r="U195" s="33">
        <f>(VLOOKUP($A195,Skaters!$A1:$V623,22,FALSE)-AVERAGE(Skaters!V3:V623))/STDEV(Skaters!V3:V623)</f>
        <v>0.75591254212881798</v>
      </c>
      <c r="V195" s="33">
        <f>IFERROR((VLOOKUP($A195,Skaters!A1:X623,23,FALSE)-AVERAGE(Skaters!W3:W623))/STDEV(Skaters!W3:W623),0)</f>
        <v>0</v>
      </c>
      <c r="W195" s="33">
        <f>IFERROR((VLOOKUP($A195,Skaters!A1:X623,24,FALSE)-AVERAGE(Skaters!X3:X623))/STDEV(Skaters!X3:X623),0)</f>
        <v>0</v>
      </c>
    </row>
    <row r="196" spans="1:23" ht="21.25" customHeight="1" x14ac:dyDescent="0.15">
      <c r="A196" s="44" t="s">
        <v>247</v>
      </c>
      <c r="B196" s="48" t="s">
        <v>119</v>
      </c>
      <c r="C196" s="49">
        <v>25</v>
      </c>
      <c r="D196" s="48" t="s">
        <v>73</v>
      </c>
      <c r="E196" s="40">
        <f t="shared" si="6"/>
        <v>1.5165340369856695</v>
      </c>
      <c r="F196" s="41">
        <f t="shared" si="7"/>
        <v>3.698863504843096E-2</v>
      </c>
      <c r="G196" s="42">
        <f>VLOOKUP(A196,Skaters!A1:G623,7,FALSE)</f>
        <v>41</v>
      </c>
      <c r="H196" s="43">
        <f>(VLOOKUP($A196,Skaters!$A1:$V623,8,FALSE)-AVERAGE(Skaters!H3:H623))/STDEV(Skaters!H3:H623)</f>
        <v>-0.2488326671968083</v>
      </c>
      <c r="I196" s="33">
        <f>(VLOOKUP($A196,Skaters!$A1:$V623,10,FALSE)-AVERAGE(Skaters!J3:J623))/STDEV(Skaters!J3:J623)</f>
        <v>0.63201372985016724</v>
      </c>
      <c r="J196" s="33">
        <f>(VLOOKUP($A196,Skaters!$A1:$V623,11,FALSE)-AVERAGE(Skaters!K3:K623))/STDEV(Skaters!K3:K623)</f>
        <v>0.45860545650938095</v>
      </c>
      <c r="K196" s="33">
        <f>(VLOOKUP($A196,Skaters!$A1:$V623,12,FALSE)-AVERAGE(Skaters!L3:L623))/STDEV(Skaters!L3:L623)</f>
        <v>0.58558045999386232</v>
      </c>
      <c r="L196" s="33">
        <f>(VLOOKUP($A196,Skaters!$A1:$V623,13,FALSE)-AVERAGE(Skaters!M3:M623))/STDEV(Skaters!M3:M623)</f>
        <v>1.0525655970229006</v>
      </c>
      <c r="M196" s="33">
        <f>(VLOOKUP($A196,Skaters!$A1:$V623,14,FALSE)-AVERAGE(Skaters!N3:N623))/STDEV(Skaters!N3:N623)</f>
        <v>-1.8395569009567191E-2</v>
      </c>
      <c r="N196" s="33">
        <f>(VLOOKUP($A196,Skaters!$A1:$V623,15,FALSE)-AVERAGE(Skaters!O3:O623))/STDEV(Skaters!O3:O623)</f>
        <v>-0.12721576086209577</v>
      </c>
      <c r="O196" s="33">
        <f>(VLOOKUP($A196,Skaters!$A1:$V623,16,FALSE)-AVERAGE(Skaters!P3:P623))/STDEV(Skaters!P3:P623)</f>
        <v>-0.88112137313798289</v>
      </c>
      <c r="P196" s="33">
        <f>(VLOOKUP($A196,Skaters!$A1:$V623,17,FALSE)-AVERAGE(Skaters!Q3:Q623))/STDEV(Skaters!Q3:Q623)</f>
        <v>-0.90711634588602541</v>
      </c>
      <c r="Q196" s="33">
        <f>(VLOOKUP($A196,Skaters!$A1:$V623,18,FALSE)-AVERAGE(Skaters!R3:R623))/STDEV(Skaters!R3:R623)</f>
        <v>0.38168638760329926</v>
      </c>
      <c r="R196" s="33">
        <f>(VLOOKUP($A196,Skaters!$A1:$V623,19,FALSE)-AVERAGE(Skaters!S3:S623))/STDEV(Skaters!S3:S623)</f>
        <v>0.57928594199083183</v>
      </c>
      <c r="S196" s="33">
        <f>(VLOOKUP($A196,Skaters!$A1:$V623,20,FALSE)-AVERAGE(Skaters!T3:T623))/STDEV(Skaters!T3:T623)</f>
        <v>-0.56303938955306432</v>
      </c>
      <c r="T196" s="33">
        <f>(VLOOKUP($A196,Skaters!$A1:$V623,21,FALSE)-AVERAGE(Skaters!U3:U623))/STDEV(Skaters!U3:U623)</f>
        <v>-0.58918220604191673</v>
      </c>
      <c r="U196" s="33">
        <f>(VLOOKUP($A196,Skaters!$A1:$V623,22,FALSE)-AVERAGE(Skaters!V3:V623))/STDEV(Skaters!V3:V623)</f>
        <v>0.3751120237286743</v>
      </c>
      <c r="V196" s="33">
        <f>IFERROR((VLOOKUP($A196,Skaters!A1:X623,23,FALSE)-AVERAGE(Skaters!W3:W623))/STDEV(Skaters!W3:W623),0)</f>
        <v>0</v>
      </c>
      <c r="W196" s="33">
        <f>IFERROR((VLOOKUP($A196,Skaters!A1:X623,24,FALSE)-AVERAGE(Skaters!X3:X623))/STDEV(Skaters!X3:X623),0)</f>
        <v>0</v>
      </c>
    </row>
    <row r="197" spans="1:23" ht="21.25" customHeight="1" x14ac:dyDescent="0.2">
      <c r="A197" s="47" t="s">
        <v>299</v>
      </c>
      <c r="B197" s="38" t="s">
        <v>65</v>
      </c>
      <c r="C197" s="39">
        <v>30</v>
      </c>
      <c r="D197" s="38" t="s">
        <v>84</v>
      </c>
      <c r="E197" s="40">
        <f t="shared" si="6"/>
        <v>1.4561304154238144</v>
      </c>
      <c r="F197" s="41">
        <f t="shared" si="7"/>
        <v>3.3093873077813966E-2</v>
      </c>
      <c r="G197" s="42">
        <f>VLOOKUP(A197,Skaters!A1:G623,7,FALSE)</f>
        <v>44</v>
      </c>
      <c r="H197" s="43">
        <f>(VLOOKUP($A197,Skaters!$A1:$V623,8,FALSE)-AVERAGE(Skaters!H3:H623))/STDEV(Skaters!H3:H623)</f>
        <v>0.96545348710594436</v>
      </c>
      <c r="I197" s="33">
        <f>(VLOOKUP($A197,Skaters!$A1:$V623,10,FALSE)-AVERAGE(Skaters!J3:J623))/STDEV(Skaters!J3:J623)</f>
        <v>-0.81268492347658106</v>
      </c>
      <c r="J197" s="33">
        <f>(VLOOKUP($A197,Skaters!$A1:$V623,11,FALSE)-AVERAGE(Skaters!K3:K623))/STDEV(Skaters!K3:K623)</f>
        <v>0.63379402788748218</v>
      </c>
      <c r="K197" s="33">
        <f>(VLOOKUP($A197,Skaters!$A1:$V623,12,FALSE)-AVERAGE(Skaters!L3:L623))/STDEV(Skaters!L3:L623)</f>
        <v>1.4813513080093934E-2</v>
      </c>
      <c r="L197" s="33">
        <f>(VLOOKUP($A197,Skaters!$A1:$V623,13,FALSE)-AVERAGE(Skaters!M3:M623))/STDEV(Skaters!M3:M623)</f>
        <v>-0.13014532890809086</v>
      </c>
      <c r="M197" s="33">
        <f>(VLOOKUP($A197,Skaters!$A1:$V623,14,FALSE)-AVERAGE(Skaters!N3:N623))/STDEV(Skaters!N3:N623)</f>
        <v>-0.56931560082997335</v>
      </c>
      <c r="N197" s="33">
        <f>(VLOOKUP($A197,Skaters!$A1:$V623,15,FALSE)-AVERAGE(Skaters!O3:O623))/STDEV(Skaters!O3:O623)</f>
        <v>0.72335163462201046</v>
      </c>
      <c r="O197" s="33">
        <f>(VLOOKUP($A197,Skaters!$A1:$V623,16,FALSE)-AVERAGE(Skaters!P3:P623))/STDEV(Skaters!P3:P623)</f>
        <v>1.2960135811501161</v>
      </c>
      <c r="P197" s="33">
        <f>(VLOOKUP($A197,Skaters!$A1:$V623,17,FALSE)-AVERAGE(Skaters!Q3:Q623))/STDEV(Skaters!Q3:Q623)</f>
        <v>-0.88940556579521524</v>
      </c>
      <c r="Q197" s="33">
        <f>(VLOOKUP($A197,Skaters!$A1:$V623,18,FALSE)-AVERAGE(Skaters!R3:R623))/STDEV(Skaters!R3:R623)</f>
        <v>-0.2541985758511226</v>
      </c>
      <c r="R197" s="33">
        <f>(VLOOKUP($A197,Skaters!$A1:$V623,19,FALSE)-AVERAGE(Skaters!S3:S623))/STDEV(Skaters!S3:S623)</f>
        <v>-0.69865784752723203</v>
      </c>
      <c r="S197" s="33">
        <f>(VLOOKUP($A197,Skaters!$A1:$V623,20,FALSE)-AVERAGE(Skaters!T3:T623))/STDEV(Skaters!T3:T623)</f>
        <v>-0.5927671975926263</v>
      </c>
      <c r="T197" s="33">
        <f>(VLOOKUP($A197,Skaters!$A1:$V623,21,FALSE)-AVERAGE(Skaters!U3:U623))/STDEV(Skaters!U3:U623)</f>
        <v>-0.64690234740083585</v>
      </c>
      <c r="U197" s="33">
        <f>(VLOOKUP($A197,Skaters!$A1:$V623,22,FALSE)-AVERAGE(Skaters!V3:V623))/STDEV(Skaters!V3:V623)</f>
        <v>-1.2078191348136267</v>
      </c>
      <c r="V197" s="33">
        <f>IFERROR((VLOOKUP($A197,Skaters!A1:X623,23,FALSE)-AVERAGE(Skaters!W3:W623))/STDEV(Skaters!W3:W623),0)</f>
        <v>0</v>
      </c>
      <c r="W197" s="33">
        <f>IFERROR((VLOOKUP($A197,Skaters!A1:X623,24,FALSE)-AVERAGE(Skaters!X3:X623))/STDEV(Skaters!X3:X623),0)</f>
        <v>0</v>
      </c>
    </row>
    <row r="198" spans="1:23" ht="21.25" customHeight="1" x14ac:dyDescent="0.15">
      <c r="A198" s="37" t="s">
        <v>260</v>
      </c>
      <c r="B198" s="38" t="s">
        <v>78</v>
      </c>
      <c r="C198" s="39">
        <v>27</v>
      </c>
      <c r="D198" s="38" t="s">
        <v>59</v>
      </c>
      <c r="E198" s="40">
        <f t="shared" si="6"/>
        <v>1.4398805576993865</v>
      </c>
      <c r="F198" s="41">
        <f t="shared" si="7"/>
        <v>3.1301751254334487E-2</v>
      </c>
      <c r="G198" s="42">
        <f>VLOOKUP(A198,Skaters!A1:G623,7,FALSE)</f>
        <v>46</v>
      </c>
      <c r="H198" s="43">
        <f>(VLOOKUP($A198,Skaters!$A1:$V623,8,FALSE)-AVERAGE(Skaters!H3:H623))/STDEV(Skaters!H3:H623)</f>
        <v>-0.59661838324049976</v>
      </c>
      <c r="I198" s="33">
        <f>(VLOOKUP($A198,Skaters!$A1:$V623,10,FALSE)-AVERAGE(Skaters!J3:J623))/STDEV(Skaters!J3:J623)</f>
        <v>0.33412136939487824</v>
      </c>
      <c r="J198" s="33">
        <f>(VLOOKUP($A198,Skaters!$A1:$V623,11,FALSE)-AVERAGE(Skaters!K3:K623))/STDEV(Skaters!K3:K623)</f>
        <v>0.34445236081792047</v>
      </c>
      <c r="K198" s="33">
        <f>(VLOOKUP($A198,Skaters!$A1:$V623,12,FALSE)-AVERAGE(Skaters!L3:L623))/STDEV(Skaters!L3:L623)</f>
        <v>0.37358601259765889</v>
      </c>
      <c r="L198" s="33">
        <f>(VLOOKUP($A198,Skaters!$A1:$V623,13,FALSE)-AVERAGE(Skaters!M3:M623))/STDEV(Skaters!M3:M623)</f>
        <v>0.13986603496513508</v>
      </c>
      <c r="M198" s="33">
        <f>(VLOOKUP($A198,Skaters!$A1:$V623,14,FALSE)-AVERAGE(Skaters!N3:N623))/STDEV(Skaters!N3:N623)</f>
        <v>1.3657291558306706</v>
      </c>
      <c r="N198" s="33">
        <f>(VLOOKUP($A198,Skaters!$A1:$V623,15,FALSE)-AVERAGE(Skaters!O3:O623))/STDEV(Skaters!O3:O623)</f>
        <v>1.4216564490239683</v>
      </c>
      <c r="O198" s="33">
        <f>(VLOOKUP($A198,Skaters!$A1:$V623,16,FALSE)-AVERAGE(Skaters!P3:P623))/STDEV(Skaters!P3:P623)</f>
        <v>-0.76528098685185164</v>
      </c>
      <c r="P198" s="33">
        <f>(VLOOKUP($A198,Skaters!$A1:$V623,17,FALSE)-AVERAGE(Skaters!Q3:Q623))/STDEV(Skaters!Q3:Q623)</f>
        <v>-0.38962767893494732</v>
      </c>
      <c r="Q198" s="33">
        <f>(VLOOKUP($A198,Skaters!$A1:$V623,18,FALSE)-AVERAGE(Skaters!R3:R623))/STDEV(Skaters!R3:R623)</f>
        <v>-3.4934669650663802E-2</v>
      </c>
      <c r="R198" s="33">
        <f>(VLOOKUP($A198,Skaters!$A1:$V623,19,FALSE)-AVERAGE(Skaters!S3:S623))/STDEV(Skaters!S3:S623)</f>
        <v>0.71976481568258888</v>
      </c>
      <c r="S198" s="33">
        <f>(VLOOKUP($A198,Skaters!$A1:$V623,20,FALSE)-AVERAGE(Skaters!T3:T623))/STDEV(Skaters!T3:T623)</f>
        <v>1.8242834137621</v>
      </c>
      <c r="T198" s="33">
        <f>(VLOOKUP($A198,Skaters!$A1:$V623,21,FALSE)-AVERAGE(Skaters!U3:U623))/STDEV(Skaters!U3:U623)</f>
        <v>1.8674012233725457</v>
      </c>
      <c r="U198" s="33">
        <f>(VLOOKUP($A198,Skaters!$A1:$V623,22,FALSE)-AVERAGE(Skaters!V3:V623))/STDEV(Skaters!V3:V623)</f>
        <v>1.0507700602936254</v>
      </c>
      <c r="V198" s="33">
        <f>IFERROR((VLOOKUP($A198,Skaters!A1:X623,23,FALSE)-AVERAGE(Skaters!W3:W623))/STDEV(Skaters!W3:W623),0)</f>
        <v>0</v>
      </c>
      <c r="W198" s="33">
        <f>IFERROR((VLOOKUP($A198,Skaters!A1:X623,24,FALSE)-AVERAGE(Skaters!X3:X623))/STDEV(Skaters!X3:X623),0)</f>
        <v>0</v>
      </c>
    </row>
    <row r="199" spans="1:23" ht="21.25" customHeight="1" x14ac:dyDescent="0.15">
      <c r="A199" s="44" t="s">
        <v>245</v>
      </c>
      <c r="B199" s="45" t="s">
        <v>127</v>
      </c>
      <c r="C199" s="46">
        <v>24</v>
      </c>
      <c r="D199" s="45" t="s">
        <v>66</v>
      </c>
      <c r="E199" s="40">
        <f t="shared" si="6"/>
        <v>1.4120286627842531</v>
      </c>
      <c r="F199" s="41">
        <f t="shared" si="7"/>
        <v>2.9417263808005273E-2</v>
      </c>
      <c r="G199" s="42">
        <f>VLOOKUP(A199,Skaters!A1:G623,7,FALSE)</f>
        <v>48</v>
      </c>
      <c r="H199" s="43">
        <f>(VLOOKUP($A199,Skaters!$A1:$V623,8,FALSE)-AVERAGE(Skaters!H3:H623))/STDEV(Skaters!H3:H623)</f>
        <v>4.7560197938312426E-2</v>
      </c>
      <c r="I199" s="33">
        <f>(VLOOKUP($A199,Skaters!$A1:$V623,10,FALSE)-AVERAGE(Skaters!J3:J623))/STDEV(Skaters!J3:J623)</f>
        <v>0.99115444344481252</v>
      </c>
      <c r="J199" s="33">
        <f>(VLOOKUP($A199,Skaters!$A1:$V623,11,FALSE)-AVERAGE(Skaters!K3:K623))/STDEV(Skaters!K3:K623)</f>
        <v>0.19202749736008354</v>
      </c>
      <c r="K199" s="33">
        <f>(VLOOKUP($A199,Skaters!$A1:$V623,12,FALSE)-AVERAGE(Skaters!L3:L623))/STDEV(Skaters!L3:L623)</f>
        <v>0.58751055938041574</v>
      </c>
      <c r="L199" s="33">
        <f>(VLOOKUP($A199,Skaters!$A1:$V623,13,FALSE)-AVERAGE(Skaters!M3:M623))/STDEV(Skaters!M3:M623)</f>
        <v>0.93430917856567952</v>
      </c>
      <c r="M199" s="33">
        <f>(VLOOKUP($A199,Skaters!$A1:$V623,14,FALSE)-AVERAGE(Skaters!N3:N623))/STDEV(Skaters!N3:N623)</f>
        <v>0.5831959481159793</v>
      </c>
      <c r="N199" s="33">
        <f>(VLOOKUP($A199,Skaters!$A1:$V623,15,FALSE)-AVERAGE(Skaters!O3:O623))/STDEV(Skaters!O3:O623)</f>
        <v>3.095764978016699E-2</v>
      </c>
      <c r="O199" s="33">
        <f>(VLOOKUP($A199,Skaters!$A1:$V623,16,FALSE)-AVERAGE(Skaters!P3:P623))/STDEV(Skaters!P3:P623)</f>
        <v>-0.69012803215742247</v>
      </c>
      <c r="P199" s="33">
        <f>(VLOOKUP($A199,Skaters!$A1:$V623,17,FALSE)-AVERAGE(Skaters!Q3:Q623))/STDEV(Skaters!Q3:Q623)</f>
        <v>-0.39066445668275035</v>
      </c>
      <c r="Q199" s="33">
        <f>(VLOOKUP($A199,Skaters!$A1:$V623,18,FALSE)-AVERAGE(Skaters!R3:R623))/STDEV(Skaters!R3:R623)</f>
        <v>-4.6292074209066655E-2</v>
      </c>
      <c r="R199" s="33">
        <f>(VLOOKUP($A199,Skaters!$A1:$V623,19,FALSE)-AVERAGE(Skaters!S3:S623))/STDEV(Skaters!S3:S623)</f>
        <v>0.85312377334214684</v>
      </c>
      <c r="S199" s="33">
        <f>(VLOOKUP($A199,Skaters!$A1:$V623,20,FALSE)-AVERAGE(Skaters!T3:T623))/STDEV(Skaters!T3:T623)</f>
        <v>-0.55447076093522374</v>
      </c>
      <c r="T199" s="33">
        <f>(VLOOKUP($A199,Skaters!$A1:$V623,21,FALSE)-AVERAGE(Skaters!U3:U623))/STDEV(Skaters!U3:U623)</f>
        <v>-0.60549047499297826</v>
      </c>
      <c r="U199" s="33">
        <f>(VLOOKUP($A199,Skaters!$A1:$V623,22,FALSE)-AVERAGE(Skaters!V3:V623))/STDEV(Skaters!V3:V623)</f>
        <v>1.0076369333100901</v>
      </c>
      <c r="V199" s="33">
        <f>IFERROR((VLOOKUP($A199,Skaters!A1:X623,23,FALSE)-AVERAGE(Skaters!W3:W623))/STDEV(Skaters!W3:W623),0)</f>
        <v>0</v>
      </c>
      <c r="W199" s="33">
        <f>IFERROR((VLOOKUP($A199,Skaters!A1:X623,24,FALSE)-AVERAGE(Skaters!X3:X623))/STDEV(Skaters!X3:X623),0)</f>
        <v>0</v>
      </c>
    </row>
    <row r="200" spans="1:23" ht="21.25" customHeight="1" x14ac:dyDescent="0.15">
      <c r="A200" s="44" t="s">
        <v>338</v>
      </c>
      <c r="B200" s="45" t="s">
        <v>122</v>
      </c>
      <c r="C200" s="46">
        <v>29</v>
      </c>
      <c r="D200" s="45" t="s">
        <v>84</v>
      </c>
      <c r="E200" s="40">
        <f t="shared" si="6"/>
        <v>1.4011529565386778</v>
      </c>
      <c r="F200" s="41">
        <f t="shared" si="7"/>
        <v>3.4174462354601899E-2</v>
      </c>
      <c r="G200" s="42">
        <f>VLOOKUP(A200,Skaters!A1:G623,7,FALSE)</f>
        <v>41</v>
      </c>
      <c r="H200" s="43">
        <f>(VLOOKUP($A200,Skaters!$A1:$V623,8,FALSE)-AVERAGE(Skaters!H3:H623))/STDEV(Skaters!H3:H623)</f>
        <v>1.4424144652375244</v>
      </c>
      <c r="I200" s="33">
        <f>(VLOOKUP($A200,Skaters!$A1:$V623,10,FALSE)-AVERAGE(Skaters!J3:J623))/STDEV(Skaters!J3:J623)</f>
        <v>-0.45839334150253824</v>
      </c>
      <c r="J200" s="33">
        <f>(VLOOKUP($A200,Skaters!$A1:$V623,11,FALSE)-AVERAGE(Skaters!K3:K623))/STDEV(Skaters!K3:K623)</f>
        <v>-1.6490941476341024E-2</v>
      </c>
      <c r="K200" s="33">
        <f>(VLOOKUP($A200,Skaters!$A1:$V623,12,FALSE)-AVERAGE(Skaters!L3:L623))/STDEV(Skaters!L3:L623)</f>
        <v>-0.22633166978062411</v>
      </c>
      <c r="L200" s="33">
        <f>(VLOOKUP($A200,Skaters!$A1:$V623,13,FALSE)-AVERAGE(Skaters!M3:M623))/STDEV(Skaters!M3:M623)</f>
        <v>0.31615368195008908</v>
      </c>
      <c r="M200" s="33">
        <f>(VLOOKUP($A200,Skaters!$A1:$V623,14,FALSE)-AVERAGE(Skaters!N3:N623))/STDEV(Skaters!N3:N623)</f>
        <v>-0.28734723676225882</v>
      </c>
      <c r="N200" s="33">
        <f>(VLOOKUP($A200,Skaters!$A1:$V623,15,FALSE)-AVERAGE(Skaters!O3:O623))/STDEV(Skaters!O3:O623)</f>
        <v>-0.18545172632883603</v>
      </c>
      <c r="O200" s="33">
        <f>(VLOOKUP($A200,Skaters!$A1:$V623,16,FALSE)-AVERAGE(Skaters!P3:P623))/STDEV(Skaters!P3:P623)</f>
        <v>1.0494950511822445</v>
      </c>
      <c r="P200" s="33">
        <f>(VLOOKUP($A200,Skaters!$A1:$V623,17,FALSE)-AVERAGE(Skaters!Q3:Q623))/STDEV(Skaters!Q3:Q623)</f>
        <v>0.77678274013049042</v>
      </c>
      <c r="Q200" s="33">
        <f>(VLOOKUP($A200,Skaters!$A1:$V623,18,FALSE)-AVERAGE(Skaters!R3:R623))/STDEV(Skaters!R3:R623)</f>
        <v>0.69584023271405959</v>
      </c>
      <c r="R200" s="33">
        <f>(VLOOKUP($A200,Skaters!$A1:$V623,19,FALSE)-AVERAGE(Skaters!S3:S623))/STDEV(Skaters!S3:S623)</f>
        <v>-0.47244589044378071</v>
      </c>
      <c r="S200" s="33">
        <f>(VLOOKUP($A200,Skaters!$A1:$V623,20,FALSE)-AVERAGE(Skaters!T3:T623))/STDEV(Skaters!T3:T623)</f>
        <v>-0.5927671975926263</v>
      </c>
      <c r="T200" s="33">
        <f>(VLOOKUP($A200,Skaters!$A1:$V623,21,FALSE)-AVERAGE(Skaters!U3:U623))/STDEV(Skaters!U3:U623)</f>
        <v>-0.64690234740083585</v>
      </c>
      <c r="U200" s="33">
        <f>(VLOOKUP($A200,Skaters!$A1:$V623,22,FALSE)-AVERAGE(Skaters!V3:V623))/STDEV(Skaters!V3:V623)</f>
        <v>-1.2078191348136267</v>
      </c>
      <c r="V200" s="33">
        <f>IFERROR((VLOOKUP($A200,Skaters!A1:X623,23,FALSE)-AVERAGE(Skaters!W3:W623))/STDEV(Skaters!W3:W623),0)</f>
        <v>0</v>
      </c>
      <c r="W200" s="33">
        <f>IFERROR((VLOOKUP($A200,Skaters!A1:X623,24,FALSE)-AVERAGE(Skaters!X3:X623))/STDEV(Skaters!X3:X623),0)</f>
        <v>0</v>
      </c>
    </row>
    <row r="201" spans="1:23" ht="21.25" customHeight="1" x14ac:dyDescent="0.15">
      <c r="A201" s="44" t="s">
        <v>315</v>
      </c>
      <c r="B201" s="45" t="s">
        <v>78</v>
      </c>
      <c r="C201" s="46">
        <v>24</v>
      </c>
      <c r="D201" s="45" t="s">
        <v>84</v>
      </c>
      <c r="E201" s="40">
        <f t="shared" si="6"/>
        <v>1.3961947670282926</v>
      </c>
      <c r="F201" s="41">
        <f t="shared" si="7"/>
        <v>3.0352060152788969E-2</v>
      </c>
      <c r="G201" s="42">
        <f>VLOOKUP(A201,Skaters!A1:G623,7,FALSE)</f>
        <v>46</v>
      </c>
      <c r="H201" s="43">
        <f>(VLOOKUP($A201,Skaters!$A1:$V623,8,FALSE)-AVERAGE(Skaters!H3:H623))/STDEV(Skaters!H3:H623)</f>
        <v>0.58342250696948372</v>
      </c>
      <c r="I201" s="33">
        <f>(VLOOKUP($A201,Skaters!$A1:$V623,10,FALSE)-AVERAGE(Skaters!J3:J623))/STDEV(Skaters!J3:J623)</f>
        <v>-0.65992027521533525</v>
      </c>
      <c r="J201" s="33">
        <f>(VLOOKUP($A201,Skaters!$A1:$V623,11,FALSE)-AVERAGE(Skaters!K3:K623))/STDEV(Skaters!K3:K623)</f>
        <v>0.51788435021855717</v>
      </c>
      <c r="K201" s="33">
        <f>(VLOOKUP($A201,Skaters!$A1:$V623,12,FALSE)-AVERAGE(Skaters!L3:L623))/STDEV(Skaters!L3:L623)</f>
        <v>1.4054573878534881E-2</v>
      </c>
      <c r="L201" s="33">
        <f>(VLOOKUP($A201,Skaters!$A1:$V623,13,FALSE)-AVERAGE(Skaters!M3:M623))/STDEV(Skaters!M3:M623)</f>
        <v>0.21626243685591992</v>
      </c>
      <c r="M201" s="33">
        <f>(VLOOKUP($A201,Skaters!$A1:$V623,14,FALSE)-AVERAGE(Skaters!N3:N623))/STDEV(Skaters!N3:N623)</f>
        <v>-0.6299775902118796</v>
      </c>
      <c r="N201" s="33">
        <f>(VLOOKUP($A201,Skaters!$A1:$V623,15,FALSE)-AVERAGE(Skaters!O3:O623))/STDEV(Skaters!O3:O623)</f>
        <v>-7.0028241634770214E-2</v>
      </c>
      <c r="O201" s="33">
        <f>(VLOOKUP($A201,Skaters!$A1:$V623,16,FALSE)-AVERAGE(Skaters!P3:P623))/STDEV(Skaters!P3:P623)</f>
        <v>0.85513190607930212</v>
      </c>
      <c r="P201" s="33">
        <f>(VLOOKUP($A201,Skaters!$A1:$V623,17,FALSE)-AVERAGE(Skaters!Q3:Q623))/STDEV(Skaters!Q3:Q623)</f>
        <v>-0.43077561783643159</v>
      </c>
      <c r="Q201" s="33">
        <f>(VLOOKUP($A201,Skaters!$A1:$V623,18,FALSE)-AVERAGE(Skaters!R3:R623))/STDEV(Skaters!R3:R623)</f>
        <v>0.5368645907246189</v>
      </c>
      <c r="R201" s="33">
        <f>(VLOOKUP($A201,Skaters!$A1:$V623,19,FALSE)-AVERAGE(Skaters!S3:S623))/STDEV(Skaters!S3:S623)</f>
        <v>-0.43347955302675933</v>
      </c>
      <c r="S201" s="33">
        <f>(VLOOKUP($A201,Skaters!$A1:$V623,20,FALSE)-AVERAGE(Skaters!T3:T623))/STDEV(Skaters!T3:T623)</f>
        <v>-0.5927671975926263</v>
      </c>
      <c r="T201" s="33">
        <f>(VLOOKUP($A201,Skaters!$A1:$V623,21,FALSE)-AVERAGE(Skaters!U3:U623))/STDEV(Skaters!U3:U623)</f>
        <v>-0.64690234740083585</v>
      </c>
      <c r="U201" s="33">
        <f>(VLOOKUP($A201,Skaters!$A1:$V623,22,FALSE)-AVERAGE(Skaters!V3:V623))/STDEV(Skaters!V3:V623)</f>
        <v>-1.2078191348136267</v>
      </c>
      <c r="V201" s="33">
        <f>IFERROR((VLOOKUP($A201,Skaters!A1:X623,23,FALSE)-AVERAGE(Skaters!W3:W623))/STDEV(Skaters!W3:W623),0)</f>
        <v>0</v>
      </c>
      <c r="W201" s="33">
        <f>IFERROR((VLOOKUP($A201,Skaters!A1:X623,24,FALSE)-AVERAGE(Skaters!X3:X623))/STDEV(Skaters!X3:X623),0)</f>
        <v>0</v>
      </c>
    </row>
    <row r="202" spans="1:23" ht="21.25" customHeight="1" x14ac:dyDescent="0.2">
      <c r="A202" s="47" t="s">
        <v>248</v>
      </c>
      <c r="B202" s="38" t="s">
        <v>216</v>
      </c>
      <c r="C202" s="39">
        <v>28</v>
      </c>
      <c r="D202" s="38" t="s">
        <v>73</v>
      </c>
      <c r="E202" s="40">
        <f t="shared" si="6"/>
        <v>1.3910722143601311</v>
      </c>
      <c r="F202" s="41">
        <f t="shared" si="7"/>
        <v>3.566851831692644E-2</v>
      </c>
      <c r="G202" s="42">
        <f>VLOOKUP(A202,Skaters!A1:G623,7,FALSE)</f>
        <v>39</v>
      </c>
      <c r="H202" s="43">
        <f>(VLOOKUP($A202,Skaters!$A1:$V623,8,FALSE)-AVERAGE(Skaters!H3:H623))/STDEV(Skaters!H3:H623)</f>
        <v>0.41928734353478669</v>
      </c>
      <c r="I202" s="33">
        <f>(VLOOKUP($A202,Skaters!$A1:$V623,10,FALSE)-AVERAGE(Skaters!J3:J623))/STDEV(Skaters!J3:J623)</f>
        <v>0.34660164040838454</v>
      </c>
      <c r="J202" s="33">
        <f>(VLOOKUP($A202,Skaters!$A1:$V623,11,FALSE)-AVERAGE(Skaters!K3:K623))/STDEV(Skaters!K3:K623)</f>
        <v>0.24429809356711499</v>
      </c>
      <c r="K202" s="33">
        <f>(VLOOKUP($A202,Skaters!$A1:$V623,12,FALSE)-AVERAGE(Skaters!L3:L623))/STDEV(Skaters!L3:L623)</f>
        <v>0.31661584276816873</v>
      </c>
      <c r="L202" s="33">
        <f>(VLOOKUP($A202,Skaters!$A1:$V623,13,FALSE)-AVERAGE(Skaters!M3:M623))/STDEV(Skaters!M3:M623)</f>
        <v>1.1756596013307503</v>
      </c>
      <c r="M202" s="33">
        <f>(VLOOKUP($A202,Skaters!$A1:$V623,14,FALSE)-AVERAGE(Skaters!N3:N623))/STDEV(Skaters!N3:N623)</f>
        <v>0.2361552160104812</v>
      </c>
      <c r="N202" s="33">
        <f>(VLOOKUP($A202,Skaters!$A1:$V623,15,FALSE)-AVERAGE(Skaters!O3:O623))/STDEV(Skaters!O3:O623)</f>
        <v>0.38966324689231741</v>
      </c>
      <c r="O202" s="33">
        <f>(VLOOKUP($A202,Skaters!$A1:$V623,16,FALSE)-AVERAGE(Skaters!P3:P623))/STDEV(Skaters!P3:P623)</f>
        <v>-0.42432767502030827</v>
      </c>
      <c r="P202" s="33">
        <f>(VLOOKUP($A202,Skaters!$A1:$V623,17,FALSE)-AVERAGE(Skaters!Q3:Q623))/STDEV(Skaters!Q3:Q623)</f>
        <v>-0.41876803803156809</v>
      </c>
      <c r="Q202" s="33">
        <f>(VLOOKUP($A202,Skaters!$A1:$V623,18,FALSE)-AVERAGE(Skaters!R3:R623))/STDEV(Skaters!R3:R623)</f>
        <v>-0.34082269281812788</v>
      </c>
      <c r="R202" s="33">
        <f>(VLOOKUP($A202,Skaters!$A1:$V623,19,FALSE)-AVERAGE(Skaters!S3:S623))/STDEV(Skaters!S3:S623)</f>
        <v>0.2565543754505254</v>
      </c>
      <c r="S202" s="33">
        <f>(VLOOKUP($A202,Skaters!$A1:$V623,20,FALSE)-AVERAGE(Skaters!T3:T623))/STDEV(Skaters!T3:T623)</f>
        <v>-0.4137290822731019</v>
      </c>
      <c r="T202" s="33">
        <f>(VLOOKUP($A202,Skaters!$A1:$V623,21,FALSE)-AVERAGE(Skaters!U3:U623))/STDEV(Skaters!U3:U623)</f>
        <v>-0.47164025184219294</v>
      </c>
      <c r="U202" s="33">
        <f>(VLOOKUP($A202,Skaters!$A1:$V623,22,FALSE)-AVERAGE(Skaters!V3:V623))/STDEV(Skaters!V3:V623)</f>
        <v>1.1183225087327267</v>
      </c>
      <c r="V202" s="33">
        <f>IFERROR((VLOOKUP($A202,Skaters!A1:X623,23,FALSE)-AVERAGE(Skaters!W3:W623))/STDEV(Skaters!W3:W623),0)</f>
        <v>0</v>
      </c>
      <c r="W202" s="33">
        <f>IFERROR((VLOOKUP($A202,Skaters!A1:X623,24,FALSE)-AVERAGE(Skaters!X3:X623))/STDEV(Skaters!X3:X623),0)</f>
        <v>0</v>
      </c>
    </row>
    <row r="203" spans="1:23" ht="21.25" customHeight="1" x14ac:dyDescent="0.15">
      <c r="A203" s="44" t="s">
        <v>312</v>
      </c>
      <c r="B203" s="45" t="s">
        <v>81</v>
      </c>
      <c r="C203" s="46">
        <v>19</v>
      </c>
      <c r="D203" s="45" t="s">
        <v>103</v>
      </c>
      <c r="E203" s="40">
        <f t="shared" si="6"/>
        <v>1.3666064728531999</v>
      </c>
      <c r="F203" s="41">
        <f t="shared" si="7"/>
        <v>3.1059238019390908E-2</v>
      </c>
      <c r="G203" s="42">
        <f>VLOOKUP(A203,Skaters!A1:G623,7,FALSE)</f>
        <v>44</v>
      </c>
      <c r="H203" s="43">
        <f>(VLOOKUP($A203,Skaters!$A1:$V623,8,FALSE)-AVERAGE(Skaters!H3:H623))/STDEV(Skaters!H3:H623)</f>
        <v>-0.72645366040143633</v>
      </c>
      <c r="I203" s="33">
        <f>(VLOOKUP($A203,Skaters!$A1:$V623,10,FALSE)-AVERAGE(Skaters!J3:J623))/STDEV(Skaters!J3:J623)</f>
        <v>0.64633371673864082</v>
      </c>
      <c r="J203" s="33">
        <f>(VLOOKUP($A203,Skaters!$A1:$V623,11,FALSE)-AVERAGE(Skaters!K3:K623))/STDEV(Skaters!K3:K623)</f>
        <v>5.0828148278355143E-3</v>
      </c>
      <c r="K203" s="33">
        <f>(VLOOKUP($A203,Skaters!$A1:$V623,12,FALSE)-AVERAGE(Skaters!L3:L623))/STDEV(Skaters!L3:L623)</f>
        <v>0.30772524689581193</v>
      </c>
      <c r="L203" s="33">
        <f>(VLOOKUP($A203,Skaters!$A1:$V623,13,FALSE)-AVERAGE(Skaters!M3:M623))/STDEV(Skaters!M3:M623)</f>
        <v>-3.6936488046300391E-3</v>
      </c>
      <c r="M203" s="33">
        <f>(VLOOKUP($A203,Skaters!$A1:$V623,14,FALSE)-AVERAGE(Skaters!N3:N623))/STDEV(Skaters!N3:N623)</f>
        <v>4.0648450191043684E-2</v>
      </c>
      <c r="N203" s="33">
        <f>(VLOOKUP($A203,Skaters!$A1:$V623,15,FALSE)-AVERAGE(Skaters!O3:O623))/STDEV(Skaters!O3:O623)</f>
        <v>-1.347367855186412E-2</v>
      </c>
      <c r="O203" s="33">
        <f>(VLOOKUP($A203,Skaters!$A1:$V623,16,FALSE)-AVERAGE(Skaters!P3:P623))/STDEV(Skaters!P3:P623)</f>
        <v>-0.64858919948752114</v>
      </c>
      <c r="P203" s="33">
        <f>(VLOOKUP($A203,Skaters!$A1:$V623,17,FALSE)-AVERAGE(Skaters!Q3:Q623))/STDEV(Skaters!Q3:Q623)</f>
        <v>-0.38340184457906107</v>
      </c>
      <c r="Q203" s="33">
        <f>(VLOOKUP($A203,Skaters!$A1:$V623,18,FALSE)-AVERAGE(Skaters!R3:R623))/STDEV(Skaters!R3:R623)</f>
        <v>1.3809464681307388</v>
      </c>
      <c r="R203" s="33">
        <f>(VLOOKUP($A203,Skaters!$A1:$V623,19,FALSE)-AVERAGE(Skaters!S3:S623))/STDEV(Skaters!S3:S623)</f>
        <v>0.94623594937918587</v>
      </c>
      <c r="S203" s="33">
        <f>(VLOOKUP($A203,Skaters!$A1:$V623,20,FALSE)-AVERAGE(Skaters!T3:T623))/STDEV(Skaters!T3:T623)</f>
        <v>-0.52663736185501753</v>
      </c>
      <c r="T203" s="33">
        <f>(VLOOKUP($A203,Skaters!$A1:$V623,21,FALSE)-AVERAGE(Skaters!U3:U623))/STDEV(Skaters!U3:U623)</f>
        <v>-0.56187039763903579</v>
      </c>
      <c r="U203" s="33">
        <f>(VLOOKUP($A203,Skaters!$A1:$V623,22,FALSE)-AVERAGE(Skaters!V3:V623))/STDEV(Skaters!V3:V623)</f>
        <v>0.81546326902796107</v>
      </c>
      <c r="V203" s="33">
        <f>IFERROR((VLOOKUP($A203,Skaters!A1:X623,23,FALSE)-AVERAGE(Skaters!W3:W623))/STDEV(Skaters!W3:W623),0)</f>
        <v>0</v>
      </c>
      <c r="W203" s="33">
        <f>IFERROR((VLOOKUP($A203,Skaters!A1:X623,24,FALSE)-AVERAGE(Skaters!X3:X623))/STDEV(Skaters!X3:X623),0)</f>
        <v>0</v>
      </c>
    </row>
    <row r="204" spans="1:23" ht="21.25" customHeight="1" x14ac:dyDescent="0.15">
      <c r="A204" s="44" t="s">
        <v>330</v>
      </c>
      <c r="B204" s="48" t="s">
        <v>122</v>
      </c>
      <c r="C204" s="49">
        <v>28</v>
      </c>
      <c r="D204" s="48" t="s">
        <v>84</v>
      </c>
      <c r="E204" s="40">
        <f t="shared" si="6"/>
        <v>1.364024231956213</v>
      </c>
      <c r="F204" s="41">
        <f t="shared" si="7"/>
        <v>3.32688837062491E-2</v>
      </c>
      <c r="G204" s="42">
        <f>VLOOKUP(A204,Skaters!A1:G623,7,FALSE)</f>
        <v>41</v>
      </c>
      <c r="H204" s="43">
        <f>(VLOOKUP($A204,Skaters!$A1:$V623,8,FALSE)-AVERAGE(Skaters!H3:H623))/STDEV(Skaters!H3:H623)</f>
        <v>1.8684711423505975</v>
      </c>
      <c r="I204" s="33">
        <f>(VLOOKUP($A204,Skaters!$A1:$V623,10,FALSE)-AVERAGE(Skaters!J3:J623))/STDEV(Skaters!J3:J623)</f>
        <v>-0.50942456931490654</v>
      </c>
      <c r="J204" s="33">
        <f>(VLOOKUP($A204,Skaters!$A1:$V623,11,FALSE)-AVERAGE(Skaters!K3:K623))/STDEV(Skaters!K3:K623)</f>
        <v>9.3625963012211461E-2</v>
      </c>
      <c r="K204" s="33">
        <f>(VLOOKUP($A204,Skaters!$A1:$V623,12,FALSE)-AVERAGE(Skaters!L3:L623))/STDEV(Skaters!L3:L623)</f>
        <v>-0.18127377793394112</v>
      </c>
      <c r="L204" s="33">
        <f>(VLOOKUP($A204,Skaters!$A1:$V623,13,FALSE)-AVERAGE(Skaters!M3:M623))/STDEV(Skaters!M3:M623)</f>
        <v>0.20181520439288453</v>
      </c>
      <c r="M204" s="33">
        <f>(VLOOKUP($A204,Skaters!$A1:$V623,14,FALSE)-AVERAGE(Skaters!N3:N623))/STDEV(Skaters!N3:N623)</f>
        <v>-0.61975640532642051</v>
      </c>
      <c r="N204" s="33">
        <f>(VLOOKUP($A204,Skaters!$A1:$V623,15,FALSE)-AVERAGE(Skaters!O3:O623))/STDEV(Skaters!O3:O623)</f>
        <v>-0.69413972542704239</v>
      </c>
      <c r="O204" s="33">
        <f>(VLOOKUP($A204,Skaters!$A1:$V623,16,FALSE)-AVERAGE(Skaters!P3:P623))/STDEV(Skaters!P3:P623)</f>
        <v>2.7191090065220944</v>
      </c>
      <c r="P204" s="33">
        <f>(VLOOKUP($A204,Skaters!$A1:$V623,17,FALSE)-AVERAGE(Skaters!Q3:Q623))/STDEV(Skaters!Q3:Q623)</f>
        <v>-3.2769647683450608E-2</v>
      </c>
      <c r="Q204" s="33">
        <f>(VLOOKUP($A204,Skaters!$A1:$V623,18,FALSE)-AVERAGE(Skaters!R3:R623))/STDEV(Skaters!R3:R623)</f>
        <v>-0.44696164722902859</v>
      </c>
      <c r="R204" s="33">
        <f>(VLOOKUP($A204,Skaters!$A1:$V623,19,FALSE)-AVERAGE(Skaters!S3:S623))/STDEV(Skaters!S3:S623)</f>
        <v>-0.51765864048743249</v>
      </c>
      <c r="S204" s="33">
        <f>(VLOOKUP($A204,Skaters!$A1:$V623,20,FALSE)-AVERAGE(Skaters!T3:T623))/STDEV(Skaters!T3:T623)</f>
        <v>-0.5927671975926263</v>
      </c>
      <c r="T204" s="33">
        <f>(VLOOKUP($A204,Skaters!$A1:$V623,21,FALSE)-AVERAGE(Skaters!U3:U623))/STDEV(Skaters!U3:U623)</f>
        <v>-0.64690234740083585</v>
      </c>
      <c r="U204" s="33">
        <f>(VLOOKUP($A204,Skaters!$A1:$V623,22,FALSE)-AVERAGE(Skaters!V3:V623))/STDEV(Skaters!V3:V623)</f>
        <v>-1.2078191348136267</v>
      </c>
      <c r="V204" s="33">
        <f>IFERROR((VLOOKUP($A204,Skaters!A1:X623,23,FALSE)-AVERAGE(Skaters!W3:W623))/STDEV(Skaters!W3:W623),0)</f>
        <v>0</v>
      </c>
      <c r="W204" s="33">
        <f>IFERROR((VLOOKUP($A204,Skaters!A1:X623,24,FALSE)-AVERAGE(Skaters!X3:X623))/STDEV(Skaters!X3:X623),0)</f>
        <v>0</v>
      </c>
    </row>
    <row r="205" spans="1:23" ht="21.25" customHeight="1" x14ac:dyDescent="0.15">
      <c r="A205" s="37" t="s">
        <v>257</v>
      </c>
      <c r="B205" s="38" t="s">
        <v>78</v>
      </c>
      <c r="C205" s="39">
        <v>32</v>
      </c>
      <c r="D205" s="38" t="s">
        <v>103</v>
      </c>
      <c r="E205" s="40">
        <f t="shared" si="6"/>
        <v>1.3496214555195061</v>
      </c>
      <c r="F205" s="41">
        <f t="shared" si="7"/>
        <v>2.9339596859119698E-2</v>
      </c>
      <c r="G205" s="42">
        <f>VLOOKUP(A205,Skaters!A1:G623,7,FALSE)</f>
        <v>46</v>
      </c>
      <c r="H205" s="43">
        <f>(VLOOKUP($A205,Skaters!$A1:$V623,8,FALSE)-AVERAGE(Skaters!H3:H623))/STDEV(Skaters!H3:H623)</f>
        <v>0.14291607703486597</v>
      </c>
      <c r="I205" s="33">
        <f>(VLOOKUP($A205,Skaters!$A1:$V623,10,FALSE)-AVERAGE(Skaters!J3:J623))/STDEV(Skaters!J3:J623)</f>
        <v>0.13517116911712992</v>
      </c>
      <c r="J205" s="33">
        <f>(VLOOKUP($A205,Skaters!$A1:$V623,11,FALSE)-AVERAGE(Skaters!K3:K623))/STDEV(Skaters!K3:K623)</f>
        <v>0.53552804816763389</v>
      </c>
      <c r="K205" s="33">
        <f>(VLOOKUP($A205,Skaters!$A1:$V623,12,FALSE)-AVERAGE(Skaters!L3:L623))/STDEV(Skaters!L3:L623)</f>
        <v>0.39975300619795823</v>
      </c>
      <c r="L205" s="33">
        <f>(VLOOKUP($A205,Skaters!$A1:$V623,13,FALSE)-AVERAGE(Skaters!M3:M623))/STDEV(Skaters!M3:M623)</f>
        <v>0.9198155457300996</v>
      </c>
      <c r="M205" s="33">
        <f>(VLOOKUP($A205,Skaters!$A1:$V623,14,FALSE)-AVERAGE(Skaters!N3:N623))/STDEV(Skaters!N3:N623)</f>
        <v>-0.33811339821437086</v>
      </c>
      <c r="N205" s="33">
        <f>(VLOOKUP($A205,Skaters!$A1:$V623,15,FALSE)-AVERAGE(Skaters!O3:O623))/STDEV(Skaters!O3:O623)</f>
        <v>0.14787932404902598</v>
      </c>
      <c r="O205" s="33">
        <f>(VLOOKUP($A205,Skaters!$A1:$V623,16,FALSE)-AVERAGE(Skaters!P3:P623))/STDEV(Skaters!P3:P623)</f>
        <v>-0.69415746033179526</v>
      </c>
      <c r="P205" s="33">
        <f>(VLOOKUP($A205,Skaters!$A1:$V623,17,FALSE)-AVERAGE(Skaters!Q3:Q623))/STDEV(Skaters!Q3:Q623)</f>
        <v>-0.58161757361803834</v>
      </c>
      <c r="Q205" s="33">
        <f>(VLOOKUP($A205,Skaters!$A1:$V623,18,FALSE)-AVERAGE(Skaters!R3:R623))/STDEV(Skaters!R3:R623)</f>
        <v>0.30538482878741191</v>
      </c>
      <c r="R205" s="33">
        <f>(VLOOKUP($A205,Skaters!$A1:$V623,19,FALSE)-AVERAGE(Skaters!S3:S623))/STDEV(Skaters!S3:S623)</f>
        <v>0.48895134889480846</v>
      </c>
      <c r="S205" s="33">
        <f>(VLOOKUP($A205,Skaters!$A1:$V623,20,FALSE)-AVERAGE(Skaters!T3:T623))/STDEV(Skaters!T3:T623)</f>
        <v>2.0927602987000342</v>
      </c>
      <c r="T205" s="33">
        <f>(VLOOKUP($A205,Skaters!$A1:$V623,21,FALSE)-AVERAGE(Skaters!U3:U623))/STDEV(Skaters!U3:U623)</f>
        <v>2.3088483988160324</v>
      </c>
      <c r="U205" s="33">
        <f>(VLOOKUP($A205,Skaters!$A1:$V623,22,FALSE)-AVERAGE(Skaters!V3:V623))/STDEV(Skaters!V3:V623)</f>
        <v>0.98798121742509859</v>
      </c>
      <c r="V205" s="33">
        <f>IFERROR((VLOOKUP($A205,Skaters!A1:X623,23,FALSE)-AVERAGE(Skaters!W3:W623))/STDEV(Skaters!W3:W623),0)</f>
        <v>0</v>
      </c>
      <c r="W205" s="33">
        <f>IFERROR((VLOOKUP($A205,Skaters!A1:X623,24,FALSE)-AVERAGE(Skaters!X3:X623))/STDEV(Skaters!X3:X623),0)</f>
        <v>0</v>
      </c>
    </row>
    <row r="206" spans="1:23" ht="21.25" customHeight="1" x14ac:dyDescent="0.15">
      <c r="A206" s="44" t="s">
        <v>246</v>
      </c>
      <c r="B206" s="45" t="s">
        <v>163</v>
      </c>
      <c r="C206" s="46">
        <v>28</v>
      </c>
      <c r="D206" s="45" t="s">
        <v>84</v>
      </c>
      <c r="E206" s="40">
        <f t="shared" si="6"/>
        <v>1.3165786741884682</v>
      </c>
      <c r="F206" s="41">
        <f t="shared" si="7"/>
        <v>3.1347111290201624E-2</v>
      </c>
      <c r="G206" s="42">
        <f>VLOOKUP(A206,Skaters!A1:G623,7,FALSE)</f>
        <v>42</v>
      </c>
      <c r="H206" s="43">
        <f>(VLOOKUP($A206,Skaters!$A1:$V623,8,FALSE)-AVERAGE(Skaters!H3:H623))/STDEV(Skaters!H3:H623)</f>
        <v>1.5254039886051642</v>
      </c>
      <c r="I206" s="33">
        <f>(VLOOKUP($A206,Skaters!$A1:$V623,10,FALSE)-AVERAGE(Skaters!J3:J623))/STDEV(Skaters!J3:J623)</f>
        <v>4.2257222996534116E-2</v>
      </c>
      <c r="J206" s="33">
        <f>(VLOOKUP($A206,Skaters!$A1:$V623,11,FALSE)-AVERAGE(Skaters!K3:K623))/STDEV(Skaters!K3:K623)</f>
        <v>0.53250349043073408</v>
      </c>
      <c r="K206" s="33">
        <f>(VLOOKUP($A206,Skaters!$A1:$V623,12,FALSE)-AVERAGE(Skaters!L3:L623))/STDEV(Skaters!L3:L623)</f>
        <v>0.35407635495784445</v>
      </c>
      <c r="L206" s="33">
        <f>(VLOOKUP($A206,Skaters!$A1:$V623,13,FALSE)-AVERAGE(Skaters!M3:M623))/STDEV(Skaters!M3:M623)</f>
        <v>0.43520046000216289</v>
      </c>
      <c r="M206" s="33">
        <f>(VLOOKUP($A206,Skaters!$A1:$V623,14,FALSE)-AVERAGE(Skaters!N3:N623))/STDEV(Skaters!N3:N623)</f>
        <v>0.27077425866453042</v>
      </c>
      <c r="N206" s="33">
        <f>(VLOOKUP($A206,Skaters!$A1:$V623,15,FALSE)-AVERAGE(Skaters!O3:O623))/STDEV(Skaters!O3:O623)</f>
        <v>0.68286436405225404</v>
      </c>
      <c r="O206" s="33">
        <f>(VLOOKUP($A206,Skaters!$A1:$V623,16,FALSE)-AVERAGE(Skaters!P3:P623))/STDEV(Skaters!P3:P623)</f>
        <v>1.3289994080717227</v>
      </c>
      <c r="P206" s="33">
        <f>(VLOOKUP($A206,Skaters!$A1:$V623,17,FALSE)-AVERAGE(Skaters!Q3:Q623))/STDEV(Skaters!Q3:Q623)</f>
        <v>-0.8486138689128393</v>
      </c>
      <c r="Q206" s="33">
        <f>(VLOOKUP($A206,Skaters!$A1:$V623,18,FALSE)-AVERAGE(Skaters!R3:R623))/STDEV(Skaters!R3:R623)</f>
        <v>-1.7052462713649394</v>
      </c>
      <c r="R206" s="33">
        <f>(VLOOKUP($A206,Skaters!$A1:$V623,19,FALSE)-AVERAGE(Skaters!S3:S623))/STDEV(Skaters!S3:S623)</f>
        <v>-0.36261819900292924</v>
      </c>
      <c r="S206" s="33">
        <f>(VLOOKUP($A206,Skaters!$A1:$V623,20,FALSE)-AVERAGE(Skaters!T3:T623))/STDEV(Skaters!T3:T623)</f>
        <v>-0.5927671975926263</v>
      </c>
      <c r="T206" s="33">
        <f>(VLOOKUP($A206,Skaters!$A1:$V623,21,FALSE)-AVERAGE(Skaters!U3:U623))/STDEV(Skaters!U3:U623)</f>
        <v>-0.64690234740083585</v>
      </c>
      <c r="U206" s="33">
        <f>(VLOOKUP($A206,Skaters!$A1:$V623,22,FALSE)-AVERAGE(Skaters!V3:V623))/STDEV(Skaters!V3:V623)</f>
        <v>-1.2078191348136267</v>
      </c>
      <c r="V206" s="33">
        <f>IFERROR((VLOOKUP($A206,Skaters!A1:X623,23,FALSE)-AVERAGE(Skaters!W3:W623))/STDEV(Skaters!W3:W623),0)</f>
        <v>0</v>
      </c>
      <c r="W206" s="33">
        <f>IFERROR((VLOOKUP($A206,Skaters!A1:X623,24,FALSE)-AVERAGE(Skaters!X3:X623))/STDEV(Skaters!X3:X623),0)</f>
        <v>0</v>
      </c>
    </row>
    <row r="207" spans="1:23" ht="21.25" customHeight="1" x14ac:dyDescent="0.2">
      <c r="A207" s="47" t="s">
        <v>429</v>
      </c>
      <c r="B207" s="38" t="s">
        <v>83</v>
      </c>
      <c r="C207" s="39">
        <v>25</v>
      </c>
      <c r="D207" s="38" t="s">
        <v>84</v>
      </c>
      <c r="E207" s="40">
        <f t="shared" si="6"/>
        <v>1.2956423224006288</v>
      </c>
      <c r="F207" s="41">
        <f t="shared" si="7"/>
        <v>3.1601032253673875E-2</v>
      </c>
      <c r="G207" s="42">
        <f>VLOOKUP(A207,Skaters!A1:G623,7,FALSE)</f>
        <v>41</v>
      </c>
      <c r="H207" s="43">
        <f>(VLOOKUP($A207,Skaters!$A1:$V623,8,FALSE)-AVERAGE(Skaters!H3:H623))/STDEV(Skaters!H3:H623)</f>
        <v>0.90851423321307123</v>
      </c>
      <c r="I207" s="33">
        <f>(VLOOKUP($A207,Skaters!$A1:$V623,10,FALSE)-AVERAGE(Skaters!J3:J623))/STDEV(Skaters!J3:J623)</f>
        <v>-0.64216718187562571</v>
      </c>
      <c r="J207" s="33">
        <f>(VLOOKUP($A207,Skaters!$A1:$V623,11,FALSE)-AVERAGE(Skaters!K3:K623))/STDEV(Skaters!K3:K623)</f>
        <v>-0.44344732980023732</v>
      </c>
      <c r="K207" s="33">
        <f>(VLOOKUP($A207,Skaters!$A1:$V623,12,FALSE)-AVERAGE(Skaters!L3:L623))/STDEV(Skaters!L3:L623)</f>
        <v>-0.58085221042097646</v>
      </c>
      <c r="L207" s="33">
        <f>(VLOOKUP($A207,Skaters!$A1:$V623,13,FALSE)-AVERAGE(Skaters!M3:M623))/STDEV(Skaters!M3:M623)</f>
        <v>-0.3539941884888908</v>
      </c>
      <c r="M207" s="33">
        <f>(VLOOKUP($A207,Skaters!$A1:$V623,14,FALSE)-AVERAGE(Skaters!N3:N623))/STDEV(Skaters!N3:N623)</f>
        <v>-0.78702670495701366</v>
      </c>
      <c r="N207" s="33">
        <f>(VLOOKUP($A207,Skaters!$A1:$V623,15,FALSE)-AVERAGE(Skaters!O3:O623))/STDEV(Skaters!O3:O623)</f>
        <v>-0.87067082062619527</v>
      </c>
      <c r="O207" s="33">
        <f>(VLOOKUP($A207,Skaters!$A1:$V623,16,FALSE)-AVERAGE(Skaters!P3:P623))/STDEV(Skaters!P3:P623)</f>
        <v>2.3867620103962599</v>
      </c>
      <c r="P207" s="33">
        <f>(VLOOKUP($A207,Skaters!$A1:$V623,17,FALSE)-AVERAGE(Skaters!Q3:Q623))/STDEV(Skaters!Q3:Q623)</f>
        <v>0.56038416097892219</v>
      </c>
      <c r="Q207" s="33">
        <f>(VLOOKUP($A207,Skaters!$A1:$V623,18,FALSE)-AVERAGE(Skaters!R3:R623))/STDEV(Skaters!R3:R623)</f>
        <v>1.2191598327953184</v>
      </c>
      <c r="R207" s="33">
        <f>(VLOOKUP($A207,Skaters!$A1:$V623,19,FALSE)-AVERAGE(Skaters!S3:S623))/STDEV(Skaters!S3:S623)</f>
        <v>-0.54450312531647549</v>
      </c>
      <c r="S207" s="33">
        <f>(VLOOKUP($A207,Skaters!$A1:$V623,20,FALSE)-AVERAGE(Skaters!T3:T623))/STDEV(Skaters!T3:T623)</f>
        <v>-0.5927671975926263</v>
      </c>
      <c r="T207" s="33">
        <f>(VLOOKUP($A207,Skaters!$A1:$V623,21,FALSE)-AVERAGE(Skaters!U3:U623))/STDEV(Skaters!U3:U623)</f>
        <v>-0.64690234740083585</v>
      </c>
      <c r="U207" s="33">
        <f>(VLOOKUP($A207,Skaters!$A1:$V623,22,FALSE)-AVERAGE(Skaters!V3:V623))/STDEV(Skaters!V3:V623)</f>
        <v>-1.2078191348136267</v>
      </c>
      <c r="V207" s="33">
        <f>IFERROR((VLOOKUP($A207,Skaters!A1:X623,23,FALSE)-AVERAGE(Skaters!W3:W623))/STDEV(Skaters!W3:W623),0)</f>
        <v>0</v>
      </c>
      <c r="W207" s="33">
        <f>IFERROR((VLOOKUP($A207,Skaters!A1:X623,24,FALSE)-AVERAGE(Skaters!X3:X623))/STDEV(Skaters!X3:X623),0)</f>
        <v>0</v>
      </c>
    </row>
    <row r="208" spans="1:23" ht="21.25" customHeight="1" x14ac:dyDescent="0.2">
      <c r="A208" s="47" t="s">
        <v>263</v>
      </c>
      <c r="B208" s="38" t="s">
        <v>122</v>
      </c>
      <c r="C208" s="39">
        <v>30</v>
      </c>
      <c r="D208" s="38" t="s">
        <v>103</v>
      </c>
      <c r="E208" s="40">
        <f t="shared" si="6"/>
        <v>1.2694815061109561</v>
      </c>
      <c r="F208" s="41">
        <f t="shared" si="7"/>
        <v>3.0962963563681858E-2</v>
      </c>
      <c r="G208" s="42">
        <f>VLOOKUP(A208,Skaters!A1:G623,7,FALSE)</f>
        <v>41</v>
      </c>
      <c r="H208" s="43">
        <f>(VLOOKUP($A208,Skaters!$A1:$V623,8,FALSE)-AVERAGE(Skaters!H3:H623))/STDEV(Skaters!H3:H623)</f>
        <v>5.3804108275983531E-2</v>
      </c>
      <c r="I208" s="33">
        <f>(VLOOKUP($A208,Skaters!$A1:$V623,10,FALSE)-AVERAGE(Skaters!J3:J623))/STDEV(Skaters!J3:J623)</f>
        <v>0.92848801978279649</v>
      </c>
      <c r="J208" s="33">
        <f>(VLOOKUP($A208,Skaters!$A1:$V623,11,FALSE)-AVERAGE(Skaters!K3:K623))/STDEV(Skaters!K3:K623)</f>
        <v>0.37071686707355189</v>
      </c>
      <c r="K208" s="33">
        <f>(VLOOKUP($A208,Skaters!$A1:$V623,12,FALSE)-AVERAGE(Skaters!L3:L623))/STDEV(Skaters!L3:L623)</f>
        <v>0.67011803663931901</v>
      </c>
      <c r="L208" s="33">
        <f>(VLOOKUP($A208,Skaters!$A1:$V623,13,FALSE)-AVERAGE(Skaters!M3:M623))/STDEV(Skaters!M3:M623)</f>
        <v>-0.1191600411483927</v>
      </c>
      <c r="M208" s="33">
        <f>(VLOOKUP($A208,Skaters!$A1:$V623,14,FALSE)-AVERAGE(Skaters!N3:N623))/STDEV(Skaters!N3:N623)</f>
        <v>1.8118584912010383</v>
      </c>
      <c r="N208" s="33">
        <f>(VLOOKUP($A208,Skaters!$A1:$V623,15,FALSE)-AVERAGE(Skaters!O3:O623))/STDEV(Skaters!O3:O623)</f>
        <v>0.73270410685294773</v>
      </c>
      <c r="O208" s="33">
        <f>(VLOOKUP($A208,Skaters!$A1:$V623,16,FALSE)-AVERAGE(Skaters!P3:P623))/STDEV(Skaters!P3:P623)</f>
        <v>-0.77092900624211846</v>
      </c>
      <c r="P208" s="33">
        <f>(VLOOKUP($A208,Skaters!$A1:$V623,17,FALSE)-AVERAGE(Skaters!Q3:Q623))/STDEV(Skaters!Q3:Q623)</f>
        <v>0.37212189637852022</v>
      </c>
      <c r="Q208" s="33">
        <f>(VLOOKUP($A208,Skaters!$A1:$V623,18,FALSE)-AVERAGE(Skaters!R3:R623))/STDEV(Skaters!R3:R623)</f>
        <v>0.12766155979217103</v>
      </c>
      <c r="R208" s="33">
        <f>(VLOOKUP($A208,Skaters!$A1:$V623,19,FALSE)-AVERAGE(Skaters!S3:S623))/STDEV(Skaters!S3:S623)</f>
        <v>0.75630605255371952</v>
      </c>
      <c r="S208" s="33">
        <f>(VLOOKUP($A208,Skaters!$A1:$V623,20,FALSE)-AVERAGE(Skaters!T3:T623))/STDEV(Skaters!T3:T623)</f>
        <v>0.97561841678328054</v>
      </c>
      <c r="T208" s="33">
        <f>(VLOOKUP($A208,Skaters!$A1:$V623,21,FALSE)-AVERAGE(Skaters!U3:U623))/STDEV(Skaters!U3:U623)</f>
        <v>0.98585586315841167</v>
      </c>
      <c r="U208" s="33">
        <f>(VLOOKUP($A208,Skaters!$A1:$V623,22,FALSE)-AVERAGE(Skaters!V3:V623))/STDEV(Skaters!V3:V623)</f>
        <v>1.0499065906744647</v>
      </c>
      <c r="V208" s="33">
        <f>IFERROR((VLOOKUP($A208,Skaters!A1:X623,23,FALSE)-AVERAGE(Skaters!W3:W623))/STDEV(Skaters!W3:W623),0)</f>
        <v>0</v>
      </c>
      <c r="W208" s="33">
        <f>IFERROR((VLOOKUP($A208,Skaters!A1:X623,24,FALSE)-AVERAGE(Skaters!X3:X623))/STDEV(Skaters!X3:X623),0)</f>
        <v>0</v>
      </c>
    </row>
    <row r="209" spans="1:23" ht="21.25" customHeight="1" x14ac:dyDescent="0.15">
      <c r="A209" s="37" t="s">
        <v>369</v>
      </c>
      <c r="B209" s="38" t="s">
        <v>88</v>
      </c>
      <c r="C209" s="39">
        <v>25</v>
      </c>
      <c r="D209" s="38" t="s">
        <v>84</v>
      </c>
      <c r="E209" s="40">
        <f t="shared" si="6"/>
        <v>1.2520845964199157</v>
      </c>
      <c r="F209" s="41">
        <f t="shared" si="7"/>
        <v>3.1302114910497891E-2</v>
      </c>
      <c r="G209" s="42">
        <f>VLOOKUP(A209,Skaters!A1:G623,7,FALSE)</f>
        <v>40</v>
      </c>
      <c r="H209" s="43">
        <f>(VLOOKUP($A209,Skaters!$A1:$V623,8,FALSE)-AVERAGE(Skaters!H3:H623))/STDEV(Skaters!H3:H623)</f>
        <v>1.0625731954937818</v>
      </c>
      <c r="I209" s="33">
        <f>(VLOOKUP($A209,Skaters!$A1:$V623,10,FALSE)-AVERAGE(Skaters!J3:J623))/STDEV(Skaters!J3:J623)</f>
        <v>-0.92776867910742822</v>
      </c>
      <c r="J209" s="33">
        <f>(VLOOKUP($A209,Skaters!$A1:$V623,11,FALSE)-AVERAGE(Skaters!K3:K623))/STDEV(Skaters!K3:K623)</f>
        <v>0.41533026774121229</v>
      </c>
      <c r="K209" s="33">
        <f>(VLOOKUP($A209,Skaters!$A1:$V623,12,FALSE)-AVERAGE(Skaters!L3:L623))/STDEV(Skaters!L3:L623)</f>
        <v>-0.17650513020643738</v>
      </c>
      <c r="L209" s="33">
        <f>(VLOOKUP($A209,Skaters!$A1:$V623,13,FALSE)-AVERAGE(Skaters!M3:M623))/STDEV(Skaters!M3:M623)</f>
        <v>8.614448109756323E-2</v>
      </c>
      <c r="M209" s="33">
        <f>(VLOOKUP($A209,Skaters!$A1:$V623,14,FALSE)-AVERAGE(Skaters!N3:N623))/STDEV(Skaters!N3:N623)</f>
        <v>-0.72220341962676071</v>
      </c>
      <c r="N209" s="33">
        <f>(VLOOKUP($A209,Skaters!$A1:$V623,15,FALSE)-AVERAGE(Skaters!O3:O623))/STDEV(Skaters!O3:O623)</f>
        <v>-0.76918261115660747</v>
      </c>
      <c r="O209" s="33">
        <f>(VLOOKUP($A209,Skaters!$A1:$V623,16,FALSE)-AVERAGE(Skaters!P3:P623))/STDEV(Skaters!P3:P623)</f>
        <v>0.76946472263303256</v>
      </c>
      <c r="P209" s="33">
        <f>(VLOOKUP($A209,Skaters!$A1:$V623,17,FALSE)-AVERAGE(Skaters!Q3:Q623))/STDEV(Skaters!Q3:Q623)</f>
        <v>-0.58603090775389921</v>
      </c>
      <c r="Q209" s="33">
        <f>(VLOOKUP($A209,Skaters!$A1:$V623,18,FALSE)-AVERAGE(Skaters!R3:R623))/STDEV(Skaters!R3:R623)</f>
        <v>1.6780964152121431</v>
      </c>
      <c r="R209" s="33">
        <f>(VLOOKUP($A209,Skaters!$A1:$V623,19,FALSE)-AVERAGE(Skaters!S3:S623))/STDEV(Skaters!S3:S623)</f>
        <v>-0.86709527692662802</v>
      </c>
      <c r="S209" s="33">
        <f>(VLOOKUP($A209,Skaters!$A1:$V623,20,FALSE)-AVERAGE(Skaters!T3:T623))/STDEV(Skaters!T3:T623)</f>
        <v>-0.5927671975926263</v>
      </c>
      <c r="T209" s="33">
        <f>(VLOOKUP($A209,Skaters!$A1:$V623,21,FALSE)-AVERAGE(Skaters!U3:U623))/STDEV(Skaters!U3:U623)</f>
        <v>-0.64690234740083585</v>
      </c>
      <c r="U209" s="33">
        <f>(VLOOKUP($A209,Skaters!$A1:$V623,22,FALSE)-AVERAGE(Skaters!V3:V623))/STDEV(Skaters!V3:V623)</f>
        <v>-1.2078191348136267</v>
      </c>
      <c r="V209" s="33">
        <f>IFERROR((VLOOKUP($A209,Skaters!A1:X623,23,FALSE)-AVERAGE(Skaters!W3:W623))/STDEV(Skaters!W3:W623),0)</f>
        <v>0</v>
      </c>
      <c r="W209" s="33">
        <f>IFERROR((VLOOKUP($A209,Skaters!A1:X623,24,FALSE)-AVERAGE(Skaters!X3:X623))/STDEV(Skaters!X3:X623),0)</f>
        <v>0</v>
      </c>
    </row>
    <row r="210" spans="1:23" ht="21.25" customHeight="1" x14ac:dyDescent="0.15">
      <c r="A210" s="44" t="s">
        <v>307</v>
      </c>
      <c r="B210" s="45" t="s">
        <v>65</v>
      </c>
      <c r="C210" s="46">
        <v>26</v>
      </c>
      <c r="D210" s="45" t="s">
        <v>84</v>
      </c>
      <c r="E210" s="40">
        <f t="shared" si="6"/>
        <v>1.2209817881560978</v>
      </c>
      <c r="F210" s="41">
        <f t="shared" si="7"/>
        <v>2.7749586094456768E-2</v>
      </c>
      <c r="G210" s="42">
        <f>VLOOKUP(A210,Skaters!A1:G623,7,FALSE)</f>
        <v>44</v>
      </c>
      <c r="H210" s="43">
        <f>(VLOOKUP($A210,Skaters!$A1:$V623,8,FALSE)-AVERAGE(Skaters!H3:H623))/STDEV(Skaters!H3:H623)</f>
        <v>1.5196027061326491</v>
      </c>
      <c r="I210" s="33">
        <f>(VLOOKUP($A210,Skaters!$A1:$V623,10,FALSE)-AVERAGE(Skaters!J3:J623))/STDEV(Skaters!J3:J623)</f>
        <v>-0.69760874239706216</v>
      </c>
      <c r="J210" s="33">
        <f>(VLOOKUP($A210,Skaters!$A1:$V623,11,FALSE)-AVERAGE(Skaters!K3:K623))/STDEV(Skaters!K3:K623)</f>
        <v>0.23513205230788004</v>
      </c>
      <c r="K210" s="33">
        <f>(VLOOKUP($A210,Skaters!$A1:$V623,12,FALSE)-AVERAGE(Skaters!L3:L623))/STDEV(Skaters!L3:L623)</f>
        <v>-0.18114088957221394</v>
      </c>
      <c r="L210" s="33">
        <f>(VLOOKUP($A210,Skaters!$A1:$V623,13,FALSE)-AVERAGE(Skaters!M3:M623))/STDEV(Skaters!M3:M623)</f>
        <v>0.33463869418629999</v>
      </c>
      <c r="M210" s="33">
        <f>(VLOOKUP($A210,Skaters!$A1:$V623,14,FALSE)-AVERAGE(Skaters!N3:N623))/STDEV(Skaters!N3:N623)</f>
        <v>7.0332778370444118E-2</v>
      </c>
      <c r="N210" s="33">
        <f>(VLOOKUP($A210,Skaters!$A1:$V623,15,FALSE)-AVERAGE(Skaters!O3:O623))/STDEV(Skaters!O3:O623)</f>
        <v>0.35703992120243017</v>
      </c>
      <c r="O210" s="33">
        <f>(VLOOKUP($A210,Skaters!$A1:$V623,16,FALSE)-AVERAGE(Skaters!P3:P623))/STDEV(Skaters!P3:P623)</f>
        <v>1.2627803801622777</v>
      </c>
      <c r="P210" s="33">
        <f>(VLOOKUP($A210,Skaters!$A1:$V623,17,FALSE)-AVERAGE(Skaters!Q3:Q623))/STDEV(Skaters!Q3:Q623)</f>
        <v>0.69941981233736938</v>
      </c>
      <c r="Q210" s="33">
        <f>(VLOOKUP($A210,Skaters!$A1:$V623,18,FALSE)-AVERAGE(Skaters!R3:R623))/STDEV(Skaters!R3:R623)</f>
        <v>-0.27100051730572794</v>
      </c>
      <c r="R210" s="33">
        <f>(VLOOKUP($A210,Skaters!$A1:$V623,19,FALSE)-AVERAGE(Skaters!S3:S623))/STDEV(Skaters!S3:S623)</f>
        <v>-0.5809505664640271</v>
      </c>
      <c r="S210" s="33">
        <f>(VLOOKUP($A210,Skaters!$A1:$V623,20,FALSE)-AVERAGE(Skaters!T3:T623))/STDEV(Skaters!T3:T623)</f>
        <v>-0.5927671975926263</v>
      </c>
      <c r="T210" s="33">
        <f>(VLOOKUP($A210,Skaters!$A1:$V623,21,FALSE)-AVERAGE(Skaters!U3:U623))/STDEV(Skaters!U3:U623)</f>
        <v>-0.64690234740083585</v>
      </c>
      <c r="U210" s="33">
        <f>(VLOOKUP($A210,Skaters!$A1:$V623,22,FALSE)-AVERAGE(Skaters!V3:V623))/STDEV(Skaters!V3:V623)</f>
        <v>0.92565122874117201</v>
      </c>
      <c r="V210" s="33">
        <f>IFERROR((VLOOKUP($A210,Skaters!A1:X623,23,FALSE)-AVERAGE(Skaters!W3:W623))/STDEV(Skaters!W3:W623),0)</f>
        <v>0</v>
      </c>
      <c r="W210" s="33">
        <f>IFERROR((VLOOKUP($A210,Skaters!A1:X623,24,FALSE)-AVERAGE(Skaters!X3:X623))/STDEV(Skaters!X3:X623),0)</f>
        <v>0</v>
      </c>
    </row>
    <row r="211" spans="1:23" ht="21.25" customHeight="1" x14ac:dyDescent="0.15">
      <c r="A211" s="37" t="s">
        <v>432</v>
      </c>
      <c r="B211" s="38" t="s">
        <v>61</v>
      </c>
      <c r="C211" s="39">
        <v>33</v>
      </c>
      <c r="D211" s="38" t="s">
        <v>84</v>
      </c>
      <c r="E211" s="40">
        <f t="shared" si="6"/>
        <v>1.2192081945091542</v>
      </c>
      <c r="F211" s="41">
        <f t="shared" si="7"/>
        <v>2.8353678942073354E-2</v>
      </c>
      <c r="G211" s="42">
        <f>VLOOKUP(A211,Skaters!A1:G623,7,FALSE)</f>
        <v>43</v>
      </c>
      <c r="H211" s="43">
        <f>(VLOOKUP($A211,Skaters!$A1:$V623,8,FALSE)-AVERAGE(Skaters!H3:H623))/STDEV(Skaters!H3:H623)</f>
        <v>0.31251020635746823</v>
      </c>
      <c r="I211" s="33">
        <f>(VLOOKUP($A211,Skaters!$A1:$V623,10,FALSE)-AVERAGE(Skaters!J3:J623))/STDEV(Skaters!J3:J623)</f>
        <v>-0.74422414114315838</v>
      </c>
      <c r="J211" s="33">
        <f>(VLOOKUP($A211,Skaters!$A1:$V623,11,FALSE)-AVERAGE(Skaters!K3:K623))/STDEV(Skaters!K3:K623)</f>
        <v>-0.42043140794525924</v>
      </c>
      <c r="K211" s="33">
        <f>(VLOOKUP($A211,Skaters!$A1:$V623,12,FALSE)-AVERAGE(Skaters!L3:L623))/STDEV(Skaters!L3:L623)</f>
        <v>-0.61449543625460201</v>
      </c>
      <c r="L211" s="33">
        <f>(VLOOKUP($A211,Skaters!$A1:$V623,13,FALSE)-AVERAGE(Skaters!M3:M623))/STDEV(Skaters!M3:M623)</f>
        <v>-0.16685208004006441</v>
      </c>
      <c r="M211" s="33">
        <f>(VLOOKUP($A211,Skaters!$A1:$V623,14,FALSE)-AVERAGE(Skaters!N3:N623))/STDEV(Skaters!N3:N623)</f>
        <v>-0.78437613897403136</v>
      </c>
      <c r="N211" s="33">
        <f>(VLOOKUP($A211,Skaters!$A1:$V623,15,FALSE)-AVERAGE(Skaters!O3:O623))/STDEV(Skaters!O3:O623)</f>
        <v>-0.82260534784460215</v>
      </c>
      <c r="O211" s="33">
        <f>(VLOOKUP($A211,Skaters!$A1:$V623,16,FALSE)-AVERAGE(Skaters!P3:P623))/STDEV(Skaters!P3:P623)</f>
        <v>1.7718732361145269</v>
      </c>
      <c r="P211" s="33">
        <f>(VLOOKUP($A211,Skaters!$A1:$V623,17,FALSE)-AVERAGE(Skaters!Q3:Q623))/STDEV(Skaters!Q3:Q623)</f>
        <v>1.1387831351017859</v>
      </c>
      <c r="Q211" s="33">
        <f>(VLOOKUP($A211,Skaters!$A1:$V623,18,FALSE)-AVERAGE(Skaters!R3:R623))/STDEV(Skaters!R3:R623)</f>
        <v>1.6014479353677116</v>
      </c>
      <c r="R211" s="33">
        <f>(VLOOKUP($A211,Skaters!$A1:$V623,19,FALSE)-AVERAGE(Skaters!S3:S623))/STDEV(Skaters!S3:S623)</f>
        <v>-0.61263999607388153</v>
      </c>
      <c r="S211" s="33">
        <f>(VLOOKUP($A211,Skaters!$A1:$V623,20,FALSE)-AVERAGE(Skaters!T3:T623))/STDEV(Skaters!T3:T623)</f>
        <v>-0.5927671975926263</v>
      </c>
      <c r="T211" s="33">
        <f>(VLOOKUP($A211,Skaters!$A1:$V623,21,FALSE)-AVERAGE(Skaters!U3:U623))/STDEV(Skaters!U3:U623)</f>
        <v>-0.64690234740083585</v>
      </c>
      <c r="U211" s="33">
        <f>(VLOOKUP($A211,Skaters!$A1:$V623,22,FALSE)-AVERAGE(Skaters!V3:V623))/STDEV(Skaters!V3:V623)</f>
        <v>-1.2078191348136267</v>
      </c>
      <c r="V211" s="33">
        <f>IFERROR((VLOOKUP($A211,Skaters!A1:X623,23,FALSE)-AVERAGE(Skaters!W3:W623))/STDEV(Skaters!W3:W623),0)</f>
        <v>0</v>
      </c>
      <c r="W211" s="33">
        <f>IFERROR((VLOOKUP($A211,Skaters!A1:X623,24,FALSE)-AVERAGE(Skaters!X3:X623))/STDEV(Skaters!X3:X623),0)</f>
        <v>0</v>
      </c>
    </row>
    <row r="212" spans="1:23" ht="21.25" customHeight="1" x14ac:dyDescent="0.2">
      <c r="A212" s="47" t="s">
        <v>243</v>
      </c>
      <c r="B212" s="38" t="s">
        <v>151</v>
      </c>
      <c r="C212" s="39">
        <v>29</v>
      </c>
      <c r="D212" s="38" t="s">
        <v>63</v>
      </c>
      <c r="E212" s="40">
        <f t="shared" si="6"/>
        <v>1.2008090592005205</v>
      </c>
      <c r="F212" s="41">
        <f t="shared" si="7"/>
        <v>2.8590691885726677E-2</v>
      </c>
      <c r="G212" s="42">
        <f>VLOOKUP(A212,Skaters!A1:G623,7,FALSE)</f>
        <v>42</v>
      </c>
      <c r="H212" s="43">
        <f>(VLOOKUP($A212,Skaters!$A1:$V623,8,FALSE)-AVERAGE(Skaters!H3:H623))/STDEV(Skaters!H3:H623)</f>
        <v>-0.42899286404243459</v>
      </c>
      <c r="I212" s="33">
        <f>(VLOOKUP($A212,Skaters!$A1:$V623,10,FALSE)-AVERAGE(Skaters!J3:J623))/STDEV(Skaters!J3:J623)</f>
        <v>0.89450405493218399</v>
      </c>
      <c r="J212" s="33">
        <f>(VLOOKUP($A212,Skaters!$A1:$V623,11,FALSE)-AVERAGE(Skaters!K3:K623))/STDEV(Skaters!K3:K623)</f>
        <v>-0.1213892625145645</v>
      </c>
      <c r="K212" s="33">
        <f>(VLOOKUP($A212,Skaters!$A1:$V623,12,FALSE)-AVERAGE(Skaters!L3:L623))/STDEV(Skaters!L3:L623)</f>
        <v>0.34529067976352668</v>
      </c>
      <c r="L212" s="33">
        <f>(VLOOKUP($A212,Skaters!$A1:$V623,13,FALSE)-AVERAGE(Skaters!M3:M623))/STDEV(Skaters!M3:M623)</f>
        <v>1.3152671372586184</v>
      </c>
      <c r="M212" s="33">
        <f>(VLOOKUP($A212,Skaters!$A1:$V623,14,FALSE)-AVERAGE(Skaters!N3:N623))/STDEV(Skaters!N3:N623)</f>
        <v>1.2531172119681933</v>
      </c>
      <c r="N212" s="33">
        <f>(VLOOKUP($A212,Skaters!$A1:$V623,15,FALSE)-AVERAGE(Skaters!O3:O623))/STDEV(Skaters!O3:O623)</f>
        <v>0.25286951223627302</v>
      </c>
      <c r="O212" s="33">
        <f>(VLOOKUP($A212,Skaters!$A1:$V623,16,FALSE)-AVERAGE(Skaters!P3:P623))/STDEV(Skaters!P3:P623)</f>
        <v>-0.56871247616667997</v>
      </c>
      <c r="P212" s="33">
        <f>(VLOOKUP($A212,Skaters!$A1:$V623,17,FALSE)-AVERAGE(Skaters!Q3:Q623))/STDEV(Skaters!Q3:Q623)</f>
        <v>-0.32606140174169285</v>
      </c>
      <c r="Q212" s="33">
        <f>(VLOOKUP($A212,Skaters!$A1:$V623,18,FALSE)-AVERAGE(Skaters!R3:R623))/STDEV(Skaters!R3:R623)</f>
        <v>-0.57172990654531031</v>
      </c>
      <c r="R212" s="33">
        <f>(VLOOKUP($A212,Skaters!$A1:$V623,19,FALSE)-AVERAGE(Skaters!S3:S623))/STDEV(Skaters!S3:S623)</f>
        <v>0.25151428810122134</v>
      </c>
      <c r="S212" s="33">
        <f>(VLOOKUP($A212,Skaters!$A1:$V623,20,FALSE)-AVERAGE(Skaters!T3:T623))/STDEV(Skaters!T3:T623)</f>
        <v>-0.45936217716991612</v>
      </c>
      <c r="T212" s="33">
        <f>(VLOOKUP($A212,Skaters!$A1:$V623,21,FALSE)-AVERAGE(Skaters!U3:U623))/STDEV(Skaters!U3:U623)</f>
        <v>-0.47154641819335164</v>
      </c>
      <c r="U212" s="33">
        <f>(VLOOKUP($A212,Skaters!$A1:$V623,22,FALSE)-AVERAGE(Skaters!V3:V623))/STDEV(Skaters!V3:V623)</f>
        <v>0.79118601367570796</v>
      </c>
      <c r="V212" s="33">
        <f>IFERROR((VLOOKUP($A212,Skaters!A1:X623,23,FALSE)-AVERAGE(Skaters!W3:W623))/STDEV(Skaters!W3:W623),0)</f>
        <v>0</v>
      </c>
      <c r="W212" s="33">
        <f>IFERROR((VLOOKUP($A212,Skaters!A1:X623,24,FALSE)-AVERAGE(Skaters!X3:X623))/STDEV(Skaters!X3:X623),0)</f>
        <v>0</v>
      </c>
    </row>
    <row r="213" spans="1:23" ht="21.25" customHeight="1" x14ac:dyDescent="0.15">
      <c r="A213" s="44" t="s">
        <v>279</v>
      </c>
      <c r="B213" s="45" t="s">
        <v>94</v>
      </c>
      <c r="C213" s="46">
        <v>24</v>
      </c>
      <c r="D213" s="45" t="s">
        <v>73</v>
      </c>
      <c r="E213" s="40">
        <f t="shared" si="6"/>
        <v>1.1581561854140778</v>
      </c>
      <c r="F213" s="41">
        <f t="shared" si="7"/>
        <v>2.6321731486683587E-2</v>
      </c>
      <c r="G213" s="42">
        <f>VLOOKUP(A213,Skaters!A1:G623,7,FALSE)</f>
        <v>44</v>
      </c>
      <c r="H213" s="43">
        <f>(VLOOKUP($A213,Skaters!$A1:$V623,8,FALSE)-AVERAGE(Skaters!H3:H623))/STDEV(Skaters!H3:H623)</f>
        <v>-0.61282611116643337</v>
      </c>
      <c r="I213" s="33">
        <f>(VLOOKUP($A213,Skaters!$A1:$V623,10,FALSE)-AVERAGE(Skaters!J3:J623))/STDEV(Skaters!J3:J623)</f>
        <v>0.43665010446080826</v>
      </c>
      <c r="J213" s="33">
        <f>(VLOOKUP($A213,Skaters!$A1:$V623,11,FALSE)-AVERAGE(Skaters!K3:K623))/STDEV(Skaters!K3:K623)</f>
        <v>-8.1240428198044737E-2</v>
      </c>
      <c r="K213" s="33">
        <f>(VLOOKUP($A213,Skaters!$A1:$V623,12,FALSE)-AVERAGE(Skaters!L3:L623))/STDEV(Skaters!L3:L623)</f>
        <v>0.1547567343623559</v>
      </c>
      <c r="L213" s="33">
        <f>(VLOOKUP($A213,Skaters!$A1:$V623,13,FALSE)-AVERAGE(Skaters!M3:M623))/STDEV(Skaters!M3:M623)</f>
        <v>0.72175409976075144</v>
      </c>
      <c r="M213" s="33">
        <f>(VLOOKUP($A213,Skaters!$A1:$V623,14,FALSE)-AVERAGE(Skaters!N3:N623))/STDEV(Skaters!N3:N623)</f>
        <v>1.2294512288164934</v>
      </c>
      <c r="N213" s="33">
        <f>(VLOOKUP($A213,Skaters!$A1:$V623,15,FALSE)-AVERAGE(Skaters!O3:O623))/STDEV(Skaters!O3:O623)</f>
        <v>0.64808945559608055</v>
      </c>
      <c r="O213" s="33">
        <f>(VLOOKUP($A213,Skaters!$A1:$V623,16,FALSE)-AVERAGE(Skaters!P3:P623))/STDEV(Skaters!P3:P623)</f>
        <v>-0.7094540815521122</v>
      </c>
      <c r="P213" s="33">
        <f>(VLOOKUP($A213,Skaters!$A1:$V623,17,FALSE)-AVERAGE(Skaters!Q3:Q623))/STDEV(Skaters!Q3:Q623)</f>
        <v>-9.0700973881819261E-2</v>
      </c>
      <c r="Q213" s="33">
        <f>(VLOOKUP($A213,Skaters!$A1:$V623,18,FALSE)-AVERAGE(Skaters!R3:R623))/STDEV(Skaters!R3:R623)</f>
        <v>0.14235703534659469</v>
      </c>
      <c r="R213" s="33">
        <f>(VLOOKUP($A213,Skaters!$A1:$V623,19,FALSE)-AVERAGE(Skaters!S3:S623))/STDEV(Skaters!S3:S623)</f>
        <v>0.57864519821629923</v>
      </c>
      <c r="S213" s="33">
        <f>(VLOOKUP($A213,Skaters!$A1:$V623,20,FALSE)-AVERAGE(Skaters!T3:T623))/STDEV(Skaters!T3:T623)</f>
        <v>-0.59276719758396224</v>
      </c>
      <c r="T213" s="33">
        <f>(VLOOKUP($A213,Skaters!$A1:$V623,21,FALSE)-AVERAGE(Skaters!U3:U623))/STDEV(Skaters!U3:U623)</f>
        <v>-0.64543452412088687</v>
      </c>
      <c r="U213" s="33">
        <f>(VLOOKUP($A213,Skaters!$A1:$V623,22,FALSE)-AVERAGE(Skaters!V3:V623))/STDEV(Skaters!V3:V623)</f>
        <v>-1.2078191066602866</v>
      </c>
      <c r="V213" s="33">
        <f>IFERROR((VLOOKUP($A213,Skaters!A1:X623,23,FALSE)-AVERAGE(Skaters!W3:W623))/STDEV(Skaters!W3:W623),0)</f>
        <v>0</v>
      </c>
      <c r="W213" s="33">
        <f>IFERROR((VLOOKUP($A213,Skaters!A1:X623,24,FALSE)-AVERAGE(Skaters!X3:X623))/STDEV(Skaters!X3:X623),0)</f>
        <v>0</v>
      </c>
    </row>
    <row r="214" spans="1:23" ht="21.25" customHeight="1" x14ac:dyDescent="0.15">
      <c r="A214" s="44" t="s">
        <v>241</v>
      </c>
      <c r="B214" s="48" t="s">
        <v>141</v>
      </c>
      <c r="C214" s="49">
        <v>21</v>
      </c>
      <c r="D214" s="48" t="s">
        <v>73</v>
      </c>
      <c r="E214" s="40">
        <f t="shared" si="6"/>
        <v>1.1564405793810111</v>
      </c>
      <c r="F214" s="41">
        <f t="shared" si="7"/>
        <v>2.8205867789780757E-2</v>
      </c>
      <c r="G214" s="42">
        <f>VLOOKUP(A214,Skaters!A1:G623,7,FALSE)</f>
        <v>41</v>
      </c>
      <c r="H214" s="43">
        <f>(VLOOKUP($A214,Skaters!$A1:$V623,8,FALSE)-AVERAGE(Skaters!H3:H623))/STDEV(Skaters!H3:H623)</f>
        <v>0.50042479395959782</v>
      </c>
      <c r="I214" s="33">
        <f>(VLOOKUP($A214,Skaters!$A1:$V623,10,FALSE)-AVERAGE(Skaters!J3:J623))/STDEV(Skaters!J3:J623)</f>
        <v>1.4239772508763626</v>
      </c>
      <c r="J214" s="33">
        <f>(VLOOKUP($A214,Skaters!$A1:$V623,11,FALSE)-AVERAGE(Skaters!K3:K623))/STDEV(Skaters!K3:K623)</f>
        <v>0.19430396961794122</v>
      </c>
      <c r="K214" s="33">
        <f>(VLOOKUP($A214,Skaters!$A1:$V623,12,FALSE)-AVERAGE(Skaters!L3:L623))/STDEV(Skaters!L3:L623)</f>
        <v>0.7928739494088437</v>
      </c>
      <c r="L214" s="33">
        <f>(VLOOKUP($A214,Skaters!$A1:$V623,13,FALSE)-AVERAGE(Skaters!M3:M623))/STDEV(Skaters!M3:M623)</f>
        <v>0.4472760170426559</v>
      </c>
      <c r="M214" s="33">
        <f>(VLOOKUP($A214,Skaters!$A1:$V623,14,FALSE)-AVERAGE(Skaters!N3:N623))/STDEV(Skaters!N3:N623)</f>
        <v>0.4196277627503277</v>
      </c>
      <c r="N214" s="33">
        <f>(VLOOKUP($A214,Skaters!$A1:$V623,15,FALSE)-AVERAGE(Skaters!O3:O623))/STDEV(Skaters!O3:O623)</f>
        <v>6.6096684551170709E-2</v>
      </c>
      <c r="O214" s="33">
        <f>(VLOOKUP($A214,Skaters!$A1:$V623,16,FALSE)-AVERAGE(Skaters!P3:P623))/STDEV(Skaters!P3:P623)</f>
        <v>-0.47905341918751393</v>
      </c>
      <c r="P214" s="33">
        <f>(VLOOKUP($A214,Skaters!$A1:$V623,17,FALSE)-AVERAGE(Skaters!Q3:Q623))/STDEV(Skaters!Q3:Q623)</f>
        <v>-6.8096400124061677E-3</v>
      </c>
      <c r="Q214" s="33">
        <f>(VLOOKUP($A214,Skaters!$A1:$V623,18,FALSE)-AVERAGE(Skaters!R3:R623))/STDEV(Skaters!R3:R623)</f>
        <v>-0.49615992351960519</v>
      </c>
      <c r="R214" s="33">
        <f>(VLOOKUP($A214,Skaters!$A1:$V623,19,FALSE)-AVERAGE(Skaters!S3:S623))/STDEV(Skaters!S3:S623)</f>
        <v>1.0489811166966176</v>
      </c>
      <c r="S214" s="33">
        <f>(VLOOKUP($A214,Skaters!$A1:$V623,20,FALSE)-AVERAGE(Skaters!T3:T623))/STDEV(Skaters!T3:T623)</f>
        <v>-0.53856540585972545</v>
      </c>
      <c r="T214" s="33">
        <f>(VLOOKUP($A214,Skaters!$A1:$V623,21,FALSE)-AVERAGE(Skaters!U3:U623))/STDEV(Skaters!U3:U623)</f>
        <v>-0.52161022717756134</v>
      </c>
      <c r="U214" s="33">
        <f>(VLOOKUP($A214,Skaters!$A1:$V623,22,FALSE)-AVERAGE(Skaters!V3:V623))/STDEV(Skaters!V3:V623)</f>
        <v>0.20200838526275272</v>
      </c>
      <c r="V214" s="33">
        <f>IFERROR((VLOOKUP($A214,Skaters!A1:X623,23,FALSE)-AVERAGE(Skaters!W3:W623))/STDEV(Skaters!W3:W623),0)</f>
        <v>0</v>
      </c>
      <c r="W214" s="33">
        <f>IFERROR((VLOOKUP($A214,Skaters!A1:X623,24,FALSE)-AVERAGE(Skaters!X3:X623))/STDEV(Skaters!X3:X623),0)</f>
        <v>0</v>
      </c>
    </row>
    <row r="215" spans="1:23" ht="21.25" customHeight="1" x14ac:dyDescent="0.15">
      <c r="A215" s="44" t="s">
        <v>223</v>
      </c>
      <c r="B215" s="48" t="s">
        <v>179</v>
      </c>
      <c r="C215" s="49">
        <v>21</v>
      </c>
      <c r="D215" s="48" t="s">
        <v>84</v>
      </c>
      <c r="E215" s="40">
        <f t="shared" si="6"/>
        <v>1.1409999417917511</v>
      </c>
      <c r="F215" s="41">
        <f t="shared" si="7"/>
        <v>2.7829266872969539E-2</v>
      </c>
      <c r="G215" s="42">
        <f>VLOOKUP(A215,Skaters!A1:G623,7,FALSE)</f>
        <v>41</v>
      </c>
      <c r="H215" s="43">
        <f>(VLOOKUP($A215,Skaters!$A1:$V623,8,FALSE)-AVERAGE(Skaters!H3:H623))/STDEV(Skaters!H3:H623)</f>
        <v>1.8780692812838293</v>
      </c>
      <c r="I215" s="33">
        <f>(VLOOKUP($A215,Skaters!$A1:$V623,10,FALSE)-AVERAGE(Skaters!J3:J623))/STDEV(Skaters!J3:J623)</f>
        <v>-0.4512370408456623</v>
      </c>
      <c r="J215" s="33">
        <f>(VLOOKUP($A215,Skaters!$A1:$V623,11,FALSE)-AVERAGE(Skaters!K3:K623))/STDEV(Skaters!K3:K623)</f>
        <v>1.1616146221926358</v>
      </c>
      <c r="K215" s="33">
        <f>(VLOOKUP($A215,Skaters!$A1:$V623,12,FALSE)-AVERAGE(Skaters!L3:L623))/STDEV(Skaters!L3:L623)</f>
        <v>0.51634548971502148</v>
      </c>
      <c r="L215" s="33">
        <f>(VLOOKUP($A215,Skaters!$A1:$V623,13,FALSE)-AVERAGE(Skaters!M3:M623))/STDEV(Skaters!M3:M623)</f>
        <v>0.46438625520947252</v>
      </c>
      <c r="M215" s="33">
        <f>(VLOOKUP($A215,Skaters!$A1:$V623,14,FALSE)-AVERAGE(Skaters!N3:N623))/STDEV(Skaters!N3:N623)</f>
        <v>-6.9853110322189507E-2</v>
      </c>
      <c r="N215" s="33">
        <f>(VLOOKUP($A215,Skaters!$A1:$V623,15,FALSE)-AVERAGE(Skaters!O3:O623))/STDEV(Skaters!O3:O623)</f>
        <v>1.1715768315721891</v>
      </c>
      <c r="O215" s="33">
        <f>(VLOOKUP($A215,Skaters!$A1:$V623,16,FALSE)-AVERAGE(Skaters!P3:P623))/STDEV(Skaters!P3:P623)</f>
        <v>0.65825724237908967</v>
      </c>
      <c r="P215" s="33">
        <f>(VLOOKUP($A215,Skaters!$A1:$V623,17,FALSE)-AVERAGE(Skaters!Q3:Q623))/STDEV(Skaters!Q3:Q623)</f>
        <v>0.25538555704170662</v>
      </c>
      <c r="Q215" s="33">
        <f>(VLOOKUP($A215,Skaters!$A1:$V623,18,FALSE)-AVERAGE(Skaters!R3:R623))/STDEV(Skaters!R3:R623)</f>
        <v>-1.8635979687159732</v>
      </c>
      <c r="R215" s="33">
        <f>(VLOOKUP($A215,Skaters!$A1:$V623,19,FALSE)-AVERAGE(Skaters!S3:S623))/STDEV(Skaters!S3:S623)</f>
        <v>-0.76690459613330308</v>
      </c>
      <c r="S215" s="33">
        <f>(VLOOKUP($A215,Skaters!$A1:$V623,20,FALSE)-AVERAGE(Skaters!T3:T623))/STDEV(Skaters!T3:T623)</f>
        <v>-0.5927671975926263</v>
      </c>
      <c r="T215" s="33">
        <f>(VLOOKUP($A215,Skaters!$A1:$V623,21,FALSE)-AVERAGE(Skaters!U3:U623))/STDEV(Skaters!U3:U623)</f>
        <v>-0.64690234740083585</v>
      </c>
      <c r="U215" s="33">
        <f>(VLOOKUP($A215,Skaters!$A1:$V623,22,FALSE)-AVERAGE(Skaters!V3:V623))/STDEV(Skaters!V3:V623)</f>
        <v>-1.2078191348136267</v>
      </c>
      <c r="V215" s="33">
        <f>IFERROR((VLOOKUP($A215,Skaters!A1:X623,23,FALSE)-AVERAGE(Skaters!W3:W623))/STDEV(Skaters!W3:W623),0)</f>
        <v>0</v>
      </c>
      <c r="W215" s="33">
        <f>IFERROR((VLOOKUP($A215,Skaters!A1:X623,24,FALSE)-AVERAGE(Skaters!X3:X623))/STDEV(Skaters!X3:X623),0)</f>
        <v>0</v>
      </c>
    </row>
    <row r="216" spans="1:23" ht="21.25" customHeight="1" x14ac:dyDescent="0.15">
      <c r="A216" s="44" t="s">
        <v>233</v>
      </c>
      <c r="B216" s="48" t="s">
        <v>186</v>
      </c>
      <c r="C216" s="49">
        <v>29</v>
      </c>
      <c r="D216" s="48" t="s">
        <v>66</v>
      </c>
      <c r="E216" s="40">
        <f t="shared" si="6"/>
        <v>1.0862066355316948</v>
      </c>
      <c r="F216" s="41">
        <f t="shared" si="7"/>
        <v>2.6492844769065729E-2</v>
      </c>
      <c r="G216" s="42">
        <f>VLOOKUP(A216,Skaters!A1:G623,7,FALSE)</f>
        <v>41</v>
      </c>
      <c r="H216" s="43">
        <f>(VLOOKUP($A216,Skaters!$A1:$V623,8,FALSE)-AVERAGE(Skaters!H3:H623))/STDEV(Skaters!H3:H623)</f>
        <v>0.37580223394553991</v>
      </c>
      <c r="I216" s="33">
        <f>(VLOOKUP($A216,Skaters!$A1:$V623,10,FALSE)-AVERAGE(Skaters!J3:J623))/STDEV(Skaters!J3:J623)</f>
        <v>0.54061368908193086</v>
      </c>
      <c r="J216" s="33">
        <f>(VLOOKUP($A216,Skaters!$A1:$V623,11,FALSE)-AVERAGE(Skaters!K3:K623))/STDEV(Skaters!K3:K623)</f>
        <v>0.80171740729963337</v>
      </c>
      <c r="K216" s="33">
        <f>(VLOOKUP($A216,Skaters!$A1:$V623,12,FALSE)-AVERAGE(Skaters!L3:L623))/STDEV(Skaters!L3:L623)</f>
        <v>0.75783072458485123</v>
      </c>
      <c r="L216" s="33">
        <f>(VLOOKUP($A216,Skaters!$A1:$V623,13,FALSE)-AVERAGE(Skaters!M3:M623))/STDEV(Skaters!M3:M623)</f>
        <v>0.57788734496807859</v>
      </c>
      <c r="M216" s="33">
        <f>(VLOOKUP($A216,Skaters!$A1:$V623,14,FALSE)-AVERAGE(Skaters!N3:N623))/STDEV(Skaters!N3:N623)</f>
        <v>0.42332179627741345</v>
      </c>
      <c r="N216" s="33">
        <f>(VLOOKUP($A216,Skaters!$A1:$V623,15,FALSE)-AVERAGE(Skaters!O3:O623))/STDEV(Skaters!O3:O623)</f>
        <v>0.3547438739492263</v>
      </c>
      <c r="O216" s="33">
        <f>(VLOOKUP($A216,Skaters!$A1:$V623,16,FALSE)-AVERAGE(Skaters!P3:P623))/STDEV(Skaters!P3:P623)</f>
        <v>-0.65034093948945682</v>
      </c>
      <c r="P216" s="33">
        <f>(VLOOKUP($A216,Skaters!$A1:$V623,17,FALSE)-AVERAGE(Skaters!Q3:Q623))/STDEV(Skaters!Q3:Q623)</f>
        <v>-0.27404752544482103</v>
      </c>
      <c r="Q216" s="33">
        <f>(VLOOKUP($A216,Skaters!$A1:$V623,18,FALSE)-AVERAGE(Skaters!R3:R623))/STDEV(Skaters!R3:R623)</f>
        <v>-0.53841474027771752</v>
      </c>
      <c r="R216" s="33">
        <f>(VLOOKUP($A216,Skaters!$A1:$V623,19,FALSE)-AVERAGE(Skaters!S3:S623))/STDEV(Skaters!S3:S623)</f>
        <v>0.39069754343646956</v>
      </c>
      <c r="S216" s="33">
        <f>(VLOOKUP($A216,Skaters!$A1:$V623,20,FALSE)-AVERAGE(Skaters!T3:T623))/STDEV(Skaters!T3:T623)</f>
        <v>-0.48480754797738507</v>
      </c>
      <c r="T216" s="33">
        <f>(VLOOKUP($A216,Skaters!$A1:$V623,21,FALSE)-AVERAGE(Skaters!U3:U623))/STDEV(Skaters!U3:U623)</f>
        <v>-0.52203174523286333</v>
      </c>
      <c r="U216" s="33">
        <f>(VLOOKUP($A216,Skaters!$A1:$V623,22,FALSE)-AVERAGE(Skaters!V3:V623))/STDEV(Skaters!V3:V623)</f>
        <v>-1.2078191348136267</v>
      </c>
      <c r="V216" s="33">
        <f>IFERROR((VLOOKUP($A216,Skaters!A1:X623,23,FALSE)-AVERAGE(Skaters!W3:W623))/STDEV(Skaters!W3:W623),0)</f>
        <v>0</v>
      </c>
      <c r="W216" s="33">
        <f>IFERROR((VLOOKUP($A216,Skaters!A1:X623,24,FALSE)-AVERAGE(Skaters!X3:X623))/STDEV(Skaters!X3:X623),0)</f>
        <v>0</v>
      </c>
    </row>
    <row r="217" spans="1:23" ht="21.25" customHeight="1" x14ac:dyDescent="0.15">
      <c r="A217" s="44" t="s">
        <v>303</v>
      </c>
      <c r="B217" s="48" t="s">
        <v>86</v>
      </c>
      <c r="C217" s="49">
        <v>30</v>
      </c>
      <c r="D217" s="48" t="s">
        <v>66</v>
      </c>
      <c r="E217" s="40">
        <f t="shared" si="6"/>
        <v>1.0543938534114836</v>
      </c>
      <c r="F217" s="41">
        <f t="shared" si="7"/>
        <v>2.5716923253938626E-2</v>
      </c>
      <c r="G217" s="42">
        <f>VLOOKUP(A217,Skaters!A1:G623,7,FALSE)</f>
        <v>41</v>
      </c>
      <c r="H217" s="43">
        <f>(VLOOKUP($A217,Skaters!$A1:$V623,8,FALSE)-AVERAGE(Skaters!H3:H623))/STDEV(Skaters!H3:H623)</f>
        <v>-0.37868228660987457</v>
      </c>
      <c r="I217" s="33">
        <f>(VLOOKUP($A217,Skaters!$A1:$V623,10,FALSE)-AVERAGE(Skaters!J3:J623))/STDEV(Skaters!J3:J623)</f>
        <v>0.46130850484147706</v>
      </c>
      <c r="J217" s="33">
        <f>(VLOOKUP($A217,Skaters!$A1:$V623,11,FALSE)-AVERAGE(Skaters!K3:K623))/STDEV(Skaters!K3:K623)</f>
        <v>-0.25056018698200716</v>
      </c>
      <c r="K217" s="33">
        <f>(VLOOKUP($A217,Skaters!$A1:$V623,12,FALSE)-AVERAGE(Skaters!L3:L623))/STDEV(Skaters!L3:L623)</f>
        <v>6.0120649048968251E-2</v>
      </c>
      <c r="L217" s="33">
        <f>(VLOOKUP($A217,Skaters!$A1:$V623,13,FALSE)-AVERAGE(Skaters!M3:M623))/STDEV(Skaters!M3:M623)</f>
        <v>0.58318098177714239</v>
      </c>
      <c r="M217" s="33">
        <f>(VLOOKUP($A217,Skaters!$A1:$V623,14,FALSE)-AVERAGE(Skaters!N3:N623))/STDEV(Skaters!N3:N623)</f>
        <v>0.53729633002179289</v>
      </c>
      <c r="N217" s="33">
        <f>(VLOOKUP($A217,Skaters!$A1:$V623,15,FALSE)-AVERAGE(Skaters!O3:O623))/STDEV(Skaters!O3:O623)</f>
        <v>0.11397702726706053</v>
      </c>
      <c r="O217" s="33">
        <f>(VLOOKUP($A217,Skaters!$A1:$V623,16,FALSE)-AVERAGE(Skaters!P3:P623))/STDEV(Skaters!P3:P623)</f>
        <v>-0.67198182128189354</v>
      </c>
      <c r="P217" s="33">
        <f>(VLOOKUP($A217,Skaters!$A1:$V623,17,FALSE)-AVERAGE(Skaters!Q3:Q623))/STDEV(Skaters!Q3:Q623)</f>
        <v>0.33101911711071563</v>
      </c>
      <c r="Q217" s="33">
        <f>(VLOOKUP($A217,Skaters!$A1:$V623,18,FALSE)-AVERAGE(Skaters!R3:R623))/STDEV(Skaters!R3:R623)</f>
        <v>0.81846934778970437</v>
      </c>
      <c r="R217" s="33">
        <f>(VLOOKUP($A217,Skaters!$A1:$V623,19,FALSE)-AVERAGE(Skaters!S3:S623))/STDEV(Skaters!S3:S623)</f>
        <v>0.51856362030194403</v>
      </c>
      <c r="S217" s="33">
        <f>(VLOOKUP($A217,Skaters!$A1:$V623,20,FALSE)-AVERAGE(Skaters!T3:T623))/STDEV(Skaters!T3:T623)</f>
        <v>-0.544322653064234</v>
      </c>
      <c r="T217" s="33">
        <f>(VLOOKUP($A217,Skaters!$A1:$V623,21,FALSE)-AVERAGE(Skaters!U3:U623))/STDEV(Skaters!U3:U623)</f>
        <v>-0.52155359148298186</v>
      </c>
      <c r="U217" s="33">
        <f>(VLOOKUP($A217,Skaters!$A1:$V623,22,FALSE)-AVERAGE(Skaters!V3:V623))/STDEV(Skaters!V3:V623)</f>
        <v>9.5709587465639109E-2</v>
      </c>
      <c r="V217" s="33">
        <f>IFERROR((VLOOKUP($A217,Skaters!A1:X623,23,FALSE)-AVERAGE(Skaters!W3:W623))/STDEV(Skaters!W3:W623),0)</f>
        <v>0</v>
      </c>
      <c r="W217" s="33">
        <f>IFERROR((VLOOKUP($A217,Skaters!A1:X623,24,FALSE)-AVERAGE(Skaters!X3:X623))/STDEV(Skaters!X3:X623),0)</f>
        <v>0</v>
      </c>
    </row>
    <row r="218" spans="1:23" ht="21.25" customHeight="1" x14ac:dyDescent="0.15">
      <c r="A218" s="37" t="s">
        <v>325</v>
      </c>
      <c r="B218" s="38" t="s">
        <v>94</v>
      </c>
      <c r="C218" s="39">
        <v>37</v>
      </c>
      <c r="D218" s="38" t="s">
        <v>84</v>
      </c>
      <c r="E218" s="40">
        <f t="shared" si="6"/>
        <v>1.0504688091419736</v>
      </c>
      <c r="F218" s="41">
        <f t="shared" si="7"/>
        <v>2.3874291116863035E-2</v>
      </c>
      <c r="G218" s="42">
        <f>VLOOKUP(A218,Skaters!A1:G623,7,FALSE)</f>
        <v>44</v>
      </c>
      <c r="H218" s="43">
        <f>(VLOOKUP($A218,Skaters!$A1:$V623,8,FALSE)-AVERAGE(Skaters!H3:H623))/STDEV(Skaters!H3:H623)</f>
        <v>1.5079258462335661</v>
      </c>
      <c r="I218" s="33">
        <f>(VLOOKUP($A218,Skaters!$A1:$V623,10,FALSE)-AVERAGE(Skaters!J3:J623))/STDEV(Skaters!J3:J623)</f>
        <v>-0.71166397735898068</v>
      </c>
      <c r="J218" s="33">
        <f>(VLOOKUP($A218,Skaters!$A1:$V623,11,FALSE)-AVERAGE(Skaters!K3:K623))/STDEV(Skaters!K3:K623)</f>
        <v>0.47670983352417023</v>
      </c>
      <c r="K218" s="33">
        <f>(VLOOKUP($A218,Skaters!$A1:$V623,12,FALSE)-AVERAGE(Skaters!L3:L623))/STDEV(Skaters!L3:L623)</f>
        <v>-3.6164258036530852E-2</v>
      </c>
      <c r="L218" s="33">
        <f>(VLOOKUP($A218,Skaters!$A1:$V623,13,FALSE)-AVERAGE(Skaters!M3:M623))/STDEV(Skaters!M3:M623)</f>
        <v>-0.28780236620992578</v>
      </c>
      <c r="M218" s="33">
        <f>(VLOOKUP($A218,Skaters!$A1:$V623,14,FALSE)-AVERAGE(Skaters!N3:N623))/STDEV(Skaters!N3:N623)</f>
        <v>-0.18479054959569977</v>
      </c>
      <c r="N218" s="33">
        <f>(VLOOKUP($A218,Skaters!$A1:$V623,15,FALSE)-AVERAGE(Skaters!O3:O623))/STDEV(Skaters!O3:O623)</f>
        <v>0.50541761432787291</v>
      </c>
      <c r="O218" s="33">
        <f>(VLOOKUP($A218,Skaters!$A1:$V623,16,FALSE)-AVERAGE(Skaters!P3:P623))/STDEV(Skaters!P3:P623)</f>
        <v>0.87544620371841975</v>
      </c>
      <c r="P218" s="33">
        <f>(VLOOKUP($A218,Skaters!$A1:$V623,17,FALSE)-AVERAGE(Skaters!Q3:Q623))/STDEV(Skaters!Q3:Q623)</f>
        <v>-0.74283752378604928</v>
      </c>
      <c r="Q218" s="33">
        <f>(VLOOKUP($A218,Skaters!$A1:$V623,18,FALSE)-AVERAGE(Skaters!R3:R623))/STDEV(Skaters!R3:R623)</f>
        <v>0.19236150114041714</v>
      </c>
      <c r="R218" s="33">
        <f>(VLOOKUP($A218,Skaters!$A1:$V623,19,FALSE)-AVERAGE(Skaters!S3:S623))/STDEV(Skaters!S3:S623)</f>
        <v>-0.59556132781944537</v>
      </c>
      <c r="S218" s="33">
        <f>(VLOOKUP($A218,Skaters!$A1:$V623,20,FALSE)-AVERAGE(Skaters!T3:T623))/STDEV(Skaters!T3:T623)</f>
        <v>-0.59276719759261043</v>
      </c>
      <c r="T218" s="33">
        <f>(VLOOKUP($A218,Skaters!$A1:$V623,21,FALSE)-AVERAGE(Skaters!U3:U623))/STDEV(Skaters!U3:U623)</f>
        <v>-0.64690210819581928</v>
      </c>
      <c r="U218" s="33">
        <f>(VLOOKUP($A218,Skaters!$A1:$V623,22,FALSE)-AVERAGE(Skaters!V3:V623))/STDEV(Skaters!V3:V623)</f>
        <v>-1.207818818758982</v>
      </c>
      <c r="V218" s="33">
        <f>IFERROR((VLOOKUP($A218,Skaters!A1:X623,23,FALSE)-AVERAGE(Skaters!W3:W623))/STDEV(Skaters!W3:W623),0)</f>
        <v>0</v>
      </c>
      <c r="W218" s="33">
        <f>IFERROR((VLOOKUP($A218,Skaters!A1:X623,24,FALSE)-AVERAGE(Skaters!X3:X623))/STDEV(Skaters!X3:X623),0)</f>
        <v>0</v>
      </c>
    </row>
    <row r="219" spans="1:23" ht="21.25" customHeight="1" x14ac:dyDescent="0.15">
      <c r="A219" s="44" t="s">
        <v>255</v>
      </c>
      <c r="B219" s="48" t="s">
        <v>216</v>
      </c>
      <c r="C219" s="49">
        <v>36</v>
      </c>
      <c r="D219" s="48" t="s">
        <v>59</v>
      </c>
      <c r="E219" s="40">
        <f t="shared" si="6"/>
        <v>1.0456925153061538</v>
      </c>
      <c r="F219" s="41">
        <f t="shared" si="7"/>
        <v>2.6812628597593688E-2</v>
      </c>
      <c r="G219" s="42">
        <f>VLOOKUP(A219,Skaters!A1:G623,7,FALSE)</f>
        <v>39</v>
      </c>
      <c r="H219" s="43">
        <f>(VLOOKUP($A219,Skaters!$A1:$V623,8,FALSE)-AVERAGE(Skaters!H3:H623))/STDEV(Skaters!H3:H623)</f>
        <v>0.60393082210923832</v>
      </c>
      <c r="I219" s="33">
        <f>(VLOOKUP($A219,Skaters!$A1:$V623,10,FALSE)-AVERAGE(Skaters!J3:J623))/STDEV(Skaters!J3:J623)</f>
        <v>-0.28978442328277965</v>
      </c>
      <c r="J219" s="33">
        <f>(VLOOKUP($A219,Skaters!$A1:$V623,11,FALSE)-AVERAGE(Skaters!K3:K623))/STDEV(Skaters!K3:K623)</f>
        <v>0.93742771611927533</v>
      </c>
      <c r="K219" s="33">
        <f>(VLOOKUP($A219,Skaters!$A1:$V623,12,FALSE)-AVERAGE(Skaters!L3:L623))/STDEV(Skaters!L3:L623)</f>
        <v>0.4517320851354707</v>
      </c>
      <c r="L219" s="33">
        <f>(VLOOKUP($A219,Skaters!$A1:$V623,13,FALSE)-AVERAGE(Skaters!M3:M623))/STDEV(Skaters!M3:M623)</f>
        <v>0.28981735383036283</v>
      </c>
      <c r="M219" s="33">
        <f>(VLOOKUP($A219,Skaters!$A1:$V623,14,FALSE)-AVERAGE(Skaters!N3:N623))/STDEV(Skaters!N3:N623)</f>
        <v>0.62213984706360814</v>
      </c>
      <c r="N219" s="33">
        <f>(VLOOKUP($A219,Skaters!$A1:$V623,15,FALSE)-AVERAGE(Skaters!O3:O623))/STDEV(Skaters!O3:O623)</f>
        <v>0.5684832144316101</v>
      </c>
      <c r="O219" s="33">
        <f>(VLOOKUP($A219,Skaters!$A1:$V623,16,FALSE)-AVERAGE(Skaters!P3:P623))/STDEV(Skaters!P3:P623)</f>
        <v>0.23582014900630013</v>
      </c>
      <c r="P219" s="33">
        <f>(VLOOKUP($A219,Skaters!$A1:$V623,17,FALSE)-AVERAGE(Skaters!Q3:Q623))/STDEV(Skaters!Q3:Q623)</f>
        <v>0.44548427368200555</v>
      </c>
      <c r="Q219" s="33">
        <f>(VLOOKUP($A219,Skaters!$A1:$V623,18,FALSE)-AVERAGE(Skaters!R3:R623))/STDEV(Skaters!R3:R623)</f>
        <v>-0.69607149479861485</v>
      </c>
      <c r="R219" s="33">
        <f>(VLOOKUP($A219,Skaters!$A1:$V623,19,FALSE)-AVERAGE(Skaters!S3:S623))/STDEV(Skaters!S3:S623)</f>
        <v>-0.31285487528147865</v>
      </c>
      <c r="S219" s="33">
        <f>(VLOOKUP($A219,Skaters!$A1:$V623,20,FALSE)-AVERAGE(Skaters!T3:T623))/STDEV(Skaters!T3:T623)</f>
        <v>2.593671446996475</v>
      </c>
      <c r="T219" s="33">
        <f>(VLOOKUP($A219,Skaters!$A1:$V623,21,FALSE)-AVERAGE(Skaters!U3:U623))/STDEV(Skaters!U3:U623)</f>
        <v>2.3871056995062845</v>
      </c>
      <c r="U219" s="33">
        <f>(VLOOKUP($A219,Skaters!$A1:$V623,22,FALSE)-AVERAGE(Skaters!V3:V623))/STDEV(Skaters!V3:V623)</f>
        <v>1.1490666440168604</v>
      </c>
      <c r="V219" s="33">
        <f>IFERROR((VLOOKUP($A219,Skaters!A1:X623,23,FALSE)-AVERAGE(Skaters!W3:W623))/STDEV(Skaters!W3:W623),0)</f>
        <v>0</v>
      </c>
      <c r="W219" s="33">
        <f>IFERROR((VLOOKUP($A219,Skaters!A1:X623,24,FALSE)-AVERAGE(Skaters!X3:X623))/STDEV(Skaters!X3:X623),0)</f>
        <v>0</v>
      </c>
    </row>
    <row r="220" spans="1:23" ht="21.25" customHeight="1" x14ac:dyDescent="0.15">
      <c r="A220" s="44" t="s">
        <v>275</v>
      </c>
      <c r="B220" s="45" t="s">
        <v>216</v>
      </c>
      <c r="C220" s="46">
        <v>31</v>
      </c>
      <c r="D220" s="45" t="s">
        <v>60</v>
      </c>
      <c r="E220" s="40">
        <f t="shared" si="6"/>
        <v>1.0278966585498661</v>
      </c>
      <c r="F220" s="41">
        <f t="shared" si="7"/>
        <v>2.6356324578201695E-2</v>
      </c>
      <c r="G220" s="42">
        <f>VLOOKUP(A220,Skaters!A1:G623,7,FALSE)</f>
        <v>39</v>
      </c>
      <c r="H220" s="43">
        <f>(VLOOKUP($A220,Skaters!$A1:$V623,8,FALSE)-AVERAGE(Skaters!H3:H623))/STDEV(Skaters!H3:H623)</f>
        <v>-8.7507955707080438E-3</v>
      </c>
      <c r="I220" s="33">
        <f>(VLOOKUP($A220,Skaters!$A1:$V623,10,FALSE)-AVERAGE(Skaters!J3:J623))/STDEV(Skaters!J3:J623)</f>
        <v>0.78713643494172769</v>
      </c>
      <c r="J220" s="33">
        <f>(VLOOKUP($A220,Skaters!$A1:$V623,11,FALSE)-AVERAGE(Skaters!K3:K623))/STDEV(Skaters!K3:K623)</f>
        <v>-9.3768133085131489E-2</v>
      </c>
      <c r="K220" s="33">
        <f>(VLOOKUP($A220,Skaters!$A1:$V623,12,FALSE)-AVERAGE(Skaters!L3:L623))/STDEV(Skaters!L3:L623)</f>
        <v>0.31203514907066066</v>
      </c>
      <c r="L220" s="33">
        <f>(VLOOKUP($A220,Skaters!$A1:$V623,13,FALSE)-AVERAGE(Skaters!M3:M623))/STDEV(Skaters!M3:M623)</f>
        <v>0.60921366296762913</v>
      </c>
      <c r="M220" s="33">
        <f>(VLOOKUP($A220,Skaters!$A1:$V623,14,FALSE)-AVERAGE(Skaters!N3:N623))/STDEV(Skaters!N3:N623)</f>
        <v>0.38913218933893262</v>
      </c>
      <c r="N220" s="33">
        <f>(VLOOKUP($A220,Skaters!$A1:$V623,15,FALSE)-AVERAGE(Skaters!O3:O623))/STDEV(Skaters!O3:O623)</f>
        <v>0.11111612173705381</v>
      </c>
      <c r="O220" s="33">
        <f>(VLOOKUP($A220,Skaters!$A1:$V623,16,FALSE)-AVERAGE(Skaters!P3:P623))/STDEV(Skaters!P3:P623)</f>
        <v>-0.23120973048338322</v>
      </c>
      <c r="P220" s="33">
        <f>(VLOOKUP($A220,Skaters!$A1:$V623,17,FALSE)-AVERAGE(Skaters!Q3:Q623))/STDEV(Skaters!Q3:Q623)</f>
        <v>-0.83031205565512101</v>
      </c>
      <c r="Q220" s="33">
        <f>(VLOOKUP($A220,Skaters!$A1:$V623,18,FALSE)-AVERAGE(Skaters!R3:R623))/STDEV(Skaters!R3:R623)</f>
        <v>-0.15459169752802962</v>
      </c>
      <c r="R220" s="33">
        <f>(VLOOKUP($A220,Skaters!$A1:$V623,19,FALSE)-AVERAGE(Skaters!S3:S623))/STDEV(Skaters!S3:S623)</f>
        <v>0.65072483515803747</v>
      </c>
      <c r="S220" s="33">
        <f>(VLOOKUP($A220,Skaters!$A1:$V623,20,FALSE)-AVERAGE(Skaters!T3:T623))/STDEV(Skaters!T3:T623)</f>
        <v>1.0543624097572681</v>
      </c>
      <c r="T220" s="33">
        <f>(VLOOKUP($A220,Skaters!$A1:$V623,21,FALSE)-AVERAGE(Skaters!U3:U623))/STDEV(Skaters!U3:U623)</f>
        <v>0.75893900753653243</v>
      </c>
      <c r="U220" s="33">
        <f>(VLOOKUP($A220,Skaters!$A1:$V623,22,FALSE)-AVERAGE(Skaters!V3:V623))/STDEV(Skaters!V3:V623)</f>
        <v>1.2698505149655763</v>
      </c>
      <c r="V220" s="33">
        <f>IFERROR((VLOOKUP($A220,Skaters!A1:X623,23,FALSE)-AVERAGE(Skaters!W3:W623))/STDEV(Skaters!W3:W623),0)</f>
        <v>0</v>
      </c>
      <c r="W220" s="33">
        <f>IFERROR((VLOOKUP($A220,Skaters!A1:X623,24,FALSE)-AVERAGE(Skaters!X3:X623))/STDEV(Skaters!X3:X623),0)</f>
        <v>0</v>
      </c>
    </row>
    <row r="221" spans="1:23" ht="21.25" customHeight="1" x14ac:dyDescent="0.15">
      <c r="A221" s="44" t="s">
        <v>376</v>
      </c>
      <c r="B221" s="45" t="s">
        <v>81</v>
      </c>
      <c r="C221" s="46">
        <v>27</v>
      </c>
      <c r="D221" s="45" t="s">
        <v>84</v>
      </c>
      <c r="E221" s="40">
        <f t="shared" si="6"/>
        <v>1.0192419464344005</v>
      </c>
      <c r="F221" s="41">
        <f t="shared" si="7"/>
        <v>2.3164589691690919E-2</v>
      </c>
      <c r="G221" s="42">
        <f>VLOOKUP(A221,Skaters!A1:G623,7,FALSE)</f>
        <v>44</v>
      </c>
      <c r="H221" s="43">
        <f>(VLOOKUP($A221,Skaters!$A1:$V623,8,FALSE)-AVERAGE(Skaters!H3:H623))/STDEV(Skaters!H3:H623)</f>
        <v>1.1479332607334503</v>
      </c>
      <c r="I221" s="33">
        <f>(VLOOKUP($A221,Skaters!$A1:$V623,10,FALSE)-AVERAGE(Skaters!J3:J623))/STDEV(Skaters!J3:J623)</f>
        <v>-0.87823515330910029</v>
      </c>
      <c r="J221" s="33">
        <f>(VLOOKUP($A221,Skaters!$A1:$V623,11,FALSE)-AVERAGE(Skaters!K3:K623))/STDEV(Skaters!K3:K623)</f>
        <v>0.22974941529942247</v>
      </c>
      <c r="K221" s="33">
        <f>(VLOOKUP($A221,Skaters!$A1:$V623,12,FALSE)-AVERAGE(Skaters!L3:L623))/STDEV(Skaters!L3:L623)</f>
        <v>-0.26962514954778238</v>
      </c>
      <c r="L221" s="33">
        <f>(VLOOKUP($A221,Skaters!$A1:$V623,13,FALSE)-AVERAGE(Skaters!M3:M623))/STDEV(Skaters!M3:M623)</f>
        <v>-0.11482964420459987</v>
      </c>
      <c r="M221" s="33">
        <f>(VLOOKUP($A221,Skaters!$A1:$V623,14,FALSE)-AVERAGE(Skaters!N3:N623))/STDEV(Skaters!N3:N623)</f>
        <v>-0.55649114623179374</v>
      </c>
      <c r="N221" s="33">
        <f>(VLOOKUP($A221,Skaters!$A1:$V623,15,FALSE)-AVERAGE(Skaters!O3:O623))/STDEV(Skaters!O3:O623)</f>
        <v>-0.52053786576484662</v>
      </c>
      <c r="O221" s="33">
        <f>(VLOOKUP($A221,Skaters!$A1:$V623,16,FALSE)-AVERAGE(Skaters!P3:P623))/STDEV(Skaters!P3:P623)</f>
        <v>1.3978240542426927</v>
      </c>
      <c r="P221" s="33">
        <f>(VLOOKUP($A221,Skaters!$A1:$V623,17,FALSE)-AVERAGE(Skaters!Q3:Q623))/STDEV(Skaters!Q3:Q623)</f>
        <v>-0.96125370386148956</v>
      </c>
      <c r="Q221" s="33">
        <f>(VLOOKUP($A221,Skaters!$A1:$V623,18,FALSE)-AVERAGE(Skaters!R3:R623))/STDEV(Skaters!R3:R623)</f>
        <v>0.90527114017083199</v>
      </c>
      <c r="R221" s="33">
        <f>(VLOOKUP($A221,Skaters!$A1:$V623,19,FALSE)-AVERAGE(Skaters!S3:S623))/STDEV(Skaters!S3:S623)</f>
        <v>-0.72393622742244634</v>
      </c>
      <c r="S221" s="33">
        <f>(VLOOKUP($A221,Skaters!$A1:$V623,20,FALSE)-AVERAGE(Skaters!T3:T623))/STDEV(Skaters!T3:T623)</f>
        <v>-0.59276719759260954</v>
      </c>
      <c r="T221" s="33">
        <f>(VLOOKUP($A221,Skaters!$A1:$V623,21,FALSE)-AVERAGE(Skaters!U3:U623))/STDEV(Skaters!U3:U623)</f>
        <v>-0.64690204282465957</v>
      </c>
      <c r="U221" s="33">
        <f>(VLOOKUP($A221,Skaters!$A1:$V623,22,FALSE)-AVERAGE(Skaters!V3:V623))/STDEV(Skaters!V3:V623)</f>
        <v>-1.2078188715446374</v>
      </c>
      <c r="V221" s="33">
        <f>IFERROR((VLOOKUP($A221,Skaters!A1:X623,23,FALSE)-AVERAGE(Skaters!W3:W623))/STDEV(Skaters!W3:W623),0)</f>
        <v>0</v>
      </c>
      <c r="W221" s="33">
        <f>IFERROR((VLOOKUP($A221,Skaters!A1:X623,24,FALSE)-AVERAGE(Skaters!X3:X623))/STDEV(Skaters!X3:X623),0)</f>
        <v>0</v>
      </c>
    </row>
    <row r="222" spans="1:23" ht="21.25" customHeight="1" x14ac:dyDescent="0.15">
      <c r="A222" s="44" t="s">
        <v>327</v>
      </c>
      <c r="B222" s="48" t="s">
        <v>62</v>
      </c>
      <c r="C222" s="49">
        <v>27</v>
      </c>
      <c r="D222" s="48" t="s">
        <v>103</v>
      </c>
      <c r="E222" s="40">
        <f t="shared" si="6"/>
        <v>1.0084291690892284</v>
      </c>
      <c r="F222" s="41">
        <f t="shared" si="7"/>
        <v>2.291884475202792E-2</v>
      </c>
      <c r="G222" s="42">
        <f>VLOOKUP(A222,Skaters!A1:G623,7,FALSE)</f>
        <v>44</v>
      </c>
      <c r="H222" s="43">
        <f>(VLOOKUP($A222,Skaters!$A1:$V623,8,FALSE)-AVERAGE(Skaters!H3:H623))/STDEV(Skaters!H3:H623)</f>
        <v>-0.21299633153749142</v>
      </c>
      <c r="I222" s="33">
        <f>(VLOOKUP($A222,Skaters!$A1:$V623,10,FALSE)-AVERAGE(Skaters!J3:J623))/STDEV(Skaters!J3:J623)</f>
        <v>3.054755526811417E-2</v>
      </c>
      <c r="J222" s="33">
        <f>(VLOOKUP($A222,Skaters!$A1:$V623,11,FALSE)-AVERAGE(Skaters!K3:K623))/STDEV(Skaters!K3:K623)</f>
        <v>0.76091719741983721</v>
      </c>
      <c r="K222" s="33">
        <f>(VLOOKUP($A222,Skaters!$A1:$V623,12,FALSE)-AVERAGE(Skaters!L3:L623))/STDEV(Skaters!L3:L623)</f>
        <v>0.4918972077428726</v>
      </c>
      <c r="L222" s="33">
        <f>(VLOOKUP($A222,Skaters!$A1:$V623,13,FALSE)-AVERAGE(Skaters!M3:M623))/STDEV(Skaters!M3:M623)</f>
        <v>-0.28055252479453485</v>
      </c>
      <c r="M222" s="33">
        <f>(VLOOKUP($A222,Skaters!$A1:$V623,14,FALSE)-AVERAGE(Skaters!N3:N623))/STDEV(Skaters!N3:N623)</f>
        <v>-0.80009195523676946</v>
      </c>
      <c r="N222" s="33">
        <f>(VLOOKUP($A222,Skaters!$A1:$V623,15,FALSE)-AVERAGE(Skaters!O3:O623))/STDEV(Skaters!O3:O623)</f>
        <v>-0.90434203534562485</v>
      </c>
      <c r="O222" s="33">
        <f>(VLOOKUP($A222,Skaters!$A1:$V623,16,FALSE)-AVERAGE(Skaters!P3:P623))/STDEV(Skaters!P3:P623)</f>
        <v>-9.9025243395662155E-2</v>
      </c>
      <c r="P222" s="33">
        <f>(VLOOKUP($A222,Skaters!$A1:$V623,17,FALSE)-AVERAGE(Skaters!Q3:Q623))/STDEV(Skaters!Q3:Q623)</f>
        <v>-0.65200890237752795</v>
      </c>
      <c r="Q222" s="33">
        <f>(VLOOKUP($A222,Skaters!$A1:$V623,18,FALSE)-AVERAGE(Skaters!R3:R623))/STDEV(Skaters!R3:R623)</f>
        <v>1.5008842199370989</v>
      </c>
      <c r="R222" s="33">
        <f>(VLOOKUP($A222,Skaters!$A1:$V623,19,FALSE)-AVERAGE(Skaters!S3:S623))/STDEV(Skaters!S3:S623)</f>
        <v>0.30787761859140611</v>
      </c>
      <c r="S222" s="33">
        <f>(VLOOKUP($A222,Skaters!$A1:$V623,20,FALSE)-AVERAGE(Skaters!T3:T623))/STDEV(Skaters!T3:T623)</f>
        <v>-1.4764872046732694E-2</v>
      </c>
      <c r="T222" s="33">
        <f>(VLOOKUP($A222,Skaters!$A1:$V623,21,FALSE)-AVERAGE(Skaters!U3:U623))/STDEV(Skaters!U3:U623)</f>
        <v>0.21581946923209094</v>
      </c>
      <c r="U222" s="33">
        <f>(VLOOKUP($A222,Skaters!$A1:$V623,22,FALSE)-AVERAGE(Skaters!V3:V623))/STDEV(Skaters!V3:V623)</f>
        <v>0.65231502803204733</v>
      </c>
      <c r="V222" s="33">
        <f>IFERROR((VLOOKUP($A222,Skaters!A1:X623,23,FALSE)-AVERAGE(Skaters!W3:W623))/STDEV(Skaters!W3:W623),0)</f>
        <v>0</v>
      </c>
      <c r="W222" s="33">
        <f>IFERROR((VLOOKUP($A222,Skaters!A1:X623,24,FALSE)-AVERAGE(Skaters!X3:X623))/STDEV(Skaters!X3:X623),0)</f>
        <v>0</v>
      </c>
    </row>
    <row r="223" spans="1:23" ht="21.25" customHeight="1" x14ac:dyDescent="0.15">
      <c r="A223" s="44" t="s">
        <v>355</v>
      </c>
      <c r="B223" s="45" t="s">
        <v>61</v>
      </c>
      <c r="C223" s="46">
        <v>25</v>
      </c>
      <c r="D223" s="45" t="s">
        <v>63</v>
      </c>
      <c r="E223" s="40">
        <f t="shared" si="6"/>
        <v>0.99739971130184057</v>
      </c>
      <c r="F223" s="41">
        <f t="shared" si="7"/>
        <v>2.3195342123298619E-2</v>
      </c>
      <c r="G223" s="42">
        <f>VLOOKUP(A223,Skaters!A1:G623,7,FALSE)</f>
        <v>43</v>
      </c>
      <c r="H223" s="43">
        <f>(VLOOKUP($A223,Skaters!$A1:$V623,8,FALSE)-AVERAGE(Skaters!H3:H623))/STDEV(Skaters!H3:H623)</f>
        <v>-0.22271269538922006</v>
      </c>
      <c r="I223" s="33">
        <f>(VLOOKUP($A223,Skaters!$A1:$V623,10,FALSE)-AVERAGE(Skaters!J3:J623))/STDEV(Skaters!J3:J623)</f>
        <v>0.11924835171724198</v>
      </c>
      <c r="J223" s="33">
        <f>(VLOOKUP($A223,Skaters!$A1:$V623,11,FALSE)-AVERAGE(Skaters!K3:K623))/STDEV(Skaters!K3:K623)</f>
        <v>-0.35711903975374221</v>
      </c>
      <c r="K223" s="33">
        <f>(VLOOKUP($A223,Skaters!$A1:$V623,12,FALSE)-AVERAGE(Skaters!L3:L623))/STDEV(Skaters!L3:L623)</f>
        <v>-0.16791883890348719</v>
      </c>
      <c r="L223" s="33">
        <f>(VLOOKUP($A223,Skaters!$A1:$V623,13,FALSE)-AVERAGE(Skaters!M3:M623))/STDEV(Skaters!M3:M623)</f>
        <v>0.54527043853039003</v>
      </c>
      <c r="M223" s="33">
        <f>(VLOOKUP($A223,Skaters!$A1:$V623,14,FALSE)-AVERAGE(Skaters!N3:N623))/STDEV(Skaters!N3:N623)</f>
        <v>-0.80098875154745008</v>
      </c>
      <c r="N223" s="33">
        <f>(VLOOKUP($A223,Skaters!$A1:$V623,15,FALSE)-AVERAGE(Skaters!O3:O623))/STDEV(Skaters!O3:O623)</f>
        <v>-0.91354410990885626</v>
      </c>
      <c r="O223" s="33">
        <f>(VLOOKUP($A223,Skaters!$A1:$V623,16,FALSE)-AVERAGE(Skaters!P3:P623))/STDEV(Skaters!P3:P623)</f>
        <v>0.16463307369559085</v>
      </c>
      <c r="P223" s="33">
        <f>(VLOOKUP($A223,Skaters!$A1:$V623,17,FALSE)-AVERAGE(Skaters!Q3:Q623))/STDEV(Skaters!Q3:Q623)</f>
        <v>-5.9443670170853592E-2</v>
      </c>
      <c r="Q223" s="33">
        <f>(VLOOKUP($A223,Skaters!$A1:$V623,18,FALSE)-AVERAGE(Skaters!R3:R623))/STDEV(Skaters!R3:R623)</f>
        <v>1.4389109970212162</v>
      </c>
      <c r="R223" s="33">
        <f>(VLOOKUP($A223,Skaters!$A1:$V623,19,FALSE)-AVERAGE(Skaters!S3:S623))/STDEV(Skaters!S3:S623)</f>
        <v>0.29004973840556669</v>
      </c>
      <c r="S223" s="33">
        <f>(VLOOKUP($A223,Skaters!$A1:$V623,20,FALSE)-AVERAGE(Skaters!T3:T623))/STDEV(Skaters!T3:T623)</f>
        <v>-0.56424831536705689</v>
      </c>
      <c r="T223" s="33">
        <f>(VLOOKUP($A223,Skaters!$A1:$V623,21,FALSE)-AVERAGE(Skaters!U3:U623))/STDEV(Skaters!U3:U623)</f>
        <v>-0.52782646009236889</v>
      </c>
      <c r="U223" s="33">
        <f>(VLOOKUP($A223,Skaters!$A1:$V623,22,FALSE)-AVERAGE(Skaters!V3:V623))/STDEV(Skaters!V3:V623)</f>
        <v>-0.29877928195669384</v>
      </c>
      <c r="V223" s="33">
        <f>IFERROR((VLOOKUP($A223,Skaters!A1:X623,23,FALSE)-AVERAGE(Skaters!W3:W623))/STDEV(Skaters!W3:W623),0)</f>
        <v>0</v>
      </c>
      <c r="W223" s="33">
        <f>IFERROR((VLOOKUP($A223,Skaters!A1:X623,24,FALSE)-AVERAGE(Skaters!X3:X623))/STDEV(Skaters!X3:X623),0)</f>
        <v>0</v>
      </c>
    </row>
    <row r="224" spans="1:23" ht="21.25" customHeight="1" x14ac:dyDescent="0.15">
      <c r="A224" s="37" t="s">
        <v>238</v>
      </c>
      <c r="B224" s="38" t="s">
        <v>163</v>
      </c>
      <c r="C224" s="39">
        <v>23</v>
      </c>
      <c r="D224" s="38" t="s">
        <v>84</v>
      </c>
      <c r="E224" s="40">
        <f t="shared" si="6"/>
        <v>0.94309803319058805</v>
      </c>
      <c r="F224" s="41">
        <f t="shared" si="7"/>
        <v>2.2454715075966383E-2</v>
      </c>
      <c r="G224" s="42">
        <f>VLOOKUP(A224,Skaters!A1:G623,7,FALSE)</f>
        <v>42</v>
      </c>
      <c r="H224" s="43">
        <f>(VLOOKUP($A224,Skaters!$A1:$V623,8,FALSE)-AVERAGE(Skaters!H3:H623))/STDEV(Skaters!H3:H623)</f>
        <v>1.739757219904503</v>
      </c>
      <c r="I224" s="33">
        <f>(VLOOKUP($A224,Skaters!$A1:$V623,10,FALSE)-AVERAGE(Skaters!J3:J623))/STDEV(Skaters!J3:J623)</f>
        <v>8.3605693159632719E-2</v>
      </c>
      <c r="J224" s="33">
        <f>(VLOOKUP($A224,Skaters!$A1:$V623,11,FALSE)-AVERAGE(Skaters!K3:K623))/STDEV(Skaters!K3:K623)</f>
        <v>6.0322992196130812E-2</v>
      </c>
      <c r="K224" s="33">
        <f>(VLOOKUP($A224,Skaters!$A1:$V623,12,FALSE)-AVERAGE(Skaters!L3:L623))/STDEV(Skaters!L3:L623)</f>
        <v>7.7247755547690949E-2</v>
      </c>
      <c r="L224" s="33">
        <f>(VLOOKUP($A224,Skaters!$A1:$V623,13,FALSE)-AVERAGE(Skaters!M3:M623))/STDEV(Skaters!M3:M623)</f>
        <v>1.4377717631946083</v>
      </c>
      <c r="M224" s="33">
        <f>(VLOOKUP($A224,Skaters!$A1:$V623,14,FALSE)-AVERAGE(Skaters!N3:N623))/STDEV(Skaters!N3:N623)</f>
        <v>0.43064365362168805</v>
      </c>
      <c r="N224" s="33">
        <f>(VLOOKUP($A224,Skaters!$A1:$V623,15,FALSE)-AVERAGE(Skaters!O3:O623))/STDEV(Skaters!O3:O623)</f>
        <v>0.2120334804911021</v>
      </c>
      <c r="O224" s="33">
        <f>(VLOOKUP($A224,Skaters!$A1:$V623,16,FALSE)-AVERAGE(Skaters!P3:P623))/STDEV(Skaters!P3:P623)</f>
        <v>1.4478378643537737</v>
      </c>
      <c r="P224" s="33">
        <f>(VLOOKUP($A224,Skaters!$A1:$V623,17,FALSE)-AVERAGE(Skaters!Q3:Q623))/STDEV(Skaters!Q3:Q623)</f>
        <v>-6.665575202711857E-2</v>
      </c>
      <c r="Q224" s="33">
        <f>(VLOOKUP($A224,Skaters!$A1:$V623,18,FALSE)-AVERAGE(Skaters!R3:R623))/STDEV(Skaters!R3:R623)</f>
        <v>-2.2984737602046597</v>
      </c>
      <c r="R224" s="33">
        <f>(VLOOKUP($A224,Skaters!$A1:$V623,19,FALSE)-AVERAGE(Skaters!S3:S623))/STDEV(Skaters!S3:S623)</f>
        <v>-0.33521148730895034</v>
      </c>
      <c r="S224" s="33">
        <f>(VLOOKUP($A224,Skaters!$A1:$V623,20,FALSE)-AVERAGE(Skaters!T3:T623))/STDEV(Skaters!T3:T623)</f>
        <v>-0.5927671975926263</v>
      </c>
      <c r="T224" s="33">
        <f>(VLOOKUP($A224,Skaters!$A1:$V623,21,FALSE)-AVERAGE(Skaters!U3:U623))/STDEV(Skaters!U3:U623)</f>
        <v>-0.64690234740083585</v>
      </c>
      <c r="U224" s="33">
        <f>(VLOOKUP($A224,Skaters!$A1:$V623,22,FALSE)-AVERAGE(Skaters!V3:V623))/STDEV(Skaters!V3:V623)</f>
        <v>-1.2078191348136267</v>
      </c>
      <c r="V224" s="33">
        <f>IFERROR((VLOOKUP($A224,Skaters!A1:X623,23,FALSE)-AVERAGE(Skaters!W3:W623))/STDEV(Skaters!W3:W623),0)</f>
        <v>0</v>
      </c>
      <c r="W224" s="33">
        <f>IFERROR((VLOOKUP($A224,Skaters!A1:X623,24,FALSE)-AVERAGE(Skaters!X3:X623))/STDEV(Skaters!X3:X623),0)</f>
        <v>0</v>
      </c>
    </row>
    <row r="225" spans="1:23" ht="21.25" customHeight="1" x14ac:dyDescent="0.15">
      <c r="A225" s="44" t="s">
        <v>379</v>
      </c>
      <c r="B225" s="48" t="s">
        <v>69</v>
      </c>
      <c r="C225" s="49">
        <v>28</v>
      </c>
      <c r="D225" s="48" t="s">
        <v>84</v>
      </c>
      <c r="E225" s="40">
        <f t="shared" si="6"/>
        <v>0.8803906719097031</v>
      </c>
      <c r="F225" s="41">
        <f t="shared" si="7"/>
        <v>2.0008878907038705E-2</v>
      </c>
      <c r="G225" s="42">
        <f>VLOOKUP(A225,Skaters!A1:G623,7,FALSE)</f>
        <v>44</v>
      </c>
      <c r="H225" s="43">
        <f>(VLOOKUP($A225,Skaters!$A1:$V623,8,FALSE)-AVERAGE(Skaters!H3:H623))/STDEV(Skaters!H3:H623)</f>
        <v>0.62754802728990988</v>
      </c>
      <c r="I225" s="33">
        <f>(VLOOKUP($A225,Skaters!$A1:$V623,10,FALSE)-AVERAGE(Skaters!J3:J623))/STDEV(Skaters!J3:J623)</f>
        <v>-0.94617524657894891</v>
      </c>
      <c r="J225" s="33">
        <f>(VLOOKUP($A225,Skaters!$A1:$V623,11,FALSE)-AVERAGE(Skaters!K3:K623))/STDEV(Skaters!K3:K623)</f>
        <v>0.14254980769126957</v>
      </c>
      <c r="K225" s="33">
        <f>(VLOOKUP($A225,Skaters!$A1:$V623,12,FALSE)-AVERAGE(Skaters!L3:L623))/STDEV(Skaters!L3:L623)</f>
        <v>-0.35635776423712523</v>
      </c>
      <c r="L225" s="33">
        <f>(VLOOKUP($A225,Skaters!$A1:$V623,13,FALSE)-AVERAGE(Skaters!M3:M623))/STDEV(Skaters!M3:M623)</f>
        <v>0.10763392479815426</v>
      </c>
      <c r="M225" s="33">
        <f>(VLOOKUP($A225,Skaters!$A1:$V623,14,FALSE)-AVERAGE(Skaters!N3:N623))/STDEV(Skaters!N3:N623)</f>
        <v>-0.7037143257423617</v>
      </c>
      <c r="N225" s="33">
        <f>(VLOOKUP($A225,Skaters!$A1:$V623,15,FALSE)-AVERAGE(Skaters!O3:O623))/STDEV(Skaters!O3:O623)</f>
        <v>-0.33185621245166486</v>
      </c>
      <c r="O225" s="33">
        <f>(VLOOKUP($A225,Skaters!$A1:$V623,16,FALSE)-AVERAGE(Skaters!P3:P623))/STDEV(Skaters!P3:P623)</f>
        <v>0.54783209135054622</v>
      </c>
      <c r="P225" s="33">
        <f>(VLOOKUP($A225,Skaters!$A1:$V623,17,FALSE)-AVERAGE(Skaters!Q3:Q623))/STDEV(Skaters!Q3:Q623)</f>
        <v>0.25362897589050365</v>
      </c>
      <c r="Q225" s="33">
        <f>(VLOOKUP($A225,Skaters!$A1:$V623,18,FALSE)-AVERAGE(Skaters!R3:R623))/STDEV(Skaters!R3:R623)</f>
        <v>1.3604063071003467</v>
      </c>
      <c r="R225" s="33">
        <f>(VLOOKUP($A225,Skaters!$A1:$V623,19,FALSE)-AVERAGE(Skaters!S3:S623))/STDEV(Skaters!S3:S623)</f>
        <v>-0.76705027051128982</v>
      </c>
      <c r="S225" s="33">
        <f>(VLOOKUP($A225,Skaters!$A1:$V623,20,FALSE)-AVERAGE(Skaters!T3:T623))/STDEV(Skaters!T3:T623)</f>
        <v>-0.5927671975926263</v>
      </c>
      <c r="T225" s="33">
        <f>(VLOOKUP($A225,Skaters!$A1:$V623,21,FALSE)-AVERAGE(Skaters!U3:U623))/STDEV(Skaters!U3:U623)</f>
        <v>-0.64690234740083585</v>
      </c>
      <c r="U225" s="33">
        <f>(VLOOKUP($A225,Skaters!$A1:$V623,22,FALSE)-AVERAGE(Skaters!V3:V623))/STDEV(Skaters!V3:V623)</f>
        <v>-1.2078191348136267</v>
      </c>
      <c r="V225" s="33">
        <f>IFERROR((VLOOKUP($A225,Skaters!A1:X623,23,FALSE)-AVERAGE(Skaters!W3:W623))/STDEV(Skaters!W3:W623),0)</f>
        <v>0</v>
      </c>
      <c r="W225" s="33">
        <f>IFERROR((VLOOKUP($A225,Skaters!A1:X623,24,FALSE)-AVERAGE(Skaters!X3:X623))/STDEV(Skaters!X3:X623),0)</f>
        <v>0</v>
      </c>
    </row>
    <row r="226" spans="1:23" ht="21.25" customHeight="1" x14ac:dyDescent="0.15">
      <c r="A226" s="37" t="s">
        <v>252</v>
      </c>
      <c r="B226" s="38" t="s">
        <v>127</v>
      </c>
      <c r="C226" s="39">
        <v>32</v>
      </c>
      <c r="D226" s="38" t="s">
        <v>73</v>
      </c>
      <c r="E226" s="40">
        <f t="shared" si="6"/>
        <v>0.88016599017580688</v>
      </c>
      <c r="F226" s="41">
        <f t="shared" si="7"/>
        <v>1.8336791461995978E-2</v>
      </c>
      <c r="G226" s="42">
        <f>VLOOKUP(A226,Skaters!A1:G623,7,FALSE)</f>
        <v>48</v>
      </c>
      <c r="H226" s="43">
        <f>(VLOOKUP($A226,Skaters!$A1:$V623,8,FALSE)-AVERAGE(Skaters!H3:H623))/STDEV(Skaters!H3:H623)</f>
        <v>0.25121388924937427</v>
      </c>
      <c r="I226" s="33">
        <f>(VLOOKUP($A226,Skaters!$A1:$V623,10,FALSE)-AVERAGE(Skaters!J3:J623))/STDEV(Skaters!J3:J623)</f>
        <v>0.15685823385840555</v>
      </c>
      <c r="J226" s="33">
        <f>(VLOOKUP($A226,Skaters!$A1:$V623,11,FALSE)-AVERAGE(Skaters!K3:K623))/STDEV(Skaters!K3:K623)</f>
        <v>1.4875038653559398</v>
      </c>
      <c r="K226" s="33">
        <f>(VLOOKUP($A226,Skaters!$A1:$V623,12,FALSE)-AVERAGE(Skaters!L3:L623))/STDEV(Skaters!L3:L623)</f>
        <v>1.0073718105647673</v>
      </c>
      <c r="L226" s="33">
        <f>(VLOOKUP($A226,Skaters!$A1:$V623,13,FALSE)-AVERAGE(Skaters!M3:M623))/STDEV(Skaters!M3:M623)</f>
        <v>-0.4357001168075707</v>
      </c>
      <c r="M226" s="33">
        <f>(VLOOKUP($A226,Skaters!$A1:$V623,14,FALSE)-AVERAGE(Skaters!N3:N623))/STDEV(Skaters!N3:N623)</f>
        <v>-0.24064543008923603</v>
      </c>
      <c r="N226" s="33">
        <f>(VLOOKUP($A226,Skaters!$A1:$V623,15,FALSE)-AVERAGE(Skaters!O3:O623))/STDEV(Skaters!O3:O623)</f>
        <v>0.33463016317762023</v>
      </c>
      <c r="O226" s="33">
        <f>(VLOOKUP($A226,Skaters!$A1:$V623,16,FALSE)-AVERAGE(Skaters!P3:P623))/STDEV(Skaters!P3:P623)</f>
        <v>-0.5173231928872325</v>
      </c>
      <c r="P226" s="33">
        <f>(VLOOKUP($A226,Skaters!$A1:$V623,17,FALSE)-AVERAGE(Skaters!Q3:Q623))/STDEV(Skaters!Q3:Q623)</f>
        <v>-1.2320086672001078</v>
      </c>
      <c r="Q226" s="33">
        <f>(VLOOKUP($A226,Skaters!$A1:$V623,18,FALSE)-AVERAGE(Skaters!R3:R623))/STDEV(Skaters!R3:R623)</f>
        <v>-0.14580296252135538</v>
      </c>
      <c r="R226" s="33">
        <f>(VLOOKUP($A226,Skaters!$A1:$V623,19,FALSE)-AVERAGE(Skaters!S3:S623))/STDEV(Skaters!S3:S623)</f>
        <v>9.9857614869719058E-2</v>
      </c>
      <c r="S226" s="33">
        <f>(VLOOKUP($A226,Skaters!$A1:$V623,20,FALSE)-AVERAGE(Skaters!T3:T623))/STDEV(Skaters!T3:T623)</f>
        <v>-0.1718281174996652</v>
      </c>
      <c r="T226" s="33">
        <f>(VLOOKUP($A226,Skaters!$A1:$V623,21,FALSE)-AVERAGE(Skaters!U3:U623))/STDEV(Skaters!U3:U623)</f>
        <v>-8.9882160213757348E-2</v>
      </c>
      <c r="U226" s="33">
        <f>(VLOOKUP($A226,Skaters!$A1:$V623,22,FALSE)-AVERAGE(Skaters!V3:V623))/STDEV(Skaters!V3:V623)</f>
        <v>0.78382618813215277</v>
      </c>
      <c r="V226" s="33">
        <f>IFERROR((VLOOKUP($A226,Skaters!A1:X623,23,FALSE)-AVERAGE(Skaters!W3:W623))/STDEV(Skaters!W3:W623),0)</f>
        <v>0</v>
      </c>
      <c r="W226" s="33">
        <f>IFERROR((VLOOKUP($A226,Skaters!A1:X623,24,FALSE)-AVERAGE(Skaters!X3:X623))/STDEV(Skaters!X3:X623),0)</f>
        <v>0</v>
      </c>
    </row>
    <row r="227" spans="1:23" ht="21.25" customHeight="1" x14ac:dyDescent="0.2">
      <c r="A227" s="47" t="s">
        <v>294</v>
      </c>
      <c r="B227" s="38" t="s">
        <v>106</v>
      </c>
      <c r="C227" s="39">
        <v>29</v>
      </c>
      <c r="D227" s="38" t="s">
        <v>59</v>
      </c>
      <c r="E227" s="40">
        <f t="shared" si="6"/>
        <v>0.83586306595427584</v>
      </c>
      <c r="F227" s="41">
        <f t="shared" si="7"/>
        <v>2.1432386306519894E-2</v>
      </c>
      <c r="G227" s="42">
        <f>VLOOKUP(A227,Skaters!A1:G623,7,FALSE)</f>
        <v>39</v>
      </c>
      <c r="H227" s="43">
        <f>(VLOOKUP($A227,Skaters!$A1:$V623,8,FALSE)-AVERAGE(Skaters!H3:H623))/STDEV(Skaters!H3:H623)</f>
        <v>-0.14528106076013725</v>
      </c>
      <c r="I227" s="33">
        <f>(VLOOKUP($A227,Skaters!$A1:$V623,10,FALSE)-AVERAGE(Skaters!J3:J623))/STDEV(Skaters!J3:J623)</f>
        <v>0.31202545946941906</v>
      </c>
      <c r="J227" s="33">
        <f>(VLOOKUP($A227,Skaters!$A1:$V623,11,FALSE)-AVERAGE(Skaters!K3:K623))/STDEV(Skaters!K3:K623)</f>
        <v>0.48194044983687623</v>
      </c>
      <c r="K227" s="33">
        <f>(VLOOKUP($A227,Skaters!$A1:$V623,12,FALSE)-AVERAGE(Skaters!L3:L623))/STDEV(Skaters!L3:L623)</f>
        <v>0.44945391343745655</v>
      </c>
      <c r="L227" s="33">
        <f>(VLOOKUP($A227,Skaters!$A1:$V623,13,FALSE)-AVERAGE(Skaters!M3:M623))/STDEV(Skaters!M3:M623)</f>
        <v>-0.51176301723124051</v>
      </c>
      <c r="M227" s="33">
        <f>(VLOOKUP($A227,Skaters!$A1:$V623,14,FALSE)-AVERAGE(Skaters!N3:N623))/STDEV(Skaters!N3:N623)</f>
        <v>0.85149589968741646</v>
      </c>
      <c r="N227" s="33">
        <f>(VLOOKUP($A227,Skaters!$A1:$V623,15,FALSE)-AVERAGE(Skaters!O3:O623))/STDEV(Skaters!O3:O623)</f>
        <v>0.99299087555715637</v>
      </c>
      <c r="O227" s="33">
        <f>(VLOOKUP($A227,Skaters!$A1:$V623,16,FALSE)-AVERAGE(Skaters!P3:P623))/STDEV(Skaters!P3:P623)</f>
        <v>-0.78499289322871313</v>
      </c>
      <c r="P227" s="33">
        <f>(VLOOKUP($A227,Skaters!$A1:$V623,17,FALSE)-AVERAGE(Skaters!Q3:Q623))/STDEV(Skaters!Q3:Q623)</f>
        <v>-0.72325288076019167</v>
      </c>
      <c r="Q227" s="33">
        <f>(VLOOKUP($A227,Skaters!$A1:$V623,18,FALSE)-AVERAGE(Skaters!R3:R623))/STDEV(Skaters!R3:R623)</f>
        <v>0.34566219155077782</v>
      </c>
      <c r="R227" s="33">
        <f>(VLOOKUP($A227,Skaters!$A1:$V623,19,FALSE)-AVERAGE(Skaters!S3:S623))/STDEV(Skaters!S3:S623)</f>
        <v>0.47566771406543951</v>
      </c>
      <c r="S227" s="33">
        <f>(VLOOKUP($A227,Skaters!$A1:$V623,20,FALSE)-AVERAGE(Skaters!T3:T623))/STDEV(Skaters!T3:T623)</f>
        <v>2.2726109324899979</v>
      </c>
      <c r="T227" s="33">
        <f>(VLOOKUP($A227,Skaters!$A1:$V623,21,FALSE)-AVERAGE(Skaters!U3:U623))/STDEV(Skaters!U3:U623)</f>
        <v>2.0972508270375649</v>
      </c>
      <c r="U227" s="33">
        <f>(VLOOKUP($A227,Skaters!$A1:$V623,22,FALSE)-AVERAGE(Skaters!V3:V623))/STDEV(Skaters!V3:V623)</f>
        <v>1.1426431156023595</v>
      </c>
      <c r="V227" s="33">
        <f>IFERROR((VLOOKUP($A227,Skaters!A1:X623,23,FALSE)-AVERAGE(Skaters!W3:W623))/STDEV(Skaters!W3:W623),0)</f>
        <v>0</v>
      </c>
      <c r="W227" s="33">
        <f>IFERROR((VLOOKUP($A227,Skaters!A1:X623,24,FALSE)-AVERAGE(Skaters!X3:X623))/STDEV(Skaters!X3:X623),0)</f>
        <v>0</v>
      </c>
    </row>
    <row r="228" spans="1:23" ht="21.25" customHeight="1" x14ac:dyDescent="0.15">
      <c r="A228" s="44" t="s">
        <v>285</v>
      </c>
      <c r="B228" s="45" t="s">
        <v>65</v>
      </c>
      <c r="C228" s="46">
        <v>36</v>
      </c>
      <c r="D228" s="45" t="s">
        <v>60</v>
      </c>
      <c r="E228" s="40">
        <f t="shared" si="6"/>
        <v>0.83026447500824418</v>
      </c>
      <c r="F228" s="41">
        <f t="shared" si="7"/>
        <v>1.8869647159278278E-2</v>
      </c>
      <c r="G228" s="42">
        <f>VLOOKUP(A228,Skaters!A1:G623,7,FALSE)</f>
        <v>44</v>
      </c>
      <c r="H228" s="43">
        <f>(VLOOKUP($A228,Skaters!$A1:$V623,8,FALSE)-AVERAGE(Skaters!H3:H623))/STDEV(Skaters!H3:H623)</f>
        <v>0.16417727499215007</v>
      </c>
      <c r="I228" s="33">
        <f>(VLOOKUP($A228,Skaters!$A1:$V623,10,FALSE)-AVERAGE(Skaters!J3:J623))/STDEV(Skaters!J3:J623)</f>
        <v>0.79117964470350366</v>
      </c>
      <c r="J228" s="33">
        <f>(VLOOKUP($A228,Skaters!$A1:$V623,11,FALSE)-AVERAGE(Skaters!K3:K623))/STDEV(Skaters!K3:K623)</f>
        <v>0.20689013883945914</v>
      </c>
      <c r="K228" s="33">
        <f>(VLOOKUP($A228,Skaters!$A1:$V623,12,FALSE)-AVERAGE(Skaters!L3:L623))/STDEV(Skaters!L3:L623)</f>
        <v>0.50261451301563898</v>
      </c>
      <c r="L228" s="33">
        <f>(VLOOKUP($A228,Skaters!$A1:$V623,13,FALSE)-AVERAGE(Skaters!M3:M623))/STDEV(Skaters!M3:M623)</f>
        <v>9.5427666238408551E-2</v>
      </c>
      <c r="M228" s="33">
        <f>(VLOOKUP($A228,Skaters!$A1:$V623,14,FALSE)-AVERAGE(Skaters!N3:N623))/STDEV(Skaters!N3:N623)</f>
        <v>0.39847982274407984</v>
      </c>
      <c r="N228" s="33">
        <f>(VLOOKUP($A228,Skaters!$A1:$V623,15,FALSE)-AVERAGE(Skaters!O3:O623))/STDEV(Skaters!O3:O623)</f>
        <v>0.19805416070932236</v>
      </c>
      <c r="O228" s="33">
        <f>(VLOOKUP($A228,Skaters!$A1:$V623,16,FALSE)-AVERAGE(Skaters!P3:P623))/STDEV(Skaters!P3:P623)</f>
        <v>-0.58216107574387421</v>
      </c>
      <c r="P228" s="33">
        <f>(VLOOKUP($A228,Skaters!$A1:$V623,17,FALSE)-AVERAGE(Skaters!Q3:Q623))/STDEV(Skaters!Q3:Q623)</f>
        <v>-0.93872017108010974</v>
      </c>
      <c r="Q228" s="33">
        <f>(VLOOKUP($A228,Skaters!$A1:$V623,18,FALSE)-AVERAGE(Skaters!R3:R623))/STDEV(Skaters!R3:R623)</f>
        <v>0.12087394026142477</v>
      </c>
      <c r="R228" s="33">
        <f>(VLOOKUP($A228,Skaters!$A1:$V623,19,FALSE)-AVERAGE(Skaters!S3:S623))/STDEV(Skaters!S3:S623)</f>
        <v>0.94187745476651752</v>
      </c>
      <c r="S228" s="33">
        <f>(VLOOKUP($A228,Skaters!$A1:$V623,20,FALSE)-AVERAGE(Skaters!T3:T623))/STDEV(Skaters!T3:T623)</f>
        <v>1.1322322288673332</v>
      </c>
      <c r="T228" s="33">
        <f>(VLOOKUP($A228,Skaters!$A1:$V623,21,FALSE)-AVERAGE(Skaters!U3:U623))/STDEV(Skaters!U3:U623)</f>
        <v>0.86473039337034685</v>
      </c>
      <c r="U228" s="33">
        <f>(VLOOKUP($A228,Skaters!$A1:$V623,22,FALSE)-AVERAGE(Skaters!V3:V623))/STDEV(Skaters!V3:V623)</f>
        <v>1.2408495969462889</v>
      </c>
      <c r="V228" s="33">
        <f>IFERROR((VLOOKUP($A228,Skaters!A1:X623,23,FALSE)-AVERAGE(Skaters!W3:W623))/STDEV(Skaters!W3:W623),0)</f>
        <v>0</v>
      </c>
      <c r="W228" s="33">
        <f>IFERROR((VLOOKUP($A228,Skaters!A1:X623,24,FALSE)-AVERAGE(Skaters!X3:X623))/STDEV(Skaters!X3:X623),0)</f>
        <v>0</v>
      </c>
    </row>
    <row r="229" spans="1:23" ht="21.25" customHeight="1" x14ac:dyDescent="0.2">
      <c r="A229" s="47" t="s">
        <v>271</v>
      </c>
      <c r="B229" s="38" t="s">
        <v>122</v>
      </c>
      <c r="C229" s="39">
        <v>29</v>
      </c>
      <c r="D229" s="38" t="s">
        <v>73</v>
      </c>
      <c r="E229" s="40">
        <f t="shared" si="6"/>
        <v>0.79830781664616401</v>
      </c>
      <c r="F229" s="41">
        <f t="shared" si="7"/>
        <v>1.9470922357223513E-2</v>
      </c>
      <c r="G229" s="42">
        <f>VLOOKUP(A229,Skaters!A1:G623,7,FALSE)</f>
        <v>41</v>
      </c>
      <c r="H229" s="43">
        <f>(VLOOKUP($A229,Skaters!$A1:$V623,8,FALSE)-AVERAGE(Skaters!H3:H623))/STDEV(Skaters!H3:H623)</f>
        <v>7.7507283371610093E-3</v>
      </c>
      <c r="I229" s="33">
        <f>(VLOOKUP($A229,Skaters!$A1:$V623,10,FALSE)-AVERAGE(Skaters!J3:J623))/STDEV(Skaters!J3:J623)</f>
        <v>1.417101803490856</v>
      </c>
      <c r="J229" s="33">
        <f>(VLOOKUP($A229,Skaters!$A1:$V623,11,FALSE)-AVERAGE(Skaters!K3:K623))/STDEV(Skaters!K3:K623)</f>
        <v>-0.25847136723735176</v>
      </c>
      <c r="K229" s="33">
        <f>(VLOOKUP($A229,Skaters!$A1:$V623,12,FALSE)-AVERAGE(Skaters!L3:L623))/STDEV(Skaters!L3:L623)</f>
        <v>0.50550096219630225</v>
      </c>
      <c r="L229" s="33">
        <f>(VLOOKUP($A229,Skaters!$A1:$V623,13,FALSE)-AVERAGE(Skaters!M3:M623))/STDEV(Skaters!M3:M623)</f>
        <v>0.56721955001691049</v>
      </c>
      <c r="M229" s="33">
        <f>(VLOOKUP($A229,Skaters!$A1:$V623,14,FALSE)-AVERAGE(Skaters!N3:N623))/STDEV(Skaters!N3:N623)</f>
        <v>0.9280398869060632</v>
      </c>
      <c r="N229" s="33">
        <f>(VLOOKUP($A229,Skaters!$A1:$V623,15,FALSE)-AVERAGE(Skaters!O3:O623))/STDEV(Skaters!O3:O623)</f>
        <v>1.8328734992665931E-2</v>
      </c>
      <c r="O229" s="33">
        <f>(VLOOKUP($A229,Skaters!$A1:$V623,16,FALSE)-AVERAGE(Skaters!P3:P623))/STDEV(Skaters!P3:P623)</f>
        <v>-0.94353747500445584</v>
      </c>
      <c r="P229" s="33">
        <f>(VLOOKUP($A229,Skaters!$A1:$V623,17,FALSE)-AVERAGE(Skaters!Q3:Q623))/STDEV(Skaters!Q3:Q623)</f>
        <v>-1.2618157305133009</v>
      </c>
      <c r="Q229" s="33">
        <f>(VLOOKUP($A229,Skaters!$A1:$V623,18,FALSE)-AVERAGE(Skaters!R3:R623))/STDEV(Skaters!R3:R623)</f>
        <v>-2.3334296124610135E-3</v>
      </c>
      <c r="R229" s="33">
        <f>(VLOOKUP($A229,Skaters!$A1:$V623,19,FALSE)-AVERAGE(Skaters!S3:S623))/STDEV(Skaters!S3:S623)</f>
        <v>1.1892090771860702</v>
      </c>
      <c r="S229" s="33">
        <f>(VLOOKUP($A229,Skaters!$A1:$V623,20,FALSE)-AVERAGE(Skaters!T3:T623))/STDEV(Skaters!T3:T623)</f>
        <v>-0.50285650090407741</v>
      </c>
      <c r="T229" s="33">
        <f>(VLOOKUP($A229,Skaters!$A1:$V623,21,FALSE)-AVERAGE(Skaters!U3:U623))/STDEV(Skaters!U3:U623)</f>
        <v>-0.50800593425218177</v>
      </c>
      <c r="U229" s="33">
        <f>(VLOOKUP($A229,Skaters!$A1:$V623,22,FALSE)-AVERAGE(Skaters!V3:V623))/STDEV(Skaters!V3:V623)</f>
        <v>0.61517848519973206</v>
      </c>
      <c r="V229" s="33">
        <f>IFERROR((VLOOKUP($A229,Skaters!A1:X623,23,FALSE)-AVERAGE(Skaters!W3:W623))/STDEV(Skaters!W3:W623),0)</f>
        <v>0</v>
      </c>
      <c r="W229" s="33">
        <f>IFERROR((VLOOKUP($A229,Skaters!A1:X623,24,FALSE)-AVERAGE(Skaters!X3:X623))/STDEV(Skaters!X3:X623),0)</f>
        <v>0</v>
      </c>
    </row>
    <row r="230" spans="1:23" ht="21.25" customHeight="1" x14ac:dyDescent="0.15">
      <c r="A230" s="44" t="s">
        <v>290</v>
      </c>
      <c r="B230" s="45" t="s">
        <v>170</v>
      </c>
      <c r="C230" s="46">
        <v>27</v>
      </c>
      <c r="D230" s="45" t="s">
        <v>84</v>
      </c>
      <c r="E230" s="40">
        <f t="shared" si="6"/>
        <v>0.76919640038375681</v>
      </c>
      <c r="F230" s="41">
        <f t="shared" si="7"/>
        <v>1.8314200009137065E-2</v>
      </c>
      <c r="G230" s="42">
        <f>VLOOKUP(A230,Skaters!A1:G623,7,FALSE)</f>
        <v>42</v>
      </c>
      <c r="H230" s="43">
        <f>(VLOOKUP($A230,Skaters!$A1:$V623,8,FALSE)-AVERAGE(Skaters!H3:H623))/STDEV(Skaters!H3:H623)</f>
        <v>2.0964572259584364</v>
      </c>
      <c r="I230" s="33">
        <f>(VLOOKUP($A230,Skaters!$A1:$V623,10,FALSE)-AVERAGE(Skaters!J3:J623))/STDEV(Skaters!J3:J623)</f>
        <v>-0.54370453984148515</v>
      </c>
      <c r="J230" s="33">
        <f>(VLOOKUP($A230,Skaters!$A1:$V623,11,FALSE)-AVERAGE(Skaters!K3:K623))/STDEV(Skaters!K3:K623)</f>
        <v>0.4570037755777786</v>
      </c>
      <c r="K230" s="33">
        <f>(VLOOKUP($A230,Skaters!$A1:$V623,12,FALSE)-AVERAGE(Skaters!L3:L623))/STDEV(Skaters!L3:L623)</f>
        <v>3.0607560145475367E-2</v>
      </c>
      <c r="L230" s="33">
        <f>(VLOOKUP($A230,Skaters!$A1:$V623,13,FALSE)-AVERAGE(Skaters!M3:M623))/STDEV(Skaters!M3:M623)</f>
        <v>0.39277385178344559</v>
      </c>
      <c r="M230" s="33">
        <f>(VLOOKUP($A230,Skaters!$A1:$V623,14,FALSE)-AVERAGE(Skaters!N3:N623))/STDEV(Skaters!N3:N623)</f>
        <v>-0.24943486320581768</v>
      </c>
      <c r="N230" s="33">
        <f>(VLOOKUP($A230,Skaters!$A1:$V623,15,FALSE)-AVERAGE(Skaters!O3:O623))/STDEV(Skaters!O3:O623)</f>
        <v>0.3073977930466063</v>
      </c>
      <c r="O230" s="33">
        <f>(VLOOKUP($A230,Skaters!$A1:$V623,16,FALSE)-AVERAGE(Skaters!P3:P623))/STDEV(Skaters!P3:P623)</f>
        <v>1.2300469374751379</v>
      </c>
      <c r="P230" s="33">
        <f>(VLOOKUP($A230,Skaters!$A1:$V623,17,FALSE)-AVERAGE(Skaters!Q3:Q623))/STDEV(Skaters!Q3:Q623)</f>
        <v>-2.9681129115845268E-2</v>
      </c>
      <c r="Q230" s="33">
        <f>(VLOOKUP($A230,Skaters!$A1:$V623,18,FALSE)-AVERAGE(Skaters!R3:R623))/STDEV(Skaters!R3:R623)</f>
        <v>-1.0743214176577265</v>
      </c>
      <c r="R230" s="33">
        <f>(VLOOKUP($A230,Skaters!$A1:$V623,19,FALSE)-AVERAGE(Skaters!S3:S623))/STDEV(Skaters!S3:S623)</f>
        <v>-0.5548167134626768</v>
      </c>
      <c r="S230" s="33">
        <f>(VLOOKUP($A230,Skaters!$A1:$V623,20,FALSE)-AVERAGE(Skaters!T3:T623))/STDEV(Skaters!T3:T623)</f>
        <v>-0.5927671975926263</v>
      </c>
      <c r="T230" s="33">
        <f>(VLOOKUP($A230,Skaters!$A1:$V623,21,FALSE)-AVERAGE(Skaters!U3:U623))/STDEV(Skaters!U3:U623)</f>
        <v>-0.64690234740083585</v>
      </c>
      <c r="U230" s="33">
        <f>(VLOOKUP($A230,Skaters!$A1:$V623,22,FALSE)-AVERAGE(Skaters!V3:V623))/STDEV(Skaters!V3:V623)</f>
        <v>-1.2078191348136267</v>
      </c>
      <c r="V230" s="33">
        <f>IFERROR((VLOOKUP($A230,Skaters!A1:X623,23,FALSE)-AVERAGE(Skaters!W3:W623))/STDEV(Skaters!W3:W623),0)</f>
        <v>0</v>
      </c>
      <c r="W230" s="33">
        <f>IFERROR((VLOOKUP($A230,Skaters!A1:X623,24,FALSE)-AVERAGE(Skaters!X3:X623))/STDEV(Skaters!X3:X623),0)</f>
        <v>0</v>
      </c>
    </row>
    <row r="231" spans="1:23" ht="21.25" customHeight="1" x14ac:dyDescent="0.15">
      <c r="A231" s="44" t="s">
        <v>278</v>
      </c>
      <c r="B231" s="48" t="s">
        <v>127</v>
      </c>
      <c r="C231" s="49">
        <v>30</v>
      </c>
      <c r="D231" s="48" t="s">
        <v>63</v>
      </c>
      <c r="E231" s="40">
        <f t="shared" si="6"/>
        <v>0.76802575367378001</v>
      </c>
      <c r="F231" s="41">
        <f t="shared" si="7"/>
        <v>1.6000536534870418E-2</v>
      </c>
      <c r="G231" s="42">
        <f>VLOOKUP(A231,Skaters!A1:G623,7,FALSE)</f>
        <v>48</v>
      </c>
      <c r="H231" s="43">
        <f>(VLOOKUP($A231,Skaters!$A1:$V623,8,FALSE)-AVERAGE(Skaters!H3:H623))/STDEV(Skaters!H3:H623)</f>
        <v>-0.27334256061364537</v>
      </c>
      <c r="I231" s="33">
        <f>(VLOOKUP($A231,Skaters!$A1:$V623,10,FALSE)-AVERAGE(Skaters!J3:J623))/STDEV(Skaters!J3:J623)</f>
        <v>0.37329096197064543</v>
      </c>
      <c r="J231" s="33">
        <f>(VLOOKUP($A231,Skaters!$A1:$V623,11,FALSE)-AVERAGE(Skaters!K3:K623))/STDEV(Skaters!K3:K623)</f>
        <v>-9.4170632227548345E-2</v>
      </c>
      <c r="K231" s="33">
        <f>(VLOOKUP($A231,Skaters!$A1:$V623,12,FALSE)-AVERAGE(Skaters!L3:L623))/STDEV(Skaters!L3:L623)</f>
        <v>0.11678937230703097</v>
      </c>
      <c r="L231" s="33">
        <f>(VLOOKUP($A231,Skaters!$A1:$V623,13,FALSE)-AVERAGE(Skaters!M3:M623))/STDEV(Skaters!M3:M623)</f>
        <v>0.95950269835834801</v>
      </c>
      <c r="M231" s="33">
        <f>(VLOOKUP($A231,Skaters!$A1:$V623,14,FALSE)-AVERAGE(Skaters!N3:N623))/STDEV(Skaters!N3:N623)</f>
        <v>0.72206008356005991</v>
      </c>
      <c r="N231" s="33">
        <f>(VLOOKUP($A231,Skaters!$A1:$V623,15,FALSE)-AVERAGE(Skaters!O3:O623))/STDEV(Skaters!O3:O623)</f>
        <v>0.44098305285695005</v>
      </c>
      <c r="O231" s="33">
        <f>(VLOOKUP($A231,Skaters!$A1:$V623,16,FALSE)-AVERAGE(Skaters!P3:P623))/STDEV(Skaters!P3:P623)</f>
        <v>-0.78470624157142754</v>
      </c>
      <c r="P231" s="33">
        <f>(VLOOKUP($A231,Skaters!$A1:$V623,17,FALSE)-AVERAGE(Skaters!Q3:Q623))/STDEV(Skaters!Q3:Q623)</f>
        <v>-1.050705564333705E-2</v>
      </c>
      <c r="Q231" s="33">
        <f>(VLOOKUP($A231,Skaters!$A1:$V623,18,FALSE)-AVERAGE(Skaters!R3:R623))/STDEV(Skaters!R3:R623)</f>
        <v>-0.12687408571318773</v>
      </c>
      <c r="R231" s="33">
        <f>(VLOOKUP($A231,Skaters!$A1:$V623,19,FALSE)-AVERAGE(Skaters!S3:S623))/STDEV(Skaters!S3:S623)</f>
        <v>0.2952695654449678</v>
      </c>
      <c r="S231" s="33">
        <f>(VLOOKUP($A231,Skaters!$A1:$V623,20,FALSE)-AVERAGE(Skaters!T3:T623))/STDEV(Skaters!T3:T623)</f>
        <v>-0.54044240735174831</v>
      </c>
      <c r="T231" s="33">
        <f>(VLOOKUP($A231,Skaters!$A1:$V623,21,FALSE)-AVERAGE(Skaters!U3:U623))/STDEV(Skaters!U3:U623)</f>
        <v>-0.54069268035138673</v>
      </c>
      <c r="U231" s="33">
        <f>(VLOOKUP($A231,Skaters!$A1:$V623,22,FALSE)-AVERAGE(Skaters!V3:V623))/STDEV(Skaters!V3:V623)</f>
        <v>0.33009750966609103</v>
      </c>
      <c r="V231" s="33">
        <f>IFERROR((VLOOKUP($A231,Skaters!A1:X623,23,FALSE)-AVERAGE(Skaters!W3:W623))/STDEV(Skaters!W3:W623),0)</f>
        <v>0</v>
      </c>
      <c r="W231" s="33">
        <f>IFERROR((VLOOKUP($A231,Skaters!A1:X623,24,FALSE)-AVERAGE(Skaters!X3:X623))/STDEV(Skaters!X3:X623),0)</f>
        <v>0</v>
      </c>
    </row>
    <row r="232" spans="1:23" ht="21.25" customHeight="1" x14ac:dyDescent="0.15">
      <c r="A232" s="37" t="s">
        <v>322</v>
      </c>
      <c r="B232" s="38" t="s">
        <v>83</v>
      </c>
      <c r="C232" s="39">
        <v>32</v>
      </c>
      <c r="D232" s="38" t="s">
        <v>73</v>
      </c>
      <c r="E232" s="40">
        <f t="shared" si="6"/>
        <v>0.76514975122152928</v>
      </c>
      <c r="F232" s="41">
        <f t="shared" si="7"/>
        <v>1.8662189054183639E-2</v>
      </c>
      <c r="G232" s="42">
        <f>VLOOKUP(A232,Skaters!A1:G623,7,FALSE)</f>
        <v>41</v>
      </c>
      <c r="H232" s="43">
        <f>(VLOOKUP($A232,Skaters!$A1:$V623,8,FALSE)-AVERAGE(Skaters!H3:H623))/STDEV(Skaters!H3:H623)</f>
        <v>-0.33704915889848952</v>
      </c>
      <c r="I232" s="33">
        <f>(VLOOKUP($A232,Skaters!$A1:$V623,10,FALSE)-AVERAGE(Skaters!J3:J623))/STDEV(Skaters!J3:J623)</f>
        <v>0.60954173568876935</v>
      </c>
      <c r="J232" s="33">
        <f>(VLOOKUP($A232,Skaters!$A1:$V623,11,FALSE)-AVERAGE(Skaters!K3:K623))/STDEV(Skaters!K3:K623)</f>
        <v>-0.42515251779039476</v>
      </c>
      <c r="K232" s="33">
        <f>(VLOOKUP($A232,Skaters!$A1:$V623,12,FALSE)-AVERAGE(Skaters!L3:L623))/STDEV(Skaters!L3:L623)</f>
        <v>2.0401064821310277E-2</v>
      </c>
      <c r="L232" s="33">
        <f>(VLOOKUP($A232,Skaters!$A1:$V623,13,FALSE)-AVERAGE(Skaters!M3:M623))/STDEV(Skaters!M3:M623)</f>
        <v>0.48239702165229503</v>
      </c>
      <c r="M232" s="33">
        <f>(VLOOKUP($A232,Skaters!$A1:$V623,14,FALSE)-AVERAGE(Skaters!N3:N623))/STDEV(Skaters!N3:N623)</f>
        <v>0.17708755452873712</v>
      </c>
      <c r="N232" s="33">
        <f>(VLOOKUP($A232,Skaters!$A1:$V623,15,FALSE)-AVERAGE(Skaters!O3:O623))/STDEV(Skaters!O3:O623)</f>
        <v>-0.1756678276619639</v>
      </c>
      <c r="O232" s="33">
        <f>(VLOOKUP($A232,Skaters!$A1:$V623,16,FALSE)-AVERAGE(Skaters!P3:P623))/STDEV(Skaters!P3:P623)</f>
        <v>-0.68286486149295056</v>
      </c>
      <c r="P232" s="33">
        <f>(VLOOKUP($A232,Skaters!$A1:$V623,17,FALSE)-AVERAGE(Skaters!Q3:Q623))/STDEV(Skaters!Q3:Q623)</f>
        <v>-0.71861135958043243</v>
      </c>
      <c r="Q232" s="33">
        <f>(VLOOKUP($A232,Skaters!$A1:$V623,18,FALSE)-AVERAGE(Skaters!R3:R623))/STDEV(Skaters!R3:R623)</f>
        <v>0.95689620082577409</v>
      </c>
      <c r="R232" s="33">
        <f>(VLOOKUP($A232,Skaters!$A1:$V623,19,FALSE)-AVERAGE(Skaters!S3:S623))/STDEV(Skaters!S3:S623)</f>
        <v>0.70455641036108385</v>
      </c>
      <c r="S232" s="33">
        <f>(VLOOKUP($A232,Skaters!$A1:$V623,20,FALSE)-AVERAGE(Skaters!T3:T623))/STDEV(Skaters!T3:T623)</f>
        <v>-0.59276719726884108</v>
      </c>
      <c r="T232" s="33">
        <f>(VLOOKUP($A232,Skaters!$A1:$V623,21,FALSE)-AVERAGE(Skaters!U3:U623))/STDEV(Skaters!U3:U623)</f>
        <v>-0.63446520429669639</v>
      </c>
      <c r="U232" s="33">
        <f>(VLOOKUP($A232,Skaters!$A1:$V623,22,FALSE)-AVERAGE(Skaters!V3:V623))/STDEV(Skaters!V3:V623)</f>
        <v>-1.2078190106429789</v>
      </c>
      <c r="V232" s="33">
        <f>IFERROR((VLOOKUP($A232,Skaters!A1:X623,23,FALSE)-AVERAGE(Skaters!W3:W623))/STDEV(Skaters!W3:W623),0)</f>
        <v>0</v>
      </c>
      <c r="W232" s="33">
        <f>IFERROR((VLOOKUP($A232,Skaters!A1:X623,24,FALSE)-AVERAGE(Skaters!X3:X623))/STDEV(Skaters!X3:X623),0)</f>
        <v>0</v>
      </c>
    </row>
    <row r="233" spans="1:23" ht="21.25" customHeight="1" x14ac:dyDescent="0.2">
      <c r="A233" s="47" t="s">
        <v>403</v>
      </c>
      <c r="B233" s="38" t="s">
        <v>61</v>
      </c>
      <c r="C233" s="39">
        <v>20</v>
      </c>
      <c r="D233" s="38" t="s">
        <v>84</v>
      </c>
      <c r="E233" s="40">
        <f t="shared" si="6"/>
        <v>0.73174052804351142</v>
      </c>
      <c r="F233" s="41">
        <f t="shared" si="7"/>
        <v>1.7017221582407243E-2</v>
      </c>
      <c r="G233" s="42">
        <f>VLOOKUP(A233,Skaters!A1:G623,7,FALSE)</f>
        <v>43</v>
      </c>
      <c r="H233" s="43">
        <f>(VLOOKUP($A233,Skaters!$A1:$V623,8,FALSE)-AVERAGE(Skaters!H3:H623))/STDEV(Skaters!H3:H623)</f>
        <v>0.6492458007666847</v>
      </c>
      <c r="I233" s="33">
        <f>(VLOOKUP($A233,Skaters!$A1:$V623,10,FALSE)-AVERAGE(Skaters!J3:J623))/STDEV(Skaters!J3:J623)</f>
        <v>-0.38923474781026607</v>
      </c>
      <c r="J233" s="33">
        <f>(VLOOKUP($A233,Skaters!$A1:$V623,11,FALSE)-AVERAGE(Skaters!K3:K623))/STDEV(Skaters!K3:K623)</f>
        <v>-0.24473008574728314</v>
      </c>
      <c r="K233" s="33">
        <f>(VLOOKUP($A233,Skaters!$A1:$V623,12,FALSE)-AVERAGE(Skaters!L3:L623))/STDEV(Skaters!L3:L623)</f>
        <v>-0.33697454232396312</v>
      </c>
      <c r="L233" s="33">
        <f>(VLOOKUP($A233,Skaters!$A1:$V623,13,FALSE)-AVERAGE(Skaters!M3:M623))/STDEV(Skaters!M3:M623)</f>
        <v>-0.1912199632659643</v>
      </c>
      <c r="M233" s="33">
        <f>(VLOOKUP($A233,Skaters!$A1:$V623,14,FALSE)-AVERAGE(Skaters!N3:N623))/STDEV(Skaters!N3:N623)</f>
        <v>-0.35156868660040125</v>
      </c>
      <c r="N233" s="33">
        <f>(VLOOKUP($A233,Skaters!$A1:$V623,15,FALSE)-AVERAGE(Skaters!O3:O623))/STDEV(Skaters!O3:O623)</f>
        <v>-0.5811011565266988</v>
      </c>
      <c r="O233" s="33">
        <f>(VLOOKUP($A233,Skaters!$A1:$V623,16,FALSE)-AVERAGE(Skaters!P3:P623))/STDEV(Skaters!P3:P623)</f>
        <v>0.71298417433690942</v>
      </c>
      <c r="P233" s="33">
        <f>(VLOOKUP($A233,Skaters!$A1:$V623,17,FALSE)-AVERAGE(Skaters!Q3:Q623))/STDEV(Skaters!Q3:Q623)</f>
        <v>0.41817261279897883</v>
      </c>
      <c r="Q233" s="33">
        <f>(VLOOKUP($A233,Skaters!$A1:$V623,18,FALSE)-AVERAGE(Skaters!R3:R623))/STDEV(Skaters!R3:R623)</f>
        <v>1.4250423070568143</v>
      </c>
      <c r="R233" s="33">
        <f>(VLOOKUP($A233,Skaters!$A1:$V623,19,FALSE)-AVERAGE(Skaters!S3:S623))/STDEV(Skaters!S3:S623)</f>
        <v>-0.24152767476627643</v>
      </c>
      <c r="S233" s="33">
        <f>(VLOOKUP($A233,Skaters!$A1:$V623,20,FALSE)-AVERAGE(Skaters!T3:T623))/STDEV(Skaters!T3:T623)</f>
        <v>-0.5927671975926263</v>
      </c>
      <c r="T233" s="33">
        <f>(VLOOKUP($A233,Skaters!$A1:$V623,21,FALSE)-AVERAGE(Skaters!U3:U623))/STDEV(Skaters!U3:U623)</f>
        <v>-0.64690234740083585</v>
      </c>
      <c r="U233" s="33">
        <f>(VLOOKUP($A233,Skaters!$A1:$V623,22,FALSE)-AVERAGE(Skaters!V3:V623))/STDEV(Skaters!V3:V623)</f>
        <v>-1.2078191348136267</v>
      </c>
      <c r="V233" s="33">
        <f>IFERROR((VLOOKUP($A233,Skaters!A1:X623,23,FALSE)-AVERAGE(Skaters!W3:W623))/STDEV(Skaters!W3:W623),0)</f>
        <v>0</v>
      </c>
      <c r="W233" s="33">
        <f>IFERROR((VLOOKUP($A233,Skaters!A1:X623,24,FALSE)-AVERAGE(Skaters!X3:X623))/STDEV(Skaters!X3:X623),0)</f>
        <v>0</v>
      </c>
    </row>
    <row r="234" spans="1:23" ht="21.25" customHeight="1" x14ac:dyDescent="0.15">
      <c r="A234" s="44" t="s">
        <v>386</v>
      </c>
      <c r="B234" s="45" t="s">
        <v>88</v>
      </c>
      <c r="C234" s="46">
        <v>27</v>
      </c>
      <c r="D234" s="45" t="s">
        <v>84</v>
      </c>
      <c r="E234" s="40">
        <f t="shared" si="6"/>
        <v>0.72889465889652771</v>
      </c>
      <c r="F234" s="41">
        <f t="shared" si="7"/>
        <v>1.8222366472413192E-2</v>
      </c>
      <c r="G234" s="42">
        <f>VLOOKUP(A234,Skaters!A1:G623,7,FALSE)</f>
        <v>40</v>
      </c>
      <c r="H234" s="43">
        <f>(VLOOKUP($A234,Skaters!$A1:$V623,8,FALSE)-AVERAGE(Skaters!H3:H623))/STDEV(Skaters!H3:H623)</f>
        <v>0.34482100614700756</v>
      </c>
      <c r="I234" s="33">
        <f>(VLOOKUP($A234,Skaters!$A1:$V623,10,FALSE)-AVERAGE(Skaters!J3:J623))/STDEV(Skaters!J3:J623)</f>
        <v>-0.65609535672946984</v>
      </c>
      <c r="J234" s="33">
        <f>(VLOOKUP($A234,Skaters!$A1:$V623,11,FALSE)-AVERAGE(Skaters!K3:K623))/STDEV(Skaters!K3:K623)</f>
        <v>-9.3730754550666831E-2</v>
      </c>
      <c r="K234" s="33">
        <f>(VLOOKUP($A234,Skaters!$A1:$V623,12,FALSE)-AVERAGE(Skaters!L3:L623))/STDEV(Skaters!L3:L623)</f>
        <v>-0.36795457429598838</v>
      </c>
      <c r="L234" s="33">
        <f>(VLOOKUP($A234,Skaters!$A1:$V623,13,FALSE)-AVERAGE(Skaters!M3:M623))/STDEV(Skaters!M3:M623)</f>
        <v>-0.14159647325188521</v>
      </c>
      <c r="M234" s="33">
        <f>(VLOOKUP($A234,Skaters!$A1:$V623,14,FALSE)-AVERAGE(Skaters!N3:N623))/STDEV(Skaters!N3:N623)</f>
        <v>-0.48799587654101956</v>
      </c>
      <c r="N234" s="33">
        <f>(VLOOKUP($A234,Skaters!$A1:$V623,15,FALSE)-AVERAGE(Skaters!O3:O623))/STDEV(Skaters!O3:O623)</f>
        <v>-3.7776065260649624E-2</v>
      </c>
      <c r="O234" s="33">
        <f>(VLOOKUP($A234,Skaters!$A1:$V623,16,FALSE)-AVERAGE(Skaters!P3:P623))/STDEV(Skaters!P3:P623)</f>
        <v>0.42249803442489831</v>
      </c>
      <c r="P234" s="33">
        <f>(VLOOKUP($A234,Skaters!$A1:$V623,17,FALSE)-AVERAGE(Skaters!Q3:Q623))/STDEV(Skaters!Q3:Q623)</f>
        <v>-0.6671212813309253</v>
      </c>
      <c r="Q234" s="33">
        <f>(VLOOKUP($A234,Skaters!$A1:$V623,18,FALSE)-AVERAGE(Skaters!R3:R623))/STDEV(Skaters!R3:R623)</f>
        <v>1.2355952742643008</v>
      </c>
      <c r="R234" s="33">
        <f>(VLOOKUP($A234,Skaters!$A1:$V623,19,FALSE)-AVERAGE(Skaters!S3:S623))/STDEV(Skaters!S3:S623)</f>
        <v>-0.6154330475481411</v>
      </c>
      <c r="S234" s="33">
        <f>(VLOOKUP($A234,Skaters!$A1:$V623,20,FALSE)-AVERAGE(Skaters!T3:T623))/STDEV(Skaters!T3:T623)</f>
        <v>-0.5927671975926263</v>
      </c>
      <c r="T234" s="33">
        <f>(VLOOKUP($A234,Skaters!$A1:$V623,21,FALSE)-AVERAGE(Skaters!U3:U623))/STDEV(Skaters!U3:U623)</f>
        <v>-0.64690234740083585</v>
      </c>
      <c r="U234" s="33">
        <f>(VLOOKUP($A234,Skaters!$A1:$V623,22,FALSE)-AVERAGE(Skaters!V3:V623))/STDEV(Skaters!V3:V623)</f>
        <v>-1.2078191348136267</v>
      </c>
      <c r="V234" s="33">
        <f>IFERROR((VLOOKUP($A234,Skaters!A1:X623,23,FALSE)-AVERAGE(Skaters!W3:W623))/STDEV(Skaters!W3:W623),0)</f>
        <v>0</v>
      </c>
      <c r="W234" s="33">
        <f>IFERROR((VLOOKUP($A234,Skaters!A1:X623,24,FALSE)-AVERAGE(Skaters!X3:X623))/STDEV(Skaters!X3:X623),0)</f>
        <v>0</v>
      </c>
    </row>
    <row r="235" spans="1:23" ht="21.25" customHeight="1" x14ac:dyDescent="0.2">
      <c r="A235" s="47" t="s">
        <v>321</v>
      </c>
      <c r="B235" s="38" t="s">
        <v>216</v>
      </c>
      <c r="C235" s="39">
        <v>30</v>
      </c>
      <c r="D235" s="38" t="s">
        <v>84</v>
      </c>
      <c r="E235" s="40">
        <f t="shared" si="6"/>
        <v>0.72532064014125486</v>
      </c>
      <c r="F235" s="41">
        <f t="shared" si="7"/>
        <v>1.8597965131827047E-2</v>
      </c>
      <c r="G235" s="42">
        <f>VLOOKUP(A235,Skaters!A1:G623,7,FALSE)</f>
        <v>39</v>
      </c>
      <c r="H235" s="43">
        <f>(VLOOKUP($A235,Skaters!$A1:$V623,8,FALSE)-AVERAGE(Skaters!H3:H623))/STDEV(Skaters!H3:H623)</f>
        <v>1.8366162565790469</v>
      </c>
      <c r="I235" s="33">
        <f>(VLOOKUP($A235,Skaters!$A1:$V623,10,FALSE)-AVERAGE(Skaters!J3:J623))/STDEV(Skaters!J3:J623)</f>
        <v>-0.51545451539484777</v>
      </c>
      <c r="J235" s="33">
        <f>(VLOOKUP($A235,Skaters!$A1:$V623,11,FALSE)-AVERAGE(Skaters!K3:K623))/STDEV(Skaters!K3:K623)</f>
        <v>0.325193545099218</v>
      </c>
      <c r="K235" s="33">
        <f>(VLOOKUP($A235,Skaters!$A1:$V623,12,FALSE)-AVERAGE(Skaters!L3:L623))/STDEV(Skaters!L3:L623)</f>
        <v>-3.8797613873796578E-2</v>
      </c>
      <c r="L235" s="33">
        <f>(VLOOKUP($A235,Skaters!$A1:$V623,13,FALSE)-AVERAGE(Skaters!M3:M623))/STDEV(Skaters!M3:M623)</f>
        <v>-0.24761210433019992</v>
      </c>
      <c r="M235" s="33">
        <f>(VLOOKUP($A235,Skaters!$A1:$V623,14,FALSE)-AVERAGE(Skaters!N3:N623))/STDEV(Skaters!N3:N623)</f>
        <v>0.17327721540463481</v>
      </c>
      <c r="N235" s="33">
        <f>(VLOOKUP($A235,Skaters!$A1:$V623,15,FALSE)-AVERAGE(Skaters!O3:O623))/STDEV(Skaters!O3:O623)</f>
        <v>0.51830261113309284</v>
      </c>
      <c r="O235" s="33">
        <f>(VLOOKUP($A235,Skaters!$A1:$V623,16,FALSE)-AVERAGE(Skaters!P3:P623))/STDEV(Skaters!P3:P623)</f>
        <v>0.86784017742585329</v>
      </c>
      <c r="P235" s="33">
        <f>(VLOOKUP($A235,Skaters!$A1:$V623,17,FALSE)-AVERAGE(Skaters!Q3:Q623))/STDEV(Skaters!Q3:Q623)</f>
        <v>-0.89004221145309437</v>
      </c>
      <c r="Q235" s="33">
        <f>(VLOOKUP($A235,Skaters!$A1:$V623,18,FALSE)-AVERAGE(Skaters!R3:R623))/STDEV(Skaters!R3:R623)</f>
        <v>-0.22294907379186163</v>
      </c>
      <c r="R235" s="33">
        <f>(VLOOKUP($A235,Skaters!$A1:$V623,19,FALSE)-AVERAGE(Skaters!S3:S623))/STDEV(Skaters!S3:S623)</f>
        <v>-0.51477419029104965</v>
      </c>
      <c r="S235" s="33">
        <f>(VLOOKUP($A235,Skaters!$A1:$V623,20,FALSE)-AVERAGE(Skaters!T3:T623))/STDEV(Skaters!T3:T623)</f>
        <v>-0.5927671975926263</v>
      </c>
      <c r="T235" s="33">
        <f>(VLOOKUP($A235,Skaters!$A1:$V623,21,FALSE)-AVERAGE(Skaters!U3:U623))/STDEV(Skaters!U3:U623)</f>
        <v>-0.64690234740083585</v>
      </c>
      <c r="U235" s="33">
        <f>(VLOOKUP($A235,Skaters!$A1:$V623,22,FALSE)-AVERAGE(Skaters!V3:V623))/STDEV(Skaters!V3:V623)</f>
        <v>-1.2078191348136267</v>
      </c>
      <c r="V235" s="33">
        <f>IFERROR((VLOOKUP($A235,Skaters!A1:X623,23,FALSE)-AVERAGE(Skaters!W3:W623))/STDEV(Skaters!W3:W623),0)</f>
        <v>0</v>
      </c>
      <c r="W235" s="33">
        <f>IFERROR((VLOOKUP($A235,Skaters!A1:X623,24,FALSE)-AVERAGE(Skaters!X3:X623))/STDEV(Skaters!X3:X623),0)</f>
        <v>0</v>
      </c>
    </row>
    <row r="236" spans="1:23" ht="21.25" customHeight="1" x14ac:dyDescent="0.15">
      <c r="A236" s="44" t="s">
        <v>320</v>
      </c>
      <c r="B236" s="45" t="s">
        <v>69</v>
      </c>
      <c r="C236" s="46">
        <v>29</v>
      </c>
      <c r="D236" s="45" t="s">
        <v>103</v>
      </c>
      <c r="E236" s="40">
        <f t="shared" si="6"/>
        <v>0.70158675518799596</v>
      </c>
      <c r="F236" s="41">
        <f t="shared" si="7"/>
        <v>1.5945153526999909E-2</v>
      </c>
      <c r="G236" s="42">
        <f>VLOOKUP(A236,Skaters!A1:G623,7,FALSE)</f>
        <v>44</v>
      </c>
      <c r="H236" s="43">
        <f>(VLOOKUP($A236,Skaters!$A1:$V623,8,FALSE)-AVERAGE(Skaters!H3:H623))/STDEV(Skaters!H3:H623)</f>
        <v>0.12956107844796311</v>
      </c>
      <c r="I236" s="33">
        <f>(VLOOKUP($A236,Skaters!$A1:$V623,10,FALSE)-AVERAGE(Skaters!J3:J623))/STDEV(Skaters!J3:J623)</f>
        <v>0.37757624185816269</v>
      </c>
      <c r="J236" s="33">
        <f>(VLOOKUP($A236,Skaters!$A1:$V623,11,FALSE)-AVERAGE(Skaters!K3:K623))/STDEV(Skaters!K3:K623)</f>
        <v>-8.473316316883843E-2</v>
      </c>
      <c r="K236" s="33">
        <f>(VLOOKUP($A236,Skaters!$A1:$V623,12,FALSE)-AVERAGE(Skaters!L3:L623))/STDEV(Skaters!L3:L623)</f>
        <v>0.12473084918205883</v>
      </c>
      <c r="L236" s="33">
        <f>(VLOOKUP($A236,Skaters!$A1:$V623,13,FALSE)-AVERAGE(Skaters!M3:M623))/STDEV(Skaters!M3:M623)</f>
        <v>0.13630127613175114</v>
      </c>
      <c r="M236" s="33">
        <f>(VLOOKUP($A236,Skaters!$A1:$V623,14,FALSE)-AVERAGE(Skaters!N3:N623))/STDEV(Skaters!N3:N623)</f>
        <v>-0.26212269778475905</v>
      </c>
      <c r="N236" s="33">
        <f>(VLOOKUP($A236,Skaters!$A1:$V623,15,FALSE)-AVERAGE(Skaters!O3:O623))/STDEV(Skaters!O3:O623)</f>
        <v>-4.9694526714869521E-2</v>
      </c>
      <c r="O236" s="33">
        <f>(VLOOKUP($A236,Skaters!$A1:$V623,16,FALSE)-AVERAGE(Skaters!P3:P623))/STDEV(Skaters!P3:P623)</f>
        <v>-0.44451147688609899</v>
      </c>
      <c r="P236" s="33">
        <f>(VLOOKUP($A236,Skaters!$A1:$V623,17,FALSE)-AVERAGE(Skaters!Q3:Q623))/STDEV(Skaters!Q3:Q623)</f>
        <v>0.20011431676665858</v>
      </c>
      <c r="Q236" s="33">
        <f>(VLOOKUP($A236,Skaters!$A1:$V623,18,FALSE)-AVERAGE(Skaters!R3:R623))/STDEV(Skaters!R3:R623)</f>
        <v>0.76664840396788914</v>
      </c>
      <c r="R236" s="33">
        <f>(VLOOKUP($A236,Skaters!$A1:$V623,19,FALSE)-AVERAGE(Skaters!S3:S623))/STDEV(Skaters!S3:S623)</f>
        <v>0.76487184657808971</v>
      </c>
      <c r="S236" s="33">
        <f>(VLOOKUP($A236,Skaters!$A1:$V623,20,FALSE)-AVERAGE(Skaters!T3:T623))/STDEV(Skaters!T3:T623)</f>
        <v>1.4246631996525718</v>
      </c>
      <c r="T236" s="33">
        <f>(VLOOKUP($A236,Skaters!$A1:$V623,21,FALSE)-AVERAGE(Skaters!U3:U623))/STDEV(Skaters!U3:U623)</f>
        <v>1.7669493842421187</v>
      </c>
      <c r="U236" s="33">
        <f>(VLOOKUP($A236,Skaters!$A1:$V623,22,FALSE)-AVERAGE(Skaters!V3:V623))/STDEV(Skaters!V3:V623)</f>
        <v>0.89515829682771275</v>
      </c>
      <c r="V236" s="33">
        <f>IFERROR((VLOOKUP($A236,Skaters!A1:X623,23,FALSE)-AVERAGE(Skaters!W3:W623))/STDEV(Skaters!W3:W623),0)</f>
        <v>0</v>
      </c>
      <c r="W236" s="33">
        <f>IFERROR((VLOOKUP($A236,Skaters!A1:X623,24,FALSE)-AVERAGE(Skaters!X3:X623))/STDEV(Skaters!X3:X623),0)</f>
        <v>0</v>
      </c>
    </row>
    <row r="237" spans="1:23" ht="21.25" customHeight="1" x14ac:dyDescent="0.15">
      <c r="A237" s="44" t="s">
        <v>396</v>
      </c>
      <c r="B237" s="48" t="s">
        <v>94</v>
      </c>
      <c r="C237" s="49">
        <v>27</v>
      </c>
      <c r="D237" s="48" t="s">
        <v>84</v>
      </c>
      <c r="E237" s="40">
        <f t="shared" si="6"/>
        <v>0.66749864695384864</v>
      </c>
      <c r="F237" s="41">
        <f t="shared" si="7"/>
        <v>1.5170423794405651E-2</v>
      </c>
      <c r="G237" s="42">
        <f>VLOOKUP(A237,Skaters!A1:G623,7,FALSE)</f>
        <v>44</v>
      </c>
      <c r="H237" s="43">
        <f>(VLOOKUP($A237,Skaters!$A1:$V623,8,FALSE)-AVERAGE(Skaters!H3:H623))/STDEV(Skaters!H3:H623)</f>
        <v>1.5638879266796299</v>
      </c>
      <c r="I237" s="33">
        <f>(VLOOKUP($A237,Skaters!$A1:$V623,10,FALSE)-AVERAGE(Skaters!J3:J623))/STDEV(Skaters!J3:J623)</f>
        <v>-0.81359871009487172</v>
      </c>
      <c r="J237" s="33">
        <f>(VLOOKUP($A237,Skaters!$A1:$V623,11,FALSE)-AVERAGE(Skaters!K3:K623))/STDEV(Skaters!K3:K623)</f>
        <v>-0.41623868490763632</v>
      </c>
      <c r="K237" s="33">
        <f>(VLOOKUP($A237,Skaters!$A1:$V623,12,FALSE)-AVERAGE(Skaters!L3:L623))/STDEV(Skaters!L3:L623)</f>
        <v>-0.64455183331410215</v>
      </c>
      <c r="L237" s="33">
        <f>(VLOOKUP($A237,Skaters!$A1:$V623,13,FALSE)-AVERAGE(Skaters!M3:M623))/STDEV(Skaters!M3:M623)</f>
        <v>0.13445867036060755</v>
      </c>
      <c r="M237" s="33">
        <f>(VLOOKUP($A237,Skaters!$A1:$V623,14,FALSE)-AVERAGE(Skaters!N3:N623))/STDEV(Skaters!N3:N623)</f>
        <v>-0.7578078161710704</v>
      </c>
      <c r="N237" s="33">
        <f>(VLOOKUP($A237,Skaters!$A1:$V623,15,FALSE)-AVERAGE(Skaters!O3:O623))/STDEV(Skaters!O3:O623)</f>
        <v>-0.71643002597933669</v>
      </c>
      <c r="O237" s="33">
        <f>(VLOOKUP($A237,Skaters!$A1:$V623,16,FALSE)-AVERAGE(Skaters!P3:P623))/STDEV(Skaters!P3:P623)</f>
        <v>2.5319925517201658</v>
      </c>
      <c r="P237" s="33">
        <f>(VLOOKUP($A237,Skaters!$A1:$V623,17,FALSE)-AVERAGE(Skaters!Q3:Q623))/STDEV(Skaters!Q3:Q623)</f>
        <v>0.96454563201016585</v>
      </c>
      <c r="Q237" s="33">
        <f>(VLOOKUP($A237,Skaters!$A1:$V623,18,FALSE)-AVERAGE(Skaters!R3:R623))/STDEV(Skaters!R3:R623)</f>
        <v>-5.2685154145079897E-2</v>
      </c>
      <c r="R237" s="33">
        <f>(VLOOKUP($A237,Skaters!$A1:$V623,19,FALSE)-AVERAGE(Skaters!S3:S623))/STDEV(Skaters!S3:S623)</f>
        <v>-0.69979450783802122</v>
      </c>
      <c r="S237" s="33">
        <f>(VLOOKUP($A237,Skaters!$A1:$V623,20,FALSE)-AVERAGE(Skaters!T3:T623))/STDEV(Skaters!T3:T623)</f>
        <v>-0.5927671975926263</v>
      </c>
      <c r="T237" s="33">
        <f>(VLOOKUP($A237,Skaters!$A1:$V623,21,FALSE)-AVERAGE(Skaters!U3:U623))/STDEV(Skaters!U3:U623)</f>
        <v>-0.64055879410242089</v>
      </c>
      <c r="U237" s="33">
        <f>(VLOOKUP($A237,Skaters!$A1:$V623,22,FALSE)-AVERAGE(Skaters!V3:V623))/STDEV(Skaters!V3:V623)</f>
        <v>-1.2078191348136267</v>
      </c>
      <c r="V237" s="33">
        <f>IFERROR((VLOOKUP($A237,Skaters!A1:X623,23,FALSE)-AVERAGE(Skaters!W3:W623))/STDEV(Skaters!W3:W623),0)</f>
        <v>0</v>
      </c>
      <c r="W237" s="33">
        <f>IFERROR((VLOOKUP($A237,Skaters!A1:X623,24,FALSE)-AVERAGE(Skaters!X3:X623))/STDEV(Skaters!X3:X623),0)</f>
        <v>0</v>
      </c>
    </row>
    <row r="238" spans="1:23" ht="21.25" customHeight="1" x14ac:dyDescent="0.2">
      <c r="A238" s="47" t="s">
        <v>455</v>
      </c>
      <c r="B238" s="38" t="s">
        <v>86</v>
      </c>
      <c r="C238" s="39">
        <v>30</v>
      </c>
      <c r="D238" s="38" t="s">
        <v>84</v>
      </c>
      <c r="E238" s="40">
        <f t="shared" si="6"/>
        <v>0.64331764817429971</v>
      </c>
      <c r="F238" s="41">
        <f t="shared" si="7"/>
        <v>1.5690674345714625E-2</v>
      </c>
      <c r="G238" s="42">
        <f>VLOOKUP(A238,Skaters!A1:G623,7,FALSE)</f>
        <v>41</v>
      </c>
      <c r="H238" s="43">
        <f>(VLOOKUP($A238,Skaters!$A1:$V623,8,FALSE)-AVERAGE(Skaters!H3:H623))/STDEV(Skaters!H3:H623)</f>
        <v>1.4566890907179306</v>
      </c>
      <c r="I238" s="33">
        <f>(VLOOKUP($A238,Skaters!$A1:$V623,10,FALSE)-AVERAGE(Skaters!J3:J623))/STDEV(Skaters!J3:J623)</f>
        <v>-0.77962418047854865</v>
      </c>
      <c r="J238" s="33">
        <f>(VLOOKUP($A238,Skaters!$A1:$V623,11,FALSE)-AVERAGE(Skaters!K3:K623))/STDEV(Skaters!K3:K623)</f>
        <v>-0.19860958380051266</v>
      </c>
      <c r="K238" s="33">
        <f>(VLOOKUP($A238,Skaters!$A1:$V623,12,FALSE)-AVERAGE(Skaters!L3:L623))/STDEV(Skaters!L3:L623)</f>
        <v>-0.4919735217030281</v>
      </c>
      <c r="L238" s="33">
        <f>(VLOOKUP($A238,Skaters!$A1:$V623,13,FALSE)-AVERAGE(Skaters!M3:M623))/STDEV(Skaters!M3:M623)</f>
        <v>-0.75264130501823245</v>
      </c>
      <c r="M238" s="33">
        <f>(VLOOKUP($A238,Skaters!$A1:$V623,14,FALSE)-AVERAGE(Skaters!N3:N623))/STDEV(Skaters!N3:N623)</f>
        <v>-0.8034328506055719</v>
      </c>
      <c r="N238" s="33">
        <f>(VLOOKUP($A238,Skaters!$A1:$V623,15,FALSE)-AVERAGE(Skaters!O3:O623))/STDEV(Skaters!O3:O623)</f>
        <v>-0.89451051543101556</v>
      </c>
      <c r="O238" s="33">
        <f>(VLOOKUP($A238,Skaters!$A1:$V623,16,FALSE)-AVERAGE(Skaters!P3:P623))/STDEV(Skaters!P3:P623)</f>
        <v>2.0687067626892182</v>
      </c>
      <c r="P238" s="33">
        <f>(VLOOKUP($A238,Skaters!$A1:$V623,17,FALSE)-AVERAGE(Skaters!Q3:Q623))/STDEV(Skaters!Q3:Q623)</f>
        <v>0.13845600243691816</v>
      </c>
      <c r="Q238" s="33">
        <f>(VLOOKUP($A238,Skaters!$A1:$V623,18,FALSE)-AVERAGE(Skaters!R3:R623))/STDEV(Skaters!R3:R623)</f>
        <v>1.199996470213391</v>
      </c>
      <c r="R238" s="33">
        <f>(VLOOKUP($A238,Skaters!$A1:$V623,19,FALSE)-AVERAGE(Skaters!S3:S623))/STDEV(Skaters!S3:S623)</f>
        <v>-0.69506525243638062</v>
      </c>
      <c r="S238" s="33">
        <f>(VLOOKUP($A238,Skaters!$A1:$V623,20,FALSE)-AVERAGE(Skaters!T3:T623))/STDEV(Skaters!T3:T623)</f>
        <v>-0.5927671975926263</v>
      </c>
      <c r="T238" s="33">
        <f>(VLOOKUP($A238,Skaters!$A1:$V623,21,FALSE)-AVERAGE(Skaters!U3:U623))/STDEV(Skaters!U3:U623)</f>
        <v>-0.64690234740083585</v>
      </c>
      <c r="U238" s="33">
        <f>(VLOOKUP($A238,Skaters!$A1:$V623,22,FALSE)-AVERAGE(Skaters!V3:V623))/STDEV(Skaters!V3:V623)</f>
        <v>-1.2078191348136267</v>
      </c>
      <c r="V238" s="33">
        <f>IFERROR((VLOOKUP($A238,Skaters!A1:X623,23,FALSE)-AVERAGE(Skaters!W3:W623))/STDEV(Skaters!W3:W623),0)</f>
        <v>0</v>
      </c>
      <c r="W238" s="33">
        <f>IFERROR((VLOOKUP($A238,Skaters!A1:X623,24,FALSE)-AVERAGE(Skaters!X3:X623))/STDEV(Skaters!X3:X623),0)</f>
        <v>0</v>
      </c>
    </row>
    <row r="239" spans="1:23" ht="21.25" customHeight="1" x14ac:dyDescent="0.15">
      <c r="A239" s="44" t="s">
        <v>314</v>
      </c>
      <c r="B239" s="45" t="s">
        <v>86</v>
      </c>
      <c r="C239" s="46">
        <v>25</v>
      </c>
      <c r="D239" s="45" t="s">
        <v>73</v>
      </c>
      <c r="E239" s="40">
        <f t="shared" si="6"/>
        <v>0.61000296171418089</v>
      </c>
      <c r="F239" s="41">
        <f t="shared" si="7"/>
        <v>1.4878121017419046E-2</v>
      </c>
      <c r="G239" s="42">
        <f>VLOOKUP(A239,Skaters!A1:G623,7,FALSE)</f>
        <v>41</v>
      </c>
      <c r="H239" s="43">
        <f>(VLOOKUP($A239,Skaters!$A1:$V623,8,FALSE)-AVERAGE(Skaters!H3:H623))/STDEV(Skaters!H3:H623)</f>
        <v>-0.29677389998023168</v>
      </c>
      <c r="I239" s="33">
        <f>(VLOOKUP($A239,Skaters!$A1:$V623,10,FALSE)-AVERAGE(Skaters!J3:J623))/STDEV(Skaters!J3:J623)</f>
        <v>0.38148211455542347</v>
      </c>
      <c r="J239" s="33">
        <f>(VLOOKUP($A239,Skaters!$A1:$V623,11,FALSE)-AVERAGE(Skaters!K3:K623))/STDEV(Skaters!K3:K623)</f>
        <v>0.40185714564184033</v>
      </c>
      <c r="K239" s="33">
        <f>(VLOOKUP($A239,Skaters!$A1:$V623,12,FALSE)-AVERAGE(Skaters!L3:L623))/STDEV(Skaters!L3:L623)</f>
        <v>0.43192480968601116</v>
      </c>
      <c r="L239" s="33">
        <f>(VLOOKUP($A239,Skaters!$A1:$V623,13,FALSE)-AVERAGE(Skaters!M3:M623))/STDEV(Skaters!M3:M623)</f>
        <v>-4.5441449320395455E-2</v>
      </c>
      <c r="M239" s="33">
        <f>(VLOOKUP($A239,Skaters!$A1:$V623,14,FALSE)-AVERAGE(Skaters!N3:N623))/STDEV(Skaters!N3:N623)</f>
        <v>-0.54700965324688022</v>
      </c>
      <c r="N239" s="33">
        <f>(VLOOKUP($A239,Skaters!$A1:$V623,15,FALSE)-AVERAGE(Skaters!O3:O623))/STDEV(Skaters!O3:O623)</f>
        <v>-0.24120022288327267</v>
      </c>
      <c r="O239" s="33">
        <f>(VLOOKUP($A239,Skaters!$A1:$V623,16,FALSE)-AVERAGE(Skaters!P3:P623))/STDEV(Skaters!P3:P623)</f>
        <v>-0.97525859255838088</v>
      </c>
      <c r="P239" s="33">
        <f>(VLOOKUP($A239,Skaters!$A1:$V623,17,FALSE)-AVERAGE(Skaters!Q3:Q623))/STDEV(Skaters!Q3:Q623)</f>
        <v>-0.3032608407114622</v>
      </c>
      <c r="Q239" s="33">
        <f>(VLOOKUP($A239,Skaters!$A1:$V623,18,FALSE)-AVERAGE(Skaters!R3:R623))/STDEV(Skaters!R3:R623)</f>
        <v>1.0885639662789661</v>
      </c>
      <c r="R239" s="33">
        <f>(VLOOKUP($A239,Skaters!$A1:$V623,19,FALSE)-AVERAGE(Skaters!S3:S623))/STDEV(Skaters!S3:S623)</f>
        <v>0.4404936224658787</v>
      </c>
      <c r="S239" s="33">
        <f>(VLOOKUP($A239,Skaters!$A1:$V623,20,FALSE)-AVERAGE(Skaters!T3:T623))/STDEV(Skaters!T3:T623)</f>
        <v>-0.58722887582218619</v>
      </c>
      <c r="T239" s="33">
        <f>(VLOOKUP($A239,Skaters!$A1:$V623,21,FALSE)-AVERAGE(Skaters!U3:U623))/STDEV(Skaters!U3:U623)</f>
        <v>-0.6097262049783404</v>
      </c>
      <c r="U239" s="33">
        <f>(VLOOKUP($A239,Skaters!$A1:$V623,22,FALSE)-AVERAGE(Skaters!V3:V623))/STDEV(Skaters!V3:V623)</f>
        <v>-1.2078191348136267</v>
      </c>
      <c r="V239" s="33">
        <f>IFERROR((VLOOKUP($A239,Skaters!A1:X623,23,FALSE)-AVERAGE(Skaters!W3:W623))/STDEV(Skaters!W3:W623),0)</f>
        <v>0</v>
      </c>
      <c r="W239" s="33">
        <f>IFERROR((VLOOKUP($A239,Skaters!A1:X623,24,FALSE)-AVERAGE(Skaters!X3:X623))/STDEV(Skaters!X3:X623),0)</f>
        <v>0</v>
      </c>
    </row>
    <row r="240" spans="1:23" ht="21.25" customHeight="1" x14ac:dyDescent="0.15">
      <c r="A240" s="44" t="s">
        <v>374</v>
      </c>
      <c r="B240" s="48" t="s">
        <v>68</v>
      </c>
      <c r="C240" s="49">
        <v>30</v>
      </c>
      <c r="D240" s="48" t="s">
        <v>84</v>
      </c>
      <c r="E240" s="40">
        <f t="shared" si="6"/>
        <v>0.59587844390307121</v>
      </c>
      <c r="F240" s="41">
        <f t="shared" si="7"/>
        <v>1.489696109757678E-2</v>
      </c>
      <c r="G240" s="42">
        <f>VLOOKUP(A240,Skaters!A1:G623,7,FALSE)</f>
        <v>40</v>
      </c>
      <c r="H240" s="43">
        <f>(VLOOKUP($A240,Skaters!$A1:$V623,8,FALSE)-AVERAGE(Skaters!H3:H623))/STDEV(Skaters!H3:H623)</f>
        <v>1.1447490421555202</v>
      </c>
      <c r="I240" s="33">
        <f>(VLOOKUP($A240,Skaters!$A1:$V623,10,FALSE)-AVERAGE(Skaters!J3:J623))/STDEV(Skaters!J3:J623)</f>
        <v>-0.52677424109675342</v>
      </c>
      <c r="J240" s="33">
        <f>(VLOOKUP($A240,Skaters!$A1:$V623,11,FALSE)-AVERAGE(Skaters!K3:K623))/STDEV(Skaters!K3:K623)</f>
        <v>0.19378783482003728</v>
      </c>
      <c r="K240" s="33">
        <f>(VLOOKUP($A240,Skaters!$A1:$V623,12,FALSE)-AVERAGE(Skaters!L3:L623))/STDEV(Skaters!L3:L623)</f>
        <v>-0.12659317060536804</v>
      </c>
      <c r="L240" s="33">
        <f>(VLOOKUP($A240,Skaters!$A1:$V623,13,FALSE)-AVERAGE(Skaters!M3:M623))/STDEV(Skaters!M3:M623)</f>
        <v>-0.35604570145127556</v>
      </c>
      <c r="M240" s="33">
        <f>(VLOOKUP($A240,Skaters!$A1:$V623,14,FALSE)-AVERAGE(Skaters!N3:N623))/STDEV(Skaters!N3:N623)</f>
        <v>-0.40749482552663013</v>
      </c>
      <c r="N240" s="33">
        <f>(VLOOKUP($A240,Skaters!$A1:$V623,15,FALSE)-AVERAGE(Skaters!O3:O623))/STDEV(Skaters!O3:O623)</f>
        <v>-0.31834924278398591</v>
      </c>
      <c r="O240" s="33">
        <f>(VLOOKUP($A240,Skaters!$A1:$V623,16,FALSE)-AVERAGE(Skaters!P3:P623))/STDEV(Skaters!P3:P623)</f>
        <v>0.71074555924790928</v>
      </c>
      <c r="P240" s="33">
        <f>(VLOOKUP($A240,Skaters!$A1:$V623,17,FALSE)-AVERAGE(Skaters!Q3:Q623))/STDEV(Skaters!Q3:Q623)</f>
        <v>0.51323779416691961</v>
      </c>
      <c r="Q240" s="33">
        <f>(VLOOKUP($A240,Skaters!$A1:$V623,18,FALSE)-AVERAGE(Skaters!R3:R623))/STDEV(Skaters!R3:R623)</f>
        <v>0.89251423516713968</v>
      </c>
      <c r="R240" s="33">
        <f>(VLOOKUP($A240,Skaters!$A1:$V623,19,FALSE)-AVERAGE(Skaters!S3:S623))/STDEV(Skaters!S3:S623)</f>
        <v>-0.55400940767456286</v>
      </c>
      <c r="S240" s="33">
        <f>(VLOOKUP($A240,Skaters!$A1:$V623,20,FALSE)-AVERAGE(Skaters!T3:T623))/STDEV(Skaters!T3:T623)</f>
        <v>-0.5927671975926263</v>
      </c>
      <c r="T240" s="33">
        <f>(VLOOKUP($A240,Skaters!$A1:$V623,21,FALSE)-AVERAGE(Skaters!U3:U623))/STDEV(Skaters!U3:U623)</f>
        <v>-0.64690234740083585</v>
      </c>
      <c r="U240" s="33">
        <f>(VLOOKUP($A240,Skaters!$A1:$V623,22,FALSE)-AVERAGE(Skaters!V3:V623))/STDEV(Skaters!V3:V623)</f>
        <v>-1.2078191348136267</v>
      </c>
      <c r="V240" s="33">
        <f>IFERROR((VLOOKUP($A240,Skaters!A1:X623,23,FALSE)-AVERAGE(Skaters!W3:W623))/STDEV(Skaters!W3:W623),0)</f>
        <v>0</v>
      </c>
      <c r="W240" s="33">
        <f>IFERROR((VLOOKUP($A240,Skaters!A1:X623,24,FALSE)-AVERAGE(Skaters!X3:X623))/STDEV(Skaters!X3:X623),0)</f>
        <v>0</v>
      </c>
    </row>
    <row r="241" spans="1:23" ht="21.25" customHeight="1" x14ac:dyDescent="0.15">
      <c r="A241" s="44" t="s">
        <v>324</v>
      </c>
      <c r="B241" s="45" t="s">
        <v>106</v>
      </c>
      <c r="C241" s="46">
        <v>22</v>
      </c>
      <c r="D241" s="45" t="s">
        <v>73</v>
      </c>
      <c r="E241" s="40">
        <f t="shared" si="6"/>
        <v>0.58188833256454053</v>
      </c>
      <c r="F241" s="41">
        <f t="shared" si="7"/>
        <v>1.4920213655501039E-2</v>
      </c>
      <c r="G241" s="42">
        <f>VLOOKUP(A241,Skaters!A1:G623,7,FALSE)</f>
        <v>39</v>
      </c>
      <c r="H241" s="43">
        <f>(VLOOKUP($A241,Skaters!$A1:$V623,8,FALSE)-AVERAGE(Skaters!H3:H623))/STDEV(Skaters!H3:H623)</f>
        <v>-0.42578328325708298</v>
      </c>
      <c r="I241" s="33">
        <f>(VLOOKUP($A241,Skaters!$A1:$V623,10,FALSE)-AVERAGE(Skaters!J3:J623))/STDEV(Skaters!J3:J623)</f>
        <v>8.2636898278855467E-2</v>
      </c>
      <c r="J241" s="33">
        <f>(VLOOKUP($A241,Skaters!$A1:$V623,11,FALSE)-AVERAGE(Skaters!K3:K623))/STDEV(Skaters!K3:K623)</f>
        <v>-0.3759972850659688</v>
      </c>
      <c r="K241" s="33">
        <f>(VLOOKUP($A241,Skaters!$A1:$V623,12,FALSE)-AVERAGE(Skaters!L3:L623))/STDEV(Skaters!L3:L623)</f>
        <v>-0.19701600581105852</v>
      </c>
      <c r="L241" s="33">
        <f>(VLOOKUP($A241,Skaters!$A1:$V623,13,FALSE)-AVERAGE(Skaters!M3:M623))/STDEV(Skaters!M3:M623)</f>
        <v>0.38342241596390958</v>
      </c>
      <c r="M241" s="33">
        <f>(VLOOKUP($A241,Skaters!$A1:$V623,14,FALSE)-AVERAGE(Skaters!N3:N623))/STDEV(Skaters!N3:N623)</f>
        <v>0.62518284432258853</v>
      </c>
      <c r="N241" s="33">
        <f>(VLOOKUP($A241,Skaters!$A1:$V623,15,FALSE)-AVERAGE(Skaters!O3:O623))/STDEV(Skaters!O3:O623)</f>
        <v>0.66915434421098308</v>
      </c>
      <c r="O241" s="33">
        <f>(VLOOKUP($A241,Skaters!$A1:$V623,16,FALSE)-AVERAGE(Skaters!P3:P623))/STDEV(Skaters!P3:P623)</f>
        <v>-0.60887000752917786</v>
      </c>
      <c r="P241" s="33">
        <f>(VLOOKUP($A241,Skaters!$A1:$V623,17,FALSE)-AVERAGE(Skaters!Q3:Q623))/STDEV(Skaters!Q3:Q623)</f>
        <v>1.1097466371532601</v>
      </c>
      <c r="Q241" s="33">
        <f>(VLOOKUP($A241,Skaters!$A1:$V623,18,FALSE)-AVERAGE(Skaters!R3:R623))/STDEV(Skaters!R3:R623)</f>
        <v>0.43154196670593914</v>
      </c>
      <c r="R241" s="33">
        <f>(VLOOKUP($A241,Skaters!$A1:$V623,19,FALSE)-AVERAGE(Skaters!S3:S623))/STDEV(Skaters!S3:S623)</f>
        <v>0.23792878502444337</v>
      </c>
      <c r="S241" s="33">
        <f>(VLOOKUP($A241,Skaters!$A1:$V623,20,FALSE)-AVERAGE(Skaters!T3:T623))/STDEV(Skaters!T3:T623)</f>
        <v>-0.59158285603806982</v>
      </c>
      <c r="T241" s="33">
        <f>(VLOOKUP($A241,Skaters!$A1:$V623,21,FALSE)-AVERAGE(Skaters!U3:U623))/STDEV(Skaters!U3:U623)</f>
        <v>-0.63122478225488399</v>
      </c>
      <c r="U241" s="33">
        <f>(VLOOKUP($A241,Skaters!$A1:$V623,22,FALSE)-AVERAGE(Skaters!V3:V623))/STDEV(Skaters!V3:V623)</f>
        <v>-0.87448751898354127</v>
      </c>
      <c r="V241" s="33">
        <f>IFERROR((VLOOKUP($A241,Skaters!A1:X623,23,FALSE)-AVERAGE(Skaters!W3:W623))/STDEV(Skaters!W3:W623),0)</f>
        <v>0</v>
      </c>
      <c r="W241" s="33">
        <f>IFERROR((VLOOKUP($A241,Skaters!A1:X623,24,FALSE)-AVERAGE(Skaters!X3:X623))/STDEV(Skaters!X3:X623),0)</f>
        <v>0</v>
      </c>
    </row>
    <row r="242" spans="1:23" ht="21.25" customHeight="1" x14ac:dyDescent="0.15">
      <c r="A242" s="44" t="s">
        <v>272</v>
      </c>
      <c r="B242" s="48" t="s">
        <v>216</v>
      </c>
      <c r="C242" s="49">
        <v>24</v>
      </c>
      <c r="D242" s="48" t="s">
        <v>63</v>
      </c>
      <c r="E242" s="40">
        <f t="shared" si="6"/>
        <v>0.51500288117557336</v>
      </c>
      <c r="F242" s="41">
        <f t="shared" si="7"/>
        <v>1.3205202081424958E-2</v>
      </c>
      <c r="G242" s="42">
        <f>VLOOKUP(A242,Skaters!A1:G623,7,FALSE)</f>
        <v>39</v>
      </c>
      <c r="H242" s="43">
        <f>(VLOOKUP($A242,Skaters!$A1:$V623,8,FALSE)-AVERAGE(Skaters!H3:H623))/STDEV(Skaters!H3:H623)</f>
        <v>8.0044678945638756E-2</v>
      </c>
      <c r="I242" s="33">
        <f>(VLOOKUP($A242,Skaters!$A1:$V623,10,FALSE)-AVERAGE(Skaters!J3:J623))/STDEV(Skaters!J3:J623)</f>
        <v>1.2100690053119294</v>
      </c>
      <c r="J242" s="33">
        <f>(VLOOKUP($A242,Skaters!$A1:$V623,11,FALSE)-AVERAGE(Skaters!K3:K623))/STDEV(Skaters!K3:K623)</f>
        <v>0.14222346296243377</v>
      </c>
      <c r="K242" s="33">
        <f>(VLOOKUP($A242,Skaters!$A1:$V623,12,FALSE)-AVERAGE(Skaters!L3:L623))/STDEV(Skaters!L3:L623)</f>
        <v>0.65940349745497084</v>
      </c>
      <c r="L242" s="33">
        <f>(VLOOKUP($A242,Skaters!$A1:$V623,13,FALSE)-AVERAGE(Skaters!M3:M623))/STDEV(Skaters!M3:M623)</f>
        <v>0.25803148656168923</v>
      </c>
      <c r="M242" s="33">
        <f>(VLOOKUP($A242,Skaters!$A1:$V623,14,FALSE)-AVERAGE(Skaters!N3:N623))/STDEV(Skaters!N3:N623)</f>
        <v>0.39102333267737827</v>
      </c>
      <c r="N242" s="33">
        <f>(VLOOKUP($A242,Skaters!$A1:$V623,15,FALSE)-AVERAGE(Skaters!O3:O623))/STDEV(Skaters!O3:O623)</f>
        <v>-5.605901212347518E-2</v>
      </c>
      <c r="O242" s="33">
        <f>(VLOOKUP($A242,Skaters!$A1:$V623,16,FALSE)-AVERAGE(Skaters!P3:P623))/STDEV(Skaters!P3:P623)</f>
        <v>-0.88944476241761949</v>
      </c>
      <c r="P242" s="33">
        <f>(VLOOKUP($A242,Skaters!$A1:$V623,17,FALSE)-AVERAGE(Skaters!Q3:Q623))/STDEV(Skaters!Q3:Q623)</f>
        <v>-1.6304942798145068</v>
      </c>
      <c r="Q242" s="33">
        <f>(VLOOKUP($A242,Skaters!$A1:$V623,18,FALSE)-AVERAGE(Skaters!R3:R623))/STDEV(Skaters!R3:R623)</f>
        <v>-0.14981729911938438</v>
      </c>
      <c r="R242" s="33">
        <f>(VLOOKUP($A242,Skaters!$A1:$V623,19,FALSE)-AVERAGE(Skaters!S3:S623))/STDEV(Skaters!S3:S623)</f>
        <v>1.029145626788585</v>
      </c>
      <c r="S242" s="33">
        <f>(VLOOKUP($A242,Skaters!$A1:$V623,20,FALSE)-AVERAGE(Skaters!T3:T623))/STDEV(Skaters!T3:T623)</f>
        <v>-0.58368045015409598</v>
      </c>
      <c r="T242" s="33">
        <f>(VLOOKUP($A242,Skaters!$A1:$V623,21,FALSE)-AVERAGE(Skaters!U3:U623))/STDEV(Skaters!U3:U623)</f>
        <v>-0.62058180570808774</v>
      </c>
      <c r="U242" s="33">
        <f>(VLOOKUP($A242,Skaters!$A1:$V623,22,FALSE)-AVERAGE(Skaters!V3:V623))/STDEV(Skaters!V3:V623)</f>
        <v>-5.835491344080109E-3</v>
      </c>
      <c r="V242" s="33">
        <f>IFERROR((VLOOKUP($A242,Skaters!A1:X623,23,FALSE)-AVERAGE(Skaters!W3:W623))/STDEV(Skaters!W3:W623),0)</f>
        <v>0</v>
      </c>
      <c r="W242" s="33">
        <f>IFERROR((VLOOKUP($A242,Skaters!A1:X623,24,FALSE)-AVERAGE(Skaters!X3:X623))/STDEV(Skaters!X3:X623),0)</f>
        <v>0</v>
      </c>
    </row>
    <row r="243" spans="1:23" ht="21.25" customHeight="1" x14ac:dyDescent="0.15">
      <c r="A243" s="37" t="s">
        <v>361</v>
      </c>
      <c r="B243" s="38" t="s">
        <v>62</v>
      </c>
      <c r="C243" s="39">
        <v>38</v>
      </c>
      <c r="D243" s="38" t="s">
        <v>103</v>
      </c>
      <c r="E243" s="40">
        <f t="shared" si="6"/>
        <v>0.50609966265949213</v>
      </c>
      <c r="F243" s="41">
        <f t="shared" si="7"/>
        <v>1.1502265060443002E-2</v>
      </c>
      <c r="G243" s="42">
        <f>VLOOKUP(A243,Skaters!A1:G623,7,FALSE)</f>
        <v>44</v>
      </c>
      <c r="H243" s="43">
        <f>(VLOOKUP($A243,Skaters!$A1:$V623,8,FALSE)-AVERAGE(Skaters!H3:H623))/STDEV(Skaters!H3:H623)</f>
        <v>-1.5356352939927314</v>
      </c>
      <c r="I243" s="33">
        <f>(VLOOKUP($A243,Skaters!$A1:$V623,10,FALSE)-AVERAGE(Skaters!J3:J623))/STDEV(Skaters!J3:J623)</f>
        <v>7.1136664972317395E-2</v>
      </c>
      <c r="J243" s="33">
        <f>(VLOOKUP($A243,Skaters!$A1:$V623,11,FALSE)-AVERAGE(Skaters!K3:K623))/STDEV(Skaters!K3:K623)</f>
        <v>-0.18553177619039596</v>
      </c>
      <c r="K243" s="33">
        <f>(VLOOKUP($A243,Skaters!$A1:$V623,12,FALSE)-AVERAGE(Skaters!L3:L623))/STDEV(Skaters!L3:L623)</f>
        <v>-8.2910386403741376E-2</v>
      </c>
      <c r="L243" s="33">
        <f>(VLOOKUP($A243,Skaters!$A1:$V623,13,FALSE)-AVERAGE(Skaters!M3:M623))/STDEV(Skaters!M3:M623)</f>
        <v>-0.43929729601998885</v>
      </c>
      <c r="M243" s="33">
        <f>(VLOOKUP($A243,Skaters!$A1:$V623,14,FALSE)-AVERAGE(Skaters!N3:N623))/STDEV(Skaters!N3:N623)</f>
        <v>0.60225193340144711</v>
      </c>
      <c r="N243" s="33">
        <f>(VLOOKUP($A243,Skaters!$A1:$V623,15,FALSE)-AVERAGE(Skaters!O3:O623))/STDEV(Skaters!O3:O623)</f>
        <v>0.69359012315043622</v>
      </c>
      <c r="O243" s="33">
        <f>(VLOOKUP($A243,Skaters!$A1:$V623,16,FALSE)-AVERAGE(Skaters!P3:P623))/STDEV(Skaters!P3:P623)</f>
        <v>-0.87662943636381918</v>
      </c>
      <c r="P243" s="33">
        <f>(VLOOKUP($A243,Skaters!$A1:$V623,17,FALSE)-AVERAGE(Skaters!Q3:Q623))/STDEV(Skaters!Q3:Q623)</f>
        <v>-1.0767383586730617</v>
      </c>
      <c r="Q243" s="33">
        <f>(VLOOKUP($A243,Skaters!$A1:$V623,18,FALSE)-AVERAGE(Skaters!R3:R623))/STDEV(Skaters!R3:R623)</f>
        <v>1.2428313831109425</v>
      </c>
      <c r="R243" s="33">
        <f>(VLOOKUP($A243,Skaters!$A1:$V623,19,FALSE)-AVERAGE(Skaters!S3:S623))/STDEV(Skaters!S3:S623)</f>
        <v>0.35333445586251006</v>
      </c>
      <c r="S243" s="33">
        <f>(VLOOKUP($A243,Skaters!$A1:$V623,20,FALSE)-AVERAGE(Skaters!T3:T623))/STDEV(Skaters!T3:T623)</f>
        <v>1.0923812958970633</v>
      </c>
      <c r="T243" s="33">
        <f>(VLOOKUP($A243,Skaters!$A1:$V623,21,FALSE)-AVERAGE(Skaters!U3:U623))/STDEV(Skaters!U3:U623)</f>
        <v>0.82227730145739319</v>
      </c>
      <c r="U243" s="33">
        <f>(VLOOKUP($A243,Skaters!$A1:$V623,22,FALSE)-AVERAGE(Skaters!V3:V623))/STDEV(Skaters!V3:V623)</f>
        <v>1.2464809147682934</v>
      </c>
      <c r="V243" s="33">
        <f>IFERROR((VLOOKUP($A243,Skaters!A1:X623,23,FALSE)-AVERAGE(Skaters!W3:W623))/STDEV(Skaters!W3:W623),0)</f>
        <v>0</v>
      </c>
      <c r="W243" s="33">
        <f>IFERROR((VLOOKUP($A243,Skaters!A1:X623,24,FALSE)-AVERAGE(Skaters!X3:X623))/STDEV(Skaters!X3:X623),0)</f>
        <v>0</v>
      </c>
    </row>
    <row r="244" spans="1:23" ht="21.25" customHeight="1" x14ac:dyDescent="0.15">
      <c r="A244" s="44" t="s">
        <v>359</v>
      </c>
      <c r="B244" s="48" t="s">
        <v>170</v>
      </c>
      <c r="C244" s="49">
        <v>26</v>
      </c>
      <c r="D244" s="48" t="s">
        <v>84</v>
      </c>
      <c r="E244" s="40">
        <f t="shared" si="6"/>
        <v>0.50606059910800982</v>
      </c>
      <c r="F244" s="41">
        <f t="shared" si="7"/>
        <v>1.2049061883524044E-2</v>
      </c>
      <c r="G244" s="42">
        <f>VLOOKUP(A244,Skaters!A1:G623,7,FALSE)</f>
        <v>42</v>
      </c>
      <c r="H244" s="43">
        <f>(VLOOKUP($A244,Skaters!$A1:$V623,8,FALSE)-AVERAGE(Skaters!H3:H623))/STDEV(Skaters!H3:H623)</f>
        <v>1.232277899979956</v>
      </c>
      <c r="I244" s="33">
        <f>(VLOOKUP($A244,Skaters!$A1:$V623,10,FALSE)-AVERAGE(Skaters!J3:J623))/STDEV(Skaters!J3:J623)</f>
        <v>-0.72601646352551807</v>
      </c>
      <c r="J244" s="33">
        <f>(VLOOKUP($A244,Skaters!$A1:$V623,11,FALSE)-AVERAGE(Skaters!K3:K623))/STDEV(Skaters!K3:K623)</f>
        <v>0.104354577212486</v>
      </c>
      <c r="K244" s="33">
        <f>(VLOOKUP($A244,Skaters!$A1:$V623,12,FALSE)-AVERAGE(Skaters!L3:L623))/STDEV(Skaters!L3:L623)</f>
        <v>-0.27659362301142587</v>
      </c>
      <c r="L244" s="33">
        <f>(VLOOKUP($A244,Skaters!$A1:$V623,13,FALSE)-AVERAGE(Skaters!M3:M623))/STDEV(Skaters!M3:M623)</f>
        <v>8.1569738662683092E-2</v>
      </c>
      <c r="M244" s="33">
        <f>(VLOOKUP($A244,Skaters!$A1:$V623,14,FALSE)-AVERAGE(Skaters!N3:N623))/STDEV(Skaters!N3:N623)</f>
        <v>-0.79389275835373896</v>
      </c>
      <c r="N244" s="33">
        <f>(VLOOKUP($A244,Skaters!$A1:$V623,15,FALSE)-AVERAGE(Skaters!O3:O623))/STDEV(Skaters!O3:O623)</f>
        <v>-0.88422536371722837</v>
      </c>
      <c r="O244" s="33">
        <f>(VLOOKUP($A244,Skaters!$A1:$V623,16,FALSE)-AVERAGE(Skaters!P3:P623))/STDEV(Skaters!P3:P623)</f>
        <v>2.3578464211010051</v>
      </c>
      <c r="P244" s="33">
        <f>(VLOOKUP($A244,Skaters!$A1:$V623,17,FALSE)-AVERAGE(Skaters!Q3:Q623))/STDEV(Skaters!Q3:Q623)</f>
        <v>0.25055379758891128</v>
      </c>
      <c r="Q244" s="33">
        <f>(VLOOKUP($A244,Skaters!$A1:$V623,18,FALSE)-AVERAGE(Skaters!R3:R623))/STDEV(Skaters!R3:R623)</f>
        <v>-0.42746831062541774</v>
      </c>
      <c r="R244" s="33">
        <f>(VLOOKUP($A244,Skaters!$A1:$V623,19,FALSE)-AVERAGE(Skaters!S3:S623))/STDEV(Skaters!S3:S623)</f>
        <v>-0.71498149015860213</v>
      </c>
      <c r="S244" s="33">
        <f>(VLOOKUP($A244,Skaters!$A1:$V623,20,FALSE)-AVERAGE(Skaters!T3:T623))/STDEV(Skaters!T3:T623)</f>
        <v>-0.5927671975926263</v>
      </c>
      <c r="T244" s="33">
        <f>(VLOOKUP($A244,Skaters!$A1:$V623,21,FALSE)-AVERAGE(Skaters!U3:U623))/STDEV(Skaters!U3:U623)</f>
        <v>-0.64690234740083585</v>
      </c>
      <c r="U244" s="33">
        <f>(VLOOKUP($A244,Skaters!$A1:$V623,22,FALSE)-AVERAGE(Skaters!V3:V623))/STDEV(Skaters!V3:V623)</f>
        <v>-1.2078191348136267</v>
      </c>
      <c r="V244" s="33">
        <f>IFERROR((VLOOKUP($A244,Skaters!A1:X623,23,FALSE)-AVERAGE(Skaters!W3:W623))/STDEV(Skaters!W3:W623),0)</f>
        <v>0</v>
      </c>
      <c r="W244" s="33">
        <f>IFERROR((VLOOKUP($A244,Skaters!A1:X623,24,FALSE)-AVERAGE(Skaters!X3:X623))/STDEV(Skaters!X3:X623),0)</f>
        <v>0</v>
      </c>
    </row>
    <row r="245" spans="1:23" ht="21.25" customHeight="1" x14ac:dyDescent="0.15">
      <c r="A245" s="44" t="s">
        <v>341</v>
      </c>
      <c r="B245" s="45" t="s">
        <v>83</v>
      </c>
      <c r="C245" s="46">
        <v>24</v>
      </c>
      <c r="D245" s="45" t="s">
        <v>103</v>
      </c>
      <c r="E245" s="40">
        <f t="shared" si="6"/>
        <v>0.47816019577920776</v>
      </c>
      <c r="F245" s="41">
        <f t="shared" si="7"/>
        <v>1.1662443799492873E-2</v>
      </c>
      <c r="G245" s="42">
        <f>VLOOKUP(A245,Skaters!A1:G623,7,FALSE)</f>
        <v>41</v>
      </c>
      <c r="H245" s="43">
        <f>(VLOOKUP($A245,Skaters!$A1:$V623,8,FALSE)-AVERAGE(Skaters!H3:H623))/STDEV(Skaters!H3:H623)</f>
        <v>-0.21264975011548687</v>
      </c>
      <c r="I245" s="33">
        <f>(VLOOKUP($A245,Skaters!$A1:$V623,10,FALSE)-AVERAGE(Skaters!J3:J623))/STDEV(Skaters!J3:J623)</f>
        <v>0.18904381287000108</v>
      </c>
      <c r="J245" s="33">
        <f>(VLOOKUP($A245,Skaters!$A1:$V623,11,FALSE)-AVERAGE(Skaters!K3:K623))/STDEV(Skaters!K3:K623)</f>
        <v>-8.2799486290879142E-3</v>
      </c>
      <c r="K245" s="33">
        <f>(VLOOKUP($A245,Skaters!$A1:$V623,12,FALSE)-AVERAGE(Skaters!L3:L623))/STDEV(Skaters!L3:L623)</f>
        <v>8.3876536837446072E-2</v>
      </c>
      <c r="L245" s="33">
        <f>(VLOOKUP($A245,Skaters!$A1:$V623,13,FALSE)-AVERAGE(Skaters!M3:M623))/STDEV(Skaters!M3:M623)</f>
        <v>3.3274269215695165E-2</v>
      </c>
      <c r="M245" s="33">
        <f>(VLOOKUP($A245,Skaters!$A1:$V623,14,FALSE)-AVERAGE(Skaters!N3:N623))/STDEV(Skaters!N3:N623)</f>
        <v>3.8446819432181131E-2</v>
      </c>
      <c r="N245" s="33">
        <f>(VLOOKUP($A245,Skaters!$A1:$V623,15,FALSE)-AVERAGE(Skaters!O3:O623))/STDEV(Skaters!O3:O623)</f>
        <v>-0.10546640462454614</v>
      </c>
      <c r="O245" s="33">
        <f>(VLOOKUP($A245,Skaters!$A1:$V623,16,FALSE)-AVERAGE(Skaters!P3:P623))/STDEV(Skaters!P3:P623)</f>
        <v>-0.68010636399796109</v>
      </c>
      <c r="P245" s="33">
        <f>(VLOOKUP($A245,Skaters!$A1:$V623,17,FALSE)-AVERAGE(Skaters!Q3:Q623))/STDEV(Skaters!Q3:Q623)</f>
        <v>-0.30102739434420916</v>
      </c>
      <c r="Q245" s="33">
        <f>(VLOOKUP($A245,Skaters!$A1:$V623,18,FALSE)-AVERAGE(Skaters!R3:R623))/STDEV(Skaters!R3:R623)</f>
        <v>1.0496948309451066</v>
      </c>
      <c r="R245" s="33">
        <f>(VLOOKUP($A245,Skaters!$A1:$V623,19,FALSE)-AVERAGE(Skaters!S3:S623))/STDEV(Skaters!S3:S623)</f>
        <v>0.28494851841493501</v>
      </c>
      <c r="S245" s="33">
        <f>(VLOOKUP($A245,Skaters!$A1:$V623,20,FALSE)-AVERAGE(Skaters!T3:T623))/STDEV(Skaters!T3:T623)</f>
        <v>1.474830851868957</v>
      </c>
      <c r="T245" s="33">
        <f>(VLOOKUP($A245,Skaters!$A1:$V623,21,FALSE)-AVERAGE(Skaters!U3:U623))/STDEV(Skaters!U3:U623)</f>
        <v>1.8770994072234275</v>
      </c>
      <c r="U245" s="33">
        <f>(VLOOKUP($A245,Skaters!$A1:$V623,22,FALSE)-AVERAGE(Skaters!V3:V623))/STDEV(Skaters!V3:V623)</f>
        <v>0.87291735489460431</v>
      </c>
      <c r="V245" s="33">
        <f>IFERROR((VLOOKUP($A245,Skaters!A1:X623,23,FALSE)-AVERAGE(Skaters!W3:W623))/STDEV(Skaters!W3:W623),0)</f>
        <v>0</v>
      </c>
      <c r="W245" s="33">
        <f>IFERROR((VLOOKUP($A245,Skaters!A1:X623,24,FALSE)-AVERAGE(Skaters!X3:X623))/STDEV(Skaters!X3:X623),0)</f>
        <v>0</v>
      </c>
    </row>
    <row r="246" spans="1:23" ht="21.25" customHeight="1" x14ac:dyDescent="0.15">
      <c r="A246" s="44" t="s">
        <v>298</v>
      </c>
      <c r="B246" s="48" t="s">
        <v>119</v>
      </c>
      <c r="C246" s="49">
        <v>29</v>
      </c>
      <c r="D246" s="48" t="s">
        <v>66</v>
      </c>
      <c r="E246" s="40">
        <f t="shared" si="6"/>
        <v>0.44667504489871157</v>
      </c>
      <c r="F246" s="41">
        <f t="shared" si="7"/>
        <v>1.0894513290212477E-2</v>
      </c>
      <c r="G246" s="42">
        <f>VLOOKUP(A246,Skaters!A1:G623,7,FALSE)</f>
        <v>41</v>
      </c>
      <c r="H246" s="43">
        <f>(VLOOKUP($A246,Skaters!$A1:$V623,8,FALSE)-AVERAGE(Skaters!H3:H623))/STDEV(Skaters!H3:H623)</f>
        <v>-2.3394020173173585E-2</v>
      </c>
      <c r="I246" s="33">
        <f>(VLOOKUP($A246,Skaters!$A1:$V623,10,FALSE)-AVERAGE(Skaters!J3:J623))/STDEV(Skaters!J3:J623)</f>
        <v>0.30136969223798199</v>
      </c>
      <c r="J246" s="33">
        <f>(VLOOKUP($A246,Skaters!$A1:$V623,11,FALSE)-AVERAGE(Skaters!K3:K623))/STDEV(Skaters!K3:K623)</f>
        <v>-0.20310667822872364</v>
      </c>
      <c r="K246" s="33">
        <f>(VLOOKUP($A246,Skaters!$A1:$V623,12,FALSE)-AVERAGE(Skaters!L3:L623))/STDEV(Skaters!L3:L623)</f>
        <v>1.4540503159485742E-2</v>
      </c>
      <c r="L246" s="33">
        <f>(VLOOKUP($A246,Skaters!$A1:$V623,13,FALSE)-AVERAGE(Skaters!M3:M623))/STDEV(Skaters!M3:M623)</f>
        <v>0.7648126697190355</v>
      </c>
      <c r="M246" s="33">
        <f>(VLOOKUP($A246,Skaters!$A1:$V623,14,FALSE)-AVERAGE(Skaters!N3:N623))/STDEV(Skaters!N3:N623)</f>
        <v>0.15912095395246692</v>
      </c>
      <c r="N246" s="33">
        <f>(VLOOKUP($A246,Skaters!$A1:$V623,15,FALSE)-AVERAGE(Skaters!O3:O623))/STDEV(Skaters!O3:O623)</f>
        <v>4.2902992405156597E-2</v>
      </c>
      <c r="O246" s="33">
        <f>(VLOOKUP($A246,Skaters!$A1:$V623,16,FALSE)-AVERAGE(Skaters!P3:P623))/STDEV(Skaters!P3:P623)</f>
        <v>-0.22318279657772178</v>
      </c>
      <c r="P246" s="33">
        <f>(VLOOKUP($A246,Skaters!$A1:$V623,17,FALSE)-AVERAGE(Skaters!Q3:Q623))/STDEV(Skaters!Q3:Q623)</f>
        <v>-0.13197079876922718</v>
      </c>
      <c r="Q246" s="33">
        <f>(VLOOKUP($A246,Skaters!$A1:$V623,18,FALSE)-AVERAGE(Skaters!R3:R623))/STDEV(Skaters!R3:R623)</f>
        <v>-0.23612083465701703</v>
      </c>
      <c r="R246" s="33">
        <f>(VLOOKUP($A246,Skaters!$A1:$V623,19,FALSE)-AVERAGE(Skaters!S3:S623))/STDEV(Skaters!S3:S623)</f>
        <v>0.27276039896889259</v>
      </c>
      <c r="S246" s="33">
        <f>(VLOOKUP($A246,Skaters!$A1:$V623,20,FALSE)-AVERAGE(Skaters!T3:T623))/STDEV(Skaters!T3:T623)</f>
        <v>-0.5393923094437082</v>
      </c>
      <c r="T246" s="33">
        <f>(VLOOKUP($A246,Skaters!$A1:$V623,21,FALSE)-AVERAGE(Skaters!U3:U623))/STDEV(Skaters!U3:U623)</f>
        <v>-0.52403557561503977</v>
      </c>
      <c r="U246" s="33">
        <f>(VLOOKUP($A246,Skaters!$A1:$V623,22,FALSE)-AVERAGE(Skaters!V3:V623))/STDEV(Skaters!V3:V623)</f>
        <v>0.20603203111627816</v>
      </c>
      <c r="V246" s="33">
        <f>IFERROR((VLOOKUP($A246,Skaters!A1:X623,23,FALSE)-AVERAGE(Skaters!W3:W623))/STDEV(Skaters!W3:W623),0)</f>
        <v>0</v>
      </c>
      <c r="W246" s="33">
        <f>IFERROR((VLOOKUP($A246,Skaters!A1:X623,24,FALSE)-AVERAGE(Skaters!X3:X623))/STDEV(Skaters!X3:X623),0)</f>
        <v>0</v>
      </c>
    </row>
    <row r="247" spans="1:23" ht="21.25" customHeight="1" x14ac:dyDescent="0.15">
      <c r="A247" s="44" t="s">
        <v>372</v>
      </c>
      <c r="B247" s="48" t="s">
        <v>106</v>
      </c>
      <c r="C247" s="49">
        <v>31</v>
      </c>
      <c r="D247" s="48" t="s">
        <v>84</v>
      </c>
      <c r="E247" s="40">
        <f t="shared" si="6"/>
        <v>0.38577539457396715</v>
      </c>
      <c r="F247" s="41">
        <f t="shared" si="7"/>
        <v>9.8916767839478757E-3</v>
      </c>
      <c r="G247" s="42">
        <f>VLOOKUP(A247,Skaters!A1:G623,7,FALSE)</f>
        <v>39</v>
      </c>
      <c r="H247" s="43">
        <f>(VLOOKUP($A247,Skaters!$A1:$V623,8,FALSE)-AVERAGE(Skaters!H3:H623))/STDEV(Skaters!H3:H623)</f>
        <v>1.7908254780594426</v>
      </c>
      <c r="I247" s="33">
        <f>(VLOOKUP($A247,Skaters!$A1:$V623,10,FALSE)-AVERAGE(Skaters!J3:J623))/STDEV(Skaters!J3:J623)</f>
        <v>-0.71888823286439751</v>
      </c>
      <c r="J247" s="33">
        <f>(VLOOKUP($A247,Skaters!$A1:$V623,11,FALSE)-AVERAGE(Skaters!K3:K623))/STDEV(Skaters!K3:K623)</f>
        <v>8.4933691644916251E-2</v>
      </c>
      <c r="K247" s="33">
        <f>(VLOOKUP($A247,Skaters!$A1:$V623,12,FALSE)-AVERAGE(Skaters!L3:L623))/STDEV(Skaters!L3:L623)</f>
        <v>-0.28542231858386197</v>
      </c>
      <c r="L247" s="33">
        <f>(VLOOKUP($A247,Skaters!$A1:$V623,13,FALSE)-AVERAGE(Skaters!M3:M623))/STDEV(Skaters!M3:M623)</f>
        <v>3.2805044119580379E-2</v>
      </c>
      <c r="M247" s="33">
        <f>(VLOOKUP($A247,Skaters!$A1:$V623,14,FALSE)-AVERAGE(Skaters!N3:N623))/STDEV(Skaters!N3:N623)</f>
        <v>-0.75670832081904682</v>
      </c>
      <c r="N247" s="33">
        <f>(VLOOKUP($A247,Skaters!$A1:$V623,15,FALSE)-AVERAGE(Skaters!O3:O623))/STDEV(Skaters!O3:O623)</f>
        <v>-0.39636920909488282</v>
      </c>
      <c r="O247" s="33">
        <f>(VLOOKUP($A247,Skaters!$A1:$V623,16,FALSE)-AVERAGE(Skaters!P3:P623))/STDEV(Skaters!P3:P623)</f>
        <v>0.82532416117224727</v>
      </c>
      <c r="P247" s="33">
        <f>(VLOOKUP($A247,Skaters!$A1:$V623,17,FALSE)-AVERAGE(Skaters!Q3:Q623))/STDEV(Skaters!Q3:Q623)</f>
        <v>-0.72346955738049934</v>
      </c>
      <c r="Q247" s="33">
        <f>(VLOOKUP($A247,Skaters!$A1:$V623,18,FALSE)-AVERAGE(Skaters!R3:R623))/STDEV(Skaters!R3:R623)</f>
        <v>0.55796993959650354</v>
      </c>
      <c r="R247" s="33">
        <f>(VLOOKUP($A247,Skaters!$A1:$V623,19,FALSE)-AVERAGE(Skaters!S3:S623))/STDEV(Skaters!S3:S623)</f>
        <v>-0.59277404204085626</v>
      </c>
      <c r="S247" s="33">
        <f>(VLOOKUP($A247,Skaters!$A1:$V623,20,FALSE)-AVERAGE(Skaters!T3:T623))/STDEV(Skaters!T3:T623)</f>
        <v>-0.5927671975926263</v>
      </c>
      <c r="T247" s="33">
        <f>(VLOOKUP($A247,Skaters!$A1:$V623,21,FALSE)-AVERAGE(Skaters!U3:U623))/STDEV(Skaters!U3:U623)</f>
        <v>-0.64690234740083585</v>
      </c>
      <c r="U247" s="33">
        <f>(VLOOKUP($A247,Skaters!$A1:$V623,22,FALSE)-AVERAGE(Skaters!V3:V623))/STDEV(Skaters!V3:V623)</f>
        <v>-1.2078191348136267</v>
      </c>
      <c r="V247" s="33">
        <f>IFERROR((VLOOKUP($A247,Skaters!A1:X623,23,FALSE)-AVERAGE(Skaters!W3:W623))/STDEV(Skaters!W3:W623),0)</f>
        <v>0</v>
      </c>
      <c r="W247" s="33">
        <f>IFERROR((VLOOKUP($A247,Skaters!A1:X623,24,FALSE)-AVERAGE(Skaters!X3:X623))/STDEV(Skaters!X3:X623),0)</f>
        <v>0</v>
      </c>
    </row>
    <row r="248" spans="1:23" ht="21.25" customHeight="1" x14ac:dyDescent="0.15">
      <c r="A248" s="44" t="s">
        <v>476</v>
      </c>
      <c r="B248" s="45" t="s">
        <v>70</v>
      </c>
      <c r="C248" s="46">
        <v>32</v>
      </c>
      <c r="D248" s="45" t="s">
        <v>84</v>
      </c>
      <c r="E248" s="40">
        <f t="shared" si="6"/>
        <v>0.37807342353366002</v>
      </c>
      <c r="F248" s="41">
        <f t="shared" si="7"/>
        <v>9.694190347016924E-3</v>
      </c>
      <c r="G248" s="42">
        <f>VLOOKUP(A248,Skaters!A1:G623,7,FALSE)</f>
        <v>39</v>
      </c>
      <c r="H248" s="43">
        <f>(VLOOKUP($A248,Skaters!$A1:$V623,8,FALSE)-AVERAGE(Skaters!H3:H623))/STDEV(Skaters!H3:H623)</f>
        <v>1.5788129009047724</v>
      </c>
      <c r="I248" s="33">
        <f>(VLOOKUP($A248,Skaters!$A1:$V623,10,FALSE)-AVERAGE(Skaters!J3:J623))/STDEV(Skaters!J3:J623)</f>
        <v>-0.97673594340836256</v>
      </c>
      <c r="J248" s="33">
        <f>(VLOOKUP($A248,Skaters!$A1:$V623,11,FALSE)-AVERAGE(Skaters!K3:K623))/STDEV(Skaters!K3:K623)</f>
        <v>-0.23659950863389773</v>
      </c>
      <c r="K248" s="33">
        <f>(VLOOKUP($A248,Skaters!$A1:$V623,12,FALSE)-AVERAGE(Skaters!L3:L623))/STDEV(Skaters!L3:L623)</f>
        <v>-0.6086875420824932</v>
      </c>
      <c r="L248" s="33">
        <f>(VLOOKUP($A248,Skaters!$A1:$V623,13,FALSE)-AVERAGE(Skaters!M3:M623))/STDEV(Skaters!M3:M623)</f>
        <v>-0.74812165285472665</v>
      </c>
      <c r="M248" s="33">
        <f>(VLOOKUP($A248,Skaters!$A1:$V623,14,FALSE)-AVERAGE(Skaters!N3:N623))/STDEV(Skaters!N3:N623)</f>
        <v>-0.76750298907872394</v>
      </c>
      <c r="N248" s="33">
        <f>(VLOOKUP($A248,Skaters!$A1:$V623,15,FALSE)-AVERAGE(Skaters!O3:O623))/STDEV(Skaters!O3:O623)</f>
        <v>-0.76617898975372467</v>
      </c>
      <c r="O248" s="33">
        <f>(VLOOKUP($A248,Skaters!$A1:$V623,16,FALSE)-AVERAGE(Skaters!P3:P623))/STDEV(Skaters!P3:P623)</f>
        <v>1.8728718964762041</v>
      </c>
      <c r="P248" s="33">
        <f>(VLOOKUP($A248,Skaters!$A1:$V623,17,FALSE)-AVERAGE(Skaters!Q3:Q623))/STDEV(Skaters!Q3:Q623)</f>
        <v>3.7540348537269418E-2</v>
      </c>
      <c r="Q248" s="33">
        <f>(VLOOKUP($A248,Skaters!$A1:$V623,18,FALSE)-AVERAGE(Skaters!R3:R623))/STDEV(Skaters!R3:R623)</f>
        <v>1.2328376217081676</v>
      </c>
      <c r="R248" s="33">
        <f>(VLOOKUP($A248,Skaters!$A1:$V623,19,FALSE)-AVERAGE(Skaters!S3:S623))/STDEV(Skaters!S3:S623)</f>
        <v>-0.82344936950063319</v>
      </c>
      <c r="S248" s="33">
        <f>(VLOOKUP($A248,Skaters!$A1:$V623,20,FALSE)-AVERAGE(Skaters!T3:T623))/STDEV(Skaters!T3:T623)</f>
        <v>-0.5927671975926263</v>
      </c>
      <c r="T248" s="33">
        <f>(VLOOKUP($A248,Skaters!$A1:$V623,21,FALSE)-AVERAGE(Skaters!U3:U623))/STDEV(Skaters!U3:U623)</f>
        <v>-0.64076828259997265</v>
      </c>
      <c r="U248" s="33">
        <f>(VLOOKUP($A248,Skaters!$A1:$V623,22,FALSE)-AVERAGE(Skaters!V3:V623))/STDEV(Skaters!V3:V623)</f>
        <v>-1.2078191348136267</v>
      </c>
      <c r="V248" s="33">
        <f>IFERROR((VLOOKUP($A248,Skaters!A1:X623,23,FALSE)-AVERAGE(Skaters!W3:W623))/STDEV(Skaters!W3:W623),0)</f>
        <v>0</v>
      </c>
      <c r="W248" s="33">
        <f>IFERROR((VLOOKUP($A248,Skaters!A1:X623,24,FALSE)-AVERAGE(Skaters!X3:X623))/STDEV(Skaters!X3:X623),0)</f>
        <v>0</v>
      </c>
    </row>
    <row r="249" spans="1:23" ht="21.25" customHeight="1" x14ac:dyDescent="0.15">
      <c r="A249" s="44" t="s">
        <v>410</v>
      </c>
      <c r="B249" s="45" t="s">
        <v>83</v>
      </c>
      <c r="C249" s="46">
        <v>23</v>
      </c>
      <c r="D249" s="45" t="s">
        <v>84</v>
      </c>
      <c r="E249" s="40">
        <f t="shared" si="6"/>
        <v>0.365503719013062</v>
      </c>
      <c r="F249" s="41">
        <f t="shared" si="7"/>
        <v>8.9147248539771223E-3</v>
      </c>
      <c r="G249" s="42">
        <f>VLOOKUP(A249,Skaters!A1:G623,7,FALSE)</f>
        <v>41</v>
      </c>
      <c r="H249" s="43">
        <f>(VLOOKUP($A249,Skaters!$A1:$V623,8,FALSE)-AVERAGE(Skaters!H3:H623))/STDEV(Skaters!H3:H623)</f>
        <v>0.29881829916053004</v>
      </c>
      <c r="I249" s="33">
        <f>(VLOOKUP($A249,Skaters!$A1:$V623,10,FALSE)-AVERAGE(Skaters!J3:J623))/STDEV(Skaters!J3:J623)</f>
        <v>-0.80277754702113535</v>
      </c>
      <c r="J249" s="33">
        <f>(VLOOKUP($A249,Skaters!$A1:$V623,11,FALSE)-AVERAGE(Skaters!K3:K623))/STDEV(Skaters!K3:K623)</f>
        <v>-0.1882793655716494</v>
      </c>
      <c r="K249" s="33">
        <f>(VLOOKUP($A249,Skaters!$A1:$V623,12,FALSE)-AVERAGE(Skaters!L3:L623))/STDEV(Skaters!L3:L623)</f>
        <v>-0.49640018591855289</v>
      </c>
      <c r="L249" s="33">
        <f>(VLOOKUP($A249,Skaters!$A1:$V623,13,FALSE)-AVERAGE(Skaters!M3:M623))/STDEV(Skaters!M3:M623)</f>
        <v>-8.8678742944619006E-3</v>
      </c>
      <c r="M249" s="33">
        <f>(VLOOKUP($A249,Skaters!$A1:$V623,14,FALSE)-AVERAGE(Skaters!N3:N623))/STDEV(Skaters!N3:N623)</f>
        <v>-0.71168209689832829</v>
      </c>
      <c r="N249" s="33">
        <f>(VLOOKUP($A249,Skaters!$A1:$V623,15,FALSE)-AVERAGE(Skaters!O3:O623))/STDEV(Skaters!O3:O623)</f>
        <v>-0.74865989716336834</v>
      </c>
      <c r="O249" s="33">
        <f>(VLOOKUP($A249,Skaters!$A1:$V623,16,FALSE)-AVERAGE(Skaters!P3:P623))/STDEV(Skaters!P3:P623)</f>
        <v>1.1601763407473997</v>
      </c>
      <c r="P249" s="33">
        <f>(VLOOKUP($A249,Skaters!$A1:$V623,17,FALSE)-AVERAGE(Skaters!Q3:Q623))/STDEV(Skaters!Q3:Q623)</f>
        <v>6.8008617920956971E-2</v>
      </c>
      <c r="Q249" s="33">
        <f>(VLOOKUP($A249,Skaters!$A1:$V623,18,FALSE)-AVERAGE(Skaters!R3:R623))/STDEV(Skaters!R3:R623)</f>
        <v>0.95391206231627723</v>
      </c>
      <c r="R249" s="33">
        <f>(VLOOKUP($A249,Skaters!$A1:$V623,19,FALSE)-AVERAGE(Skaters!S3:S623))/STDEV(Skaters!S3:S623)</f>
        <v>-0.70477354066511844</v>
      </c>
      <c r="S249" s="33">
        <f>(VLOOKUP($A249,Skaters!$A1:$V623,20,FALSE)-AVERAGE(Skaters!T3:T623))/STDEV(Skaters!T3:T623)</f>
        <v>-0.5927671975926263</v>
      </c>
      <c r="T249" s="33">
        <f>(VLOOKUP($A249,Skaters!$A1:$V623,21,FALSE)-AVERAGE(Skaters!U3:U623))/STDEV(Skaters!U3:U623)</f>
        <v>-0.64690234740083585</v>
      </c>
      <c r="U249" s="33">
        <f>(VLOOKUP($A249,Skaters!$A1:$V623,22,FALSE)-AVERAGE(Skaters!V3:V623))/STDEV(Skaters!V3:V623)</f>
        <v>-1.2078191348136267</v>
      </c>
      <c r="V249" s="33">
        <f>IFERROR((VLOOKUP($A249,Skaters!A1:X623,23,FALSE)-AVERAGE(Skaters!W3:W623))/STDEV(Skaters!W3:W623),0)</f>
        <v>0</v>
      </c>
      <c r="W249" s="33">
        <f>IFERROR((VLOOKUP($A249,Skaters!A1:X623,24,FALSE)-AVERAGE(Skaters!X3:X623))/STDEV(Skaters!X3:X623),0)</f>
        <v>0</v>
      </c>
    </row>
    <row r="250" spans="1:23" ht="21.25" customHeight="1" x14ac:dyDescent="0.2">
      <c r="A250" s="47" t="s">
        <v>393</v>
      </c>
      <c r="B250" s="38" t="s">
        <v>81</v>
      </c>
      <c r="C250" s="39">
        <v>27</v>
      </c>
      <c r="D250" s="38" t="s">
        <v>84</v>
      </c>
      <c r="E250" s="40">
        <f t="shared" si="6"/>
        <v>0.33559555603308644</v>
      </c>
      <c r="F250" s="41">
        <f t="shared" si="7"/>
        <v>7.627171728024692E-3</v>
      </c>
      <c r="G250" s="42">
        <f>VLOOKUP(A250,Skaters!A1:G623,7,FALSE)</f>
        <v>44</v>
      </c>
      <c r="H250" s="43">
        <f>(VLOOKUP($A250,Skaters!$A1:$V623,8,FALSE)-AVERAGE(Skaters!H3:H623))/STDEV(Skaters!H3:H623)</f>
        <v>0.98866178940799576</v>
      </c>
      <c r="I250" s="33">
        <f>(VLOOKUP($A250,Skaters!$A1:$V623,10,FALSE)-AVERAGE(Skaters!J3:J623))/STDEV(Skaters!J3:J623)</f>
        <v>-0.50782185538743718</v>
      </c>
      <c r="J250" s="33">
        <f>(VLOOKUP($A250,Skaters!$A1:$V623,11,FALSE)-AVERAGE(Skaters!K3:K623))/STDEV(Skaters!K3:K623)</f>
        <v>-0.42748732895638702</v>
      </c>
      <c r="K250" s="33">
        <f>(VLOOKUP($A250,Skaters!$A1:$V623,12,FALSE)-AVERAGE(Skaters!L3:L623))/STDEV(Skaters!L3:L623)</f>
        <v>-0.50753669903011589</v>
      </c>
      <c r="L250" s="33">
        <f>(VLOOKUP($A250,Skaters!$A1:$V623,13,FALSE)-AVERAGE(Skaters!M3:M623))/STDEV(Skaters!M3:M623)</f>
        <v>0.46053356812817486</v>
      </c>
      <c r="M250" s="33">
        <f>(VLOOKUP($A250,Skaters!$A1:$V623,14,FALSE)-AVERAGE(Skaters!N3:N623))/STDEV(Skaters!N3:N623)</f>
        <v>-0.79938231505861845</v>
      </c>
      <c r="N250" s="33">
        <f>(VLOOKUP($A250,Skaters!$A1:$V623,15,FALSE)-AVERAGE(Skaters!O3:O623))/STDEV(Skaters!O3:O623)</f>
        <v>-0.89506251114495583</v>
      </c>
      <c r="O250" s="33">
        <f>(VLOOKUP($A250,Skaters!$A1:$V623,16,FALSE)-AVERAGE(Skaters!P3:P623))/STDEV(Skaters!P3:P623)</f>
        <v>0.973836055505376</v>
      </c>
      <c r="P250" s="33">
        <f>(VLOOKUP($A250,Skaters!$A1:$V623,17,FALSE)-AVERAGE(Skaters!Q3:Q623))/STDEV(Skaters!Q3:Q623)</f>
        <v>9.7232119404733225E-2</v>
      </c>
      <c r="Q250" s="33">
        <f>(VLOOKUP($A250,Skaters!$A1:$V623,18,FALSE)-AVERAGE(Skaters!R3:R623))/STDEV(Skaters!R3:R623)</f>
        <v>0.7315976278883155</v>
      </c>
      <c r="R250" s="33">
        <f>(VLOOKUP($A250,Skaters!$A1:$V623,19,FALSE)-AVERAGE(Skaters!S3:S623))/STDEV(Skaters!S3:S623)</f>
        <v>-0.3181467637514952</v>
      </c>
      <c r="S250" s="33">
        <f>(VLOOKUP($A250,Skaters!$A1:$V623,20,FALSE)-AVERAGE(Skaters!T3:T623))/STDEV(Skaters!T3:T623)</f>
        <v>-0.59276719759261165</v>
      </c>
      <c r="T250" s="33">
        <f>(VLOOKUP($A250,Skaters!$A1:$V623,21,FALSE)-AVERAGE(Skaters!U3:U623))/STDEV(Skaters!U3:U623)</f>
        <v>-0.64690209659487097</v>
      </c>
      <c r="U250" s="33">
        <f>(VLOOKUP($A250,Skaters!$A1:$V623,22,FALSE)-AVERAGE(Skaters!V3:V623))/STDEV(Skaters!V3:V623)</f>
        <v>-1.2078188559883543</v>
      </c>
      <c r="V250" s="33">
        <f>IFERROR((VLOOKUP($A250,Skaters!A1:X623,23,FALSE)-AVERAGE(Skaters!W3:W623))/STDEV(Skaters!W3:W623),0)</f>
        <v>0</v>
      </c>
      <c r="W250" s="33">
        <f>IFERROR((VLOOKUP($A250,Skaters!A1:X623,24,FALSE)-AVERAGE(Skaters!X3:X623))/STDEV(Skaters!X3:X623),0)</f>
        <v>0</v>
      </c>
    </row>
    <row r="251" spans="1:23" ht="21.25" customHeight="1" x14ac:dyDescent="0.15">
      <c r="A251" s="44" t="s">
        <v>302</v>
      </c>
      <c r="B251" s="45" t="s">
        <v>151</v>
      </c>
      <c r="C251" s="46">
        <v>34</v>
      </c>
      <c r="D251" s="45" t="s">
        <v>84</v>
      </c>
      <c r="E251" s="40">
        <f t="shared" si="6"/>
        <v>0.32551076065928963</v>
      </c>
      <c r="F251" s="41">
        <f t="shared" si="7"/>
        <v>7.7502562061735631E-3</v>
      </c>
      <c r="G251" s="42">
        <f>VLOOKUP(A251,Skaters!A1:G623,7,FALSE)</f>
        <v>42</v>
      </c>
      <c r="H251" s="43">
        <f>(VLOOKUP($A251,Skaters!$A1:$V623,8,FALSE)-AVERAGE(Skaters!H3:H623))/STDEV(Skaters!H3:H623)</f>
        <v>1.4868913379519904</v>
      </c>
      <c r="I251" s="33">
        <f>(VLOOKUP($A251,Skaters!$A1:$V623,10,FALSE)-AVERAGE(Skaters!J3:J623))/STDEV(Skaters!J3:J623)</f>
        <v>-0.40224751769221406</v>
      </c>
      <c r="J251" s="33">
        <f>(VLOOKUP($A251,Skaters!$A1:$V623,11,FALSE)-AVERAGE(Skaters!K3:K623))/STDEV(Skaters!K3:K623)</f>
        <v>0.32878966027390027</v>
      </c>
      <c r="K251" s="33">
        <f>(VLOOKUP($A251,Skaters!$A1:$V623,12,FALSE)-AVERAGE(Skaters!L3:L623))/STDEV(Skaters!L3:L623)</f>
        <v>1.6799267681532129E-2</v>
      </c>
      <c r="L251" s="33">
        <f>(VLOOKUP($A251,Skaters!$A1:$V623,13,FALSE)-AVERAGE(Skaters!M3:M623))/STDEV(Skaters!M3:M623)</f>
        <v>7.4924701843366664E-2</v>
      </c>
      <c r="M251" s="33">
        <f>(VLOOKUP($A251,Skaters!$A1:$V623,14,FALSE)-AVERAGE(Skaters!N3:N623))/STDEV(Skaters!N3:N623)</f>
        <v>-5.5722096481237056E-2</v>
      </c>
      <c r="N251" s="33">
        <f>(VLOOKUP($A251,Skaters!$A1:$V623,15,FALSE)-AVERAGE(Skaters!O3:O623))/STDEV(Skaters!O3:O623)</f>
        <v>0.40412955046557208</v>
      </c>
      <c r="O251" s="33">
        <f>(VLOOKUP($A251,Skaters!$A1:$V623,16,FALSE)-AVERAGE(Skaters!P3:P623))/STDEV(Skaters!P3:P623)</f>
        <v>0.90492159320989118</v>
      </c>
      <c r="P251" s="33">
        <f>(VLOOKUP($A251,Skaters!$A1:$V623,17,FALSE)-AVERAGE(Skaters!Q3:Q623))/STDEV(Skaters!Q3:Q623)</f>
        <v>1.1275728100617388</v>
      </c>
      <c r="Q251" s="33">
        <f>(VLOOKUP($A251,Skaters!$A1:$V623,18,FALSE)-AVERAGE(Skaters!R3:R623))/STDEV(Skaters!R3:R623)</f>
        <v>-0.98500722744122637</v>
      </c>
      <c r="R251" s="33">
        <f>(VLOOKUP($A251,Skaters!$A1:$V623,19,FALSE)-AVERAGE(Skaters!S3:S623))/STDEV(Skaters!S3:S623)</f>
        <v>-0.63520129857204477</v>
      </c>
      <c r="S251" s="33">
        <f>(VLOOKUP($A251,Skaters!$A1:$V623,20,FALSE)-AVERAGE(Skaters!T3:T623))/STDEV(Skaters!T3:T623)</f>
        <v>-0.5927671975926263</v>
      </c>
      <c r="T251" s="33">
        <f>(VLOOKUP($A251,Skaters!$A1:$V623,21,FALSE)-AVERAGE(Skaters!U3:U623))/STDEV(Skaters!U3:U623)</f>
        <v>-0.64690210111736601</v>
      </c>
      <c r="U251" s="33">
        <f>(VLOOKUP($A251,Skaters!$A1:$V623,22,FALSE)-AVERAGE(Skaters!V3:V623))/STDEV(Skaters!V3:V623)</f>
        <v>-1.2078191348136267</v>
      </c>
      <c r="V251" s="33">
        <f>IFERROR((VLOOKUP($A251,Skaters!A1:X623,23,FALSE)-AVERAGE(Skaters!W3:W623))/STDEV(Skaters!W3:W623),0)</f>
        <v>0</v>
      </c>
      <c r="W251" s="33">
        <f>IFERROR((VLOOKUP($A251,Skaters!A1:X623,24,FALSE)-AVERAGE(Skaters!X3:X623))/STDEV(Skaters!X3:X623),0)</f>
        <v>0</v>
      </c>
    </row>
    <row r="252" spans="1:23" ht="21.25" customHeight="1" x14ac:dyDescent="0.15">
      <c r="A252" s="44" t="s">
        <v>436</v>
      </c>
      <c r="B252" s="45" t="s">
        <v>127</v>
      </c>
      <c r="C252" s="46">
        <v>27</v>
      </c>
      <c r="D252" s="45" t="s">
        <v>84</v>
      </c>
      <c r="E252" s="40">
        <f t="shared" si="6"/>
        <v>0.32234302630391831</v>
      </c>
      <c r="F252" s="41">
        <f t="shared" si="7"/>
        <v>6.7154797146649651E-3</v>
      </c>
      <c r="G252" s="42">
        <f>VLOOKUP(A252,Skaters!A1:G623,7,FALSE)</f>
        <v>48</v>
      </c>
      <c r="H252" s="43">
        <f>(VLOOKUP($A252,Skaters!$A1:$V623,8,FALSE)-AVERAGE(Skaters!H3:H623))/STDEV(Skaters!H3:H623)</f>
        <v>1.035097153419251</v>
      </c>
      <c r="I252" s="33">
        <f>(VLOOKUP($A252,Skaters!$A1:$V623,10,FALSE)-AVERAGE(Skaters!J3:J623))/STDEV(Skaters!J3:J623)</f>
        <v>-0.94254918541782728</v>
      </c>
      <c r="J252" s="33">
        <f>(VLOOKUP($A252,Skaters!$A1:$V623,11,FALSE)-AVERAGE(Skaters!K3:K623))/STDEV(Skaters!K3:K623)</f>
        <v>-0.14526644675715047</v>
      </c>
      <c r="K252" s="33">
        <f>(VLOOKUP($A252,Skaters!$A1:$V623,12,FALSE)-AVERAGE(Skaters!L3:L623))/STDEV(Skaters!L3:L623)</f>
        <v>-0.53526472154053661</v>
      </c>
      <c r="L252" s="33">
        <f>(VLOOKUP($A252,Skaters!$A1:$V623,13,FALSE)-AVERAGE(Skaters!M3:M623))/STDEV(Skaters!M3:M623)</f>
        <v>-0.42340084064816508</v>
      </c>
      <c r="M252" s="33">
        <f>(VLOOKUP($A252,Skaters!$A1:$V623,14,FALSE)-AVERAGE(Skaters!N3:N623))/STDEV(Skaters!N3:N623)</f>
        <v>-0.78322527625188021</v>
      </c>
      <c r="N252" s="33">
        <f>(VLOOKUP($A252,Skaters!$A1:$V623,15,FALSE)-AVERAGE(Skaters!O3:O623))/STDEV(Skaters!O3:O623)</f>
        <v>-0.86316627234875276</v>
      </c>
      <c r="O252" s="33">
        <f>(VLOOKUP($A252,Skaters!$A1:$V623,16,FALSE)-AVERAGE(Skaters!P3:P623))/STDEV(Skaters!P3:P623)</f>
        <v>2.000092966107974</v>
      </c>
      <c r="P252" s="33">
        <f>(VLOOKUP($A252,Skaters!$A1:$V623,17,FALSE)-AVERAGE(Skaters!Q3:Q623))/STDEV(Skaters!Q3:Q623)</f>
        <v>0.57305655662188781</v>
      </c>
      <c r="Q252" s="33">
        <f>(VLOOKUP($A252,Skaters!$A1:$V623,18,FALSE)-AVERAGE(Skaters!R3:R623))/STDEV(Skaters!R3:R623)</f>
        <v>0.69663280536783978</v>
      </c>
      <c r="R252" s="33">
        <f>(VLOOKUP($A252,Skaters!$A1:$V623,19,FALSE)-AVERAGE(Skaters!S3:S623))/STDEV(Skaters!S3:S623)</f>
        <v>-0.89277113472608527</v>
      </c>
      <c r="S252" s="33">
        <f>(VLOOKUP($A252,Skaters!$A1:$V623,20,FALSE)-AVERAGE(Skaters!T3:T623))/STDEV(Skaters!T3:T623)</f>
        <v>-0.5927671975926263</v>
      </c>
      <c r="T252" s="33">
        <f>(VLOOKUP($A252,Skaters!$A1:$V623,21,FALSE)-AVERAGE(Skaters!U3:U623))/STDEV(Skaters!U3:U623)</f>
        <v>-0.64690234740083585</v>
      </c>
      <c r="U252" s="33">
        <f>(VLOOKUP($A252,Skaters!$A1:$V623,22,FALSE)-AVERAGE(Skaters!V3:V623))/STDEV(Skaters!V3:V623)</f>
        <v>-1.2078191348136267</v>
      </c>
      <c r="V252" s="33">
        <f>IFERROR((VLOOKUP($A252,Skaters!A1:X623,23,FALSE)-AVERAGE(Skaters!W3:W623))/STDEV(Skaters!W3:W623),0)</f>
        <v>0</v>
      </c>
      <c r="W252" s="33">
        <f>IFERROR((VLOOKUP($A252,Skaters!A1:X623,24,FALSE)-AVERAGE(Skaters!X3:X623))/STDEV(Skaters!X3:X623),0)</f>
        <v>0</v>
      </c>
    </row>
    <row r="253" spans="1:23" ht="21.25" customHeight="1" x14ac:dyDescent="0.15">
      <c r="A253" s="44" t="s">
        <v>317</v>
      </c>
      <c r="B253" s="48" t="s">
        <v>68</v>
      </c>
      <c r="C253" s="49">
        <v>32</v>
      </c>
      <c r="D253" s="48" t="s">
        <v>59</v>
      </c>
      <c r="E253" s="40">
        <f t="shared" si="6"/>
        <v>0.30030898031266429</v>
      </c>
      <c r="F253" s="41">
        <f t="shared" si="7"/>
        <v>7.5077245078166068E-3</v>
      </c>
      <c r="G253" s="42">
        <f>VLOOKUP(A253,Skaters!A1:G623,7,FALSE)</f>
        <v>40</v>
      </c>
      <c r="H253" s="43">
        <f>(VLOOKUP($A253,Skaters!$A1:$V623,8,FALSE)-AVERAGE(Skaters!H3:H623))/STDEV(Skaters!H3:H623)</f>
        <v>0.14140349057342549</v>
      </c>
      <c r="I253" s="33">
        <f>(VLOOKUP($A253,Skaters!$A1:$V623,10,FALSE)-AVERAGE(Skaters!J3:J623))/STDEV(Skaters!J3:J623)</f>
        <v>0.26971180616537233</v>
      </c>
      <c r="J253" s="33">
        <f>(VLOOKUP($A253,Skaters!$A1:$V623,11,FALSE)-AVERAGE(Skaters!K3:K623))/STDEV(Skaters!K3:K623)</f>
        <v>0.28775831232718313</v>
      </c>
      <c r="K253" s="33">
        <f>(VLOOKUP($A253,Skaters!$A1:$V623,12,FALSE)-AVERAGE(Skaters!L3:L623))/STDEV(Skaters!L3:L623)</f>
        <v>0.30766027070724589</v>
      </c>
      <c r="L253" s="33">
        <f>(VLOOKUP($A253,Skaters!$A1:$V623,13,FALSE)-AVERAGE(Skaters!M3:M623))/STDEV(Skaters!M3:M623)</f>
        <v>-5.1246342794014348E-2</v>
      </c>
      <c r="M253" s="33">
        <f>(VLOOKUP($A253,Skaters!$A1:$V623,14,FALSE)-AVERAGE(Skaters!N3:N623))/STDEV(Skaters!N3:N623)</f>
        <v>-0.4213456996548518</v>
      </c>
      <c r="N253" s="33">
        <f>(VLOOKUP($A253,Skaters!$A1:$V623,15,FALSE)-AVERAGE(Skaters!O3:O623))/STDEV(Skaters!O3:O623)</f>
        <v>-9.306610017537037E-2</v>
      </c>
      <c r="O253" s="33">
        <f>(VLOOKUP($A253,Skaters!$A1:$V623,16,FALSE)-AVERAGE(Skaters!P3:P623))/STDEV(Skaters!P3:P623)</f>
        <v>-0.52665136109349098</v>
      </c>
      <c r="P253" s="33">
        <f>(VLOOKUP($A253,Skaters!$A1:$V623,17,FALSE)-AVERAGE(Skaters!Q3:Q623))/STDEV(Skaters!Q3:Q623)</f>
        <v>-0.49637267286131059</v>
      </c>
      <c r="Q253" s="33">
        <f>(VLOOKUP($A253,Skaters!$A1:$V623,18,FALSE)-AVERAGE(Skaters!R3:R623))/STDEV(Skaters!R3:R623)</f>
        <v>0.41380266588298448</v>
      </c>
      <c r="R253" s="33">
        <f>(VLOOKUP($A253,Skaters!$A1:$V623,19,FALSE)-AVERAGE(Skaters!S3:S623))/STDEV(Skaters!S3:S623)</f>
        <v>0.13362745721538705</v>
      </c>
      <c r="S253" s="33">
        <f>(VLOOKUP($A253,Skaters!$A1:$V623,20,FALSE)-AVERAGE(Skaters!T3:T623))/STDEV(Skaters!T3:T623)</f>
        <v>2.172089671126848</v>
      </c>
      <c r="T253" s="33">
        <f>(VLOOKUP($A253,Skaters!$A1:$V623,21,FALSE)-AVERAGE(Skaters!U3:U623))/STDEV(Skaters!U3:U623)</f>
        <v>2.2546993954346952</v>
      </c>
      <c r="U253" s="33">
        <f>(VLOOKUP($A253,Skaters!$A1:$V623,22,FALSE)-AVERAGE(Skaters!V3:V623))/STDEV(Skaters!V3:V623)</f>
        <v>1.0409497653196174</v>
      </c>
      <c r="V253" s="33">
        <f>IFERROR((VLOOKUP($A253,Skaters!A1:X623,23,FALSE)-AVERAGE(Skaters!W3:W623))/STDEV(Skaters!W3:W623),0)</f>
        <v>0</v>
      </c>
      <c r="W253" s="33">
        <f>IFERROR((VLOOKUP($A253,Skaters!A1:X623,24,FALSE)-AVERAGE(Skaters!X3:X623))/STDEV(Skaters!X3:X623),0)</f>
        <v>0</v>
      </c>
    </row>
    <row r="254" spans="1:23" ht="21.25" customHeight="1" x14ac:dyDescent="0.15">
      <c r="A254" s="44" t="s">
        <v>276</v>
      </c>
      <c r="B254" s="48" t="s">
        <v>170</v>
      </c>
      <c r="C254" s="49">
        <v>31</v>
      </c>
      <c r="D254" s="48" t="s">
        <v>73</v>
      </c>
      <c r="E254" s="40">
        <f t="shared" si="6"/>
        <v>0.2637995221813505</v>
      </c>
      <c r="F254" s="41">
        <f t="shared" si="7"/>
        <v>6.2809410043178689E-3</v>
      </c>
      <c r="G254" s="42">
        <f>VLOOKUP(A254,Skaters!A1:G623,7,FALSE)</f>
        <v>42</v>
      </c>
      <c r="H254" s="43">
        <f>(VLOOKUP($A254,Skaters!$A1:$V623,8,FALSE)-AVERAGE(Skaters!H3:H623))/STDEV(Skaters!H3:H623)</f>
        <v>-0.38084369707591498</v>
      </c>
      <c r="I254" s="33">
        <f>(VLOOKUP($A254,Skaters!$A1:$V623,10,FALSE)-AVERAGE(Skaters!J3:J623))/STDEV(Skaters!J3:J623)</f>
        <v>0.48481162673745326</v>
      </c>
      <c r="J254" s="33">
        <f>(VLOOKUP($A254,Skaters!$A1:$V623,11,FALSE)-AVERAGE(Skaters!K3:K623))/STDEV(Skaters!K3:K623)</f>
        <v>0.40317471542411148</v>
      </c>
      <c r="K254" s="33">
        <f>(VLOOKUP($A254,Skaters!$A1:$V623,12,FALSE)-AVERAGE(Skaters!L3:L623))/STDEV(Skaters!L3:L623)</f>
        <v>0.48143780523388541</v>
      </c>
      <c r="L254" s="33">
        <f>(VLOOKUP($A254,Skaters!$A1:$V623,13,FALSE)-AVERAGE(Skaters!M3:M623))/STDEV(Skaters!M3:M623)</f>
        <v>0.20353650860998165</v>
      </c>
      <c r="M254" s="33">
        <f>(VLOOKUP($A254,Skaters!$A1:$V623,14,FALSE)-AVERAGE(Skaters!N3:N623))/STDEV(Skaters!N3:N623)</f>
        <v>0.69219302998437249</v>
      </c>
      <c r="N254" s="33">
        <f>(VLOOKUP($A254,Skaters!$A1:$V623,15,FALSE)-AVERAGE(Skaters!O3:O623))/STDEV(Skaters!O3:O623)</f>
        <v>0.3969124205641385</v>
      </c>
      <c r="O254" s="33">
        <f>(VLOOKUP($A254,Skaters!$A1:$V623,16,FALSE)-AVERAGE(Skaters!P3:P623))/STDEV(Skaters!P3:P623)</f>
        <v>-0.75874343401770039</v>
      </c>
      <c r="P254" s="33">
        <f>(VLOOKUP($A254,Skaters!$A1:$V623,17,FALSE)-AVERAGE(Skaters!Q3:Q623))/STDEV(Skaters!Q3:Q623)</f>
        <v>-0.25030658073775514</v>
      </c>
      <c r="Q254" s="33">
        <f>(VLOOKUP($A254,Skaters!$A1:$V623,18,FALSE)-AVERAGE(Skaters!R3:R623))/STDEV(Skaters!R3:R623)</f>
        <v>-0.46589231513663409</v>
      </c>
      <c r="R254" s="33">
        <f>(VLOOKUP($A254,Skaters!$A1:$V623,19,FALSE)-AVERAGE(Skaters!S3:S623))/STDEV(Skaters!S3:S623)</f>
        <v>0.34875590438629589</v>
      </c>
      <c r="S254" s="33">
        <f>(VLOOKUP($A254,Skaters!$A1:$V623,20,FALSE)-AVERAGE(Skaters!T3:T623))/STDEV(Skaters!T3:T623)</f>
        <v>-0.53234986975174103</v>
      </c>
      <c r="T254" s="33">
        <f>(VLOOKUP($A254,Skaters!$A1:$V623,21,FALSE)-AVERAGE(Skaters!U3:U623))/STDEV(Skaters!U3:U623)</f>
        <v>-0.53594185254005844</v>
      </c>
      <c r="U254" s="33">
        <f>(VLOOKUP($A254,Skaters!$A1:$V623,22,FALSE)-AVERAGE(Skaters!V3:V623))/STDEV(Skaters!V3:V623)</f>
        <v>0.43229477256863091</v>
      </c>
      <c r="V254" s="33">
        <f>IFERROR((VLOOKUP($A254,Skaters!A1:X623,23,FALSE)-AVERAGE(Skaters!W3:W623))/STDEV(Skaters!W3:W623),0)</f>
        <v>0</v>
      </c>
      <c r="W254" s="33">
        <f>IFERROR((VLOOKUP($A254,Skaters!A1:X623,24,FALSE)-AVERAGE(Skaters!X3:X623))/STDEV(Skaters!X3:X623),0)</f>
        <v>0</v>
      </c>
    </row>
    <row r="255" spans="1:23" ht="21.25" customHeight="1" x14ac:dyDescent="0.2">
      <c r="A255" s="47" t="s">
        <v>265</v>
      </c>
      <c r="B255" s="38" t="s">
        <v>141</v>
      </c>
      <c r="C255" s="39">
        <v>32</v>
      </c>
      <c r="D255" s="38" t="s">
        <v>66</v>
      </c>
      <c r="E255" s="40">
        <f t="shared" si="6"/>
        <v>0.21949244320530792</v>
      </c>
      <c r="F255" s="41">
        <f t="shared" si="7"/>
        <v>5.3534742245197053E-3</v>
      </c>
      <c r="G255" s="42">
        <f>VLOOKUP(A255,Skaters!A1:G623,7,FALSE)</f>
        <v>41</v>
      </c>
      <c r="H255" s="43">
        <f>(VLOOKUP($A255,Skaters!$A1:$V623,8,FALSE)-AVERAGE(Skaters!H3:H623))/STDEV(Skaters!H3:H623)</f>
        <v>-0.12090302379582121</v>
      </c>
      <c r="I255" s="33">
        <f>(VLOOKUP($A255,Skaters!$A1:$V623,10,FALSE)-AVERAGE(Skaters!J3:J623))/STDEV(Skaters!J3:J623)</f>
        <v>0.78221978628331712</v>
      </c>
      <c r="J255" s="33">
        <f>(VLOOKUP($A255,Skaters!$A1:$V623,11,FALSE)-AVERAGE(Skaters!K3:K623))/STDEV(Skaters!K3:K623)</f>
        <v>6.3096536408404624E-2</v>
      </c>
      <c r="K255" s="33">
        <f>(VLOOKUP($A255,Skaters!$A1:$V623,12,FALSE)-AVERAGE(Skaters!L3:L623))/STDEV(Skaters!L3:L623)</f>
        <v>0.40815699862128685</v>
      </c>
      <c r="L255" s="33">
        <f>(VLOOKUP($A255,Skaters!$A1:$V623,13,FALSE)-AVERAGE(Skaters!M3:M623))/STDEV(Skaters!M3:M623)</f>
        <v>0.54571023604494684</v>
      </c>
      <c r="M255" s="33">
        <f>(VLOOKUP($A255,Skaters!$A1:$V623,14,FALSE)-AVERAGE(Skaters!N3:N623))/STDEV(Skaters!N3:N623)</f>
        <v>2.1593595911540526</v>
      </c>
      <c r="N255" s="33">
        <f>(VLOOKUP($A255,Skaters!$A1:$V623,15,FALSE)-AVERAGE(Skaters!O3:O623))/STDEV(Skaters!O3:O623)</f>
        <v>0.62287805657862461</v>
      </c>
      <c r="O255" s="33">
        <f>(VLOOKUP($A255,Skaters!$A1:$V623,16,FALSE)-AVERAGE(Skaters!P3:P623))/STDEV(Skaters!P3:P623)</f>
        <v>-0.98408487903098074</v>
      </c>
      <c r="P255" s="33">
        <f>(VLOOKUP($A255,Skaters!$A1:$V623,17,FALSE)-AVERAGE(Skaters!Q3:Q623))/STDEV(Skaters!Q3:Q623)</f>
        <v>-1.0376948649422362</v>
      </c>
      <c r="Q255" s="33">
        <f>(VLOOKUP($A255,Skaters!$A1:$V623,18,FALSE)-AVERAGE(Skaters!R3:R623))/STDEV(Skaters!R3:R623)</f>
        <v>-0.81032729307900453</v>
      </c>
      <c r="R255" s="33">
        <f>(VLOOKUP($A255,Skaters!$A1:$V623,19,FALSE)-AVERAGE(Skaters!S3:S623))/STDEV(Skaters!S3:S623)</f>
        <v>0.51303151264521452</v>
      </c>
      <c r="S255" s="33">
        <f>(VLOOKUP($A255,Skaters!$A1:$V623,20,FALSE)-AVERAGE(Skaters!T3:T623))/STDEV(Skaters!T3:T623)</f>
        <v>-0.5663383925568839</v>
      </c>
      <c r="T255" s="33">
        <f>(VLOOKUP($A255,Skaters!$A1:$V623,21,FALSE)-AVERAGE(Skaters!U3:U623))/STDEV(Skaters!U3:U623)</f>
        <v>-0.59597775347816551</v>
      </c>
      <c r="U255" s="33">
        <f>(VLOOKUP($A255,Skaters!$A1:$V623,22,FALSE)-AVERAGE(Skaters!V3:V623))/STDEV(Skaters!V3:V623)</f>
        <v>0.38290511694861351</v>
      </c>
      <c r="V255" s="33">
        <f>IFERROR((VLOOKUP($A255,Skaters!A1:X623,23,FALSE)-AVERAGE(Skaters!W3:W623))/STDEV(Skaters!W3:W623),0)</f>
        <v>0</v>
      </c>
      <c r="W255" s="33">
        <f>IFERROR((VLOOKUP($A255,Skaters!A1:X623,24,FALSE)-AVERAGE(Skaters!X3:X623))/STDEV(Skaters!X3:X623),0)</f>
        <v>0</v>
      </c>
    </row>
    <row r="256" spans="1:23" ht="21.25" customHeight="1" x14ac:dyDescent="0.2">
      <c r="A256" s="47" t="s">
        <v>284</v>
      </c>
      <c r="B256" s="38" t="s">
        <v>151</v>
      </c>
      <c r="C256" s="39">
        <v>25</v>
      </c>
      <c r="D256" s="38" t="s">
        <v>60</v>
      </c>
      <c r="E256" s="40">
        <f t="shared" si="6"/>
        <v>0.17761262957740431</v>
      </c>
      <c r="F256" s="41">
        <f t="shared" si="7"/>
        <v>4.2288721327953405E-3</v>
      </c>
      <c r="G256" s="42">
        <f>VLOOKUP(A256,Skaters!A1:G623,7,FALSE)</f>
        <v>42</v>
      </c>
      <c r="H256" s="43">
        <f>(VLOOKUP($A256,Skaters!$A1:$V623,8,FALSE)-AVERAGE(Skaters!H3:H623))/STDEV(Skaters!H3:H623)</f>
        <v>0.30771065316245277</v>
      </c>
      <c r="I256" s="33">
        <f>(VLOOKUP($A256,Skaters!$A1:$V623,10,FALSE)-AVERAGE(Skaters!J3:J623))/STDEV(Skaters!J3:J623)</f>
        <v>0.74105402060132874</v>
      </c>
      <c r="J256" s="33">
        <f>(VLOOKUP($A256,Skaters!$A1:$V623,11,FALSE)-AVERAGE(Skaters!K3:K623))/STDEV(Skaters!K3:K623)</f>
        <v>4.5822625715938019E-3</v>
      </c>
      <c r="K256" s="33">
        <f>(VLOOKUP($A256,Skaters!$A1:$V623,12,FALSE)-AVERAGE(Skaters!L3:L623))/STDEV(Skaters!L3:L623)</f>
        <v>0.35204086844837973</v>
      </c>
      <c r="L256" s="33">
        <f>(VLOOKUP($A256,Skaters!$A1:$V623,13,FALSE)-AVERAGE(Skaters!M3:M623))/STDEV(Skaters!M3:M623)</f>
        <v>1.0207151427965192E-2</v>
      </c>
      <c r="M256" s="33">
        <f>(VLOOKUP($A256,Skaters!$A1:$V623,14,FALSE)-AVERAGE(Skaters!N3:N623))/STDEV(Skaters!N3:N623)</f>
        <v>1.1192054188224436</v>
      </c>
      <c r="N256" s="33">
        <f>(VLOOKUP($A256,Skaters!$A1:$V623,15,FALSE)-AVERAGE(Skaters!O3:O623))/STDEV(Skaters!O3:O623)</f>
        <v>0.46402114403825989</v>
      </c>
      <c r="O256" s="33">
        <f>(VLOOKUP($A256,Skaters!$A1:$V623,16,FALSE)-AVERAGE(Skaters!P3:P623))/STDEV(Skaters!P3:P623)</f>
        <v>0.32586695556927159</v>
      </c>
      <c r="P256" s="33">
        <f>(VLOOKUP($A256,Skaters!$A1:$V623,17,FALSE)-AVERAGE(Skaters!Q3:Q623))/STDEV(Skaters!Q3:Q623)</f>
        <v>-0.74680495736869923</v>
      </c>
      <c r="Q256" s="33">
        <f>(VLOOKUP($A256,Skaters!$A1:$V623,18,FALSE)-AVERAGE(Skaters!R3:R623))/STDEV(Skaters!R3:R623)</f>
        <v>-1.3681189046310149</v>
      </c>
      <c r="R256" s="33">
        <f>(VLOOKUP($A256,Skaters!$A1:$V623,19,FALSE)-AVERAGE(Skaters!S3:S623))/STDEV(Skaters!S3:S623)</f>
        <v>0.14658552603976743</v>
      </c>
      <c r="S256" s="33">
        <f>(VLOOKUP($A256,Skaters!$A1:$V623,20,FALSE)-AVERAGE(Skaters!T3:T623))/STDEV(Skaters!T3:T623)</f>
        <v>2.8132899770745237</v>
      </c>
      <c r="T256" s="33">
        <f>(VLOOKUP($A256,Skaters!$A1:$V623,21,FALSE)-AVERAGE(Skaters!U3:U623))/STDEV(Skaters!U3:U623)</f>
        <v>2.4494254050885855</v>
      </c>
      <c r="U256" s="33">
        <f>(VLOOKUP($A256,Skaters!$A1:$V623,22,FALSE)-AVERAGE(Skaters!V3:V623))/STDEV(Skaters!V3:V623)</f>
        <v>1.2003523497741515</v>
      </c>
      <c r="V256" s="33">
        <f>IFERROR((VLOOKUP($A256,Skaters!A1:X623,23,FALSE)-AVERAGE(Skaters!W3:W623))/STDEV(Skaters!W3:W623),0)</f>
        <v>0</v>
      </c>
      <c r="W256" s="33">
        <f>IFERROR((VLOOKUP($A256,Skaters!A1:X623,24,FALSE)-AVERAGE(Skaters!X3:X623))/STDEV(Skaters!X3:X623),0)</f>
        <v>0</v>
      </c>
    </row>
    <row r="257" spans="1:23" ht="21.25" customHeight="1" x14ac:dyDescent="0.15">
      <c r="A257" s="44" t="s">
        <v>392</v>
      </c>
      <c r="B257" s="48" t="s">
        <v>61</v>
      </c>
      <c r="C257" s="49">
        <v>20</v>
      </c>
      <c r="D257" s="48" t="s">
        <v>59</v>
      </c>
      <c r="E257" s="40">
        <f t="shared" si="6"/>
        <v>0.14574999598083749</v>
      </c>
      <c r="F257" s="41">
        <f t="shared" si="7"/>
        <v>3.3895347902520344E-3</v>
      </c>
      <c r="G257" s="42">
        <f>VLOOKUP(A257,Skaters!A1:G623,7,FALSE)</f>
        <v>43</v>
      </c>
      <c r="H257" s="43">
        <f>(VLOOKUP($A257,Skaters!$A1:$V623,8,FALSE)-AVERAGE(Skaters!H3:H623))/STDEV(Skaters!H3:H623)</f>
        <v>-0.90018847008626035</v>
      </c>
      <c r="I257" s="33">
        <f>(VLOOKUP($A257,Skaters!$A1:$V623,10,FALSE)-AVERAGE(Skaters!J3:J623))/STDEV(Skaters!J3:J623)</f>
        <v>0.40023806698361619</v>
      </c>
      <c r="J257" s="33">
        <f>(VLOOKUP($A257,Skaters!$A1:$V623,11,FALSE)-AVERAGE(Skaters!K3:K623))/STDEV(Skaters!K3:K623)</f>
        <v>-0.53277048237796365</v>
      </c>
      <c r="K257" s="33">
        <f>(VLOOKUP($A257,Skaters!$A1:$V623,12,FALSE)-AVERAGE(Skaters!L3:L623))/STDEV(Skaters!L3:L623)</f>
        <v>-0.14575166232056128</v>
      </c>
      <c r="L257" s="33">
        <f>(VLOOKUP($A257,Skaters!$A1:$V623,13,FALSE)-AVERAGE(Skaters!M3:M623))/STDEV(Skaters!M3:M623)</f>
        <v>-0.35890730210504868</v>
      </c>
      <c r="M257" s="33">
        <f>(VLOOKUP($A257,Skaters!$A1:$V623,14,FALSE)-AVERAGE(Skaters!N3:N623))/STDEV(Skaters!N3:N623)</f>
        <v>0.61951955572450845</v>
      </c>
      <c r="N257" s="33">
        <f>(VLOOKUP($A257,Skaters!$A1:$V623,15,FALSE)-AVERAGE(Skaters!O3:O623))/STDEV(Skaters!O3:O623)</f>
        <v>-3.9648858272370247E-2</v>
      </c>
      <c r="O257" s="33">
        <f>(VLOOKUP($A257,Skaters!$A1:$V623,16,FALSE)-AVERAGE(Skaters!P3:P623))/STDEV(Skaters!P3:P623)</f>
        <v>-0.79867116195297683</v>
      </c>
      <c r="P257" s="33">
        <f>(VLOOKUP($A257,Skaters!$A1:$V623,17,FALSE)-AVERAGE(Skaters!Q3:Q623))/STDEV(Skaters!Q3:Q623)</f>
        <v>-0.75778548689874048</v>
      </c>
      <c r="Q257" s="33">
        <f>(VLOOKUP($A257,Skaters!$A1:$V623,18,FALSE)-AVERAGE(Skaters!R3:R623))/STDEV(Skaters!R3:R623)</f>
        <v>1.4755097337055807</v>
      </c>
      <c r="R257" s="33">
        <f>(VLOOKUP($A257,Skaters!$A1:$V623,19,FALSE)-AVERAGE(Skaters!S3:S623))/STDEV(Skaters!S3:S623)</f>
        <v>0.58380146015989698</v>
      </c>
      <c r="S257" s="33">
        <f>(VLOOKUP($A257,Skaters!$A1:$V623,20,FALSE)-AVERAGE(Skaters!T3:T623))/STDEV(Skaters!T3:T623)</f>
        <v>0.48932556920250481</v>
      </c>
      <c r="T257" s="33">
        <f>(VLOOKUP($A257,Skaters!$A1:$V623,21,FALSE)-AVERAGE(Skaters!U3:U623))/STDEV(Skaters!U3:U623)</f>
        <v>1.3463332925130529</v>
      </c>
      <c r="U257" s="33">
        <f>(VLOOKUP($A257,Skaters!$A1:$V623,22,FALSE)-AVERAGE(Skaters!V3:V623))/STDEV(Skaters!V3:V623)</f>
        <v>0.42922581586697212</v>
      </c>
      <c r="V257" s="33">
        <f>IFERROR((VLOOKUP($A257,Skaters!A1:X623,23,FALSE)-AVERAGE(Skaters!W3:W623))/STDEV(Skaters!W3:W623),0)</f>
        <v>0</v>
      </c>
      <c r="W257" s="33">
        <f>IFERROR((VLOOKUP($A257,Skaters!A1:X623,24,FALSE)-AVERAGE(Skaters!X3:X623))/STDEV(Skaters!X3:X623),0)</f>
        <v>0</v>
      </c>
    </row>
    <row r="258" spans="1:23" ht="21.25" customHeight="1" x14ac:dyDescent="0.15">
      <c r="A258" s="44" t="s">
        <v>340</v>
      </c>
      <c r="B258" s="45" t="s">
        <v>68</v>
      </c>
      <c r="C258" s="46">
        <v>27</v>
      </c>
      <c r="D258" s="45" t="s">
        <v>73</v>
      </c>
      <c r="E258" s="40">
        <f t="shared" si="6"/>
        <v>0.12357293459132312</v>
      </c>
      <c r="F258" s="41">
        <f t="shared" si="7"/>
        <v>3.089323364783078E-3</v>
      </c>
      <c r="G258" s="42">
        <f>VLOOKUP(A258,Skaters!A1:G623,7,FALSE)</f>
        <v>40</v>
      </c>
      <c r="H258" s="43">
        <f>(VLOOKUP($A258,Skaters!$A1:$V623,8,FALSE)-AVERAGE(Skaters!H3:H623))/STDEV(Skaters!H3:H623)</f>
        <v>-0.78246885045091785</v>
      </c>
      <c r="I258" s="33">
        <f>(VLOOKUP($A258,Skaters!$A1:$V623,10,FALSE)-AVERAGE(Skaters!J3:J623))/STDEV(Skaters!J3:J623)</f>
        <v>0.27146741770787963</v>
      </c>
      <c r="J258" s="33">
        <f>(VLOOKUP($A258,Skaters!$A1:$V623,11,FALSE)-AVERAGE(Skaters!K3:K623))/STDEV(Skaters!K3:K623)</f>
        <v>-0.23214187126218641</v>
      </c>
      <c r="K258" s="33">
        <f>(VLOOKUP($A258,Skaters!$A1:$V623,12,FALSE)-AVERAGE(Skaters!L3:L623))/STDEV(Skaters!L3:L623)</f>
        <v>-1.7769338147416297E-2</v>
      </c>
      <c r="L258" s="33">
        <f>(VLOOKUP($A258,Skaters!$A1:$V623,13,FALSE)-AVERAGE(Skaters!M3:M623))/STDEV(Skaters!M3:M623)</f>
        <v>9.6391590802094973E-2</v>
      </c>
      <c r="M258" s="33">
        <f>(VLOOKUP($A258,Skaters!$A1:$V623,14,FALSE)-AVERAGE(Skaters!N3:N623))/STDEV(Skaters!N3:N623)</f>
        <v>0.57286843179140523</v>
      </c>
      <c r="N258" s="33">
        <f>(VLOOKUP($A258,Skaters!$A1:$V623,15,FALSE)-AVERAGE(Skaters!O3:O623))/STDEV(Skaters!O3:O623)</f>
        <v>0.21640002409826278</v>
      </c>
      <c r="O258" s="33">
        <f>(VLOOKUP($A258,Skaters!$A1:$V623,16,FALSE)-AVERAGE(Skaters!P3:P623))/STDEV(Skaters!P3:P623)</f>
        <v>-0.74697938016204524</v>
      </c>
      <c r="P258" s="33">
        <f>(VLOOKUP($A258,Skaters!$A1:$V623,17,FALSE)-AVERAGE(Skaters!Q3:Q623))/STDEV(Skaters!Q3:Q623)</f>
        <v>-0.75683023280342254</v>
      </c>
      <c r="Q258" s="33">
        <f>(VLOOKUP($A258,Skaters!$A1:$V623,18,FALSE)-AVERAGE(Skaters!R3:R623))/STDEV(Skaters!R3:R623)</f>
        <v>0.51843515340731738</v>
      </c>
      <c r="R258" s="33">
        <f>(VLOOKUP($A258,Skaters!$A1:$V623,19,FALSE)-AVERAGE(Skaters!S3:S623))/STDEV(Skaters!S3:S623)</f>
        <v>0.13514314380048947</v>
      </c>
      <c r="S258" s="33">
        <f>(VLOOKUP($A258,Skaters!$A1:$V623,20,FALSE)-AVERAGE(Skaters!T3:T623))/STDEV(Skaters!T3:T623)</f>
        <v>-0.53368685553388939</v>
      </c>
      <c r="T258" s="33">
        <f>(VLOOKUP($A258,Skaters!$A1:$V623,21,FALSE)-AVERAGE(Skaters!U3:U623))/STDEV(Skaters!U3:U623)</f>
        <v>-0.54845156704272346</v>
      </c>
      <c r="U258" s="33">
        <f>(VLOOKUP($A258,Skaters!$A1:$V623,22,FALSE)-AVERAGE(Skaters!V3:V623))/STDEV(Skaters!V3:V623)</f>
        <v>0.53423851678782563</v>
      </c>
      <c r="V258" s="33">
        <f>IFERROR((VLOOKUP($A258,Skaters!A1:X623,23,FALSE)-AVERAGE(Skaters!W3:W623))/STDEV(Skaters!W3:W623),0)</f>
        <v>0</v>
      </c>
      <c r="W258" s="33">
        <f>IFERROR((VLOOKUP($A258,Skaters!A1:X623,24,FALSE)-AVERAGE(Skaters!X3:X623))/STDEV(Skaters!X3:X623),0)</f>
        <v>0</v>
      </c>
    </row>
    <row r="259" spans="1:23" ht="21.25" customHeight="1" x14ac:dyDescent="0.2">
      <c r="A259" s="47" t="s">
        <v>408</v>
      </c>
      <c r="B259" s="38" t="s">
        <v>98</v>
      </c>
      <c r="C259" s="39">
        <v>26</v>
      </c>
      <c r="D259" s="38" t="s">
        <v>84</v>
      </c>
      <c r="E259" s="40">
        <f t="shared" ref="E259:E322" si="8">(H259*G259*H$2)+(I259*I$2)+(J259*J$2)+(K259*K$2)+(L259*L$2)+(M259*M$2)+(N259*N$2)+(O259*O$2)+(P259*P$2)+(Q259*Q$2)+(R259*R$2)+(S259*S$2)+(T259*T$2)+(U259*U$2)+(V259*V$2)+(W259*W$2)</f>
        <v>6.2345761217202922E-2</v>
      </c>
      <c r="F259" s="41">
        <f t="shared" ref="F259:F322" si="9">E259/G259</f>
        <v>1.3265055578128282E-3</v>
      </c>
      <c r="G259" s="42">
        <f>VLOOKUP(A259,Skaters!A1:G623,7,FALSE)</f>
        <v>47</v>
      </c>
      <c r="H259" s="43">
        <f>(VLOOKUP($A259,Skaters!$A1:$V623,8,FALSE)-AVERAGE(Skaters!H3:H623))/STDEV(Skaters!H3:H623)</f>
        <v>1.3391620230117514</v>
      </c>
      <c r="I259" s="33">
        <f>(VLOOKUP($A259,Skaters!$A1:$V623,10,FALSE)-AVERAGE(Skaters!J3:J623))/STDEV(Skaters!J3:J623)</f>
        <v>-0.55793305125934745</v>
      </c>
      <c r="J259" s="33">
        <f>(VLOOKUP($A259,Skaters!$A1:$V623,11,FALSE)-AVERAGE(Skaters!K3:K623))/STDEV(Skaters!K3:K623)</f>
        <v>-9.834221493349718E-2</v>
      </c>
      <c r="K259" s="33">
        <f>(VLOOKUP($A259,Skaters!$A1:$V623,12,FALSE)-AVERAGE(Skaters!L3:L623))/STDEV(Skaters!L3:L623)</f>
        <v>-0.32459691993534406</v>
      </c>
      <c r="L259" s="33">
        <f>(VLOOKUP($A259,Skaters!$A1:$V623,13,FALSE)-AVERAGE(Skaters!M3:M623))/STDEV(Skaters!M3:M623)</f>
        <v>-0.71192889466501619</v>
      </c>
      <c r="M259" s="33">
        <f>(VLOOKUP($A259,Skaters!$A1:$V623,14,FALSE)-AVERAGE(Skaters!N3:N623))/STDEV(Skaters!N3:N623)</f>
        <v>-0.76216041148561431</v>
      </c>
      <c r="N259" s="33">
        <f>(VLOOKUP($A259,Skaters!$A1:$V623,15,FALSE)-AVERAGE(Skaters!O3:O623))/STDEV(Skaters!O3:O623)</f>
        <v>-0.82158130341779179</v>
      </c>
      <c r="O259" s="33">
        <f>(VLOOKUP($A259,Skaters!$A1:$V623,16,FALSE)-AVERAGE(Skaters!P3:P623))/STDEV(Skaters!P3:P623)</f>
        <v>2.6738162599522202</v>
      </c>
      <c r="P259" s="33">
        <f>(VLOOKUP($A259,Skaters!$A1:$V623,17,FALSE)-AVERAGE(Skaters!Q3:Q623))/STDEV(Skaters!Q3:Q623)</f>
        <v>1.172450613360269</v>
      </c>
      <c r="Q259" s="33">
        <f>(VLOOKUP($A259,Skaters!$A1:$V623,18,FALSE)-AVERAGE(Skaters!R3:R623))/STDEV(Skaters!R3:R623)</f>
        <v>-0.42168503445936456</v>
      </c>
      <c r="R259" s="33">
        <f>(VLOOKUP($A259,Skaters!$A1:$V623,19,FALSE)-AVERAGE(Skaters!S3:S623))/STDEV(Skaters!S3:S623)</f>
        <v>-0.64514891068062596</v>
      </c>
      <c r="S259" s="33">
        <f>(VLOOKUP($A259,Skaters!$A1:$V623,20,FALSE)-AVERAGE(Skaters!T3:T623))/STDEV(Skaters!T3:T623)</f>
        <v>-0.5927671975926263</v>
      </c>
      <c r="T259" s="33">
        <f>(VLOOKUP($A259,Skaters!$A1:$V623,21,FALSE)-AVERAGE(Skaters!U3:U623))/STDEV(Skaters!U3:U623)</f>
        <v>-0.64690234740083585</v>
      </c>
      <c r="U259" s="33">
        <f>(VLOOKUP($A259,Skaters!$A1:$V623,22,FALSE)-AVERAGE(Skaters!V3:V623))/STDEV(Skaters!V3:V623)</f>
        <v>-1.2078191348136267</v>
      </c>
      <c r="V259" s="33">
        <f>IFERROR((VLOOKUP($A259,Skaters!A1:X623,23,FALSE)-AVERAGE(Skaters!W3:W623))/STDEV(Skaters!W3:W623),0)</f>
        <v>0</v>
      </c>
      <c r="W259" s="33">
        <f>IFERROR((VLOOKUP($A259,Skaters!A1:X623,24,FALSE)-AVERAGE(Skaters!X3:X623))/STDEV(Skaters!X3:X623),0)</f>
        <v>0</v>
      </c>
    </row>
    <row r="260" spans="1:23" ht="21.25" customHeight="1" x14ac:dyDescent="0.15">
      <c r="A260" s="44" t="s">
        <v>349</v>
      </c>
      <c r="B260" s="45" t="s">
        <v>216</v>
      </c>
      <c r="C260" s="46">
        <v>32</v>
      </c>
      <c r="D260" s="45" t="s">
        <v>84</v>
      </c>
      <c r="E260" s="40">
        <f t="shared" si="8"/>
        <v>6.1791914135150228E-2</v>
      </c>
      <c r="F260" s="41">
        <f t="shared" si="9"/>
        <v>1.5844080547474416E-3</v>
      </c>
      <c r="G260" s="42">
        <f>VLOOKUP(A260,Skaters!A1:G623,7,FALSE)</f>
        <v>39</v>
      </c>
      <c r="H260" s="43">
        <f>(VLOOKUP($A260,Skaters!$A1:$V623,8,FALSE)-AVERAGE(Skaters!H3:H623))/STDEV(Skaters!H3:H623)</f>
        <v>1.0373507433566627</v>
      </c>
      <c r="I260" s="33">
        <f>(VLOOKUP($A260,Skaters!$A1:$V623,10,FALSE)-AVERAGE(Skaters!J3:J623))/STDEV(Skaters!J3:J623)</f>
        <v>-0.61715329624964188</v>
      </c>
      <c r="J260" s="33">
        <f>(VLOOKUP($A260,Skaters!$A1:$V623,11,FALSE)-AVERAGE(Skaters!K3:K623))/STDEV(Skaters!K3:K623)</f>
        <v>4.7762672618410947E-2</v>
      </c>
      <c r="K260" s="33">
        <f>(VLOOKUP($A260,Skaters!$A1:$V623,12,FALSE)-AVERAGE(Skaters!L3:L623))/STDEV(Skaters!L3:L623)</f>
        <v>-0.26081367424034685</v>
      </c>
      <c r="L260" s="33">
        <f>(VLOOKUP($A260,Skaters!$A1:$V623,13,FALSE)-AVERAGE(Skaters!M3:M623))/STDEV(Skaters!M3:M623)</f>
        <v>-6.1171118352459745E-2</v>
      </c>
      <c r="M260" s="33">
        <f>(VLOOKUP($A260,Skaters!$A1:$V623,14,FALSE)-AVERAGE(Skaters!N3:N623))/STDEV(Skaters!N3:N623)</f>
        <v>-0.40985546294251679</v>
      </c>
      <c r="N260" s="33">
        <f>(VLOOKUP($A260,Skaters!$A1:$V623,15,FALSE)-AVERAGE(Skaters!O3:O623))/STDEV(Skaters!O3:O623)</f>
        <v>0.27042314184644667</v>
      </c>
      <c r="O260" s="33">
        <f>(VLOOKUP($A260,Skaters!$A1:$V623,16,FALSE)-AVERAGE(Skaters!P3:P623))/STDEV(Skaters!P3:P623)</f>
        <v>0.79003214465118732</v>
      </c>
      <c r="P260" s="33">
        <f>(VLOOKUP($A260,Skaters!$A1:$V623,17,FALSE)-AVERAGE(Skaters!Q3:Q623))/STDEV(Skaters!Q3:Q623)</f>
        <v>-0.6667320999762516</v>
      </c>
      <c r="Q260" s="33">
        <f>(VLOOKUP($A260,Skaters!$A1:$V623,18,FALSE)-AVERAGE(Skaters!R3:R623))/STDEV(Skaters!R3:R623)</f>
        <v>-0.36810163037879312</v>
      </c>
      <c r="R260" s="33">
        <f>(VLOOKUP($A260,Skaters!$A1:$V623,19,FALSE)-AVERAGE(Skaters!S3:S623))/STDEV(Skaters!S3:S623)</f>
        <v>-0.60576962515492716</v>
      </c>
      <c r="S260" s="33">
        <f>(VLOOKUP($A260,Skaters!$A1:$V623,20,FALSE)-AVERAGE(Skaters!T3:T623))/STDEV(Skaters!T3:T623)</f>
        <v>-0.5927671975926263</v>
      </c>
      <c r="T260" s="33">
        <f>(VLOOKUP($A260,Skaters!$A1:$V623,21,FALSE)-AVERAGE(Skaters!U3:U623))/STDEV(Skaters!U3:U623)</f>
        <v>-0.64690234740083585</v>
      </c>
      <c r="U260" s="33">
        <f>(VLOOKUP($A260,Skaters!$A1:$V623,22,FALSE)-AVERAGE(Skaters!V3:V623))/STDEV(Skaters!V3:V623)</f>
        <v>-1.2078191348136267</v>
      </c>
      <c r="V260" s="33">
        <f>IFERROR((VLOOKUP($A260,Skaters!A1:X623,23,FALSE)-AVERAGE(Skaters!W3:W623))/STDEV(Skaters!W3:W623),0)</f>
        <v>0</v>
      </c>
      <c r="W260" s="33">
        <f>IFERROR((VLOOKUP($A260,Skaters!A1:X623,24,FALSE)-AVERAGE(Skaters!X3:X623))/STDEV(Skaters!X3:X623),0)</f>
        <v>0</v>
      </c>
    </row>
    <row r="261" spans="1:23" ht="21.25" customHeight="1" x14ac:dyDescent="0.2">
      <c r="A261" s="47" t="s">
        <v>354</v>
      </c>
      <c r="B261" s="38" t="s">
        <v>69</v>
      </c>
      <c r="C261" s="39">
        <v>25</v>
      </c>
      <c r="D261" s="38" t="s">
        <v>73</v>
      </c>
      <c r="E261" s="40">
        <f t="shared" si="8"/>
        <v>5.0067638870101128E-2</v>
      </c>
      <c r="F261" s="41">
        <f t="shared" si="9"/>
        <v>1.1379008834113892E-3</v>
      </c>
      <c r="G261" s="42">
        <f>VLOOKUP(A261,Skaters!A1:G623,7,FALSE)</f>
        <v>44</v>
      </c>
      <c r="H261" s="43">
        <f>(VLOOKUP($A261,Skaters!$A1:$V623,8,FALSE)-AVERAGE(Skaters!H3:H623))/STDEV(Skaters!H3:H623)</f>
        <v>-0.65158636903386102</v>
      </c>
      <c r="I261" s="33">
        <f>(VLOOKUP($A261,Skaters!$A1:$V623,10,FALSE)-AVERAGE(Skaters!J3:J623))/STDEV(Skaters!J3:J623)</f>
        <v>2.0371393915502172E-2</v>
      </c>
      <c r="J261" s="33">
        <f>(VLOOKUP($A261,Skaters!$A1:$V623,11,FALSE)-AVERAGE(Skaters!K3:K623))/STDEV(Skaters!K3:K623)</f>
        <v>-0.42702171690586094</v>
      </c>
      <c r="K261" s="33">
        <f>(VLOOKUP($A261,Skaters!$A1:$V623,12,FALSE)-AVERAGE(Skaters!L3:L623))/STDEV(Skaters!L3:L623)</f>
        <v>-0.25837362661461394</v>
      </c>
      <c r="L261" s="33">
        <f>(VLOOKUP($A261,Skaters!$A1:$V623,13,FALSE)-AVERAGE(Skaters!M3:M623))/STDEV(Skaters!M3:M623)</f>
        <v>0.61130976286076699</v>
      </c>
      <c r="M261" s="33">
        <f>(VLOOKUP($A261,Skaters!$A1:$V623,14,FALSE)-AVERAGE(Skaters!N3:N623))/STDEV(Skaters!N3:N623)</f>
        <v>0.21062799637949239</v>
      </c>
      <c r="N261" s="33">
        <f>(VLOOKUP($A261,Skaters!$A1:$V623,15,FALSE)-AVERAGE(Skaters!O3:O623))/STDEV(Skaters!O3:O623)</f>
        <v>-0.29681479881965428</v>
      </c>
      <c r="O261" s="33">
        <f>(VLOOKUP($A261,Skaters!$A1:$V623,16,FALSE)-AVERAGE(Skaters!P3:P623))/STDEV(Skaters!P3:P623)</f>
        <v>-0.71860022797530299</v>
      </c>
      <c r="P261" s="33">
        <f>(VLOOKUP($A261,Skaters!$A1:$V623,17,FALSE)-AVERAGE(Skaters!Q3:Q623))/STDEV(Skaters!Q3:Q623)</f>
        <v>-0.88176109566538885</v>
      </c>
      <c r="Q261" s="33">
        <f>(VLOOKUP($A261,Skaters!$A1:$V623,18,FALSE)-AVERAGE(Skaters!R3:R623))/STDEV(Skaters!R3:R623)</f>
        <v>0.8608232257946502</v>
      </c>
      <c r="R261" s="33">
        <f>(VLOOKUP($A261,Skaters!$A1:$V623,19,FALSE)-AVERAGE(Skaters!S3:S623))/STDEV(Skaters!S3:S623)</f>
        <v>0.3514936470634894</v>
      </c>
      <c r="S261" s="33">
        <f>(VLOOKUP($A261,Skaters!$A1:$V623,20,FALSE)-AVERAGE(Skaters!T3:T623))/STDEV(Skaters!T3:T623)</f>
        <v>-0.54170329343717205</v>
      </c>
      <c r="T261" s="33">
        <f>(VLOOKUP($A261,Skaters!$A1:$V623,21,FALSE)-AVERAGE(Skaters!U3:U623))/STDEV(Skaters!U3:U623)</f>
        <v>-0.56763039468994736</v>
      </c>
      <c r="U261" s="33">
        <f>(VLOOKUP($A261,Skaters!$A1:$V623,22,FALSE)-AVERAGE(Skaters!V3:V623))/STDEV(Skaters!V3:V623)</f>
        <v>0.60991190162806119</v>
      </c>
      <c r="V261" s="33">
        <f>IFERROR((VLOOKUP($A261,Skaters!A1:X623,23,FALSE)-AVERAGE(Skaters!W3:W623))/STDEV(Skaters!W3:W623),0)</f>
        <v>0</v>
      </c>
      <c r="W261" s="33">
        <f>IFERROR((VLOOKUP($A261,Skaters!A1:X623,24,FALSE)-AVERAGE(Skaters!X3:X623))/STDEV(Skaters!X3:X623),0)</f>
        <v>0</v>
      </c>
    </row>
    <row r="262" spans="1:23" ht="21.25" customHeight="1" x14ac:dyDescent="0.2">
      <c r="A262" s="47" t="s">
        <v>337</v>
      </c>
      <c r="B262" s="38" t="s">
        <v>135</v>
      </c>
      <c r="C262" s="39">
        <v>28</v>
      </c>
      <c r="D262" s="38" t="s">
        <v>59</v>
      </c>
      <c r="E262" s="40">
        <f t="shared" si="8"/>
        <v>2.1522528057455914E-2</v>
      </c>
      <c r="F262" s="41">
        <f t="shared" si="9"/>
        <v>5.3806320143639781E-4</v>
      </c>
      <c r="G262" s="42">
        <f>VLOOKUP(A262,Skaters!A1:G623,7,FALSE)</f>
        <v>40</v>
      </c>
      <c r="H262" s="43">
        <f>(VLOOKUP($A262,Skaters!$A1:$V623,8,FALSE)-AVERAGE(Skaters!H3:H623))/STDEV(Skaters!H3:H623)</f>
        <v>9.1839426956741688E-2</v>
      </c>
      <c r="I262" s="33">
        <f>(VLOOKUP($A262,Skaters!$A1:$V623,10,FALSE)-AVERAGE(Skaters!J3:J623))/STDEV(Skaters!J3:J623)</f>
        <v>3.1530976764858616E-2</v>
      </c>
      <c r="J262" s="33">
        <f>(VLOOKUP($A262,Skaters!$A1:$V623,11,FALSE)-AVERAGE(Skaters!K3:K623))/STDEV(Skaters!K3:K623)</f>
        <v>0.27478078841657599</v>
      </c>
      <c r="K262" s="33">
        <f>(VLOOKUP($A262,Skaters!$A1:$V623,12,FALSE)-AVERAGE(Skaters!L3:L623))/STDEV(Skaters!L3:L623)</f>
        <v>0.18729179425014469</v>
      </c>
      <c r="L262" s="33">
        <f>(VLOOKUP($A262,Skaters!$A1:$V623,13,FALSE)-AVERAGE(Skaters!M3:M623))/STDEV(Skaters!M3:M623)</f>
        <v>0.10368484597375464</v>
      </c>
      <c r="M262" s="33">
        <f>(VLOOKUP($A262,Skaters!$A1:$V623,14,FALSE)-AVERAGE(Skaters!N3:N623))/STDEV(Skaters!N3:N623)</f>
        <v>-0.54373315382444076</v>
      </c>
      <c r="N262" s="33">
        <f>(VLOOKUP($A262,Skaters!$A1:$V623,15,FALSE)-AVERAGE(Skaters!O3:O623))/STDEV(Skaters!O3:O623)</f>
        <v>-0.53598495454662043</v>
      </c>
      <c r="O262" s="33">
        <f>(VLOOKUP($A262,Skaters!$A1:$V623,16,FALSE)-AVERAGE(Skaters!P3:P623))/STDEV(Skaters!P3:P623)</f>
        <v>-0.54838093958394851</v>
      </c>
      <c r="P262" s="33">
        <f>(VLOOKUP($A262,Skaters!$A1:$V623,17,FALSE)-AVERAGE(Skaters!Q3:Q623))/STDEV(Skaters!Q3:Q623)</f>
        <v>-0.24215528701961145</v>
      </c>
      <c r="Q262" s="33">
        <f>(VLOOKUP($A262,Skaters!$A1:$V623,18,FALSE)-AVERAGE(Skaters!R3:R623))/STDEV(Skaters!R3:R623)</f>
        <v>0.69589181103283559</v>
      </c>
      <c r="R262" s="33">
        <f>(VLOOKUP($A262,Skaters!$A1:$V623,19,FALSE)-AVERAGE(Skaters!S3:S623))/STDEV(Skaters!S3:S623)</f>
        <v>3.2870738439276896E-2</v>
      </c>
      <c r="S262" s="33">
        <f>(VLOOKUP($A262,Skaters!$A1:$V623,20,FALSE)-AVERAGE(Skaters!T3:T623))/STDEV(Skaters!T3:T623)</f>
        <v>2.3647137963280196</v>
      </c>
      <c r="T262" s="33">
        <f>(VLOOKUP($A262,Skaters!$A1:$V623,21,FALSE)-AVERAGE(Skaters!U3:U623))/STDEV(Skaters!U3:U623)</f>
        <v>2.0267708187180391</v>
      </c>
      <c r="U262" s="33">
        <f>(VLOOKUP($A262,Skaters!$A1:$V623,22,FALSE)-AVERAGE(Skaters!V3:V623))/STDEV(Skaters!V3:V623)</f>
        <v>1.206481132833453</v>
      </c>
      <c r="V262" s="33">
        <f>IFERROR((VLOOKUP($A262,Skaters!A1:X623,23,FALSE)-AVERAGE(Skaters!W3:W623))/STDEV(Skaters!W3:W623),0)</f>
        <v>0</v>
      </c>
      <c r="W262" s="33">
        <f>IFERROR((VLOOKUP($A262,Skaters!A1:X623,24,FALSE)-AVERAGE(Skaters!X3:X623))/STDEV(Skaters!X3:X623),0)</f>
        <v>0</v>
      </c>
    </row>
    <row r="263" spans="1:23" ht="21.25" customHeight="1" x14ac:dyDescent="0.15">
      <c r="A263" s="37" t="s">
        <v>336</v>
      </c>
      <c r="B263" s="38" t="s">
        <v>68</v>
      </c>
      <c r="C263" s="39">
        <v>29</v>
      </c>
      <c r="D263" s="38" t="s">
        <v>73</v>
      </c>
      <c r="E263" s="40">
        <f t="shared" si="8"/>
        <v>1.3052373522474181E-2</v>
      </c>
      <c r="F263" s="41">
        <f t="shared" si="9"/>
        <v>3.2630933806185455E-4</v>
      </c>
      <c r="G263" s="42">
        <f>VLOOKUP(A263,Skaters!A1:G623,7,FALSE)</f>
        <v>40</v>
      </c>
      <c r="H263" s="43">
        <f>(VLOOKUP($A263,Skaters!$A1:$V623,8,FALSE)-AVERAGE(Skaters!H3:H623))/STDEV(Skaters!H3:H623)</f>
        <v>-0.25234382123519039</v>
      </c>
      <c r="I263" s="33">
        <f>(VLOOKUP($A263,Skaters!$A1:$V623,10,FALSE)-AVERAGE(Skaters!J3:J623))/STDEV(Skaters!J3:J623)</f>
        <v>0.68851607745653431</v>
      </c>
      <c r="J263" s="33">
        <f>(VLOOKUP($A263,Skaters!$A1:$V623,11,FALSE)-AVERAGE(Skaters!K3:K623))/STDEV(Skaters!K3:K623)</f>
        <v>-0.35830201623637475</v>
      </c>
      <c r="K263" s="33">
        <f>(VLOOKUP($A263,Skaters!$A1:$V623,12,FALSE)-AVERAGE(Skaters!L3:L623))/STDEV(Skaters!L3:L623)</f>
        <v>9.9562904604621638E-2</v>
      </c>
      <c r="L263" s="33">
        <f>(VLOOKUP($A263,Skaters!$A1:$V623,13,FALSE)-AVERAGE(Skaters!M3:M623))/STDEV(Skaters!M3:M623)</f>
        <v>4.5659694505142061E-2</v>
      </c>
      <c r="M263" s="33">
        <f>(VLOOKUP($A263,Skaters!$A1:$V623,14,FALSE)-AVERAGE(Skaters!N3:N623))/STDEV(Skaters!N3:N623)</f>
        <v>5.3410166800352231E-2</v>
      </c>
      <c r="N263" s="33">
        <f>(VLOOKUP($A263,Skaters!$A1:$V623,15,FALSE)-AVERAGE(Skaters!O3:O623))/STDEV(Skaters!O3:O623)</f>
        <v>-8.9864927463642261E-2</v>
      </c>
      <c r="O263" s="33">
        <f>(VLOOKUP($A263,Skaters!$A1:$V623,16,FALSE)-AVERAGE(Skaters!P3:P623))/STDEV(Skaters!P3:P623)</f>
        <v>-0.60720292632177719</v>
      </c>
      <c r="P263" s="33">
        <f>(VLOOKUP($A263,Skaters!$A1:$V623,17,FALSE)-AVERAGE(Skaters!Q3:Q623))/STDEV(Skaters!Q3:Q623)</f>
        <v>-0.99447575151298317</v>
      </c>
      <c r="Q263" s="33">
        <f>(VLOOKUP($A263,Skaters!$A1:$V623,18,FALSE)-AVERAGE(Skaters!R3:R623))/STDEV(Skaters!R3:R623)</f>
        <v>0.33424647158259202</v>
      </c>
      <c r="R263" s="33">
        <f>(VLOOKUP($A263,Skaters!$A1:$V623,19,FALSE)-AVERAGE(Skaters!S3:S623))/STDEV(Skaters!S3:S623)</f>
        <v>0.49519720109615362</v>
      </c>
      <c r="S263" s="33">
        <f>(VLOOKUP($A263,Skaters!$A1:$V623,20,FALSE)-AVERAGE(Skaters!T3:T623))/STDEV(Skaters!T3:T623)</f>
        <v>-0.57046729915929495</v>
      </c>
      <c r="T263" s="33">
        <f>(VLOOKUP($A263,Skaters!$A1:$V623,21,FALSE)-AVERAGE(Skaters!U3:U623))/STDEV(Skaters!U3:U623)</f>
        <v>-0.59336582263321436</v>
      </c>
      <c r="U263" s="33">
        <f>(VLOOKUP($A263,Skaters!$A1:$V623,22,FALSE)-AVERAGE(Skaters!V3:V623))/STDEV(Skaters!V3:V623)</f>
        <v>0.16580503279253722</v>
      </c>
      <c r="V263" s="33">
        <f>IFERROR((VLOOKUP($A263,Skaters!A1:X623,23,FALSE)-AVERAGE(Skaters!W3:W623))/STDEV(Skaters!W3:W623),0)</f>
        <v>0</v>
      </c>
      <c r="W263" s="33">
        <f>IFERROR((VLOOKUP($A263,Skaters!A1:X623,24,FALSE)-AVERAGE(Skaters!X3:X623))/STDEV(Skaters!X3:X623),0)</f>
        <v>0</v>
      </c>
    </row>
    <row r="264" spans="1:23" ht="21.25" customHeight="1" x14ac:dyDescent="0.2">
      <c r="A264" s="47" t="s">
        <v>331</v>
      </c>
      <c r="B264" s="38" t="s">
        <v>186</v>
      </c>
      <c r="C264" s="39">
        <v>25</v>
      </c>
      <c r="D264" s="38" t="s">
        <v>84</v>
      </c>
      <c r="E264" s="40">
        <f t="shared" si="8"/>
        <v>-1.3715266292185002E-2</v>
      </c>
      <c r="F264" s="41">
        <f t="shared" si="9"/>
        <v>-3.3451869005329273E-4</v>
      </c>
      <c r="G264" s="42">
        <f>VLOOKUP(A264,Skaters!A1:G623,7,FALSE)</f>
        <v>41</v>
      </c>
      <c r="H264" s="43">
        <f>(VLOOKUP($A264,Skaters!$A1:$V623,8,FALSE)-AVERAGE(Skaters!H3:H623))/STDEV(Skaters!H3:H623)</f>
        <v>0.82074388507575891</v>
      </c>
      <c r="I264" s="33">
        <f>(VLOOKUP($A264,Skaters!$A1:$V623,10,FALSE)-AVERAGE(Skaters!J3:J623))/STDEV(Skaters!J3:J623)</f>
        <v>-0.40168586291556541</v>
      </c>
      <c r="J264" s="33">
        <f>(VLOOKUP($A264,Skaters!$A1:$V623,11,FALSE)-AVERAGE(Skaters!K3:K623))/STDEV(Skaters!K3:K623)</f>
        <v>0.13193161367656886</v>
      </c>
      <c r="K264" s="33">
        <f>(VLOOKUP($A264,Skaters!$A1:$V623,12,FALSE)-AVERAGE(Skaters!L3:L623))/STDEV(Skaters!L3:L623)</f>
        <v>-0.10647188111741339</v>
      </c>
      <c r="L264" s="33">
        <f>(VLOOKUP($A264,Skaters!$A1:$V623,13,FALSE)-AVERAGE(Skaters!M3:M623))/STDEV(Skaters!M3:M623)</f>
        <v>-0.22609331079164771</v>
      </c>
      <c r="M264" s="33">
        <f>(VLOOKUP($A264,Skaters!$A1:$V623,14,FALSE)-AVERAGE(Skaters!N3:N623))/STDEV(Skaters!N3:N623)</f>
        <v>0.28197959762745789</v>
      </c>
      <c r="N264" s="33">
        <f>(VLOOKUP($A264,Skaters!$A1:$V623,15,FALSE)-AVERAGE(Skaters!O3:O623))/STDEV(Skaters!O3:O623)</f>
        <v>0.61568152891931593</v>
      </c>
      <c r="O264" s="33">
        <f>(VLOOKUP($A264,Skaters!$A1:$V623,16,FALSE)-AVERAGE(Skaters!P3:P623))/STDEV(Skaters!P3:P623)</f>
        <v>0.66503395348485939</v>
      </c>
      <c r="P264" s="33">
        <f>(VLOOKUP($A264,Skaters!$A1:$V623,17,FALSE)-AVERAGE(Skaters!Q3:Q623))/STDEV(Skaters!Q3:Q623)</f>
        <v>-0.35075043762010605</v>
      </c>
      <c r="Q264" s="33">
        <f>(VLOOKUP($A264,Skaters!$A1:$V623,18,FALSE)-AVERAGE(Skaters!R3:R623))/STDEV(Skaters!R3:R623)</f>
        <v>-0.79858318866571609</v>
      </c>
      <c r="R264" s="33">
        <f>(VLOOKUP($A264,Skaters!$A1:$V623,19,FALSE)-AVERAGE(Skaters!S3:S623))/STDEV(Skaters!S3:S623)</f>
        <v>-0.43378525870784651</v>
      </c>
      <c r="S264" s="33">
        <f>(VLOOKUP($A264,Skaters!$A1:$V623,20,FALSE)-AVERAGE(Skaters!T3:T623))/STDEV(Skaters!T3:T623)</f>
        <v>-0.5927671975926263</v>
      </c>
      <c r="T264" s="33">
        <f>(VLOOKUP($A264,Skaters!$A1:$V623,21,FALSE)-AVERAGE(Skaters!U3:U623))/STDEV(Skaters!U3:U623)</f>
        <v>-0.64690208930846405</v>
      </c>
      <c r="U264" s="33">
        <f>(VLOOKUP($A264,Skaters!$A1:$V623,22,FALSE)-AVERAGE(Skaters!V3:V623))/STDEV(Skaters!V3:V623)</f>
        <v>-1.2078191348136267</v>
      </c>
      <c r="V264" s="33">
        <f>IFERROR((VLOOKUP($A264,Skaters!A1:X623,23,FALSE)-AVERAGE(Skaters!W3:W623))/STDEV(Skaters!W3:W623),0)</f>
        <v>0</v>
      </c>
      <c r="W264" s="33">
        <f>IFERROR((VLOOKUP($A264,Skaters!A1:X623,24,FALSE)-AVERAGE(Skaters!X3:X623))/STDEV(Skaters!X3:X623),0)</f>
        <v>0</v>
      </c>
    </row>
    <row r="265" spans="1:23" ht="21.25" customHeight="1" x14ac:dyDescent="0.15">
      <c r="A265" s="44" t="s">
        <v>342</v>
      </c>
      <c r="B265" s="45" t="s">
        <v>106</v>
      </c>
      <c r="C265" s="46">
        <v>24</v>
      </c>
      <c r="D265" s="45" t="s">
        <v>66</v>
      </c>
      <c r="E265" s="40">
        <f t="shared" si="8"/>
        <v>-1.807006224630836E-2</v>
      </c>
      <c r="F265" s="41">
        <f t="shared" si="9"/>
        <v>-4.6333492939252207E-4</v>
      </c>
      <c r="G265" s="42">
        <f>VLOOKUP(A265,Skaters!A1:G623,7,FALSE)</f>
        <v>39</v>
      </c>
      <c r="H265" s="43">
        <f>(VLOOKUP($A265,Skaters!$A1:$V623,8,FALSE)-AVERAGE(Skaters!H3:H623))/STDEV(Skaters!H3:H623)</f>
        <v>-0.10867034249761857</v>
      </c>
      <c r="I265" s="33">
        <f>(VLOOKUP($A265,Skaters!$A1:$V623,10,FALSE)-AVERAGE(Skaters!J3:J623))/STDEV(Skaters!J3:J623)</f>
        <v>0.94476184186284606</v>
      </c>
      <c r="J265" s="33">
        <f>(VLOOKUP($A265,Skaters!$A1:$V623,11,FALSE)-AVERAGE(Skaters!K3:K623))/STDEV(Skaters!K3:K623)</f>
        <v>-0.17490278150138919</v>
      </c>
      <c r="K265" s="33">
        <f>(VLOOKUP($A265,Skaters!$A1:$V623,12,FALSE)-AVERAGE(Skaters!L3:L623))/STDEV(Skaters!L3:L623)</f>
        <v>0.33538910386995047</v>
      </c>
      <c r="L265" s="33">
        <f>(VLOOKUP($A265,Skaters!$A1:$V623,13,FALSE)-AVERAGE(Skaters!M3:M623))/STDEV(Skaters!M3:M623)</f>
        <v>-0.33799533653508745</v>
      </c>
      <c r="M265" s="33">
        <f>(VLOOKUP($A265,Skaters!$A1:$V623,14,FALSE)-AVERAGE(Skaters!N3:N623))/STDEV(Skaters!N3:N623)</f>
        <v>-0.45657119705880106</v>
      </c>
      <c r="N265" s="33">
        <f>(VLOOKUP($A265,Skaters!$A1:$V623,15,FALSE)-AVERAGE(Skaters!O3:O623))/STDEV(Skaters!O3:O623)</f>
        <v>-0.62461637226968769</v>
      </c>
      <c r="O265" s="33">
        <f>(VLOOKUP($A265,Skaters!$A1:$V623,16,FALSE)-AVERAGE(Skaters!P3:P623))/STDEV(Skaters!P3:P623)</f>
        <v>-0.23020865005552127</v>
      </c>
      <c r="P265" s="33">
        <f>(VLOOKUP($A265,Skaters!$A1:$V623,17,FALSE)-AVERAGE(Skaters!Q3:Q623))/STDEV(Skaters!Q3:Q623)</f>
        <v>2.6409865826299161</v>
      </c>
      <c r="Q265" s="33">
        <f>(VLOOKUP($A265,Skaters!$A1:$V623,18,FALSE)-AVERAGE(Skaters!R3:R623))/STDEV(Skaters!R3:R623)</f>
        <v>0.40489123625253115</v>
      </c>
      <c r="R265" s="33">
        <f>(VLOOKUP($A265,Skaters!$A1:$V623,19,FALSE)-AVERAGE(Skaters!S3:S623))/STDEV(Skaters!S3:S623)</f>
        <v>1.1314374226104349</v>
      </c>
      <c r="S265" s="33">
        <f>(VLOOKUP($A265,Skaters!$A1:$V623,20,FALSE)-AVERAGE(Skaters!T3:T623))/STDEV(Skaters!T3:T623)</f>
        <v>-0.54552708773745417</v>
      </c>
      <c r="T265" s="33">
        <f>(VLOOKUP($A265,Skaters!$A1:$V623,21,FALSE)-AVERAGE(Skaters!U3:U623))/STDEV(Skaters!U3:U623)</f>
        <v>-0.56698462545119332</v>
      </c>
      <c r="U265" s="33">
        <f>(VLOOKUP($A265,Skaters!$A1:$V623,22,FALSE)-AVERAGE(Skaters!V3:V623))/STDEV(Skaters!V3:V623)</f>
        <v>0.51825929283287919</v>
      </c>
      <c r="V265" s="33">
        <f>IFERROR((VLOOKUP($A265,Skaters!A1:X623,23,FALSE)-AVERAGE(Skaters!W3:W623))/STDEV(Skaters!W3:W623),0)</f>
        <v>0</v>
      </c>
      <c r="W265" s="33">
        <f>IFERROR((VLOOKUP($A265,Skaters!A1:X623,24,FALSE)-AVERAGE(Skaters!X3:X623))/STDEV(Skaters!X3:X623),0)</f>
        <v>0</v>
      </c>
    </row>
    <row r="266" spans="1:23" ht="21.25" customHeight="1" x14ac:dyDescent="0.15">
      <c r="A266" s="44" t="s">
        <v>428</v>
      </c>
      <c r="B266" s="48" t="s">
        <v>106</v>
      </c>
      <c r="C266" s="49">
        <v>25</v>
      </c>
      <c r="D266" s="48" t="s">
        <v>84</v>
      </c>
      <c r="E266" s="40">
        <f t="shared" si="8"/>
        <v>-4.3683458410331721E-2</v>
      </c>
      <c r="F266" s="41">
        <f t="shared" si="9"/>
        <v>-1.120088677187993E-3</v>
      </c>
      <c r="G266" s="42">
        <f>VLOOKUP(A266,Skaters!A1:G623,7,FALSE)</f>
        <v>39</v>
      </c>
      <c r="H266" s="43">
        <f>(VLOOKUP($A266,Skaters!$A1:$V623,8,FALSE)-AVERAGE(Skaters!H3:H623))/STDEV(Skaters!H3:H623)</f>
        <v>1.1453054061948615</v>
      </c>
      <c r="I266" s="33">
        <f>(VLOOKUP($A266,Skaters!$A1:$V623,10,FALSE)-AVERAGE(Skaters!J3:J623))/STDEV(Skaters!J3:J623)</f>
        <v>-0.97258856846000641</v>
      </c>
      <c r="J266" s="33">
        <f>(VLOOKUP($A266,Skaters!$A1:$V623,11,FALSE)-AVERAGE(Skaters!K3:K623))/STDEV(Skaters!K3:K623)</f>
        <v>-6.9201985172154146E-2</v>
      </c>
      <c r="K266" s="33">
        <f>(VLOOKUP($A266,Skaters!$A1:$V623,12,FALSE)-AVERAGE(Skaters!L3:L623))/STDEV(Skaters!L3:L623)</f>
        <v>-0.50168520125575944</v>
      </c>
      <c r="L266" s="33">
        <f>(VLOOKUP($A266,Skaters!$A1:$V623,13,FALSE)-AVERAGE(Skaters!M3:M623))/STDEV(Skaters!M3:M623)</f>
        <v>-0.62391419173133833</v>
      </c>
      <c r="M266" s="33">
        <f>(VLOOKUP($A266,Skaters!$A1:$V623,14,FALSE)-AVERAGE(Skaters!N3:N623))/STDEV(Skaters!N3:N623)</f>
        <v>-0.69200808118858648</v>
      </c>
      <c r="N266" s="33">
        <f>(VLOOKUP($A266,Skaters!$A1:$V623,15,FALSE)-AVERAGE(Skaters!O3:O623))/STDEV(Skaters!O3:O623)</f>
        <v>-0.21840587295829939</v>
      </c>
      <c r="O266" s="33">
        <f>(VLOOKUP($A266,Skaters!$A1:$V623,16,FALSE)-AVERAGE(Skaters!P3:P623))/STDEV(Skaters!P3:P623)</f>
        <v>1.3037783343159952</v>
      </c>
      <c r="P266" s="33">
        <f>(VLOOKUP($A266,Skaters!$A1:$V623,17,FALSE)-AVERAGE(Skaters!Q3:Q623))/STDEV(Skaters!Q3:Q623)</f>
        <v>-0.4809952596596675</v>
      </c>
      <c r="Q266" s="33">
        <f>(VLOOKUP($A266,Skaters!$A1:$V623,18,FALSE)-AVERAGE(Skaters!R3:R623))/STDEV(Skaters!R3:R623)</f>
        <v>0.53664882559547122</v>
      </c>
      <c r="R266" s="33">
        <f>(VLOOKUP($A266,Skaters!$A1:$V623,19,FALSE)-AVERAGE(Skaters!S3:S623))/STDEV(Skaters!S3:S623)</f>
        <v>-0.85570976023360701</v>
      </c>
      <c r="S266" s="33">
        <f>(VLOOKUP($A266,Skaters!$A1:$V623,20,FALSE)-AVERAGE(Skaters!T3:T623))/STDEV(Skaters!T3:T623)</f>
        <v>-0.5927671975926263</v>
      </c>
      <c r="T266" s="33">
        <f>(VLOOKUP($A266,Skaters!$A1:$V623,21,FALSE)-AVERAGE(Skaters!U3:U623))/STDEV(Skaters!U3:U623)</f>
        <v>-0.64690234740083585</v>
      </c>
      <c r="U266" s="33">
        <f>(VLOOKUP($A266,Skaters!$A1:$V623,22,FALSE)-AVERAGE(Skaters!V3:V623))/STDEV(Skaters!V3:V623)</f>
        <v>-1.2078191348136267</v>
      </c>
      <c r="V266" s="33">
        <f>IFERROR((VLOOKUP($A266,Skaters!A1:X623,23,FALSE)-AVERAGE(Skaters!W3:W623))/STDEV(Skaters!W3:W623),0)</f>
        <v>0</v>
      </c>
      <c r="W266" s="33">
        <f>IFERROR((VLOOKUP($A266,Skaters!A1:X623,24,FALSE)-AVERAGE(Skaters!X3:X623))/STDEV(Skaters!X3:X623),0)</f>
        <v>0</v>
      </c>
    </row>
    <row r="267" spans="1:23" ht="21.25" customHeight="1" x14ac:dyDescent="0.15">
      <c r="A267" s="44" t="s">
        <v>558</v>
      </c>
      <c r="B267" s="48" t="s">
        <v>62</v>
      </c>
      <c r="C267" s="49">
        <v>31</v>
      </c>
      <c r="D267" s="48" t="s">
        <v>84</v>
      </c>
      <c r="E267" s="40">
        <f t="shared" si="8"/>
        <v>-7.7451411649168689E-2</v>
      </c>
      <c r="F267" s="41">
        <f t="shared" si="9"/>
        <v>-1.7602593556629248E-3</v>
      </c>
      <c r="G267" s="42">
        <f>VLOOKUP(A267,Skaters!A1:G623,7,FALSE)</f>
        <v>44</v>
      </c>
      <c r="H267" s="43">
        <f>(VLOOKUP($A267,Skaters!$A1:$V623,8,FALSE)-AVERAGE(Skaters!H3:H623))/STDEV(Skaters!H3:H623)</f>
        <v>1.137970899773634</v>
      </c>
      <c r="I267" s="33">
        <f>(VLOOKUP($A267,Skaters!$A1:$V623,10,FALSE)-AVERAGE(Skaters!J3:J623))/STDEV(Skaters!J3:J623)</f>
        <v>-0.94420145008862189</v>
      </c>
      <c r="J267" s="33">
        <f>(VLOOKUP($A267,Skaters!$A1:$V623,11,FALSE)-AVERAGE(Skaters!K3:K623))/STDEV(Skaters!K3:K623)</f>
        <v>-0.39707722643486504</v>
      </c>
      <c r="K267" s="33">
        <f>(VLOOKUP($A267,Skaters!$A1:$V623,12,FALSE)-AVERAGE(Skaters!L3:L623))/STDEV(Skaters!L3:L623)</f>
        <v>-0.69406390644570271</v>
      </c>
      <c r="L267" s="33">
        <f>(VLOOKUP($A267,Skaters!$A1:$V623,13,FALSE)-AVERAGE(Skaters!M3:M623))/STDEV(Skaters!M3:M623)</f>
        <v>-1.3109417569948381</v>
      </c>
      <c r="M267" s="33">
        <f>(VLOOKUP($A267,Skaters!$A1:$V623,14,FALSE)-AVERAGE(Skaters!N3:N623))/STDEV(Skaters!N3:N623)</f>
        <v>-0.80881453126924774</v>
      </c>
      <c r="N267" s="33">
        <f>(VLOOKUP($A267,Skaters!$A1:$V623,15,FALSE)-AVERAGE(Skaters!O3:O623))/STDEV(Skaters!O3:O623)</f>
        <v>-0.88957563850023835</v>
      </c>
      <c r="O267" s="33">
        <f>(VLOOKUP($A267,Skaters!$A1:$V623,16,FALSE)-AVERAGE(Skaters!P3:P623))/STDEV(Skaters!P3:P623)</f>
        <v>1.5511931751456884</v>
      </c>
      <c r="P267" s="33">
        <f>(VLOOKUP($A267,Skaters!$A1:$V623,17,FALSE)-AVERAGE(Skaters!Q3:Q623))/STDEV(Skaters!Q3:Q623)</f>
        <v>-0.8338660079386031</v>
      </c>
      <c r="Q267" s="33">
        <f>(VLOOKUP($A267,Skaters!$A1:$V623,18,FALSE)-AVERAGE(Skaters!R3:R623))/STDEV(Skaters!R3:R623)</f>
        <v>1.9131514852237061</v>
      </c>
      <c r="R267" s="33">
        <f>(VLOOKUP($A267,Skaters!$A1:$V623,19,FALSE)-AVERAGE(Skaters!S3:S623))/STDEV(Skaters!S3:S623)</f>
        <v>-0.78377004846952392</v>
      </c>
      <c r="S267" s="33">
        <f>(VLOOKUP($A267,Skaters!$A1:$V623,20,FALSE)-AVERAGE(Skaters!T3:T623))/STDEV(Skaters!T3:T623)</f>
        <v>-0.5927671975926263</v>
      </c>
      <c r="T267" s="33">
        <f>(VLOOKUP($A267,Skaters!$A1:$V623,21,FALSE)-AVERAGE(Skaters!U3:U623))/STDEV(Skaters!U3:U623)</f>
        <v>-0.64690209444443103</v>
      </c>
      <c r="U267" s="33">
        <f>(VLOOKUP($A267,Skaters!$A1:$V623,22,FALSE)-AVERAGE(Skaters!V3:V623))/STDEV(Skaters!V3:V623)</f>
        <v>-1.2078191348136267</v>
      </c>
      <c r="V267" s="33">
        <f>IFERROR((VLOOKUP($A267,Skaters!A1:X623,23,FALSE)-AVERAGE(Skaters!W3:W623))/STDEV(Skaters!W3:W623),0)</f>
        <v>0</v>
      </c>
      <c r="W267" s="33">
        <f>IFERROR((VLOOKUP($A267,Skaters!A1:X623,24,FALSE)-AVERAGE(Skaters!X3:X623))/STDEV(Skaters!X3:X623),0)</f>
        <v>0</v>
      </c>
    </row>
    <row r="268" spans="1:23" ht="21.25" customHeight="1" x14ac:dyDescent="0.15">
      <c r="A268" s="44" t="s">
        <v>430</v>
      </c>
      <c r="B268" s="48" t="s">
        <v>127</v>
      </c>
      <c r="C268" s="49">
        <v>29</v>
      </c>
      <c r="D268" s="48" t="s">
        <v>84</v>
      </c>
      <c r="E268" s="40">
        <f t="shared" si="8"/>
        <v>-8.0411351213018067E-2</v>
      </c>
      <c r="F268" s="41">
        <f t="shared" si="9"/>
        <v>-1.675236483604543E-3</v>
      </c>
      <c r="G268" s="42">
        <f>VLOOKUP(A268,Skaters!A1:G623,7,FALSE)</f>
        <v>48</v>
      </c>
      <c r="H268" s="43">
        <f>(VLOOKUP($A268,Skaters!$A1:$V623,8,FALSE)-AVERAGE(Skaters!H3:H623))/STDEV(Skaters!H3:H623)</f>
        <v>0.76202625939653001</v>
      </c>
      <c r="I268" s="33">
        <f>(VLOOKUP($A268,Skaters!$A1:$V623,10,FALSE)-AVERAGE(Skaters!J3:J623))/STDEV(Skaters!J3:J623)</f>
        <v>-0.90139162795284489</v>
      </c>
      <c r="J268" s="33">
        <f>(VLOOKUP($A268,Skaters!$A1:$V623,11,FALSE)-AVERAGE(Skaters!K3:K623))/STDEV(Skaters!K3:K623)</f>
        <v>-0.32794944632694084</v>
      </c>
      <c r="K268" s="33">
        <f>(VLOOKUP($A268,Skaters!$A1:$V623,12,FALSE)-AVERAGE(Skaters!L3:L623))/STDEV(Skaters!L3:L623)</f>
        <v>-0.63051276766538356</v>
      </c>
      <c r="L268" s="33">
        <f>(VLOOKUP($A268,Skaters!$A1:$V623,13,FALSE)-AVERAGE(Skaters!M3:M623))/STDEV(Skaters!M3:M623)</f>
        <v>-0.29063294985670729</v>
      </c>
      <c r="M268" s="33">
        <f>(VLOOKUP($A268,Skaters!$A1:$V623,14,FALSE)-AVERAGE(Skaters!N3:N623))/STDEV(Skaters!N3:N623)</f>
        <v>-0.80043736637312535</v>
      </c>
      <c r="N268" s="33">
        <f>(VLOOKUP($A268,Skaters!$A1:$V623,15,FALSE)-AVERAGE(Skaters!O3:O623))/STDEV(Skaters!O3:O623)</f>
        <v>-0.89714532898504951</v>
      </c>
      <c r="O268" s="33">
        <f>(VLOOKUP($A268,Skaters!$A1:$V623,16,FALSE)-AVERAGE(Skaters!P3:P623))/STDEV(Skaters!P3:P623)</f>
        <v>2.6039401438397851</v>
      </c>
      <c r="P268" s="33">
        <f>(VLOOKUP($A268,Skaters!$A1:$V623,17,FALSE)-AVERAGE(Skaters!Q3:Q623))/STDEV(Skaters!Q3:Q623)</f>
        <v>0.4977165800023306</v>
      </c>
      <c r="Q268" s="33">
        <f>(VLOOKUP($A268,Skaters!$A1:$V623,18,FALSE)-AVERAGE(Skaters!R3:R623))/STDEV(Skaters!R3:R623)</f>
        <v>-0.26723214193126094</v>
      </c>
      <c r="R268" s="33">
        <f>(VLOOKUP($A268,Skaters!$A1:$V623,19,FALSE)-AVERAGE(Skaters!S3:S623))/STDEV(Skaters!S3:S623)</f>
        <v>-0.85561095726450498</v>
      </c>
      <c r="S268" s="33">
        <f>(VLOOKUP($A268,Skaters!$A1:$V623,20,FALSE)-AVERAGE(Skaters!T3:T623))/STDEV(Skaters!T3:T623)</f>
        <v>-0.5927671975926263</v>
      </c>
      <c r="T268" s="33">
        <f>(VLOOKUP($A268,Skaters!$A1:$V623,21,FALSE)-AVERAGE(Skaters!U3:U623))/STDEV(Skaters!U3:U623)</f>
        <v>-0.64690206225268909</v>
      </c>
      <c r="U268" s="33">
        <f>(VLOOKUP($A268,Skaters!$A1:$V623,22,FALSE)-AVERAGE(Skaters!V3:V623))/STDEV(Skaters!V3:V623)</f>
        <v>-1.2078191348136267</v>
      </c>
      <c r="V268" s="33">
        <f>IFERROR((VLOOKUP($A268,Skaters!A1:X623,23,FALSE)-AVERAGE(Skaters!W3:W623))/STDEV(Skaters!W3:W623),0)</f>
        <v>0</v>
      </c>
      <c r="W268" s="33">
        <f>IFERROR((VLOOKUP($A268,Skaters!A1:X623,24,FALSE)-AVERAGE(Skaters!X3:X623))/STDEV(Skaters!X3:X623),0)</f>
        <v>0</v>
      </c>
    </row>
    <row r="269" spans="1:23" ht="21.25" customHeight="1" x14ac:dyDescent="0.2">
      <c r="A269" s="47" t="s">
        <v>437</v>
      </c>
      <c r="B269" s="38" t="s">
        <v>86</v>
      </c>
      <c r="C269" s="39">
        <v>27</v>
      </c>
      <c r="D269" s="38" t="s">
        <v>84</v>
      </c>
      <c r="E269" s="40">
        <f t="shared" si="8"/>
        <v>-8.6893986949296842E-2</v>
      </c>
      <c r="F269" s="41">
        <f t="shared" si="9"/>
        <v>-2.1193655353487035E-3</v>
      </c>
      <c r="G269" s="42">
        <f>VLOOKUP(A269,Skaters!A1:G623,7,FALSE)</f>
        <v>41</v>
      </c>
      <c r="H269" s="43">
        <f>(VLOOKUP($A269,Skaters!$A1:$V623,8,FALSE)-AVERAGE(Skaters!H3:H623))/STDEV(Skaters!H3:H623)</f>
        <v>0.1671020812496119</v>
      </c>
      <c r="I269" s="33">
        <f>(VLOOKUP($A269,Skaters!$A1:$V623,10,FALSE)-AVERAGE(Skaters!J3:J623))/STDEV(Skaters!J3:J623)</f>
        <v>-0.48959148387575463</v>
      </c>
      <c r="J269" s="33">
        <f>(VLOOKUP($A269,Skaters!$A1:$V623,11,FALSE)-AVERAGE(Skaters!K3:K623))/STDEV(Skaters!K3:K623)</f>
        <v>-0.35603737104329225</v>
      </c>
      <c r="K269" s="33">
        <f>(VLOOKUP($A269,Skaters!$A1:$V623,12,FALSE)-AVERAGE(Skaters!L3:L623))/STDEV(Skaters!L3:L623)</f>
        <v>-0.45410950292336238</v>
      </c>
      <c r="L269" s="33">
        <f>(VLOOKUP($A269,Skaters!$A1:$V623,13,FALSE)-AVERAGE(Skaters!M3:M623))/STDEV(Skaters!M3:M623)</f>
        <v>-0.24191441195793831</v>
      </c>
      <c r="M269" s="33">
        <f>(VLOOKUP($A269,Skaters!$A1:$V623,14,FALSE)-AVERAGE(Skaters!N3:N623))/STDEV(Skaters!N3:N623)</f>
        <v>-0.71432470855076202</v>
      </c>
      <c r="N269" s="33">
        <f>(VLOOKUP($A269,Skaters!$A1:$V623,15,FALSE)-AVERAGE(Skaters!O3:O623))/STDEV(Skaters!O3:O623)</f>
        <v>-0.71992304592620182</v>
      </c>
      <c r="O269" s="33">
        <f>(VLOOKUP($A269,Skaters!$A1:$V623,16,FALSE)-AVERAGE(Skaters!P3:P623))/STDEV(Skaters!P3:P623)</f>
        <v>0.3717710116830002</v>
      </c>
      <c r="P269" s="33">
        <f>(VLOOKUP($A269,Skaters!$A1:$V623,17,FALSE)-AVERAGE(Skaters!Q3:Q623))/STDEV(Skaters!Q3:Q623)</f>
        <v>-0.17390343982140563</v>
      </c>
      <c r="Q269" s="33">
        <f>(VLOOKUP($A269,Skaters!$A1:$V623,18,FALSE)-AVERAGE(Skaters!R3:R623))/STDEV(Skaters!R3:R623)</f>
        <v>1.3488013141708901</v>
      </c>
      <c r="R269" s="33">
        <f>(VLOOKUP($A269,Skaters!$A1:$V623,19,FALSE)-AVERAGE(Skaters!S3:S623))/STDEV(Skaters!S3:S623)</f>
        <v>-0.41141404492182826</v>
      </c>
      <c r="S269" s="33">
        <f>(VLOOKUP($A269,Skaters!$A1:$V623,20,FALSE)-AVERAGE(Skaters!T3:T623))/STDEV(Skaters!T3:T623)</f>
        <v>-0.5927671975926263</v>
      </c>
      <c r="T269" s="33">
        <f>(VLOOKUP($A269,Skaters!$A1:$V623,21,FALSE)-AVERAGE(Skaters!U3:U623))/STDEV(Skaters!U3:U623)</f>
        <v>-0.64690211154418287</v>
      </c>
      <c r="U269" s="33">
        <f>(VLOOKUP($A269,Skaters!$A1:$V623,22,FALSE)-AVERAGE(Skaters!V3:V623))/STDEV(Skaters!V3:V623)</f>
        <v>-1.2078191348136267</v>
      </c>
      <c r="V269" s="33">
        <f>IFERROR((VLOOKUP($A269,Skaters!A1:X623,23,FALSE)-AVERAGE(Skaters!W3:W623))/STDEV(Skaters!W3:W623),0)</f>
        <v>0</v>
      </c>
      <c r="W269" s="33">
        <f>IFERROR((VLOOKUP($A269,Skaters!A1:X623,24,FALSE)-AVERAGE(Skaters!X3:X623))/STDEV(Skaters!X3:X623),0)</f>
        <v>0</v>
      </c>
    </row>
    <row r="270" spans="1:23" ht="21.25" customHeight="1" x14ac:dyDescent="0.2">
      <c r="A270" s="47" t="s">
        <v>280</v>
      </c>
      <c r="B270" s="38" t="s">
        <v>74</v>
      </c>
      <c r="C270" s="39">
        <v>23</v>
      </c>
      <c r="D270" s="38" t="s">
        <v>73</v>
      </c>
      <c r="E270" s="40">
        <f t="shared" si="8"/>
        <v>-0.14793610175829142</v>
      </c>
      <c r="F270" s="41">
        <f t="shared" si="9"/>
        <v>-3.6081976038607661E-3</v>
      </c>
      <c r="G270" s="42">
        <f>VLOOKUP(A270,Skaters!A1:G623,7,FALSE)</f>
        <v>41</v>
      </c>
      <c r="H270" s="43">
        <f>(VLOOKUP($A270,Skaters!$A1:$V623,8,FALSE)-AVERAGE(Skaters!H3:H623))/STDEV(Skaters!H3:H623)</f>
        <v>0.1480848992773442</v>
      </c>
      <c r="I270" s="33">
        <f>(VLOOKUP($A270,Skaters!$A1:$V623,10,FALSE)-AVERAGE(Skaters!J3:J623))/STDEV(Skaters!J3:J623)</f>
        <v>0.75973665245466004</v>
      </c>
      <c r="J270" s="33">
        <f>(VLOOKUP($A270,Skaters!$A1:$V623,11,FALSE)-AVERAGE(Skaters!K3:K623))/STDEV(Skaters!K3:K623)</f>
        <v>0.27137604377665064</v>
      </c>
      <c r="K270" s="33">
        <f>(VLOOKUP($A270,Skaters!$A1:$V623,12,FALSE)-AVERAGE(Skaters!L3:L623))/STDEV(Skaters!L3:L623)</f>
        <v>0.52826671196471464</v>
      </c>
      <c r="L270" s="33">
        <f>(VLOOKUP($A270,Skaters!$A1:$V623,13,FALSE)-AVERAGE(Skaters!M3:M623))/STDEV(Skaters!M3:M623)</f>
        <v>7.5868846386062588E-2</v>
      </c>
      <c r="M270" s="33">
        <f>(VLOOKUP($A270,Skaters!$A1:$V623,14,FALSE)-AVERAGE(Skaters!N3:N623))/STDEV(Skaters!N3:N623)</f>
        <v>0.44336892210861945</v>
      </c>
      <c r="N270" s="33">
        <f>(VLOOKUP($A270,Skaters!$A1:$V623,15,FALSE)-AVERAGE(Skaters!O3:O623))/STDEV(Skaters!O3:O623)</f>
        <v>0.24445403457356044</v>
      </c>
      <c r="O270" s="33">
        <f>(VLOOKUP($A270,Skaters!$A1:$V623,16,FALSE)-AVERAGE(Skaters!P3:P623))/STDEV(Skaters!P3:P623)</f>
        <v>-0.53610874511963258</v>
      </c>
      <c r="P270" s="33">
        <f>(VLOOKUP($A270,Skaters!$A1:$V623,17,FALSE)-AVERAGE(Skaters!Q3:Q623))/STDEV(Skaters!Q3:Q623)</f>
        <v>-0.49897815137252355</v>
      </c>
      <c r="Q270" s="33">
        <f>(VLOOKUP($A270,Skaters!$A1:$V623,18,FALSE)-AVERAGE(Skaters!R3:R623))/STDEV(Skaters!R3:R623)</f>
        <v>-0.96326293382959249</v>
      </c>
      <c r="R270" s="33">
        <f>(VLOOKUP($A270,Skaters!$A1:$V623,19,FALSE)-AVERAGE(Skaters!S3:S623))/STDEV(Skaters!S3:S623)</f>
        <v>0.60274200200123096</v>
      </c>
      <c r="S270" s="33">
        <f>(VLOOKUP($A270,Skaters!$A1:$V623,20,FALSE)-AVERAGE(Skaters!T3:T623))/STDEV(Skaters!T3:T623)</f>
        <v>-0.50336778457915898</v>
      </c>
      <c r="T270" s="33">
        <f>(VLOOKUP($A270,Skaters!$A1:$V623,21,FALSE)-AVERAGE(Skaters!U3:U623))/STDEV(Skaters!U3:U623)</f>
        <v>-0.53860866316380129</v>
      </c>
      <c r="U270" s="33">
        <f>(VLOOKUP($A270,Skaters!$A1:$V623,22,FALSE)-AVERAGE(Skaters!V3:V623))/STDEV(Skaters!V3:V623)</f>
        <v>0.88147984927497225</v>
      </c>
      <c r="V270" s="33">
        <f>IFERROR((VLOOKUP($A270,Skaters!A1:X623,23,FALSE)-AVERAGE(Skaters!W3:W623))/STDEV(Skaters!W3:W623),0)</f>
        <v>0</v>
      </c>
      <c r="W270" s="33">
        <f>IFERROR((VLOOKUP($A270,Skaters!A1:X623,24,FALSE)-AVERAGE(Skaters!X3:X623))/STDEV(Skaters!X3:X623),0)</f>
        <v>0</v>
      </c>
    </row>
    <row r="271" spans="1:23" ht="21.25" customHeight="1" x14ac:dyDescent="0.15">
      <c r="A271" s="44" t="s">
        <v>225</v>
      </c>
      <c r="B271" s="45" t="s">
        <v>163</v>
      </c>
      <c r="C271" s="46">
        <v>34</v>
      </c>
      <c r="D271" s="45" t="s">
        <v>63</v>
      </c>
      <c r="E271" s="40">
        <f t="shared" si="8"/>
        <v>-0.1961135756286756</v>
      </c>
      <c r="F271" s="41">
        <f t="shared" si="9"/>
        <v>-4.6693708483018003E-3</v>
      </c>
      <c r="G271" s="42">
        <f>VLOOKUP(A271,Skaters!A1:G623,7,FALSE)</f>
        <v>42</v>
      </c>
      <c r="H271" s="43">
        <f>(VLOOKUP($A271,Skaters!$A1:$V623,8,FALSE)-AVERAGE(Skaters!H3:H623))/STDEV(Skaters!H3:H623)</f>
        <v>4.8366531831841086E-2</v>
      </c>
      <c r="I271" s="33">
        <f>(VLOOKUP($A271,Skaters!$A1:$V623,10,FALSE)-AVERAGE(Skaters!J3:J623))/STDEV(Skaters!J3:J623)</f>
        <v>0.45082479628199867</v>
      </c>
      <c r="J271" s="33">
        <f>(VLOOKUP($A271,Skaters!$A1:$V623,11,FALSE)-AVERAGE(Skaters!K3:K623))/STDEV(Skaters!K3:K623)</f>
        <v>0.8986075217594589</v>
      </c>
      <c r="K271" s="33">
        <f>(VLOOKUP($A271,Skaters!$A1:$V623,12,FALSE)-AVERAGE(Skaters!L3:L623))/STDEV(Skaters!L3:L623)</f>
        <v>0.77632671014705545</v>
      </c>
      <c r="L271" s="33">
        <f>(VLOOKUP($A271,Skaters!$A1:$V623,13,FALSE)-AVERAGE(Skaters!M3:M623))/STDEV(Skaters!M3:M623)</f>
        <v>0.37732246842714434</v>
      </c>
      <c r="M271" s="33">
        <f>(VLOOKUP($A271,Skaters!$A1:$V623,14,FALSE)-AVERAGE(Skaters!N3:N623))/STDEV(Skaters!N3:N623)</f>
        <v>0.87896083778666445</v>
      </c>
      <c r="N271" s="33">
        <f>(VLOOKUP($A271,Skaters!$A1:$V623,15,FALSE)-AVERAGE(Skaters!O3:O623))/STDEV(Skaters!O3:O623)</f>
        <v>1.0130633038746901</v>
      </c>
      <c r="O271" s="33">
        <f>(VLOOKUP($A271,Skaters!$A1:$V623,16,FALSE)-AVERAGE(Skaters!P3:P623))/STDEV(Skaters!P3:P623)</f>
        <v>-0.9400842639295568</v>
      </c>
      <c r="P271" s="33">
        <f>(VLOOKUP($A271,Skaters!$A1:$V623,17,FALSE)-AVERAGE(Skaters!Q3:Q623))/STDEV(Skaters!Q3:Q623)</f>
        <v>-1.604509481638805</v>
      </c>
      <c r="Q271" s="33">
        <f>(VLOOKUP($A271,Skaters!$A1:$V623,18,FALSE)-AVERAGE(Skaters!R3:R623))/STDEV(Skaters!R3:R623)</f>
        <v>-1.9958474020424108</v>
      </c>
      <c r="R271" s="33">
        <f>(VLOOKUP($A271,Skaters!$A1:$V623,19,FALSE)-AVERAGE(Skaters!S3:S623))/STDEV(Skaters!S3:S623)</f>
        <v>-9.1810267188867978E-2</v>
      </c>
      <c r="S271" s="33">
        <f>(VLOOKUP($A271,Skaters!$A1:$V623,20,FALSE)-AVERAGE(Skaters!T3:T623))/STDEV(Skaters!T3:T623)</f>
        <v>-0.58400092308099183</v>
      </c>
      <c r="T271" s="33">
        <f>(VLOOKUP($A271,Skaters!$A1:$V623,21,FALSE)-AVERAGE(Skaters!U3:U623))/STDEV(Skaters!U3:U623)</f>
        <v>-0.61732674110733965</v>
      </c>
      <c r="U271" s="33">
        <f>(VLOOKUP($A271,Skaters!$A1:$V623,22,FALSE)-AVERAGE(Skaters!V3:V623))/STDEV(Skaters!V3:V623)</f>
        <v>-0.13486933081076538</v>
      </c>
      <c r="V271" s="33">
        <f>IFERROR((VLOOKUP($A271,Skaters!A1:X623,23,FALSE)-AVERAGE(Skaters!W3:W623))/STDEV(Skaters!W3:W623),0)</f>
        <v>0</v>
      </c>
      <c r="W271" s="33">
        <f>IFERROR((VLOOKUP($A271,Skaters!A1:X623,24,FALSE)-AVERAGE(Skaters!X3:X623))/STDEV(Skaters!X3:X623),0)</f>
        <v>0</v>
      </c>
    </row>
    <row r="272" spans="1:23" ht="21.25" customHeight="1" x14ac:dyDescent="0.15">
      <c r="A272" s="44" t="s">
        <v>365</v>
      </c>
      <c r="B272" s="45" t="s">
        <v>72</v>
      </c>
      <c r="C272" s="46">
        <v>24</v>
      </c>
      <c r="D272" s="45" t="s">
        <v>73</v>
      </c>
      <c r="E272" s="40">
        <f t="shared" si="8"/>
        <v>-0.20182744993098689</v>
      </c>
      <c r="F272" s="41">
        <f t="shared" si="9"/>
        <v>-4.4850544429108196E-3</v>
      </c>
      <c r="G272" s="42">
        <f>VLOOKUP(A272,Skaters!A1:G623,7,FALSE)</f>
        <v>45</v>
      </c>
      <c r="H272" s="43">
        <f>(VLOOKUP($A272,Skaters!$A1:$V623,8,FALSE)-AVERAGE(Skaters!H3:H623))/STDEV(Skaters!H3:H623)</f>
        <v>-0.54335987016290277</v>
      </c>
      <c r="I272" s="33">
        <f>(VLOOKUP($A272,Skaters!$A1:$V623,10,FALSE)-AVERAGE(Skaters!J3:J623))/STDEV(Skaters!J3:J623)</f>
        <v>-0.2761944421276773</v>
      </c>
      <c r="J272" s="33">
        <f>(VLOOKUP($A272,Skaters!$A1:$V623,11,FALSE)-AVERAGE(Skaters!K3:K623))/STDEV(Skaters!K3:K623)</f>
        <v>0.34100070740485522</v>
      </c>
      <c r="K272" s="33">
        <f>(VLOOKUP($A272,Skaters!$A1:$V623,12,FALSE)-AVERAGE(Skaters!L3:L623))/STDEV(Skaters!L3:L623)</f>
        <v>8.3855078055038057E-2</v>
      </c>
      <c r="L272" s="33">
        <f>(VLOOKUP($A272,Skaters!$A1:$V623,13,FALSE)-AVERAGE(Skaters!M3:M623))/STDEV(Skaters!M3:M623)</f>
        <v>-0.35505902087998886</v>
      </c>
      <c r="M272" s="33">
        <f>(VLOOKUP($A272,Skaters!$A1:$V623,14,FALSE)-AVERAGE(Skaters!N3:N623))/STDEV(Skaters!N3:N623)</f>
        <v>-0.27693601206913854</v>
      </c>
      <c r="N272" s="33">
        <f>(VLOOKUP($A272,Skaters!$A1:$V623,15,FALSE)-AVERAGE(Skaters!O3:O623))/STDEV(Skaters!O3:O623)</f>
        <v>-0.39463392867351221</v>
      </c>
      <c r="O272" s="33">
        <f>(VLOOKUP($A272,Skaters!$A1:$V623,16,FALSE)-AVERAGE(Skaters!P3:P623))/STDEV(Skaters!P3:P623)</f>
        <v>-0.36988216054728523</v>
      </c>
      <c r="P272" s="33">
        <f>(VLOOKUP($A272,Skaters!$A1:$V623,17,FALSE)-AVERAGE(Skaters!Q3:Q623))/STDEV(Skaters!Q3:Q623)</f>
        <v>1.0438695263817179</v>
      </c>
      <c r="Q272" s="33">
        <f>(VLOOKUP($A272,Skaters!$A1:$V623,18,FALSE)-AVERAGE(Skaters!R3:R623))/STDEV(Skaters!R3:R623)</f>
        <v>0.85294139489262144</v>
      </c>
      <c r="R272" s="33">
        <f>(VLOOKUP($A272,Skaters!$A1:$V623,19,FALSE)-AVERAGE(Skaters!S3:S623))/STDEV(Skaters!S3:S623)</f>
        <v>-6.4961573444201018E-2</v>
      </c>
      <c r="S272" s="33">
        <f>(VLOOKUP($A272,Skaters!$A1:$V623,20,FALSE)-AVERAGE(Skaters!T3:T623))/STDEV(Skaters!T3:T623)</f>
        <v>-0.44195021577308624</v>
      </c>
      <c r="T272" s="33">
        <f>(VLOOKUP($A272,Skaters!$A1:$V623,21,FALSE)-AVERAGE(Skaters!U3:U623))/STDEV(Skaters!U3:U623)</f>
        <v>-0.46447163595981716</v>
      </c>
      <c r="U272" s="33">
        <f>(VLOOKUP($A272,Skaters!$A1:$V623,22,FALSE)-AVERAGE(Skaters!V3:V623))/STDEV(Skaters!V3:V623)</f>
        <v>0.88306453106682825</v>
      </c>
      <c r="V272" s="33">
        <f>IFERROR((VLOOKUP($A272,Skaters!A1:X623,23,FALSE)-AVERAGE(Skaters!W3:W623))/STDEV(Skaters!W3:W623),0)</f>
        <v>0</v>
      </c>
      <c r="W272" s="33">
        <f>IFERROR((VLOOKUP($A272,Skaters!A1:X623,24,FALSE)-AVERAGE(Skaters!X3:X623))/STDEV(Skaters!X3:X623),0)</f>
        <v>0</v>
      </c>
    </row>
    <row r="273" spans="1:23" ht="21.25" customHeight="1" x14ac:dyDescent="0.2">
      <c r="A273" s="47" t="s">
        <v>561</v>
      </c>
      <c r="B273" s="38" t="s">
        <v>83</v>
      </c>
      <c r="C273" s="39">
        <v>31</v>
      </c>
      <c r="D273" s="38" t="s">
        <v>84</v>
      </c>
      <c r="E273" s="40">
        <f t="shared" si="8"/>
        <v>-0.2056413422614074</v>
      </c>
      <c r="F273" s="41">
        <f t="shared" si="9"/>
        <v>-5.0156424941806685E-3</v>
      </c>
      <c r="G273" s="42">
        <f>VLOOKUP(A273,Skaters!A1:G623,7,FALSE)</f>
        <v>41</v>
      </c>
      <c r="H273" s="43">
        <f>(VLOOKUP($A273,Skaters!$A1:$V623,8,FALSE)-AVERAGE(Skaters!H3:H623))/STDEV(Skaters!H3:H623)</f>
        <v>0.8521998561592945</v>
      </c>
      <c r="I273" s="33">
        <f>(VLOOKUP($A273,Skaters!$A1:$V623,10,FALSE)-AVERAGE(Skaters!J3:J623))/STDEV(Skaters!J3:J623)</f>
        <v>-1.0543262432780032</v>
      </c>
      <c r="J273" s="33">
        <f>(VLOOKUP($A273,Skaters!$A1:$V623,11,FALSE)-AVERAGE(Skaters!K3:K623))/STDEV(Skaters!K3:K623)</f>
        <v>-0.81949430159895786</v>
      </c>
      <c r="K273" s="33">
        <f>(VLOOKUP($A273,Skaters!$A1:$V623,12,FALSE)-AVERAGE(Skaters!L3:L623))/STDEV(Skaters!L3:L623)</f>
        <v>-1.0110343481104931</v>
      </c>
      <c r="L273" s="33">
        <f>(VLOOKUP($A273,Skaters!$A1:$V623,13,FALSE)-AVERAGE(Skaters!M3:M623))/STDEV(Skaters!M3:M623)</f>
        <v>-0.97283628379836096</v>
      </c>
      <c r="M273" s="33">
        <f>(VLOOKUP($A273,Skaters!$A1:$V623,14,FALSE)-AVERAGE(Skaters!N3:N623))/STDEV(Skaters!N3:N623)</f>
        <v>-0.80355815689166354</v>
      </c>
      <c r="N273" s="33">
        <f>(VLOOKUP($A273,Skaters!$A1:$V623,15,FALSE)-AVERAGE(Skaters!O3:O623))/STDEV(Skaters!O3:O623)</f>
        <v>-0.90330620294239317</v>
      </c>
      <c r="O273" s="33">
        <f>(VLOOKUP($A273,Skaters!$A1:$V623,16,FALSE)-AVERAGE(Skaters!P3:P623))/STDEV(Skaters!P3:P623)</f>
        <v>2.7866643332903611</v>
      </c>
      <c r="P273" s="33">
        <f>(VLOOKUP($A273,Skaters!$A1:$V623,17,FALSE)-AVERAGE(Skaters!Q3:Q623))/STDEV(Skaters!Q3:Q623)</f>
        <v>1.3845067381508769</v>
      </c>
      <c r="Q273" s="33">
        <f>(VLOOKUP($A273,Skaters!$A1:$V623,18,FALSE)-AVERAGE(Skaters!R3:R623))/STDEV(Skaters!R3:R623)</f>
        <v>0.75765735606594675</v>
      </c>
      <c r="R273" s="33">
        <f>(VLOOKUP($A273,Skaters!$A1:$V623,19,FALSE)-AVERAGE(Skaters!S3:S623))/STDEV(Skaters!S3:S623)</f>
        <v>-0.95578980597883723</v>
      </c>
      <c r="S273" s="33">
        <f>(VLOOKUP($A273,Skaters!$A1:$V623,20,FALSE)-AVERAGE(Skaters!T3:T623))/STDEV(Skaters!T3:T623)</f>
        <v>-0.5927671975926263</v>
      </c>
      <c r="T273" s="33">
        <f>(VLOOKUP($A273,Skaters!$A1:$V623,21,FALSE)-AVERAGE(Skaters!U3:U623))/STDEV(Skaters!U3:U623)</f>
        <v>-0.64690234740083585</v>
      </c>
      <c r="U273" s="33">
        <f>(VLOOKUP($A273,Skaters!$A1:$V623,22,FALSE)-AVERAGE(Skaters!V3:V623))/STDEV(Skaters!V3:V623)</f>
        <v>-1.2078191348136267</v>
      </c>
      <c r="V273" s="33">
        <f>IFERROR((VLOOKUP($A273,Skaters!A1:X623,23,FALSE)-AVERAGE(Skaters!W3:W623))/STDEV(Skaters!W3:W623),0)</f>
        <v>0</v>
      </c>
      <c r="W273" s="33">
        <f>IFERROR((VLOOKUP($A273,Skaters!A1:X623,24,FALSE)-AVERAGE(Skaters!X3:X623))/STDEV(Skaters!X3:X623),0)</f>
        <v>0</v>
      </c>
    </row>
    <row r="274" spans="1:23" ht="21.25" customHeight="1" x14ac:dyDescent="0.2">
      <c r="A274" s="47" t="s">
        <v>521</v>
      </c>
      <c r="B274" s="38" t="s">
        <v>62</v>
      </c>
      <c r="C274" s="39">
        <v>29</v>
      </c>
      <c r="D274" s="38" t="s">
        <v>84</v>
      </c>
      <c r="E274" s="40">
        <f t="shared" si="8"/>
        <v>-0.23660846774612709</v>
      </c>
      <c r="F274" s="41">
        <f t="shared" si="9"/>
        <v>-5.3774651760483431E-3</v>
      </c>
      <c r="G274" s="42">
        <f>VLOOKUP(A274,Skaters!A1:G623,7,FALSE)</f>
        <v>44</v>
      </c>
      <c r="H274" s="43">
        <f>(VLOOKUP($A274,Skaters!$A1:$V623,8,FALSE)-AVERAGE(Skaters!H3:H623))/STDEV(Skaters!H3:H623)</f>
        <v>0.93477613068155863</v>
      </c>
      <c r="I274" s="33">
        <f>(VLOOKUP($A274,Skaters!$A1:$V623,10,FALSE)-AVERAGE(Skaters!J3:J623))/STDEV(Skaters!J3:J623)</f>
        <v>-1.0924623029515135</v>
      </c>
      <c r="J274" s="33">
        <f>(VLOOKUP($A274,Skaters!$A1:$V623,11,FALSE)-AVERAGE(Skaters!K3:K623))/STDEV(Skaters!K3:K623)</f>
        <v>-0.35213984071789523</v>
      </c>
      <c r="K274" s="33">
        <f>(VLOOKUP($A274,Skaters!$A1:$V623,12,FALSE)-AVERAGE(Skaters!L3:L623))/STDEV(Skaters!L3:L623)</f>
        <v>-0.73572066357175225</v>
      </c>
      <c r="L274" s="33">
        <f>(VLOOKUP($A274,Skaters!$A1:$V623,13,FALSE)-AVERAGE(Skaters!M3:M623))/STDEV(Skaters!M3:M623)</f>
        <v>-0.98589231020785173</v>
      </c>
      <c r="M274" s="33">
        <f>(VLOOKUP($A274,Skaters!$A1:$V623,14,FALSE)-AVERAGE(Skaters!N3:N623))/STDEV(Skaters!N3:N623)</f>
        <v>-0.80778473810532614</v>
      </c>
      <c r="N274" s="33">
        <f>(VLOOKUP($A274,Skaters!$A1:$V623,15,FALSE)-AVERAGE(Skaters!O3:O623))/STDEV(Skaters!O3:O623)</f>
        <v>-0.91165006132480331</v>
      </c>
      <c r="O274" s="33">
        <f>(VLOOKUP($A274,Skaters!$A1:$V623,16,FALSE)-AVERAGE(Skaters!P3:P623))/STDEV(Skaters!P3:P623)</f>
        <v>1.8243192776217547</v>
      </c>
      <c r="P274" s="33">
        <f>(VLOOKUP($A274,Skaters!$A1:$V623,17,FALSE)-AVERAGE(Skaters!Q3:Q623))/STDEV(Skaters!Q3:Q623)</f>
        <v>0.73631963888134033</v>
      </c>
      <c r="Q274" s="33">
        <f>(VLOOKUP($A274,Skaters!$A1:$V623,18,FALSE)-AVERAGE(Skaters!R3:R623))/STDEV(Skaters!R3:R623)</f>
        <v>1.2812167698341821</v>
      </c>
      <c r="R274" s="33">
        <f>(VLOOKUP($A274,Skaters!$A1:$V623,19,FALSE)-AVERAGE(Skaters!S3:S623))/STDEV(Skaters!S3:S623)</f>
        <v>-0.94981137116367531</v>
      </c>
      <c r="S274" s="33">
        <f>(VLOOKUP($A274,Skaters!$A1:$V623,20,FALSE)-AVERAGE(Skaters!T3:T623))/STDEV(Skaters!T3:T623)</f>
        <v>-0.5927671975926263</v>
      </c>
      <c r="T274" s="33">
        <f>(VLOOKUP($A274,Skaters!$A1:$V623,21,FALSE)-AVERAGE(Skaters!U3:U623))/STDEV(Skaters!U3:U623)</f>
        <v>-0.64690234740083585</v>
      </c>
      <c r="U274" s="33">
        <f>(VLOOKUP($A274,Skaters!$A1:$V623,22,FALSE)-AVERAGE(Skaters!V3:V623))/STDEV(Skaters!V3:V623)</f>
        <v>-1.2078191348136267</v>
      </c>
      <c r="V274" s="33">
        <f>IFERROR((VLOOKUP($A274,Skaters!A1:X623,23,FALSE)-AVERAGE(Skaters!W3:W623))/STDEV(Skaters!W3:W623),0)</f>
        <v>0</v>
      </c>
      <c r="W274" s="33">
        <f>IFERROR((VLOOKUP($A274,Skaters!A1:X623,24,FALSE)-AVERAGE(Skaters!X3:X623))/STDEV(Skaters!X3:X623),0)</f>
        <v>0</v>
      </c>
    </row>
    <row r="275" spans="1:23" ht="21.25" customHeight="1" x14ac:dyDescent="0.2">
      <c r="A275" s="47" t="s">
        <v>283</v>
      </c>
      <c r="B275" s="38" t="s">
        <v>153</v>
      </c>
      <c r="C275" s="39">
        <v>26</v>
      </c>
      <c r="D275" s="38" t="s">
        <v>60</v>
      </c>
      <c r="E275" s="40">
        <f t="shared" si="8"/>
        <v>-0.24511599802572381</v>
      </c>
      <c r="F275" s="41">
        <f t="shared" si="9"/>
        <v>-6.1278999506430955E-3</v>
      </c>
      <c r="G275" s="42">
        <f>VLOOKUP(A275,Skaters!A1:G623,7,FALSE)</f>
        <v>40</v>
      </c>
      <c r="H275" s="43">
        <f>(VLOOKUP($A275,Skaters!$A1:$V623,8,FALSE)-AVERAGE(Skaters!H3:H623))/STDEV(Skaters!H3:H623)</f>
        <v>0.24780879159221864</v>
      </c>
      <c r="I275" s="33">
        <f>(VLOOKUP($A275,Skaters!$A1:$V623,10,FALSE)-AVERAGE(Skaters!J3:J623))/STDEV(Skaters!J3:J623)</f>
        <v>0.91540653184954857</v>
      </c>
      <c r="J275" s="33">
        <f>(VLOOKUP($A275,Skaters!$A1:$V623,11,FALSE)-AVERAGE(Skaters!K3:K623))/STDEV(Skaters!K3:K623)</f>
        <v>-0.29723146517073429</v>
      </c>
      <c r="K275" s="33">
        <f>(VLOOKUP($A275,Skaters!$A1:$V623,12,FALSE)-AVERAGE(Skaters!L3:L623))/STDEV(Skaters!L3:L623)</f>
        <v>0.2447918238301435</v>
      </c>
      <c r="L275" s="33">
        <f>(VLOOKUP($A275,Skaters!$A1:$V623,13,FALSE)-AVERAGE(Skaters!M3:M623))/STDEV(Skaters!M3:M623)</f>
        <v>0.57170516658028558</v>
      </c>
      <c r="M275" s="33">
        <f>(VLOOKUP($A275,Skaters!$A1:$V623,14,FALSE)-AVERAGE(Skaters!N3:N623))/STDEV(Skaters!N3:N623)</f>
        <v>1.2429943397967527</v>
      </c>
      <c r="N275" s="33">
        <f>(VLOOKUP($A275,Skaters!$A1:$V623,15,FALSE)-AVERAGE(Skaters!O3:O623))/STDEV(Skaters!O3:O623)</f>
        <v>0.39694388084823989</v>
      </c>
      <c r="O275" s="33">
        <f>(VLOOKUP($A275,Skaters!$A1:$V623,16,FALSE)-AVERAGE(Skaters!P3:P623))/STDEV(Skaters!P3:P623)</f>
        <v>-0.69235301274256211</v>
      </c>
      <c r="P275" s="33">
        <f>(VLOOKUP($A275,Skaters!$A1:$V623,17,FALSE)-AVERAGE(Skaters!Q3:Q623))/STDEV(Skaters!Q3:Q623)</f>
        <v>0.31931014653693596</v>
      </c>
      <c r="Q275" s="33">
        <f>(VLOOKUP($A275,Skaters!$A1:$V623,18,FALSE)-AVERAGE(Skaters!R3:R623))/STDEV(Skaters!R3:R623)</f>
        <v>-1.1395870993905015</v>
      </c>
      <c r="R275" s="33">
        <f>(VLOOKUP($A275,Skaters!$A1:$V623,19,FALSE)-AVERAGE(Skaters!S3:S623))/STDEV(Skaters!S3:S623)</f>
        <v>0.84607843045058451</v>
      </c>
      <c r="S275" s="33">
        <f>(VLOOKUP($A275,Skaters!$A1:$V623,20,FALSE)-AVERAGE(Skaters!T3:T623))/STDEV(Skaters!T3:T623)</f>
        <v>-0.18236707057651916</v>
      </c>
      <c r="T275" s="33">
        <f>(VLOOKUP($A275,Skaters!$A1:$V623,21,FALSE)-AVERAGE(Skaters!U3:U623))/STDEV(Skaters!U3:U623)</f>
        <v>-0.1210196815775936</v>
      </c>
      <c r="U275" s="33">
        <f>(VLOOKUP($A275,Skaters!$A1:$V623,22,FALSE)-AVERAGE(Skaters!V3:V623))/STDEV(Skaters!V3:V623)</f>
        <v>0.81928404274134592</v>
      </c>
      <c r="V275" s="33">
        <f>IFERROR((VLOOKUP($A275,Skaters!A1:X623,23,FALSE)-AVERAGE(Skaters!W3:W623))/STDEV(Skaters!W3:W623),0)</f>
        <v>0</v>
      </c>
      <c r="W275" s="33">
        <f>IFERROR((VLOOKUP($A275,Skaters!A1:X623,24,FALSE)-AVERAGE(Skaters!X3:X623))/STDEV(Skaters!X3:X623),0)</f>
        <v>0</v>
      </c>
    </row>
    <row r="276" spans="1:23" ht="21.25" customHeight="1" x14ac:dyDescent="0.15">
      <c r="A276" s="44" t="s">
        <v>375</v>
      </c>
      <c r="B276" s="48" t="s">
        <v>216</v>
      </c>
      <c r="C276" s="49">
        <v>28</v>
      </c>
      <c r="D276" s="48" t="s">
        <v>84</v>
      </c>
      <c r="E276" s="40">
        <f t="shared" si="8"/>
        <v>-0.25153190702747935</v>
      </c>
      <c r="F276" s="41">
        <f t="shared" si="9"/>
        <v>-6.4495360776276756E-3</v>
      </c>
      <c r="G276" s="42">
        <f>VLOOKUP(A276,Skaters!A1:G623,7,FALSE)</f>
        <v>39</v>
      </c>
      <c r="H276" s="43">
        <f>(VLOOKUP($A276,Skaters!$A1:$V623,8,FALSE)-AVERAGE(Skaters!H3:H623))/STDEV(Skaters!H3:H623)</f>
        <v>1.664726674750725</v>
      </c>
      <c r="I276" s="33">
        <f>(VLOOKUP($A276,Skaters!$A1:$V623,10,FALSE)-AVERAGE(Skaters!J3:J623))/STDEV(Skaters!J3:J623)</f>
        <v>-0.73034404500302941</v>
      </c>
      <c r="J276" s="33">
        <f>(VLOOKUP($A276,Skaters!$A1:$V623,11,FALSE)-AVERAGE(Skaters!K3:K623))/STDEV(Skaters!K3:K623)</f>
        <v>-0.10957627580000873</v>
      </c>
      <c r="K276" s="33">
        <f>(VLOOKUP($A276,Skaters!$A1:$V623,12,FALSE)-AVERAGE(Skaters!L3:L623))/STDEV(Skaters!L3:L623)</f>
        <v>-0.41288227689363288</v>
      </c>
      <c r="L276" s="33">
        <f>(VLOOKUP($A276,Skaters!$A1:$V623,13,FALSE)-AVERAGE(Skaters!M3:M623))/STDEV(Skaters!M3:M623)</f>
        <v>0.1216940639455435</v>
      </c>
      <c r="M276" s="33">
        <f>(VLOOKUP($A276,Skaters!$A1:$V623,14,FALSE)-AVERAGE(Skaters!N3:N623))/STDEV(Skaters!N3:N623)</f>
        <v>-0.49448628286770491</v>
      </c>
      <c r="N276" s="33">
        <f>(VLOOKUP($A276,Skaters!$A1:$V623,15,FALSE)-AVERAGE(Skaters!O3:O623))/STDEV(Skaters!O3:O623)</f>
        <v>-0.35001930127981623</v>
      </c>
      <c r="O276" s="33">
        <f>(VLOOKUP($A276,Skaters!$A1:$V623,16,FALSE)-AVERAGE(Skaters!P3:P623))/STDEV(Skaters!P3:P623)</f>
        <v>1.2909390151228299</v>
      </c>
      <c r="P276" s="33">
        <f>(VLOOKUP($A276,Skaters!$A1:$V623,17,FALSE)-AVERAGE(Skaters!Q3:Q623))/STDEV(Skaters!Q3:Q623)</f>
        <v>-0.52720526323670547</v>
      </c>
      <c r="Q276" s="33">
        <f>(VLOOKUP($A276,Skaters!$A1:$V623,18,FALSE)-AVERAGE(Skaters!R3:R623))/STDEV(Skaters!R3:R623)</f>
        <v>-0.47422536401299836</v>
      </c>
      <c r="R276" s="33">
        <f>(VLOOKUP($A276,Skaters!$A1:$V623,19,FALSE)-AVERAGE(Skaters!S3:S623))/STDEV(Skaters!S3:S623)</f>
        <v>-0.70704754922451929</v>
      </c>
      <c r="S276" s="33">
        <f>(VLOOKUP($A276,Skaters!$A1:$V623,20,FALSE)-AVERAGE(Skaters!T3:T623))/STDEV(Skaters!T3:T623)</f>
        <v>-0.5927671975926263</v>
      </c>
      <c r="T276" s="33">
        <f>(VLOOKUP($A276,Skaters!$A1:$V623,21,FALSE)-AVERAGE(Skaters!U3:U623))/STDEV(Skaters!U3:U623)</f>
        <v>-0.64690234740083585</v>
      </c>
      <c r="U276" s="33">
        <f>(VLOOKUP($A276,Skaters!$A1:$V623,22,FALSE)-AVERAGE(Skaters!V3:V623))/STDEV(Skaters!V3:V623)</f>
        <v>-1.2078191348136267</v>
      </c>
      <c r="V276" s="33">
        <f>IFERROR((VLOOKUP($A276,Skaters!A1:X623,23,FALSE)-AVERAGE(Skaters!W3:W623))/STDEV(Skaters!W3:W623),0)</f>
        <v>0</v>
      </c>
      <c r="W276" s="33">
        <f>IFERROR((VLOOKUP($A276,Skaters!A1:X623,24,FALSE)-AVERAGE(Skaters!X3:X623))/STDEV(Skaters!X3:X623),0)</f>
        <v>0</v>
      </c>
    </row>
    <row r="277" spans="1:23" ht="21.25" customHeight="1" x14ac:dyDescent="0.15">
      <c r="A277" s="44" t="s">
        <v>346</v>
      </c>
      <c r="B277" s="45" t="s">
        <v>127</v>
      </c>
      <c r="C277" s="46">
        <v>37</v>
      </c>
      <c r="D277" s="45" t="s">
        <v>66</v>
      </c>
      <c r="E277" s="40">
        <f t="shared" si="8"/>
        <v>-0.25467047062383963</v>
      </c>
      <c r="F277" s="41">
        <f t="shared" si="9"/>
        <v>-5.3056348046633256E-3</v>
      </c>
      <c r="G277" s="42">
        <f>VLOOKUP(A277,Skaters!A1:G623,7,FALSE)</f>
        <v>48</v>
      </c>
      <c r="H277" s="43">
        <f>(VLOOKUP($A277,Skaters!$A1:$V623,8,FALSE)-AVERAGE(Skaters!H3:H623))/STDEV(Skaters!H3:H623)</f>
        <v>-0.57396400665568692</v>
      </c>
      <c r="I277" s="33">
        <f>(VLOOKUP($A277,Skaters!$A1:$V623,10,FALSE)-AVERAGE(Skaters!J3:J623))/STDEV(Skaters!J3:J623)</f>
        <v>5.9853170178454602E-2</v>
      </c>
      <c r="J277" s="33">
        <f>(VLOOKUP($A277,Skaters!$A1:$V623,11,FALSE)-AVERAGE(Skaters!K3:K623))/STDEV(Skaters!K3:K623)</f>
        <v>-0.18188219824683299</v>
      </c>
      <c r="K277" s="33">
        <f>(VLOOKUP($A277,Skaters!$A1:$V623,12,FALSE)-AVERAGE(Skaters!L3:L623))/STDEV(Skaters!L3:L623)</f>
        <v>-8.593662823154366E-2</v>
      </c>
      <c r="L277" s="33">
        <f>(VLOOKUP($A277,Skaters!$A1:$V623,13,FALSE)-AVERAGE(Skaters!M3:M623))/STDEV(Skaters!M3:M623)</f>
        <v>0.25793170446292146</v>
      </c>
      <c r="M277" s="33">
        <f>(VLOOKUP($A277,Skaters!$A1:$V623,14,FALSE)-AVERAGE(Skaters!N3:N623))/STDEV(Skaters!N3:N623)</f>
        <v>-0.10798739989215719</v>
      </c>
      <c r="N277" s="33">
        <f>(VLOOKUP($A277,Skaters!$A1:$V623,15,FALSE)-AVERAGE(Skaters!O3:O623))/STDEV(Skaters!O3:O623)</f>
        <v>-0.26268393661109096</v>
      </c>
      <c r="O277" s="33">
        <f>(VLOOKUP($A277,Skaters!$A1:$V623,16,FALSE)-AVERAGE(Skaters!P3:P623))/STDEV(Skaters!P3:P623)</f>
        <v>-0.2246267726915156</v>
      </c>
      <c r="P277" s="33">
        <f>(VLOOKUP($A277,Skaters!$A1:$V623,17,FALSE)-AVERAGE(Skaters!Q3:Q623))/STDEV(Skaters!Q3:Q623)</f>
        <v>-0.7076266070717494</v>
      </c>
      <c r="Q277" s="33">
        <f>(VLOOKUP($A277,Skaters!$A1:$V623,18,FALSE)-AVERAGE(Skaters!R3:R623))/STDEV(Skaters!R3:R623)</f>
        <v>9.6737562284223866E-2</v>
      </c>
      <c r="R277" s="33">
        <f>(VLOOKUP($A277,Skaters!$A1:$V623,19,FALSE)-AVERAGE(Skaters!S3:S623))/STDEV(Skaters!S3:S623)</f>
        <v>1.2274055420504387E-2</v>
      </c>
      <c r="S277" s="33">
        <f>(VLOOKUP($A277,Skaters!$A1:$V623,20,FALSE)-AVERAGE(Skaters!T3:T623))/STDEV(Skaters!T3:T623)</f>
        <v>-0.38815539371524871</v>
      </c>
      <c r="T277" s="33">
        <f>(VLOOKUP($A277,Skaters!$A1:$V623,21,FALSE)-AVERAGE(Skaters!U3:U623))/STDEV(Skaters!U3:U623)</f>
        <v>-0.38031938278461003</v>
      </c>
      <c r="U277" s="33">
        <f>(VLOOKUP($A277,Skaters!$A1:$V623,22,FALSE)-AVERAGE(Skaters!V3:V623))/STDEV(Skaters!V3:V623)</f>
        <v>0.80094435656425556</v>
      </c>
      <c r="V277" s="33">
        <f>IFERROR((VLOOKUP($A277,Skaters!A1:X623,23,FALSE)-AVERAGE(Skaters!W3:W623))/STDEV(Skaters!W3:W623),0)</f>
        <v>0</v>
      </c>
      <c r="W277" s="33">
        <f>IFERROR((VLOOKUP($A277,Skaters!A1:X623,24,FALSE)-AVERAGE(Skaters!X3:X623))/STDEV(Skaters!X3:X623),0)</f>
        <v>0</v>
      </c>
    </row>
    <row r="278" spans="1:23" ht="21.25" customHeight="1" x14ac:dyDescent="0.2">
      <c r="A278" s="47" t="s">
        <v>505</v>
      </c>
      <c r="B278" s="38" t="s">
        <v>88</v>
      </c>
      <c r="C278" s="39">
        <v>31</v>
      </c>
      <c r="D278" s="38" t="s">
        <v>84</v>
      </c>
      <c r="E278" s="40">
        <f t="shared" si="8"/>
        <v>-0.29965678856193678</v>
      </c>
      <c r="F278" s="41">
        <f t="shared" si="9"/>
        <v>-7.4914197140484194E-3</v>
      </c>
      <c r="G278" s="42">
        <f>VLOOKUP(A278,Skaters!A1:G623,7,FALSE)</f>
        <v>40</v>
      </c>
      <c r="H278" s="43">
        <f>(VLOOKUP($A278,Skaters!$A1:$V623,8,FALSE)-AVERAGE(Skaters!H3:H623))/STDEV(Skaters!H3:H623)</f>
        <v>0.48097485405010443</v>
      </c>
      <c r="I278" s="33">
        <f>(VLOOKUP($A278,Skaters!$A1:$V623,10,FALSE)-AVERAGE(Skaters!J3:J623))/STDEV(Skaters!J3:J623)</f>
        <v>-1.2137187922802775</v>
      </c>
      <c r="J278" s="33">
        <f>(VLOOKUP($A278,Skaters!$A1:$V623,11,FALSE)-AVERAGE(Skaters!K3:K623))/STDEV(Skaters!K3:K623)</f>
        <v>-0.44005247077459303</v>
      </c>
      <c r="K278" s="33">
        <f>(VLOOKUP($A278,Skaters!$A1:$V623,12,FALSE)-AVERAGE(Skaters!L3:L623))/STDEV(Skaters!L3:L623)</f>
        <v>-0.84802202180756758</v>
      </c>
      <c r="L278" s="33">
        <f>(VLOOKUP($A278,Skaters!$A1:$V623,13,FALSE)-AVERAGE(Skaters!M3:M623))/STDEV(Skaters!M3:M623)</f>
        <v>-0.3920114195163335</v>
      </c>
      <c r="M278" s="33">
        <f>(VLOOKUP($A278,Skaters!$A1:$V623,14,FALSE)-AVERAGE(Skaters!N3:N623))/STDEV(Skaters!N3:N623)</f>
        <v>-0.80350420953593626</v>
      </c>
      <c r="N278" s="33">
        <f>(VLOOKUP($A278,Skaters!$A1:$V623,15,FALSE)-AVERAGE(Skaters!O3:O623))/STDEV(Skaters!O3:O623)</f>
        <v>-0.90319970336896982</v>
      </c>
      <c r="O278" s="33">
        <f>(VLOOKUP($A278,Skaters!$A1:$V623,16,FALSE)-AVERAGE(Skaters!P3:P623))/STDEV(Skaters!P3:P623)</f>
        <v>1.1656409139429615</v>
      </c>
      <c r="P278" s="33">
        <f>(VLOOKUP($A278,Skaters!$A1:$V623,17,FALSE)-AVERAGE(Skaters!Q3:Q623))/STDEV(Skaters!Q3:Q623)</f>
        <v>3.6732401709567357</v>
      </c>
      <c r="Q278" s="33">
        <f>(VLOOKUP($A278,Skaters!$A1:$V623,18,FALSE)-AVERAGE(Skaters!R3:R623))/STDEV(Skaters!R3:R623)</f>
        <v>1.4836846834352757</v>
      </c>
      <c r="R278" s="33">
        <f>(VLOOKUP($A278,Skaters!$A1:$V623,19,FALSE)-AVERAGE(Skaters!S3:S623))/STDEV(Skaters!S3:S623)</f>
        <v>-1.1319826878148862</v>
      </c>
      <c r="S278" s="33">
        <f>(VLOOKUP($A278,Skaters!$A1:$V623,20,FALSE)-AVERAGE(Skaters!T3:T623))/STDEV(Skaters!T3:T623)</f>
        <v>-0.5927671975926263</v>
      </c>
      <c r="T278" s="33">
        <f>(VLOOKUP($A278,Skaters!$A1:$V623,21,FALSE)-AVERAGE(Skaters!U3:U623))/STDEV(Skaters!U3:U623)</f>
        <v>-0.64690234740083585</v>
      </c>
      <c r="U278" s="33">
        <f>(VLOOKUP($A278,Skaters!$A1:$V623,22,FALSE)-AVERAGE(Skaters!V3:V623))/STDEV(Skaters!V3:V623)</f>
        <v>-1.2078191348136267</v>
      </c>
      <c r="V278" s="33">
        <f>IFERROR((VLOOKUP($A278,Skaters!A1:X623,23,FALSE)-AVERAGE(Skaters!W3:W623))/STDEV(Skaters!W3:W623),0)</f>
        <v>0</v>
      </c>
      <c r="W278" s="33">
        <f>IFERROR((VLOOKUP($A278,Skaters!A1:X623,24,FALSE)-AVERAGE(Skaters!X3:X623))/STDEV(Skaters!X3:X623),0)</f>
        <v>0</v>
      </c>
    </row>
    <row r="279" spans="1:23" ht="21.25" customHeight="1" x14ac:dyDescent="0.15">
      <c r="A279" s="44" t="s">
        <v>389</v>
      </c>
      <c r="B279" s="45" t="s">
        <v>70</v>
      </c>
      <c r="C279" s="46">
        <v>36</v>
      </c>
      <c r="D279" s="45" t="s">
        <v>63</v>
      </c>
      <c r="E279" s="40">
        <f t="shared" si="8"/>
        <v>-0.30715020982900598</v>
      </c>
      <c r="F279" s="41">
        <f t="shared" si="9"/>
        <v>-7.8756464058719489E-3</v>
      </c>
      <c r="G279" s="42">
        <f>VLOOKUP(A279,Skaters!A1:G623,7,FALSE)</f>
        <v>39</v>
      </c>
      <c r="H279" s="43">
        <f>(VLOOKUP($A279,Skaters!$A1:$V623,8,FALSE)-AVERAGE(Skaters!H3:H623))/STDEV(Skaters!H3:H623)</f>
        <v>-0.48601549489830959</v>
      </c>
      <c r="I279" s="33">
        <f>(VLOOKUP($A279,Skaters!$A1:$V623,10,FALSE)-AVERAGE(Skaters!J3:J623))/STDEV(Skaters!J3:J623)</f>
        <v>0.12667100916965393</v>
      </c>
      <c r="J279" s="33">
        <f>(VLOOKUP($A279,Skaters!$A1:$V623,11,FALSE)-AVERAGE(Skaters!K3:K623))/STDEV(Skaters!K3:K623)</f>
        <v>-0.38331776825299774</v>
      </c>
      <c r="K279" s="33">
        <f>(VLOOKUP($A279,Skaters!$A1:$V623,12,FALSE)-AVERAGE(Skaters!L3:L623))/STDEV(Skaters!L3:L623)</f>
        <v>-0.18086215815242754</v>
      </c>
      <c r="L279" s="33">
        <f>(VLOOKUP($A279,Skaters!$A1:$V623,13,FALSE)-AVERAGE(Skaters!M3:M623))/STDEV(Skaters!M3:M623)</f>
        <v>-0.17884726360359993</v>
      </c>
      <c r="M279" s="33">
        <f>(VLOOKUP($A279,Skaters!$A1:$V623,14,FALSE)-AVERAGE(Skaters!N3:N623))/STDEV(Skaters!N3:N623)</f>
        <v>-9.3707804377454976E-2</v>
      </c>
      <c r="N279" s="33">
        <f>(VLOOKUP($A279,Skaters!$A1:$V623,15,FALSE)-AVERAGE(Skaters!O3:O623))/STDEV(Skaters!O3:O623)</f>
        <v>-0.18592157914632526</v>
      </c>
      <c r="O279" s="33">
        <f>(VLOOKUP($A279,Skaters!$A1:$V623,16,FALSE)-AVERAGE(Skaters!P3:P623))/STDEV(Skaters!P3:P623)</f>
        <v>-0.7464548254295138</v>
      </c>
      <c r="P279" s="33">
        <f>(VLOOKUP($A279,Skaters!$A1:$V623,17,FALSE)-AVERAGE(Skaters!Q3:Q623))/STDEV(Skaters!Q3:Q623)</f>
        <v>-0.36652190710801952</v>
      </c>
      <c r="Q279" s="33">
        <f>(VLOOKUP($A279,Skaters!$A1:$V623,18,FALSE)-AVERAGE(Skaters!R3:R623))/STDEV(Skaters!R3:R623)</f>
        <v>1.0607202174337769</v>
      </c>
      <c r="R279" s="33">
        <f>(VLOOKUP($A279,Skaters!$A1:$V623,19,FALSE)-AVERAGE(Skaters!S3:S623))/STDEV(Skaters!S3:S623)</f>
        <v>0.40477647039238007</v>
      </c>
      <c r="S279" s="33">
        <f>(VLOOKUP($A279,Skaters!$A1:$V623,20,FALSE)-AVERAGE(Skaters!T3:T623))/STDEV(Skaters!T3:T623)</f>
        <v>-0.58947196798822832</v>
      </c>
      <c r="T279" s="33">
        <f>(VLOOKUP($A279,Skaters!$A1:$V623,21,FALSE)-AVERAGE(Skaters!U3:U623))/STDEV(Skaters!U3:U623)</f>
        <v>-0.61911563655933199</v>
      </c>
      <c r="U279" s="33">
        <f>(VLOOKUP($A279,Skaters!$A1:$V623,22,FALSE)-AVERAGE(Skaters!V3:V623))/STDEV(Skaters!V3:V623)</f>
        <v>-0.70596296003938952</v>
      </c>
      <c r="V279" s="33">
        <f>IFERROR((VLOOKUP($A279,Skaters!A1:X623,23,FALSE)-AVERAGE(Skaters!W3:W623))/STDEV(Skaters!W3:W623),0)</f>
        <v>0</v>
      </c>
      <c r="W279" s="33">
        <f>IFERROR((VLOOKUP($A279,Skaters!A1:X623,24,FALSE)-AVERAGE(Skaters!X3:X623))/STDEV(Skaters!X3:X623),0)</f>
        <v>0</v>
      </c>
    </row>
    <row r="280" spans="1:23" ht="21.25" customHeight="1" x14ac:dyDescent="0.2">
      <c r="A280" s="47" t="s">
        <v>362</v>
      </c>
      <c r="B280" s="38" t="s">
        <v>72</v>
      </c>
      <c r="C280" s="39">
        <v>28</v>
      </c>
      <c r="D280" s="38" t="s">
        <v>59</v>
      </c>
      <c r="E280" s="40">
        <f t="shared" si="8"/>
        <v>-0.31511905589713884</v>
      </c>
      <c r="F280" s="41">
        <f t="shared" si="9"/>
        <v>-7.0026456866030852E-3</v>
      </c>
      <c r="G280" s="42">
        <f>VLOOKUP(A280,Skaters!A1:G623,7,FALSE)</f>
        <v>45</v>
      </c>
      <c r="H280" s="43">
        <f>(VLOOKUP($A280,Skaters!$A1:$V623,8,FALSE)-AVERAGE(Skaters!H3:H623))/STDEV(Skaters!H3:H623)</f>
        <v>-0.162847620583666</v>
      </c>
      <c r="I280" s="33">
        <f>(VLOOKUP($A280,Skaters!$A1:$V623,10,FALSE)-AVERAGE(Skaters!J3:J623))/STDEV(Skaters!J3:J623)</f>
        <v>-0.37992989692720519</v>
      </c>
      <c r="J280" s="33">
        <f>(VLOOKUP($A280,Skaters!$A1:$V623,11,FALSE)-AVERAGE(Skaters!K3:K623))/STDEV(Skaters!K3:K623)</f>
        <v>0.37095180843874287</v>
      </c>
      <c r="K280" s="33">
        <f>(VLOOKUP($A280,Skaters!$A1:$V623,12,FALSE)-AVERAGE(Skaters!L3:L623))/STDEV(Skaters!L3:L623)</f>
        <v>5.3773073183534713E-2</v>
      </c>
      <c r="L280" s="33">
        <f>(VLOOKUP($A280,Skaters!$A1:$V623,13,FALSE)-AVERAGE(Skaters!M3:M623))/STDEV(Skaters!M3:M623)</f>
        <v>-0.2708291457839484</v>
      </c>
      <c r="M280" s="33">
        <f>(VLOOKUP($A280,Skaters!$A1:$V623,14,FALSE)-AVERAGE(Skaters!N3:N623))/STDEV(Skaters!N3:N623)</f>
        <v>-0.41645796410695124</v>
      </c>
      <c r="N280" s="33">
        <f>(VLOOKUP($A280,Skaters!$A1:$V623,15,FALSE)-AVERAGE(Skaters!O3:O623))/STDEV(Skaters!O3:O623)</f>
        <v>-0.37396321850236908</v>
      </c>
      <c r="O280" s="33">
        <f>(VLOOKUP($A280,Skaters!$A1:$V623,16,FALSE)-AVERAGE(Skaters!P3:P623))/STDEV(Skaters!P3:P623)</f>
        <v>-0.25386461851601944</v>
      </c>
      <c r="P280" s="33">
        <f>(VLOOKUP($A280,Skaters!$A1:$V623,17,FALSE)-AVERAGE(Skaters!Q3:Q623))/STDEV(Skaters!Q3:Q623)</f>
        <v>-0.81295666931570232</v>
      </c>
      <c r="Q280" s="33">
        <f>(VLOOKUP($A280,Skaters!$A1:$V623,18,FALSE)-AVERAGE(Skaters!R3:R623))/STDEV(Skaters!R3:R623)</f>
        <v>0.59251601539366039</v>
      </c>
      <c r="R280" s="33">
        <f>(VLOOKUP($A280,Skaters!$A1:$V623,19,FALSE)-AVERAGE(Skaters!S3:S623))/STDEV(Skaters!S3:S623)</f>
        <v>-0.17855456002976222</v>
      </c>
      <c r="S280" s="33">
        <f>(VLOOKUP($A280,Skaters!$A1:$V623,20,FALSE)-AVERAGE(Skaters!T3:T623))/STDEV(Skaters!T3:T623)</f>
        <v>1.3090542930304199</v>
      </c>
      <c r="T280" s="33">
        <f>(VLOOKUP($A280,Skaters!$A1:$V623,21,FALSE)-AVERAGE(Skaters!U3:U623))/STDEV(Skaters!U3:U623)</f>
        <v>1.362224911035143</v>
      </c>
      <c r="U280" s="33">
        <f>(VLOOKUP($A280,Skaters!$A1:$V623,22,FALSE)-AVERAGE(Skaters!V3:V623))/STDEV(Skaters!V3:V623)</f>
        <v>1.0335899293664319</v>
      </c>
      <c r="V280" s="33">
        <f>IFERROR((VLOOKUP($A280,Skaters!A1:X623,23,FALSE)-AVERAGE(Skaters!W3:W623))/STDEV(Skaters!W3:W623),0)</f>
        <v>0</v>
      </c>
      <c r="W280" s="33">
        <f>IFERROR((VLOOKUP($A280,Skaters!A1:X623,24,FALSE)-AVERAGE(Skaters!X3:X623))/STDEV(Skaters!X3:X623),0)</f>
        <v>0</v>
      </c>
    </row>
    <row r="281" spans="1:23" ht="21.25" customHeight="1" x14ac:dyDescent="0.2">
      <c r="A281" s="47" t="s">
        <v>301</v>
      </c>
      <c r="B281" s="38" t="s">
        <v>186</v>
      </c>
      <c r="C281" s="39">
        <v>30</v>
      </c>
      <c r="D281" s="38" t="s">
        <v>73</v>
      </c>
      <c r="E281" s="40">
        <f t="shared" si="8"/>
        <v>-0.3165169045553638</v>
      </c>
      <c r="F281" s="41">
        <f t="shared" si="9"/>
        <v>-7.7199245013503366E-3</v>
      </c>
      <c r="G281" s="42">
        <f>VLOOKUP(A281,Skaters!A1:G623,7,FALSE)</f>
        <v>41</v>
      </c>
      <c r="H281" s="43">
        <f>(VLOOKUP($A281,Skaters!$A1:$V623,8,FALSE)-AVERAGE(Skaters!H3:H623))/STDEV(Skaters!H3:H623)</f>
        <v>2.6967337853266945E-3</v>
      </c>
      <c r="I281" s="33">
        <f>(VLOOKUP($A281,Skaters!$A1:$V623,10,FALSE)-AVERAGE(Skaters!J3:J623))/STDEV(Skaters!J3:J623)</f>
        <v>0.59682730749133706</v>
      </c>
      <c r="J281" s="33">
        <f>(VLOOKUP($A281,Skaters!$A1:$V623,11,FALSE)-AVERAGE(Skaters!K3:K623))/STDEV(Skaters!K3:K623)</f>
        <v>-6.8987525539555153E-3</v>
      </c>
      <c r="K281" s="33">
        <f>(VLOOKUP($A281,Skaters!$A1:$V623,12,FALSE)-AVERAGE(Skaters!L3:L623))/STDEV(Skaters!L3:L623)</f>
        <v>0.27688023642741488</v>
      </c>
      <c r="L281" s="33">
        <f>(VLOOKUP($A281,Skaters!$A1:$V623,13,FALSE)-AVERAGE(Skaters!M3:M623))/STDEV(Skaters!M3:M623)</f>
        <v>5.2681576763583683E-2</v>
      </c>
      <c r="M281" s="33">
        <f>(VLOOKUP($A281,Skaters!$A1:$V623,14,FALSE)-AVERAGE(Skaters!N3:N623))/STDEV(Skaters!N3:N623)</f>
        <v>0.50161111909314859</v>
      </c>
      <c r="N281" s="33">
        <f>(VLOOKUP($A281,Skaters!$A1:$V623,15,FALSE)-AVERAGE(Skaters!O3:O623))/STDEV(Skaters!O3:O623)</f>
        <v>0.47784809667313427</v>
      </c>
      <c r="O281" s="33">
        <f>(VLOOKUP($A281,Skaters!$A1:$V623,16,FALSE)-AVERAGE(Skaters!P3:P623))/STDEV(Skaters!P3:P623)</f>
        <v>-0.95117151075640005</v>
      </c>
      <c r="P281" s="33">
        <f>(VLOOKUP($A281,Skaters!$A1:$V623,17,FALSE)-AVERAGE(Skaters!Q3:Q623))/STDEV(Skaters!Q3:Q623)</f>
        <v>-0.95711228871352927</v>
      </c>
      <c r="Q281" s="33">
        <f>(VLOOKUP($A281,Skaters!$A1:$V623,18,FALSE)-AVERAGE(Skaters!R3:R623))/STDEV(Skaters!R3:R623)</f>
        <v>-0.48580362217306311</v>
      </c>
      <c r="R281" s="33">
        <f>(VLOOKUP($A281,Skaters!$A1:$V623,19,FALSE)-AVERAGE(Skaters!S3:S623))/STDEV(Skaters!S3:S623)</f>
        <v>0.43988271128102291</v>
      </c>
      <c r="S281" s="33">
        <f>(VLOOKUP($A281,Skaters!$A1:$V623,20,FALSE)-AVERAGE(Skaters!T3:T623))/STDEV(Skaters!T3:T623)</f>
        <v>6.7183164461847494E-2</v>
      </c>
      <c r="T281" s="33">
        <f>(VLOOKUP($A281,Skaters!$A1:$V623,21,FALSE)-AVERAGE(Skaters!U3:U623))/STDEV(Skaters!U3:U623)</f>
        <v>0.17225545735888698</v>
      </c>
      <c r="U281" s="33">
        <f>(VLOOKUP($A281,Skaters!$A1:$V623,22,FALSE)-AVERAGE(Skaters!V3:V623))/STDEV(Skaters!V3:V623)</f>
        <v>0.85447358727080336</v>
      </c>
      <c r="V281" s="33">
        <f>IFERROR((VLOOKUP($A281,Skaters!A1:X623,23,FALSE)-AVERAGE(Skaters!W3:W623))/STDEV(Skaters!W3:W623),0)</f>
        <v>0</v>
      </c>
      <c r="W281" s="33">
        <f>IFERROR((VLOOKUP($A281,Skaters!A1:X623,24,FALSE)-AVERAGE(Skaters!X3:X623))/STDEV(Skaters!X3:X623),0)</f>
        <v>0</v>
      </c>
    </row>
    <row r="282" spans="1:23" ht="21.25" customHeight="1" x14ac:dyDescent="0.15">
      <c r="A282" s="44" t="s">
        <v>363</v>
      </c>
      <c r="B282" s="48" t="s">
        <v>81</v>
      </c>
      <c r="C282" s="49">
        <v>33</v>
      </c>
      <c r="D282" s="48" t="s">
        <v>59</v>
      </c>
      <c r="E282" s="40">
        <f t="shared" si="8"/>
        <v>-0.32300339334284534</v>
      </c>
      <c r="F282" s="41">
        <f t="shared" si="9"/>
        <v>-7.3409862123373941E-3</v>
      </c>
      <c r="G282" s="42">
        <f>VLOOKUP(A282,Skaters!A1:G623,7,FALSE)</f>
        <v>44</v>
      </c>
      <c r="H282" s="43">
        <f>(VLOOKUP($A282,Skaters!$A1:$V623,8,FALSE)-AVERAGE(Skaters!H3:H623))/STDEV(Skaters!H3:H623)</f>
        <v>-0.16913366118571196</v>
      </c>
      <c r="I282" s="33">
        <f>(VLOOKUP($A282,Skaters!$A1:$V623,10,FALSE)-AVERAGE(Skaters!J3:J623))/STDEV(Skaters!J3:J623)</f>
        <v>-0.20273515031450837</v>
      </c>
      <c r="J282" s="33">
        <f>(VLOOKUP($A282,Skaters!$A1:$V623,11,FALSE)-AVERAGE(Skaters!K3:K623))/STDEV(Skaters!K3:K623)</f>
        <v>-8.1001075485775779E-3</v>
      </c>
      <c r="K282" s="33">
        <f>(VLOOKUP($A282,Skaters!$A1:$V623,12,FALSE)-AVERAGE(Skaters!L3:L623))/STDEV(Skaters!L3:L623)</f>
        <v>-0.10060663575706588</v>
      </c>
      <c r="L282" s="33">
        <f>(VLOOKUP($A282,Skaters!$A1:$V623,13,FALSE)-AVERAGE(Skaters!M3:M623))/STDEV(Skaters!M3:M623)</f>
        <v>3.5079747839478627E-2</v>
      </c>
      <c r="M282" s="33">
        <f>(VLOOKUP($A282,Skaters!$A1:$V623,14,FALSE)-AVERAGE(Skaters!N3:N623))/STDEV(Skaters!N3:N623)</f>
        <v>7.6142049223727984E-2</v>
      </c>
      <c r="N282" s="33">
        <f>(VLOOKUP($A282,Skaters!$A1:$V623,15,FALSE)-AVERAGE(Skaters!O3:O623))/STDEV(Skaters!O3:O623)</f>
        <v>-0.26364781136584958</v>
      </c>
      <c r="O282" s="33">
        <f>(VLOOKUP($A282,Skaters!$A1:$V623,16,FALSE)-AVERAGE(Skaters!P3:P623))/STDEV(Skaters!P3:P623)</f>
        <v>-0.55207673374331545</v>
      </c>
      <c r="P282" s="33">
        <f>(VLOOKUP($A282,Skaters!$A1:$V623,17,FALSE)-AVERAGE(Skaters!Q3:Q623))/STDEV(Skaters!Q3:Q623)</f>
        <v>1.9884100493033345</v>
      </c>
      <c r="Q282" s="33">
        <f>(VLOOKUP($A282,Skaters!$A1:$V623,18,FALSE)-AVERAGE(Skaters!R3:R623))/STDEV(Skaters!R3:R623)</f>
        <v>0.66847666178992704</v>
      </c>
      <c r="R282" s="33">
        <f>(VLOOKUP($A282,Skaters!$A1:$V623,19,FALSE)-AVERAGE(Skaters!S3:S623))/STDEV(Skaters!S3:S623)</f>
        <v>1.6077118380464276E-2</v>
      </c>
      <c r="S282" s="33">
        <f>(VLOOKUP($A282,Skaters!$A1:$V623,20,FALSE)-AVERAGE(Skaters!T3:T623))/STDEV(Skaters!T3:T623)</f>
        <v>2.975037224790571</v>
      </c>
      <c r="T282" s="33">
        <f>(VLOOKUP($A282,Skaters!$A1:$V623,21,FALSE)-AVERAGE(Skaters!U3:U623))/STDEV(Skaters!U3:U623)</f>
        <v>2.2974596480247285</v>
      </c>
      <c r="U282" s="33">
        <f>(VLOOKUP($A282,Skaters!$A1:$V623,22,FALSE)-AVERAGE(Skaters!V3:V623))/STDEV(Skaters!V3:V623)</f>
        <v>1.3067533408472067</v>
      </c>
      <c r="V282" s="33">
        <f>IFERROR((VLOOKUP($A282,Skaters!A1:X623,23,FALSE)-AVERAGE(Skaters!W3:W623))/STDEV(Skaters!W3:W623),0)</f>
        <v>0</v>
      </c>
      <c r="W282" s="33">
        <f>IFERROR((VLOOKUP($A282,Skaters!A1:X623,24,FALSE)-AVERAGE(Skaters!X3:X623))/STDEV(Skaters!X3:X623),0)</f>
        <v>0</v>
      </c>
    </row>
    <row r="283" spans="1:23" ht="21.25" customHeight="1" x14ac:dyDescent="0.15">
      <c r="A283" s="44" t="s">
        <v>332</v>
      </c>
      <c r="B283" s="45" t="s">
        <v>58</v>
      </c>
      <c r="C283" s="46">
        <v>23</v>
      </c>
      <c r="D283" s="45" t="s">
        <v>63</v>
      </c>
      <c r="E283" s="40">
        <f t="shared" si="8"/>
        <v>-0.32738764455728636</v>
      </c>
      <c r="F283" s="41">
        <f t="shared" si="9"/>
        <v>-7.2752809901619189E-3</v>
      </c>
      <c r="G283" s="42">
        <f>VLOOKUP(A283,Skaters!A1:G623,7,FALSE)</f>
        <v>45</v>
      </c>
      <c r="H283" s="43">
        <f>(VLOOKUP($A283,Skaters!$A1:$V623,8,FALSE)-AVERAGE(Skaters!H3:H623))/STDEV(Skaters!H3:H623)</f>
        <v>0.12096127477179856</v>
      </c>
      <c r="I283" s="33">
        <f>(VLOOKUP($A283,Skaters!$A1:$V623,10,FALSE)-AVERAGE(Skaters!J3:J623))/STDEV(Skaters!J3:J623)</f>
        <v>0.67115982540684638</v>
      </c>
      <c r="J283" s="33">
        <f>(VLOOKUP($A283,Skaters!$A1:$V623,11,FALSE)-AVERAGE(Skaters!K3:K623))/STDEV(Skaters!K3:K623)</f>
        <v>-5.4087930721555943E-3</v>
      </c>
      <c r="K283" s="33">
        <f>(VLOOKUP($A283,Skaters!$A1:$V623,12,FALSE)-AVERAGE(Skaters!L3:L623))/STDEV(Skaters!L3:L623)</f>
        <v>0.31283878552079925</v>
      </c>
      <c r="L283" s="33">
        <f>(VLOOKUP($A283,Skaters!$A1:$V623,13,FALSE)-AVERAGE(Skaters!M3:M623))/STDEV(Skaters!M3:M623)</f>
        <v>-0.39105446433040825</v>
      </c>
      <c r="M283" s="33">
        <f>(VLOOKUP($A283,Skaters!$A1:$V623,14,FALSE)-AVERAGE(Skaters!N3:N623))/STDEV(Skaters!N3:N623)</f>
        <v>0.12316999407911154</v>
      </c>
      <c r="N283" s="33">
        <f>(VLOOKUP($A283,Skaters!$A1:$V623,15,FALSE)-AVERAGE(Skaters!O3:O623))/STDEV(Skaters!O3:O623)</f>
        <v>-7.7357333261088804E-2</v>
      </c>
      <c r="O283" s="33">
        <f>(VLOOKUP($A283,Skaters!$A1:$V623,16,FALSE)-AVERAGE(Skaters!P3:P623))/STDEV(Skaters!P3:P623)</f>
        <v>-0.45682101075457049</v>
      </c>
      <c r="P283" s="33">
        <f>(VLOOKUP($A283,Skaters!$A1:$V623,17,FALSE)-AVERAGE(Skaters!Q3:Q623))/STDEV(Skaters!Q3:Q623)</f>
        <v>1.5953671796410142E-2</v>
      </c>
      <c r="Q283" s="33">
        <f>(VLOOKUP($A283,Skaters!$A1:$V623,18,FALSE)-AVERAGE(Skaters!R3:R623))/STDEV(Skaters!R3:R623)</f>
        <v>-6.7905868545909617E-2</v>
      </c>
      <c r="R283" s="33">
        <f>(VLOOKUP($A283,Skaters!$A1:$V623,19,FALSE)-AVERAGE(Skaters!S3:S623))/STDEV(Skaters!S3:S623)</f>
        <v>0.51851323940312266</v>
      </c>
      <c r="S283" s="33">
        <f>(VLOOKUP($A283,Skaters!$A1:$V623,20,FALSE)-AVERAGE(Skaters!T3:T623))/STDEV(Skaters!T3:T623)</f>
        <v>-0.58235181676289005</v>
      </c>
      <c r="T283" s="33">
        <f>(VLOOKUP($A283,Skaters!$A1:$V623,21,FALSE)-AVERAGE(Skaters!U3:U623))/STDEV(Skaters!U3:U623)</f>
        <v>-0.61347878311459358</v>
      </c>
      <c r="U283" s="33">
        <f>(VLOOKUP($A283,Skaters!$A1:$V623,22,FALSE)-AVERAGE(Skaters!V3:V623))/STDEV(Skaters!V3:V623)</f>
        <v>-9.3577467558621993E-2</v>
      </c>
      <c r="V283" s="33">
        <f>IFERROR((VLOOKUP($A283,Skaters!A1:X623,23,FALSE)-AVERAGE(Skaters!W3:W623))/STDEV(Skaters!W3:W623),0)</f>
        <v>0</v>
      </c>
      <c r="W283" s="33">
        <f>IFERROR((VLOOKUP($A283,Skaters!A1:X623,24,FALSE)-AVERAGE(Skaters!X3:X623))/STDEV(Skaters!X3:X623),0)</f>
        <v>0</v>
      </c>
    </row>
    <row r="284" spans="1:23" ht="21.25" customHeight="1" x14ac:dyDescent="0.15">
      <c r="A284" s="44" t="s">
        <v>504</v>
      </c>
      <c r="B284" s="48" t="s">
        <v>78</v>
      </c>
      <c r="C284" s="49">
        <v>32</v>
      </c>
      <c r="D284" s="48" t="s">
        <v>84</v>
      </c>
      <c r="E284" s="40">
        <f t="shared" si="8"/>
        <v>-0.33381066552733374</v>
      </c>
      <c r="F284" s="41">
        <f t="shared" si="9"/>
        <v>-7.2567535984202989E-3</v>
      </c>
      <c r="G284" s="42">
        <f>VLOOKUP(A284,Skaters!A1:G623,7,FALSE)</f>
        <v>46</v>
      </c>
      <c r="H284" s="43">
        <f>(VLOOKUP($A284,Skaters!$A1:$V623,8,FALSE)-AVERAGE(Skaters!H3:H623))/STDEV(Skaters!H3:H623)</f>
        <v>0.93882875996456083</v>
      </c>
      <c r="I284" s="33">
        <f>(VLOOKUP($A284,Skaters!$A1:$V623,10,FALSE)-AVERAGE(Skaters!J3:J623))/STDEV(Skaters!J3:J623)</f>
        <v>-1.1049636442741564</v>
      </c>
      <c r="J284" s="33">
        <f>(VLOOKUP($A284,Skaters!$A1:$V623,11,FALSE)-AVERAGE(Skaters!K3:K623))/STDEV(Skaters!K3:K623)</f>
        <v>-0.30834731611199051</v>
      </c>
      <c r="K284" s="33">
        <f>(VLOOKUP($A284,Skaters!$A1:$V623,12,FALSE)-AVERAGE(Skaters!L3:L623))/STDEV(Skaters!L3:L623)</f>
        <v>-0.71412952271805219</v>
      </c>
      <c r="L284" s="33">
        <f>(VLOOKUP($A284,Skaters!$A1:$V623,13,FALSE)-AVERAGE(Skaters!M3:M623))/STDEV(Skaters!M3:M623)</f>
        <v>-0.96908347118445159</v>
      </c>
      <c r="M284" s="33">
        <f>(VLOOKUP($A284,Skaters!$A1:$V623,14,FALSE)-AVERAGE(Skaters!N3:N623))/STDEV(Skaters!N3:N623)</f>
        <v>-0.7873447591918642</v>
      </c>
      <c r="N284" s="33">
        <f>(VLOOKUP($A284,Skaters!$A1:$V623,15,FALSE)-AVERAGE(Skaters!O3:O623))/STDEV(Skaters!O3:O623)</f>
        <v>-0.85148505275993791</v>
      </c>
      <c r="O284" s="33">
        <f>(VLOOKUP($A284,Skaters!$A1:$V623,16,FALSE)-AVERAGE(Skaters!P3:P623))/STDEV(Skaters!P3:P623)</f>
        <v>2.2741791107838729</v>
      </c>
      <c r="P284" s="33">
        <f>(VLOOKUP($A284,Skaters!$A1:$V623,17,FALSE)-AVERAGE(Skaters!Q3:Q623))/STDEV(Skaters!Q3:Q623)</f>
        <v>-0.64606605486241675</v>
      </c>
      <c r="Q284" s="33">
        <f>(VLOOKUP($A284,Skaters!$A1:$V623,18,FALSE)-AVERAGE(Skaters!R3:R623))/STDEV(Skaters!R3:R623)</f>
        <v>0.62588970801932986</v>
      </c>
      <c r="R284" s="33">
        <f>(VLOOKUP($A284,Skaters!$A1:$V623,19,FALSE)-AVERAGE(Skaters!S3:S623))/STDEV(Skaters!S3:S623)</f>
        <v>-0.9497997313426052</v>
      </c>
      <c r="S284" s="33">
        <f>(VLOOKUP($A284,Skaters!$A1:$V623,20,FALSE)-AVERAGE(Skaters!T3:T623))/STDEV(Skaters!T3:T623)</f>
        <v>-0.5927671975926263</v>
      </c>
      <c r="T284" s="33">
        <f>(VLOOKUP($A284,Skaters!$A1:$V623,21,FALSE)-AVERAGE(Skaters!U3:U623))/STDEV(Skaters!U3:U623)</f>
        <v>-0.64690234740083585</v>
      </c>
      <c r="U284" s="33">
        <f>(VLOOKUP($A284,Skaters!$A1:$V623,22,FALSE)-AVERAGE(Skaters!V3:V623))/STDEV(Skaters!V3:V623)</f>
        <v>-1.2078191348136267</v>
      </c>
      <c r="V284" s="33">
        <f>IFERROR((VLOOKUP($A284,Skaters!A1:X623,23,FALSE)-AVERAGE(Skaters!W3:W623))/STDEV(Skaters!W3:W623),0)</f>
        <v>0</v>
      </c>
      <c r="W284" s="33">
        <f>IFERROR((VLOOKUP($A284,Skaters!A1:X623,24,FALSE)-AVERAGE(Skaters!X3:X623))/STDEV(Skaters!X3:X623),0)</f>
        <v>0</v>
      </c>
    </row>
    <row r="285" spans="1:23" ht="21.25" customHeight="1" x14ac:dyDescent="0.15">
      <c r="A285" s="44" t="s">
        <v>479</v>
      </c>
      <c r="B285" s="45" t="s">
        <v>70</v>
      </c>
      <c r="C285" s="46">
        <v>24</v>
      </c>
      <c r="D285" s="45" t="s">
        <v>84</v>
      </c>
      <c r="E285" s="40">
        <f t="shared" si="8"/>
        <v>-0.33582709178613168</v>
      </c>
      <c r="F285" s="41">
        <f t="shared" si="9"/>
        <v>-8.6109510714392733E-3</v>
      </c>
      <c r="G285" s="42">
        <f>VLOOKUP(A285,Skaters!A1:G623,7,FALSE)</f>
        <v>39</v>
      </c>
      <c r="H285" s="43">
        <f>(VLOOKUP($A285,Skaters!$A1:$V623,8,FALSE)-AVERAGE(Skaters!H3:H623))/STDEV(Skaters!H3:H623)</f>
        <v>0.62668591746368751</v>
      </c>
      <c r="I285" s="33">
        <f>(VLOOKUP($A285,Skaters!$A1:$V623,10,FALSE)-AVERAGE(Skaters!J3:J623))/STDEV(Skaters!J3:J623)</f>
        <v>-0.8532533468632455</v>
      </c>
      <c r="J285" s="33">
        <f>(VLOOKUP($A285,Skaters!$A1:$V623,11,FALSE)-AVERAGE(Skaters!K3:K623))/STDEV(Skaters!K3:K623)</f>
        <v>-0.52513546773060849</v>
      </c>
      <c r="K285" s="33">
        <f>(VLOOKUP($A285,Skaters!$A1:$V623,12,FALSE)-AVERAGE(Skaters!L3:L623))/STDEV(Skaters!L3:L623)</f>
        <v>-0.73157286743140748</v>
      </c>
      <c r="L285" s="33">
        <f>(VLOOKUP($A285,Skaters!$A1:$V623,13,FALSE)-AVERAGE(Skaters!M3:M623))/STDEV(Skaters!M3:M623)</f>
        <v>-0.17550442892054324</v>
      </c>
      <c r="M285" s="33">
        <f>(VLOOKUP($A285,Skaters!$A1:$V623,14,FALSE)-AVERAGE(Skaters!N3:N623))/STDEV(Skaters!N3:N623)</f>
        <v>-0.8092371536013816</v>
      </c>
      <c r="N285" s="33">
        <f>(VLOOKUP($A285,Skaters!$A1:$V623,15,FALSE)-AVERAGE(Skaters!O3:O623))/STDEV(Skaters!O3:O623)</f>
        <v>-0.91451733157004633</v>
      </c>
      <c r="O285" s="33">
        <f>(VLOOKUP($A285,Skaters!$A1:$V623,16,FALSE)-AVERAGE(Skaters!P3:P623))/STDEV(Skaters!P3:P623)</f>
        <v>1.0059594922532353</v>
      </c>
      <c r="P285" s="33">
        <f>(VLOOKUP($A285,Skaters!$A1:$V623,17,FALSE)-AVERAGE(Skaters!Q3:Q623))/STDEV(Skaters!Q3:Q623)</f>
        <v>1.3496642277987443</v>
      </c>
      <c r="Q285" s="33">
        <f>(VLOOKUP($A285,Skaters!$A1:$V623,18,FALSE)-AVERAGE(Skaters!R3:R623))/STDEV(Skaters!R3:R623)</f>
        <v>1.1266239910450766</v>
      </c>
      <c r="R285" s="33">
        <f>(VLOOKUP($A285,Skaters!$A1:$V623,19,FALSE)-AVERAGE(Skaters!S3:S623))/STDEV(Skaters!S3:S623)</f>
        <v>-0.68599825457023611</v>
      </c>
      <c r="S285" s="33">
        <f>(VLOOKUP($A285,Skaters!$A1:$V623,20,FALSE)-AVERAGE(Skaters!T3:T623))/STDEV(Skaters!T3:T623)</f>
        <v>-0.5927671975926263</v>
      </c>
      <c r="T285" s="33">
        <f>(VLOOKUP($A285,Skaters!$A1:$V623,21,FALSE)-AVERAGE(Skaters!U3:U623))/STDEV(Skaters!U3:U623)</f>
        <v>-0.64690234740083585</v>
      </c>
      <c r="U285" s="33">
        <f>(VLOOKUP($A285,Skaters!$A1:$V623,22,FALSE)-AVERAGE(Skaters!V3:V623))/STDEV(Skaters!V3:V623)</f>
        <v>-1.2078191348136267</v>
      </c>
      <c r="V285" s="33">
        <f>IFERROR((VLOOKUP($A285,Skaters!A1:X623,23,FALSE)-AVERAGE(Skaters!W3:W623))/STDEV(Skaters!W3:W623),0)</f>
        <v>0</v>
      </c>
      <c r="W285" s="33">
        <f>IFERROR((VLOOKUP($A285,Skaters!A1:X623,24,FALSE)-AVERAGE(Skaters!X3:X623))/STDEV(Skaters!X3:X623),0)</f>
        <v>0</v>
      </c>
    </row>
    <row r="286" spans="1:23" ht="21.25" customHeight="1" x14ac:dyDescent="0.15">
      <c r="A286" s="44" t="s">
        <v>367</v>
      </c>
      <c r="B286" s="45" t="s">
        <v>119</v>
      </c>
      <c r="C286" s="46">
        <v>30</v>
      </c>
      <c r="D286" s="45" t="s">
        <v>84</v>
      </c>
      <c r="E286" s="40">
        <f t="shared" si="8"/>
        <v>-0.36543924313717635</v>
      </c>
      <c r="F286" s="41">
        <f t="shared" si="9"/>
        <v>-8.9131522716384484E-3</v>
      </c>
      <c r="G286" s="42">
        <f>VLOOKUP(A286,Skaters!A1:G623,7,FALSE)</f>
        <v>41</v>
      </c>
      <c r="H286" s="43">
        <f>(VLOOKUP($A286,Skaters!$A1:$V623,8,FALSE)-AVERAGE(Skaters!H3:H623))/STDEV(Skaters!H3:H623)</f>
        <v>1.5491883816642926</v>
      </c>
      <c r="I286" s="33">
        <f>(VLOOKUP($A286,Skaters!$A1:$V623,10,FALSE)-AVERAGE(Skaters!J3:J623))/STDEV(Skaters!J3:J623)</f>
        <v>-0.86377589093367668</v>
      </c>
      <c r="J286" s="33">
        <f>(VLOOKUP($A286,Skaters!$A1:$V623,11,FALSE)-AVERAGE(Skaters!K3:K623))/STDEV(Skaters!K3:K623)</f>
        <v>-0.15895450476656442</v>
      </c>
      <c r="K286" s="33">
        <f>(VLOOKUP($A286,Skaters!$A1:$V623,12,FALSE)-AVERAGE(Skaters!L3:L623))/STDEV(Skaters!L3:L623)</f>
        <v>-0.50673856791450012</v>
      </c>
      <c r="L286" s="33">
        <f>(VLOOKUP($A286,Skaters!$A1:$V623,13,FALSE)-AVERAGE(Skaters!M3:M623))/STDEV(Skaters!M3:M623)</f>
        <v>0.42279601366494601</v>
      </c>
      <c r="M286" s="33">
        <f>(VLOOKUP($A286,Skaters!$A1:$V623,14,FALSE)-AVERAGE(Skaters!N3:N623))/STDEV(Skaters!N3:N623)</f>
        <v>-0.20518464838234163</v>
      </c>
      <c r="N286" s="33">
        <f>(VLOOKUP($A286,Skaters!$A1:$V623,15,FALSE)-AVERAGE(Skaters!O3:O623))/STDEV(Skaters!O3:O623)</f>
        <v>1.9043096437729263E-5</v>
      </c>
      <c r="O286" s="33">
        <f>(VLOOKUP($A286,Skaters!$A1:$V623,16,FALSE)-AVERAGE(Skaters!P3:P623))/STDEV(Skaters!P3:P623)</f>
        <v>0.43978642512367466</v>
      </c>
      <c r="P286" s="33">
        <f>(VLOOKUP($A286,Skaters!$A1:$V623,17,FALSE)-AVERAGE(Skaters!Q3:Q623))/STDEV(Skaters!Q3:Q623)</f>
        <v>0.42229666150855721</v>
      </c>
      <c r="Q286" s="33">
        <f>(VLOOKUP($A286,Skaters!$A1:$V623,18,FALSE)-AVERAGE(Skaters!R3:R623))/STDEV(Skaters!R3:R623)</f>
        <v>-0.20531032932199358</v>
      </c>
      <c r="R286" s="33">
        <f>(VLOOKUP($A286,Skaters!$A1:$V623,19,FALSE)-AVERAGE(Skaters!S3:S623))/STDEV(Skaters!S3:S623)</f>
        <v>-0.80739481919420419</v>
      </c>
      <c r="S286" s="33">
        <f>(VLOOKUP($A286,Skaters!$A1:$V623,20,FALSE)-AVERAGE(Skaters!T3:T623))/STDEV(Skaters!T3:T623)</f>
        <v>-0.5927671975926263</v>
      </c>
      <c r="T286" s="33">
        <f>(VLOOKUP($A286,Skaters!$A1:$V623,21,FALSE)-AVERAGE(Skaters!U3:U623))/STDEV(Skaters!U3:U623)</f>
        <v>-0.64690234740083585</v>
      </c>
      <c r="U286" s="33">
        <f>(VLOOKUP($A286,Skaters!$A1:$V623,22,FALSE)-AVERAGE(Skaters!V3:V623))/STDEV(Skaters!V3:V623)</f>
        <v>-1.2078191348136267</v>
      </c>
      <c r="V286" s="33">
        <f>IFERROR((VLOOKUP($A286,Skaters!A1:X623,23,FALSE)-AVERAGE(Skaters!W3:W623))/STDEV(Skaters!W3:W623),0)</f>
        <v>0</v>
      </c>
      <c r="W286" s="33">
        <f>IFERROR((VLOOKUP($A286,Skaters!A1:X623,24,FALSE)-AVERAGE(Skaters!X3:X623))/STDEV(Skaters!X3:X623),0)</f>
        <v>0</v>
      </c>
    </row>
    <row r="287" spans="1:23" ht="21.25" customHeight="1" x14ac:dyDescent="0.2">
      <c r="A287" s="47" t="s">
        <v>419</v>
      </c>
      <c r="B287" s="38" t="s">
        <v>119</v>
      </c>
      <c r="C287" s="39">
        <v>31</v>
      </c>
      <c r="D287" s="38" t="s">
        <v>84</v>
      </c>
      <c r="E287" s="40">
        <f t="shared" si="8"/>
        <v>-0.40354609549288117</v>
      </c>
      <c r="F287" s="41">
        <f t="shared" si="9"/>
        <v>-9.842587694948321E-3</v>
      </c>
      <c r="G287" s="42">
        <f>VLOOKUP(A287,Skaters!A1:G623,7,FALSE)</f>
        <v>41</v>
      </c>
      <c r="H287" s="43">
        <f>(VLOOKUP($A287,Skaters!$A1:$V623,8,FALSE)-AVERAGE(Skaters!H3:H623))/STDEV(Skaters!H3:H623)</f>
        <v>1.5453369425001353</v>
      </c>
      <c r="I287" s="33">
        <f>(VLOOKUP($A287,Skaters!$A1:$V623,10,FALSE)-AVERAGE(Skaters!J3:J623))/STDEV(Skaters!J3:J623)</f>
        <v>-0.93524353874018529</v>
      </c>
      <c r="J287" s="33">
        <f>(VLOOKUP($A287,Skaters!$A1:$V623,11,FALSE)-AVERAGE(Skaters!K3:K623))/STDEV(Skaters!K3:K623)</f>
        <v>-0.34529041331811516</v>
      </c>
      <c r="K287" s="33">
        <f>(VLOOKUP($A287,Skaters!$A1:$V623,12,FALSE)-AVERAGE(Skaters!L3:L623))/STDEV(Skaters!L3:L623)</f>
        <v>-0.65734501041244076</v>
      </c>
      <c r="L287" s="33">
        <f>(VLOOKUP($A287,Skaters!$A1:$V623,13,FALSE)-AVERAGE(Skaters!M3:M623))/STDEV(Skaters!M3:M623)</f>
        <v>-5.2370907178045448E-2</v>
      </c>
      <c r="M287" s="33">
        <f>(VLOOKUP($A287,Skaters!$A1:$V623,14,FALSE)-AVERAGE(Skaters!N3:N623))/STDEV(Skaters!N3:N623)</f>
        <v>-0.77321718695477215</v>
      </c>
      <c r="N287" s="33">
        <f>(VLOOKUP($A287,Skaters!$A1:$V623,15,FALSE)-AVERAGE(Skaters!O3:O623))/STDEV(Skaters!O3:O623)</f>
        <v>-0.78976169409203334</v>
      </c>
      <c r="O287" s="33">
        <f>(VLOOKUP($A287,Skaters!$A1:$V623,16,FALSE)-AVERAGE(Skaters!P3:P623))/STDEV(Skaters!P3:P623)</f>
        <v>2.1066952958246277</v>
      </c>
      <c r="P287" s="33">
        <f>(VLOOKUP($A287,Skaters!$A1:$V623,17,FALSE)-AVERAGE(Skaters!Q3:Q623))/STDEV(Skaters!Q3:Q623)</f>
        <v>0.70603189396633281</v>
      </c>
      <c r="Q287" s="33">
        <f>(VLOOKUP($A287,Skaters!$A1:$V623,18,FALSE)-AVERAGE(Skaters!R3:R623))/STDEV(Skaters!R3:R623)</f>
        <v>-0.38757483798912956</v>
      </c>
      <c r="R287" s="33">
        <f>(VLOOKUP($A287,Skaters!$A1:$V623,19,FALSE)-AVERAGE(Skaters!S3:S623))/STDEV(Skaters!S3:S623)</f>
        <v>-0.87364933178301363</v>
      </c>
      <c r="S287" s="33">
        <f>(VLOOKUP($A287,Skaters!$A1:$V623,20,FALSE)-AVERAGE(Skaters!T3:T623))/STDEV(Skaters!T3:T623)</f>
        <v>-0.5927671975926263</v>
      </c>
      <c r="T287" s="33">
        <f>(VLOOKUP($A287,Skaters!$A1:$V623,21,FALSE)-AVERAGE(Skaters!U3:U623))/STDEV(Skaters!U3:U623)</f>
        <v>-0.64690234740083585</v>
      </c>
      <c r="U287" s="33">
        <f>(VLOOKUP($A287,Skaters!$A1:$V623,22,FALSE)-AVERAGE(Skaters!V3:V623))/STDEV(Skaters!V3:V623)</f>
        <v>-1.2078191348136267</v>
      </c>
      <c r="V287" s="33">
        <f>IFERROR((VLOOKUP($A287,Skaters!A1:X623,23,FALSE)-AVERAGE(Skaters!W3:W623))/STDEV(Skaters!W3:W623),0)</f>
        <v>0</v>
      </c>
      <c r="W287" s="33">
        <f>IFERROR((VLOOKUP($A287,Skaters!A1:X623,24,FALSE)-AVERAGE(Skaters!X3:X623))/STDEV(Skaters!X3:X623),0)</f>
        <v>0</v>
      </c>
    </row>
    <row r="288" spans="1:23" ht="21.25" customHeight="1" x14ac:dyDescent="0.2">
      <c r="A288" s="47" t="s">
        <v>397</v>
      </c>
      <c r="B288" s="38" t="s">
        <v>70</v>
      </c>
      <c r="C288" s="39">
        <v>25</v>
      </c>
      <c r="D288" s="38" t="s">
        <v>60</v>
      </c>
      <c r="E288" s="40">
        <f t="shared" si="8"/>
        <v>-0.41517068531007628</v>
      </c>
      <c r="F288" s="41">
        <f t="shared" si="9"/>
        <v>-1.0645402187437853E-2</v>
      </c>
      <c r="G288" s="42">
        <f>VLOOKUP(A288,Skaters!A1:G623,7,FALSE)</f>
        <v>39</v>
      </c>
      <c r="H288" s="43">
        <f>(VLOOKUP($A288,Skaters!$A1:$V623,8,FALSE)-AVERAGE(Skaters!H3:H623))/STDEV(Skaters!H3:H623)</f>
        <v>-0.99448018805153637</v>
      </c>
      <c r="I288" s="33">
        <f>(VLOOKUP($A288,Skaters!$A1:$V623,10,FALSE)-AVERAGE(Skaters!J3:J623))/STDEV(Skaters!J3:J623)</f>
        <v>0.21903256299103785</v>
      </c>
      <c r="J288" s="33">
        <f>(VLOOKUP($A288,Skaters!$A1:$V623,11,FALSE)-AVERAGE(Skaters!K3:K623))/STDEV(Skaters!K3:K623)</f>
        <v>-0.53974743027632632</v>
      </c>
      <c r="K288" s="33">
        <f>(VLOOKUP($A288,Skaters!$A1:$V623,12,FALSE)-AVERAGE(Skaters!L3:L623))/STDEV(Skaters!L3:L623)</f>
        <v>-0.2355092655563131</v>
      </c>
      <c r="L288" s="33">
        <f>(VLOOKUP($A288,Skaters!$A1:$V623,13,FALSE)-AVERAGE(Skaters!M3:M623))/STDEV(Skaters!M3:M623)</f>
        <v>-8.2085048649066156E-2</v>
      </c>
      <c r="M288" s="33">
        <f>(VLOOKUP($A288,Skaters!$A1:$V623,14,FALSE)-AVERAGE(Skaters!N3:N623))/STDEV(Skaters!N3:N623)</f>
        <v>-0.56917072047765382</v>
      </c>
      <c r="N288" s="33">
        <f>(VLOOKUP($A288,Skaters!$A1:$V623,15,FALSE)-AVERAGE(Skaters!O3:O623))/STDEV(Skaters!O3:O623)</f>
        <v>-0.36549197542215534</v>
      </c>
      <c r="O288" s="33">
        <f>(VLOOKUP($A288,Skaters!$A1:$V623,16,FALSE)-AVERAGE(Skaters!P3:P623))/STDEV(Skaters!P3:P623)</f>
        <v>-0.6845433954758704</v>
      </c>
      <c r="P288" s="33">
        <f>(VLOOKUP($A288,Skaters!$A1:$V623,17,FALSE)-AVERAGE(Skaters!Q3:Q623))/STDEV(Skaters!Q3:Q623)</f>
        <v>0.56425318302733829</v>
      </c>
      <c r="Q288" s="33">
        <f>(VLOOKUP($A288,Skaters!$A1:$V623,18,FALSE)-AVERAGE(Skaters!R3:R623))/STDEV(Skaters!R3:R623)</f>
        <v>1.0376646015223041</v>
      </c>
      <c r="R288" s="33">
        <f>(VLOOKUP($A288,Skaters!$A1:$V623,19,FALSE)-AVERAGE(Skaters!S3:S623))/STDEV(Skaters!S3:S623)</f>
        <v>0.50758608814133488</v>
      </c>
      <c r="S288" s="33">
        <f>(VLOOKUP($A288,Skaters!$A1:$V623,20,FALSE)-AVERAGE(Skaters!T3:T623))/STDEV(Skaters!T3:T623)</f>
        <v>0.9804721306423112</v>
      </c>
      <c r="T288" s="33">
        <f>(VLOOKUP($A288,Skaters!$A1:$V623,21,FALSE)-AVERAGE(Skaters!U3:U623))/STDEV(Skaters!U3:U623)</f>
        <v>1.0710109416386211</v>
      </c>
      <c r="U288" s="33">
        <f>(VLOOKUP($A288,Skaters!$A1:$V623,22,FALSE)-AVERAGE(Skaters!V3:V623))/STDEV(Skaters!V3:V623)</f>
        <v>0.99677335692006974</v>
      </c>
      <c r="V288" s="33">
        <f>IFERROR((VLOOKUP($A288,Skaters!A1:X623,23,FALSE)-AVERAGE(Skaters!W3:W623))/STDEV(Skaters!W3:W623),0)</f>
        <v>0</v>
      </c>
      <c r="W288" s="33">
        <f>IFERROR((VLOOKUP($A288,Skaters!A1:X623,24,FALSE)-AVERAGE(Skaters!X3:X623))/STDEV(Skaters!X3:X623),0)</f>
        <v>0</v>
      </c>
    </row>
    <row r="289" spans="1:23" ht="21.25" customHeight="1" x14ac:dyDescent="0.15">
      <c r="A289" s="44" t="s">
        <v>292</v>
      </c>
      <c r="B289" s="48" t="s">
        <v>186</v>
      </c>
      <c r="C289" s="49">
        <v>30</v>
      </c>
      <c r="D289" s="48" t="s">
        <v>103</v>
      </c>
      <c r="E289" s="40">
        <f t="shared" si="8"/>
        <v>-0.43320950161914196</v>
      </c>
      <c r="F289" s="41">
        <f t="shared" si="9"/>
        <v>-1.0566085405344925E-2</v>
      </c>
      <c r="G289" s="42">
        <f>VLOOKUP(A289,Skaters!A1:G623,7,FALSE)</f>
        <v>41</v>
      </c>
      <c r="H289" s="43">
        <f>(VLOOKUP($A289,Skaters!$A1:$V623,8,FALSE)-AVERAGE(Skaters!H3:H623))/STDEV(Skaters!H3:H623)</f>
        <v>0.48241985852350067</v>
      </c>
      <c r="I289" s="33">
        <f>(VLOOKUP($A289,Skaters!$A1:$V623,10,FALSE)-AVERAGE(Skaters!J3:J623))/STDEV(Skaters!J3:J623)</f>
        <v>0.78399809657588782</v>
      </c>
      <c r="J289" s="33">
        <f>(VLOOKUP($A289,Skaters!$A1:$V623,11,FALSE)-AVERAGE(Skaters!K3:K623))/STDEV(Skaters!K3:K623)</f>
        <v>0.3225043220807185</v>
      </c>
      <c r="K289" s="33">
        <f>(VLOOKUP($A289,Skaters!$A1:$V623,12,FALSE)-AVERAGE(Skaters!L3:L623))/STDEV(Skaters!L3:L623)</f>
        <v>0.57178297829292857</v>
      </c>
      <c r="L289" s="33">
        <f>(VLOOKUP($A289,Skaters!$A1:$V623,13,FALSE)-AVERAGE(Skaters!M3:M623))/STDEV(Skaters!M3:M623)</f>
        <v>0.12086252633302652</v>
      </c>
      <c r="M289" s="33">
        <f>(VLOOKUP($A289,Skaters!$A1:$V623,14,FALSE)-AVERAGE(Skaters!N3:N623))/STDEV(Skaters!N3:N623)</f>
        <v>-0.40446985048807099</v>
      </c>
      <c r="N289" s="33">
        <f>(VLOOKUP($A289,Skaters!$A1:$V623,15,FALSE)-AVERAGE(Skaters!O3:O623))/STDEV(Skaters!O3:O623)</f>
        <v>-0.40986957484252456</v>
      </c>
      <c r="O289" s="33">
        <f>(VLOOKUP($A289,Skaters!$A1:$V623,16,FALSE)-AVERAGE(Skaters!P3:P623))/STDEV(Skaters!P3:P623)</f>
        <v>-0.61399807764452907</v>
      </c>
      <c r="P289" s="33">
        <f>(VLOOKUP($A289,Skaters!$A1:$V623,17,FALSE)-AVERAGE(Skaters!Q3:Q623))/STDEV(Skaters!Q3:Q623)</f>
        <v>-9.0262530891319678E-2</v>
      </c>
      <c r="Q289" s="33">
        <f>(VLOOKUP($A289,Skaters!$A1:$V623,18,FALSE)-AVERAGE(Skaters!R3:R623))/STDEV(Skaters!R3:R623)</f>
        <v>-0.63670679412172126</v>
      </c>
      <c r="R289" s="33">
        <f>(VLOOKUP($A289,Skaters!$A1:$V623,19,FALSE)-AVERAGE(Skaters!S3:S623))/STDEV(Skaters!S3:S623)</f>
        <v>0.60365133065143473</v>
      </c>
      <c r="S289" s="33">
        <f>(VLOOKUP($A289,Skaters!$A1:$V623,20,FALSE)-AVERAGE(Skaters!T3:T623))/STDEV(Skaters!T3:T623)</f>
        <v>1.243260396407428</v>
      </c>
      <c r="T289" s="33">
        <f>(VLOOKUP($A289,Skaters!$A1:$V623,21,FALSE)-AVERAGE(Skaters!U3:U623))/STDEV(Skaters!U3:U623)</f>
        <v>1.2385145151667878</v>
      </c>
      <c r="U289" s="33">
        <f>(VLOOKUP($A289,Skaters!$A1:$V623,22,FALSE)-AVERAGE(Skaters!V3:V623))/STDEV(Skaters!V3:V623)</f>
        <v>1.0651240764399243</v>
      </c>
      <c r="V289" s="33">
        <f>IFERROR((VLOOKUP($A289,Skaters!A1:X623,23,FALSE)-AVERAGE(Skaters!W3:W623))/STDEV(Skaters!W3:W623),0)</f>
        <v>0</v>
      </c>
      <c r="W289" s="33">
        <f>IFERROR((VLOOKUP($A289,Skaters!A1:X623,24,FALSE)-AVERAGE(Skaters!X3:X623))/STDEV(Skaters!X3:X623),0)</f>
        <v>0</v>
      </c>
    </row>
    <row r="290" spans="1:23" ht="21.25" customHeight="1" x14ac:dyDescent="0.15">
      <c r="A290" s="44" t="s">
        <v>523</v>
      </c>
      <c r="B290" s="45" t="s">
        <v>81</v>
      </c>
      <c r="C290" s="46">
        <v>32</v>
      </c>
      <c r="D290" s="45" t="s">
        <v>84</v>
      </c>
      <c r="E290" s="40">
        <f t="shared" si="8"/>
        <v>-0.46198059653270662</v>
      </c>
      <c r="F290" s="41">
        <f t="shared" si="9"/>
        <v>-1.0499559012106969E-2</v>
      </c>
      <c r="G290" s="42">
        <f>VLOOKUP(A290,Skaters!A1:G623,7,FALSE)</f>
        <v>44</v>
      </c>
      <c r="H290" s="43">
        <f>(VLOOKUP($A290,Skaters!$A1:$V623,8,FALSE)-AVERAGE(Skaters!H3:H623))/STDEV(Skaters!H3:H623)</f>
        <v>0.18705466776386012</v>
      </c>
      <c r="I290" s="33">
        <f>(VLOOKUP($A290,Skaters!$A1:$V623,10,FALSE)-AVERAGE(Skaters!J3:J623))/STDEV(Skaters!J3:J623)</f>
        <v>-1.0373965261605254</v>
      </c>
      <c r="J290" s="33">
        <f>(VLOOKUP($A290,Skaters!$A1:$V623,11,FALSE)-AVERAGE(Skaters!K3:K623))/STDEV(Skaters!K3:K623)</f>
        <v>-0.42356508604592075</v>
      </c>
      <c r="K290" s="33">
        <f>(VLOOKUP($A290,Skaters!$A1:$V623,12,FALSE)-AVERAGE(Skaters!L3:L623))/STDEV(Skaters!L3:L623)</f>
        <v>-0.75459711813909003</v>
      </c>
      <c r="L290" s="33">
        <f>(VLOOKUP($A290,Skaters!$A1:$V623,13,FALSE)-AVERAGE(Skaters!M3:M623))/STDEV(Skaters!M3:M623)</f>
        <v>-0.91828037080678415</v>
      </c>
      <c r="M290" s="33">
        <f>(VLOOKUP($A290,Skaters!$A1:$V623,14,FALSE)-AVERAGE(Skaters!N3:N623))/STDEV(Skaters!N3:N623)</f>
        <v>-0.80628009743732976</v>
      </c>
      <c r="N290" s="33">
        <f>(VLOOKUP($A290,Skaters!$A1:$V623,15,FALSE)-AVERAGE(Skaters!O3:O623))/STDEV(Skaters!O3:O623)</f>
        <v>-0.9086796916535439</v>
      </c>
      <c r="O290" s="33">
        <f>(VLOOKUP($A290,Skaters!$A1:$V623,16,FALSE)-AVERAGE(Skaters!P3:P623))/STDEV(Skaters!P3:P623)</f>
        <v>1.7028581679792159</v>
      </c>
      <c r="P290" s="33">
        <f>(VLOOKUP($A290,Skaters!$A1:$V623,17,FALSE)-AVERAGE(Skaters!Q3:Q623))/STDEV(Skaters!Q3:Q623)</f>
        <v>2.9428470591703741E-3</v>
      </c>
      <c r="Q290" s="33">
        <f>(VLOOKUP($A290,Skaters!$A1:$V623,18,FALSE)-AVERAGE(Skaters!R3:R623))/STDEV(Skaters!R3:R623)</f>
        <v>1.1230829101548518</v>
      </c>
      <c r="R290" s="33">
        <f>(VLOOKUP($A290,Skaters!$A1:$V623,19,FALSE)-AVERAGE(Skaters!S3:S623))/STDEV(Skaters!S3:S623)</f>
        <v>-0.8982982400415781</v>
      </c>
      <c r="S290" s="33">
        <f>(VLOOKUP($A290,Skaters!$A1:$V623,20,FALSE)-AVERAGE(Skaters!T3:T623))/STDEV(Skaters!T3:T623)</f>
        <v>-0.5927671975926263</v>
      </c>
      <c r="T290" s="33">
        <f>(VLOOKUP($A290,Skaters!$A1:$V623,21,FALSE)-AVERAGE(Skaters!U3:U623))/STDEV(Skaters!U3:U623)</f>
        <v>-0.64690234740083585</v>
      </c>
      <c r="U290" s="33">
        <f>(VLOOKUP($A290,Skaters!$A1:$V623,22,FALSE)-AVERAGE(Skaters!V3:V623))/STDEV(Skaters!V3:V623)</f>
        <v>-1.2078191348136267</v>
      </c>
      <c r="V290" s="33">
        <f>IFERROR((VLOOKUP($A290,Skaters!A1:X623,23,FALSE)-AVERAGE(Skaters!W3:W623))/STDEV(Skaters!W3:W623),0)</f>
        <v>0</v>
      </c>
      <c r="W290" s="33">
        <f>IFERROR((VLOOKUP($A290,Skaters!A1:X623,24,FALSE)-AVERAGE(Skaters!X3:X623))/STDEV(Skaters!X3:X623),0)</f>
        <v>0</v>
      </c>
    </row>
    <row r="291" spans="1:23" ht="21.25" customHeight="1" x14ac:dyDescent="0.2">
      <c r="A291" s="47" t="s">
        <v>440</v>
      </c>
      <c r="B291" s="38" t="s">
        <v>58</v>
      </c>
      <c r="C291" s="39">
        <v>38</v>
      </c>
      <c r="D291" s="38" t="s">
        <v>84</v>
      </c>
      <c r="E291" s="40">
        <f t="shared" si="8"/>
        <v>-0.47188510606633632</v>
      </c>
      <c r="F291" s="41">
        <f t="shared" si="9"/>
        <v>-1.048633569036303E-2</v>
      </c>
      <c r="G291" s="42">
        <f>VLOOKUP(A291,Skaters!A1:G623,7,FALSE)</f>
        <v>45</v>
      </c>
      <c r="H291" s="43">
        <f>(VLOOKUP($A291,Skaters!$A1:$V623,8,FALSE)-AVERAGE(Skaters!H3:H623))/STDEV(Skaters!H3:H623)</f>
        <v>1.1224048226133931</v>
      </c>
      <c r="I291" s="33">
        <f>(VLOOKUP($A291,Skaters!$A1:$V623,10,FALSE)-AVERAGE(Skaters!J3:J623))/STDEV(Skaters!J3:J623)</f>
        <v>-1.0437320228515015</v>
      </c>
      <c r="J291" s="33">
        <f>(VLOOKUP($A291,Skaters!$A1:$V623,11,FALSE)-AVERAGE(Skaters!K3:K623))/STDEV(Skaters!K3:K623)</f>
        <v>-0.30523077341962251</v>
      </c>
      <c r="K291" s="33">
        <f>(VLOOKUP($A291,Skaters!$A1:$V623,12,FALSE)-AVERAGE(Skaters!L3:L623))/STDEV(Skaters!L3:L623)</f>
        <v>-0.68332303258021609</v>
      </c>
      <c r="L291" s="33">
        <f>(VLOOKUP($A291,Skaters!$A1:$V623,13,FALSE)-AVERAGE(Skaters!M3:M623))/STDEV(Skaters!M3:M623)</f>
        <v>-0.16291298072997859</v>
      </c>
      <c r="M291" s="33">
        <f>(VLOOKUP($A291,Skaters!$A1:$V623,14,FALSE)-AVERAGE(Skaters!N3:N623))/STDEV(Skaters!N3:N623)</f>
        <v>-0.773597506056795</v>
      </c>
      <c r="N291" s="33">
        <f>(VLOOKUP($A291,Skaters!$A1:$V623,15,FALSE)-AVERAGE(Skaters!O3:O623))/STDEV(Skaters!O3:O623)</f>
        <v>-0.83453200569006503</v>
      </c>
      <c r="O291" s="33">
        <f>(VLOOKUP($A291,Skaters!$A1:$V623,16,FALSE)-AVERAGE(Skaters!P3:P623))/STDEV(Skaters!P3:P623)</f>
        <v>2.0232703252716209</v>
      </c>
      <c r="P291" s="33">
        <f>(VLOOKUP($A291,Skaters!$A1:$V623,17,FALSE)-AVERAGE(Skaters!Q3:Q623))/STDEV(Skaters!Q3:Q623)</f>
        <v>-0.67093524190882214</v>
      </c>
      <c r="Q291" s="33">
        <f>(VLOOKUP($A291,Skaters!$A1:$V623,18,FALSE)-AVERAGE(Skaters!R3:R623))/STDEV(Skaters!R3:R623)</f>
        <v>-0.14874764864678963</v>
      </c>
      <c r="R291" s="33">
        <f>(VLOOKUP($A291,Skaters!$A1:$V623,19,FALSE)-AVERAGE(Skaters!S3:S623))/STDEV(Skaters!S3:S623)</f>
        <v>-0.99293551846708694</v>
      </c>
      <c r="S291" s="33">
        <f>(VLOOKUP($A291,Skaters!$A1:$V623,20,FALSE)-AVERAGE(Skaters!T3:T623))/STDEV(Skaters!T3:T623)</f>
        <v>-0.5927671975926263</v>
      </c>
      <c r="T291" s="33">
        <f>(VLOOKUP($A291,Skaters!$A1:$V623,21,FALSE)-AVERAGE(Skaters!U3:U623))/STDEV(Skaters!U3:U623)</f>
        <v>-0.64690234740083585</v>
      </c>
      <c r="U291" s="33">
        <f>(VLOOKUP($A291,Skaters!$A1:$V623,22,FALSE)-AVERAGE(Skaters!V3:V623))/STDEV(Skaters!V3:V623)</f>
        <v>-1.2078191348136267</v>
      </c>
      <c r="V291" s="33">
        <f>IFERROR((VLOOKUP($A291,Skaters!A1:X623,23,FALSE)-AVERAGE(Skaters!W3:W623))/STDEV(Skaters!W3:W623),0)</f>
        <v>0</v>
      </c>
      <c r="W291" s="33">
        <f>IFERROR((VLOOKUP($A291,Skaters!A1:X623,24,FALSE)-AVERAGE(Skaters!X3:X623))/STDEV(Skaters!X3:X623),0)</f>
        <v>0</v>
      </c>
    </row>
    <row r="292" spans="1:23" ht="21.25" customHeight="1" x14ac:dyDescent="0.15">
      <c r="A292" s="44" t="s">
        <v>413</v>
      </c>
      <c r="B292" s="48" t="s">
        <v>86</v>
      </c>
      <c r="C292" s="49">
        <v>26</v>
      </c>
      <c r="D292" s="48" t="s">
        <v>73</v>
      </c>
      <c r="E292" s="40">
        <f t="shared" si="8"/>
        <v>-0.47462629462231654</v>
      </c>
      <c r="F292" s="41">
        <f t="shared" si="9"/>
        <v>-1.1576251088349183E-2</v>
      </c>
      <c r="G292" s="42">
        <f>VLOOKUP(A292,Skaters!A1:G623,7,FALSE)</f>
        <v>41</v>
      </c>
      <c r="H292" s="43">
        <f>(VLOOKUP($A292,Skaters!$A1:$V623,8,FALSE)-AVERAGE(Skaters!H3:H623))/STDEV(Skaters!H3:H623)</f>
        <v>-0.83118426177795834</v>
      </c>
      <c r="I292" s="33">
        <f>(VLOOKUP($A292,Skaters!$A1:$V623,10,FALSE)-AVERAGE(Skaters!J3:J623))/STDEV(Skaters!J3:J623)</f>
        <v>1.5746401789467158E-2</v>
      </c>
      <c r="J292" s="33">
        <f>(VLOOKUP($A292,Skaters!$A1:$V623,11,FALSE)-AVERAGE(Skaters!K3:K623))/STDEV(Skaters!K3:K623)</f>
        <v>-0.53107186488910962</v>
      </c>
      <c r="K292" s="33">
        <f>(VLOOKUP($A292,Skaters!$A1:$V623,12,FALSE)-AVERAGE(Skaters!L3:L623))/STDEV(Skaters!L3:L623)</f>
        <v>-0.32584816116763515</v>
      </c>
      <c r="L292" s="33">
        <f>(VLOOKUP($A292,Skaters!$A1:$V623,13,FALSE)-AVERAGE(Skaters!M3:M623))/STDEV(Skaters!M3:M623)</f>
        <v>-0.20222547902770854</v>
      </c>
      <c r="M292" s="33">
        <f>(VLOOKUP($A292,Skaters!$A1:$V623,14,FALSE)-AVERAGE(Skaters!N3:N623))/STDEV(Skaters!N3:N623)</f>
        <v>2.2263836606113849E-2</v>
      </c>
      <c r="N292" s="33">
        <f>(VLOOKUP($A292,Skaters!$A1:$V623,15,FALSE)-AVERAGE(Skaters!O3:O623))/STDEV(Skaters!O3:O623)</f>
        <v>-0.43172079929317381</v>
      </c>
      <c r="O292" s="33">
        <f>(VLOOKUP($A292,Skaters!$A1:$V623,16,FALSE)-AVERAGE(Skaters!P3:P623))/STDEV(Skaters!P3:P623)</f>
        <v>-0.48256623030308954</v>
      </c>
      <c r="P292" s="33">
        <f>(VLOOKUP($A292,Skaters!$A1:$V623,17,FALSE)-AVERAGE(Skaters!Q3:Q623))/STDEV(Skaters!Q3:Q623)</f>
        <v>-0.55618340755733109</v>
      </c>
      <c r="Q292" s="33">
        <f>(VLOOKUP($A292,Skaters!$A1:$V623,18,FALSE)-AVERAGE(Skaters!R3:R623))/STDEV(Skaters!R3:R623)</f>
        <v>1.1572116771012977</v>
      </c>
      <c r="R292" s="33">
        <f>(VLOOKUP($A292,Skaters!$A1:$V623,19,FALSE)-AVERAGE(Skaters!S3:S623))/STDEV(Skaters!S3:S623)</f>
        <v>8.2805066063796298E-2</v>
      </c>
      <c r="S292" s="33">
        <f>(VLOOKUP($A292,Skaters!$A1:$V623,20,FALSE)-AVERAGE(Skaters!T3:T623))/STDEV(Skaters!T3:T623)</f>
        <v>-0.58496399724136905</v>
      </c>
      <c r="T292" s="33">
        <f>(VLOOKUP($A292,Skaters!$A1:$V623,21,FALSE)-AVERAGE(Skaters!U3:U623))/STDEV(Skaters!U3:U623)</f>
        <v>-0.61026620465861037</v>
      </c>
      <c r="U292" s="33">
        <f>(VLOOKUP($A292,Skaters!$A1:$V623,22,FALSE)-AVERAGE(Skaters!V3:V623))/STDEV(Skaters!V3:V623)</f>
        <v>-0.3807018211440753</v>
      </c>
      <c r="V292" s="33">
        <f>IFERROR((VLOOKUP($A292,Skaters!A1:X623,23,FALSE)-AVERAGE(Skaters!W3:W623))/STDEV(Skaters!W3:W623),0)</f>
        <v>0</v>
      </c>
      <c r="W292" s="33">
        <f>IFERROR((VLOOKUP($A292,Skaters!A1:X623,24,FALSE)-AVERAGE(Skaters!X3:X623))/STDEV(Skaters!X3:X623),0)</f>
        <v>0</v>
      </c>
    </row>
    <row r="293" spans="1:23" ht="21.25" customHeight="1" x14ac:dyDescent="0.2">
      <c r="A293" s="47" t="s">
        <v>489</v>
      </c>
      <c r="B293" s="38" t="s">
        <v>62</v>
      </c>
      <c r="C293" s="39">
        <v>21</v>
      </c>
      <c r="D293" s="38" t="s">
        <v>84</v>
      </c>
      <c r="E293" s="40">
        <f t="shared" si="8"/>
        <v>-0.50135603080860047</v>
      </c>
      <c r="F293" s="41">
        <f t="shared" si="9"/>
        <v>-1.139445524565001E-2</v>
      </c>
      <c r="G293" s="42">
        <f>VLOOKUP(A293,Skaters!A1:G623,7,FALSE)</f>
        <v>44</v>
      </c>
      <c r="H293" s="43">
        <f>(VLOOKUP($A293,Skaters!$A1:$V623,8,FALSE)-AVERAGE(Skaters!H3:H623))/STDEV(Skaters!H3:H623)</f>
        <v>-8.6746220690015155E-2</v>
      </c>
      <c r="I293" s="33">
        <f>(VLOOKUP($A293,Skaters!$A1:$V623,10,FALSE)-AVERAGE(Skaters!J3:J623))/STDEV(Skaters!J3:J623)</f>
        <v>-1.2496002135561894</v>
      </c>
      <c r="J293" s="33">
        <f>(VLOOKUP($A293,Skaters!$A1:$V623,11,FALSE)-AVERAGE(Skaters!K3:K623))/STDEV(Skaters!K3:K623)</f>
        <v>9.6291253329605073E-2</v>
      </c>
      <c r="K293" s="33">
        <f>(VLOOKUP($A293,Skaters!$A1:$V623,12,FALSE)-AVERAGE(Skaters!L3:L623))/STDEV(Skaters!L3:L623)</f>
        <v>-0.52835266788505708</v>
      </c>
      <c r="L293" s="33">
        <f>(VLOOKUP($A293,Skaters!$A1:$V623,13,FALSE)-AVERAGE(Skaters!M3:M623))/STDEV(Skaters!M3:M623)</f>
        <v>-1.1183011226925561</v>
      </c>
      <c r="M293" s="33">
        <f>(VLOOKUP($A293,Skaters!$A1:$V623,14,FALSE)-AVERAGE(Skaters!N3:N623))/STDEV(Skaters!N3:N623)</f>
        <v>-0.66350758770146012</v>
      </c>
      <c r="N293" s="33">
        <f>(VLOOKUP($A293,Skaters!$A1:$V623,15,FALSE)-AVERAGE(Skaters!O3:O623))/STDEV(Skaters!O3:O623)</f>
        <v>-5.1246790890339108E-2</v>
      </c>
      <c r="O293" s="33">
        <f>(VLOOKUP($A293,Skaters!$A1:$V623,16,FALSE)-AVERAGE(Skaters!P3:P623))/STDEV(Skaters!P3:P623)</f>
        <v>0.27430575049294803</v>
      </c>
      <c r="P293" s="33">
        <f>(VLOOKUP($A293,Skaters!$A1:$V623,17,FALSE)-AVERAGE(Skaters!Q3:Q623))/STDEV(Skaters!Q3:Q623)</f>
        <v>0.49662886185171939</v>
      </c>
      <c r="Q293" s="33">
        <f>(VLOOKUP($A293,Skaters!$A1:$V623,18,FALSE)-AVERAGE(Skaters!R3:R623))/STDEV(Skaters!R3:R623)</f>
        <v>1.5471950925079314</v>
      </c>
      <c r="R293" s="33">
        <f>(VLOOKUP($A293,Skaters!$A1:$V623,19,FALSE)-AVERAGE(Skaters!S3:S623))/STDEV(Skaters!S3:S623)</f>
        <v>-1.1257943499363947</v>
      </c>
      <c r="S293" s="33">
        <f>(VLOOKUP($A293,Skaters!$A1:$V623,20,FALSE)-AVERAGE(Skaters!T3:T623))/STDEV(Skaters!T3:T623)</f>
        <v>-0.5927671975926263</v>
      </c>
      <c r="T293" s="33">
        <f>(VLOOKUP($A293,Skaters!$A1:$V623,21,FALSE)-AVERAGE(Skaters!U3:U623))/STDEV(Skaters!U3:U623)</f>
        <v>-0.64690234740083585</v>
      </c>
      <c r="U293" s="33">
        <f>(VLOOKUP($A293,Skaters!$A1:$V623,22,FALSE)-AVERAGE(Skaters!V3:V623))/STDEV(Skaters!V3:V623)</f>
        <v>-1.2078191348136267</v>
      </c>
      <c r="V293" s="33">
        <f>IFERROR((VLOOKUP($A293,Skaters!A1:X623,23,FALSE)-AVERAGE(Skaters!W3:W623))/STDEV(Skaters!W3:W623),0)</f>
        <v>0</v>
      </c>
      <c r="W293" s="33">
        <f>IFERROR((VLOOKUP($A293,Skaters!A1:X623,24,FALSE)-AVERAGE(Skaters!X3:X623))/STDEV(Skaters!X3:X623),0)</f>
        <v>0</v>
      </c>
    </row>
    <row r="294" spans="1:23" ht="21.25" customHeight="1" x14ac:dyDescent="0.15">
      <c r="A294" s="44" t="s">
        <v>309</v>
      </c>
      <c r="B294" s="48" t="s">
        <v>100</v>
      </c>
      <c r="C294" s="49">
        <v>27</v>
      </c>
      <c r="D294" s="48" t="s">
        <v>63</v>
      </c>
      <c r="E294" s="40">
        <f t="shared" si="8"/>
        <v>-0.51651839917263009</v>
      </c>
      <c r="F294" s="41">
        <f t="shared" si="9"/>
        <v>-1.2912959979315752E-2</v>
      </c>
      <c r="G294" s="42">
        <f>VLOOKUP(A294,Skaters!A1:G623,7,FALSE)</f>
        <v>40</v>
      </c>
      <c r="H294" s="43">
        <f>(VLOOKUP($A294,Skaters!$A1:$V623,8,FALSE)-AVERAGE(Skaters!H3:H623))/STDEV(Skaters!H3:H623)</f>
        <v>0.20295064380098621</v>
      </c>
      <c r="I294" s="33">
        <f>(VLOOKUP($A294,Skaters!$A1:$V623,10,FALSE)-AVERAGE(Skaters!J3:J623))/STDEV(Skaters!J3:J623)</f>
        <v>0.21419711833898097</v>
      </c>
      <c r="J294" s="33">
        <f>(VLOOKUP($A294,Skaters!$A1:$V623,11,FALSE)-AVERAGE(Skaters!K3:K623))/STDEV(Skaters!K3:K623)</f>
        <v>0.64811941079255642</v>
      </c>
      <c r="K294" s="33">
        <f>(VLOOKUP($A294,Skaters!$A1:$V623,12,FALSE)-AVERAGE(Skaters!L3:L623))/STDEV(Skaters!L3:L623)</f>
        <v>0.50764326290051809</v>
      </c>
      <c r="L294" s="33">
        <f>(VLOOKUP($A294,Skaters!$A1:$V623,13,FALSE)-AVERAGE(Skaters!M3:M623))/STDEV(Skaters!M3:M623)</f>
        <v>-0.51038754566796485</v>
      </c>
      <c r="M294" s="33">
        <f>(VLOOKUP($A294,Skaters!$A1:$V623,14,FALSE)-AVERAGE(Skaters!N3:N623))/STDEV(Skaters!N3:N623)</f>
        <v>0.15500206998501068</v>
      </c>
      <c r="N294" s="33">
        <f>(VLOOKUP($A294,Skaters!$A1:$V623,15,FALSE)-AVERAGE(Skaters!O3:O623))/STDEV(Skaters!O3:O623)</f>
        <v>-4.3889577447966996E-2</v>
      </c>
      <c r="O294" s="33">
        <f>(VLOOKUP($A294,Skaters!$A1:$V623,16,FALSE)-AVERAGE(Skaters!P3:P623))/STDEV(Skaters!P3:P623)</f>
        <v>-0.23368135603981793</v>
      </c>
      <c r="P294" s="33">
        <f>(VLOOKUP($A294,Skaters!$A1:$V623,17,FALSE)-AVERAGE(Skaters!Q3:Q623))/STDEV(Skaters!Q3:Q623)</f>
        <v>-1.0296645709171228</v>
      </c>
      <c r="Q294" s="33">
        <f>(VLOOKUP($A294,Skaters!$A1:$V623,18,FALSE)-AVERAGE(Skaters!R3:R623))/STDEV(Skaters!R3:R623)</f>
        <v>-0.59087644914841764</v>
      </c>
      <c r="R294" s="33">
        <f>(VLOOKUP($A294,Skaters!$A1:$V623,19,FALSE)-AVERAGE(Skaters!S3:S623))/STDEV(Skaters!S3:S623)</f>
        <v>-9.7558404567455848E-2</v>
      </c>
      <c r="S294" s="33">
        <f>(VLOOKUP($A294,Skaters!$A1:$V623,20,FALSE)-AVERAGE(Skaters!T3:T623))/STDEV(Skaters!T3:T623)</f>
        <v>-0.5927671975926263</v>
      </c>
      <c r="T294" s="33">
        <f>(VLOOKUP($A294,Skaters!$A1:$V623,21,FALSE)-AVERAGE(Skaters!U3:U623))/STDEV(Skaters!U3:U623)</f>
        <v>-0.63659757170849307</v>
      </c>
      <c r="U294" s="33">
        <f>(VLOOKUP($A294,Skaters!$A1:$V623,22,FALSE)-AVERAGE(Skaters!V3:V623))/STDEV(Skaters!V3:V623)</f>
        <v>-1.2078191348136267</v>
      </c>
      <c r="V294" s="33">
        <f>IFERROR((VLOOKUP($A294,Skaters!A1:X623,23,FALSE)-AVERAGE(Skaters!W3:W623))/STDEV(Skaters!W3:W623),0)</f>
        <v>0</v>
      </c>
      <c r="W294" s="33">
        <f>IFERROR((VLOOKUP($A294,Skaters!A1:X623,24,FALSE)-AVERAGE(Skaters!X3:X623))/STDEV(Skaters!X3:X623),0)</f>
        <v>0</v>
      </c>
    </row>
    <row r="295" spans="1:23" ht="21.25" customHeight="1" x14ac:dyDescent="0.15">
      <c r="A295" s="44" t="s">
        <v>264</v>
      </c>
      <c r="B295" s="45" t="s">
        <v>151</v>
      </c>
      <c r="C295" s="46">
        <v>26</v>
      </c>
      <c r="D295" s="45" t="s">
        <v>60</v>
      </c>
      <c r="E295" s="40">
        <f t="shared" si="8"/>
        <v>-0.52973718618644405</v>
      </c>
      <c r="F295" s="41">
        <f t="shared" si="9"/>
        <v>-1.2612790147296287E-2</v>
      </c>
      <c r="G295" s="42">
        <f>VLOOKUP(A295,Skaters!A1:G623,7,FALSE)</f>
        <v>42</v>
      </c>
      <c r="H295" s="43">
        <f>(VLOOKUP($A295,Skaters!$A1:$V623,8,FALSE)-AVERAGE(Skaters!H3:H623))/STDEV(Skaters!H3:H623)</f>
        <v>0.16712498037928708</v>
      </c>
      <c r="I295" s="33">
        <f>(VLOOKUP($A295,Skaters!$A1:$V623,10,FALSE)-AVERAGE(Skaters!J3:J623))/STDEV(Skaters!J3:J623)</f>
        <v>-0.10578412186911994</v>
      </c>
      <c r="J295" s="33">
        <f>(VLOOKUP($A295,Skaters!$A1:$V623,11,FALSE)-AVERAGE(Skaters!K3:K623))/STDEV(Skaters!K3:K623)</f>
        <v>1.0199127509633352</v>
      </c>
      <c r="K295" s="33">
        <f>(VLOOKUP($A295,Skaters!$A1:$V623,12,FALSE)-AVERAGE(Skaters!L3:L623))/STDEV(Skaters!L3:L623)</f>
        <v>0.59019067226095689</v>
      </c>
      <c r="L295" s="33">
        <f>(VLOOKUP($A295,Skaters!$A1:$V623,13,FALSE)-AVERAGE(Skaters!M3:M623))/STDEV(Skaters!M3:M623)</f>
        <v>0.23417759192735976</v>
      </c>
      <c r="M295" s="33">
        <f>(VLOOKUP($A295,Skaters!$A1:$V623,14,FALSE)-AVERAGE(Skaters!N3:N623))/STDEV(Skaters!N3:N623)</f>
        <v>-0.34255536998056668</v>
      </c>
      <c r="N295" s="33">
        <f>(VLOOKUP($A295,Skaters!$A1:$V623,15,FALSE)-AVERAGE(Skaters!O3:O623))/STDEV(Skaters!O3:O623)</f>
        <v>0.4708122806823532</v>
      </c>
      <c r="O295" s="33">
        <f>(VLOOKUP($A295,Skaters!$A1:$V623,16,FALSE)-AVERAGE(Skaters!P3:P623))/STDEV(Skaters!P3:P623)</f>
        <v>-0.89110192946375955</v>
      </c>
      <c r="P295" s="33">
        <f>(VLOOKUP($A295,Skaters!$A1:$V623,17,FALSE)-AVERAGE(Skaters!Q3:Q623))/STDEV(Skaters!Q3:Q623)</f>
        <v>-0.58730730868819658</v>
      </c>
      <c r="Q295" s="33">
        <f>(VLOOKUP($A295,Skaters!$A1:$V623,18,FALSE)-AVERAGE(Skaters!R3:R623))/STDEV(Skaters!R3:R623)</f>
        <v>-1.2577537584266127</v>
      </c>
      <c r="R295" s="33">
        <f>(VLOOKUP($A295,Skaters!$A1:$V623,19,FALSE)-AVERAGE(Skaters!S3:S623))/STDEV(Skaters!S3:S623)</f>
        <v>-0.43248034607502728</v>
      </c>
      <c r="S295" s="33">
        <f>(VLOOKUP($A295,Skaters!$A1:$V623,20,FALSE)-AVERAGE(Skaters!T3:T623))/STDEV(Skaters!T3:T623)</f>
        <v>-0.32329622143475034</v>
      </c>
      <c r="T295" s="33">
        <f>(VLOOKUP($A295,Skaters!$A1:$V623,21,FALSE)-AVERAGE(Skaters!U3:U623))/STDEV(Skaters!U3:U623)</f>
        <v>-0.28900568963338386</v>
      </c>
      <c r="U295" s="33">
        <f>(VLOOKUP($A295,Skaters!$A1:$V623,22,FALSE)-AVERAGE(Skaters!V3:V623))/STDEV(Skaters!V3:V623)</f>
        <v>0.77978785755453595</v>
      </c>
      <c r="V295" s="33">
        <f>IFERROR((VLOOKUP($A295,Skaters!A1:X623,23,FALSE)-AVERAGE(Skaters!W3:W623))/STDEV(Skaters!W3:W623),0)</f>
        <v>0</v>
      </c>
      <c r="W295" s="33">
        <f>IFERROR((VLOOKUP($A295,Skaters!A1:X623,24,FALSE)-AVERAGE(Skaters!X3:X623))/STDEV(Skaters!X3:X623),0)</f>
        <v>0</v>
      </c>
    </row>
    <row r="296" spans="1:23" ht="21.25" customHeight="1" x14ac:dyDescent="0.15">
      <c r="A296" s="44" t="s">
        <v>486</v>
      </c>
      <c r="B296" s="45" t="s">
        <v>69</v>
      </c>
      <c r="C296" s="46">
        <v>25</v>
      </c>
      <c r="D296" s="45" t="s">
        <v>84</v>
      </c>
      <c r="E296" s="40">
        <f t="shared" si="8"/>
        <v>-0.53160977425619449</v>
      </c>
      <c r="F296" s="41">
        <f t="shared" si="9"/>
        <v>-1.2082040324004421E-2</v>
      </c>
      <c r="G296" s="42">
        <f>VLOOKUP(A296,Skaters!A1:G623,7,FALSE)</f>
        <v>44</v>
      </c>
      <c r="H296" s="43">
        <f>(VLOOKUP($A296,Skaters!$A1:$V623,8,FALSE)-AVERAGE(Skaters!H3:H623))/STDEV(Skaters!H3:H623)</f>
        <v>0.78406796050602989</v>
      </c>
      <c r="I296" s="33">
        <f>(VLOOKUP($A296,Skaters!$A1:$V623,10,FALSE)-AVERAGE(Skaters!J3:J623))/STDEV(Skaters!J3:J623)</f>
        <v>-0.75480443406493059</v>
      </c>
      <c r="J296" s="33">
        <f>(VLOOKUP($A296,Skaters!$A1:$V623,11,FALSE)-AVERAGE(Skaters!K3:K623))/STDEV(Skaters!K3:K623)</f>
        <v>-0.86756372813152893</v>
      </c>
      <c r="K296" s="33">
        <f>(VLOOKUP($A296,Skaters!$A1:$V623,12,FALSE)-AVERAGE(Skaters!L3:L623))/STDEV(Skaters!L3:L623)</f>
        <v>-0.90007284607471261</v>
      </c>
      <c r="L296" s="33">
        <f>(VLOOKUP($A296,Skaters!$A1:$V623,13,FALSE)-AVERAGE(Skaters!M3:M623))/STDEV(Skaters!M3:M623)</f>
        <v>2.0612462056325536E-2</v>
      </c>
      <c r="M296" s="33">
        <f>(VLOOKUP($A296,Skaters!$A1:$V623,14,FALSE)-AVERAGE(Skaters!N3:N623))/STDEV(Skaters!N3:N623)</f>
        <v>-0.8037173402210801</v>
      </c>
      <c r="N296" s="33">
        <f>(VLOOKUP($A296,Skaters!$A1:$V623,15,FALSE)-AVERAGE(Skaters!O3:O623))/STDEV(Skaters!O3:O623)</f>
        <v>-0.90362045294501891</v>
      </c>
      <c r="O296" s="33">
        <f>(VLOOKUP($A296,Skaters!$A1:$V623,16,FALSE)-AVERAGE(Skaters!P3:P623))/STDEV(Skaters!P3:P623)</f>
        <v>1.2487513044412266</v>
      </c>
      <c r="P296" s="33">
        <f>(VLOOKUP($A296,Skaters!$A1:$V623,17,FALSE)-AVERAGE(Skaters!Q3:Q623))/STDEV(Skaters!Q3:Q623)</f>
        <v>0.77515499860138937</v>
      </c>
      <c r="Q296" s="33">
        <f>(VLOOKUP($A296,Skaters!$A1:$V623,18,FALSE)-AVERAGE(Skaters!R3:R623))/STDEV(Skaters!R3:R623)</f>
        <v>0.72501507438773194</v>
      </c>
      <c r="R296" s="33">
        <f>(VLOOKUP($A296,Skaters!$A1:$V623,19,FALSE)-AVERAGE(Skaters!S3:S623))/STDEV(Skaters!S3:S623)</f>
        <v>-0.54558484983651312</v>
      </c>
      <c r="S296" s="33">
        <f>(VLOOKUP($A296,Skaters!$A1:$V623,20,FALSE)-AVERAGE(Skaters!T3:T623))/STDEV(Skaters!T3:T623)</f>
        <v>-0.5927671975926071</v>
      </c>
      <c r="T296" s="33">
        <f>(VLOOKUP($A296,Skaters!$A1:$V623,21,FALSE)-AVERAGE(Skaters!U3:U623))/STDEV(Skaters!U3:U623)</f>
        <v>-0.6469020644442639</v>
      </c>
      <c r="U296" s="33">
        <f>(VLOOKUP($A296,Skaters!$A1:$V623,22,FALSE)-AVERAGE(Skaters!V3:V623))/STDEV(Skaters!V3:V623)</f>
        <v>-1.2078188106975316</v>
      </c>
      <c r="V296" s="33">
        <f>IFERROR((VLOOKUP($A296,Skaters!A1:X623,23,FALSE)-AVERAGE(Skaters!W3:W623))/STDEV(Skaters!W3:W623),0)</f>
        <v>0</v>
      </c>
      <c r="W296" s="33">
        <f>IFERROR((VLOOKUP($A296,Skaters!A1:X623,24,FALSE)-AVERAGE(Skaters!X3:X623))/STDEV(Skaters!X3:X623),0)</f>
        <v>0</v>
      </c>
    </row>
    <row r="297" spans="1:23" ht="21.25" customHeight="1" x14ac:dyDescent="0.15">
      <c r="A297" s="37" t="s">
        <v>441</v>
      </c>
      <c r="B297" s="38" t="s">
        <v>135</v>
      </c>
      <c r="C297" s="39">
        <v>26</v>
      </c>
      <c r="D297" s="38" t="s">
        <v>84</v>
      </c>
      <c r="E297" s="40">
        <f t="shared" si="8"/>
        <v>-0.54466957732433519</v>
      </c>
      <c r="F297" s="41">
        <f t="shared" si="9"/>
        <v>-1.361673943310838E-2</v>
      </c>
      <c r="G297" s="42">
        <f>VLOOKUP(A297,Skaters!A1:G623,7,FALSE)</f>
        <v>40</v>
      </c>
      <c r="H297" s="43">
        <f>(VLOOKUP($A297,Skaters!$A1:$V623,8,FALSE)-AVERAGE(Skaters!H3:H623))/STDEV(Skaters!H3:H623)</f>
        <v>0.85258861830957888</v>
      </c>
      <c r="I297" s="33">
        <f>(VLOOKUP($A297,Skaters!$A1:$V623,10,FALSE)-AVERAGE(Skaters!J3:J623))/STDEV(Skaters!J3:J623)</f>
        <v>-1.1512061941310512</v>
      </c>
      <c r="J297" s="33">
        <f>(VLOOKUP($A297,Skaters!$A1:$V623,11,FALSE)-AVERAGE(Skaters!K3:K623))/STDEV(Skaters!K3:K623)</f>
        <v>-0.39160743704374645</v>
      </c>
      <c r="K297" s="33">
        <f>(VLOOKUP($A297,Skaters!$A1:$V623,12,FALSE)-AVERAGE(Skaters!L3:L623))/STDEV(Skaters!L3:L623)</f>
        <v>-0.78816664562827221</v>
      </c>
      <c r="L297" s="33">
        <f>(VLOOKUP($A297,Skaters!$A1:$V623,13,FALSE)-AVERAGE(Skaters!M3:M623))/STDEV(Skaters!M3:M623)</f>
        <v>0.15500437267044329</v>
      </c>
      <c r="M297" s="33">
        <f>(VLOOKUP($A297,Skaters!$A1:$V623,14,FALSE)-AVERAGE(Skaters!N3:N623))/STDEV(Skaters!N3:N623)</f>
        <v>-0.78728499443564592</v>
      </c>
      <c r="N297" s="33">
        <f>(VLOOKUP($A297,Skaters!$A1:$V623,15,FALSE)-AVERAGE(Skaters!O3:O623))/STDEV(Skaters!O3:O623)</f>
        <v>-0.74686801422888294</v>
      </c>
      <c r="O297" s="33">
        <f>(VLOOKUP($A297,Skaters!$A1:$V623,16,FALSE)-AVERAGE(Skaters!P3:P623))/STDEV(Skaters!P3:P623)</f>
        <v>1.4121044946948023</v>
      </c>
      <c r="P297" s="33">
        <f>(VLOOKUP($A297,Skaters!$A1:$V623,17,FALSE)-AVERAGE(Skaters!Q3:Q623))/STDEV(Skaters!Q3:Q623)</f>
        <v>0.42456903759901971</v>
      </c>
      <c r="Q297" s="33">
        <f>(VLOOKUP($A297,Skaters!$A1:$V623,18,FALSE)-AVERAGE(Skaters!R3:R623))/STDEV(Skaters!R3:R623)</f>
        <v>0.17790320071409982</v>
      </c>
      <c r="R297" s="33">
        <f>(VLOOKUP($A297,Skaters!$A1:$V623,19,FALSE)-AVERAGE(Skaters!S3:S623))/STDEV(Skaters!S3:S623)</f>
        <v>-1.0717703563335019</v>
      </c>
      <c r="S297" s="33">
        <f>(VLOOKUP($A297,Skaters!$A1:$V623,20,FALSE)-AVERAGE(Skaters!T3:T623))/STDEV(Skaters!T3:T623)</f>
        <v>-0.5927671975926263</v>
      </c>
      <c r="T297" s="33">
        <f>(VLOOKUP($A297,Skaters!$A1:$V623,21,FALSE)-AVERAGE(Skaters!U3:U623))/STDEV(Skaters!U3:U623)</f>
        <v>-0.64690234740083585</v>
      </c>
      <c r="U297" s="33">
        <f>(VLOOKUP($A297,Skaters!$A1:$V623,22,FALSE)-AVERAGE(Skaters!V3:V623))/STDEV(Skaters!V3:V623)</f>
        <v>-1.2078191348136267</v>
      </c>
      <c r="V297" s="33">
        <f>IFERROR((VLOOKUP($A297,Skaters!A1:X623,23,FALSE)-AVERAGE(Skaters!W3:W623))/STDEV(Skaters!W3:W623),0)</f>
        <v>0</v>
      </c>
      <c r="W297" s="33">
        <f>IFERROR((VLOOKUP($A297,Skaters!A1:X623,24,FALSE)-AVERAGE(Skaters!X3:X623))/STDEV(Skaters!X3:X623),0)</f>
        <v>0</v>
      </c>
    </row>
    <row r="298" spans="1:23" ht="21.25" customHeight="1" x14ac:dyDescent="0.2">
      <c r="A298" s="47" t="s">
        <v>266</v>
      </c>
      <c r="B298" s="38" t="s">
        <v>179</v>
      </c>
      <c r="C298" s="39">
        <v>33</v>
      </c>
      <c r="D298" s="38" t="s">
        <v>63</v>
      </c>
      <c r="E298" s="40">
        <f t="shared" si="8"/>
        <v>-0.64862608649467213</v>
      </c>
      <c r="F298" s="41">
        <f t="shared" si="9"/>
        <v>-1.5820148451089564E-2</v>
      </c>
      <c r="G298" s="42">
        <f>VLOOKUP(A298,Skaters!A1:G623,7,FALSE)</f>
        <v>41</v>
      </c>
      <c r="H298" s="43">
        <f>(VLOOKUP($A298,Skaters!$A1:$V623,8,FALSE)-AVERAGE(Skaters!H3:H623))/STDEV(Skaters!H3:H623)</f>
        <v>3.1941194711343969E-2</v>
      </c>
      <c r="I298" s="33">
        <f>(VLOOKUP($A298,Skaters!$A1:$V623,10,FALSE)-AVERAGE(Skaters!J3:J623))/STDEV(Skaters!J3:J623)</f>
        <v>0.14505235922165105</v>
      </c>
      <c r="J298" s="33">
        <f>(VLOOKUP($A298,Skaters!$A1:$V623,11,FALSE)-AVERAGE(Skaters!K3:K623))/STDEV(Skaters!K3:K623)</f>
        <v>0.57343506335111882</v>
      </c>
      <c r="K298" s="33">
        <f>(VLOOKUP($A298,Skaters!$A1:$V623,12,FALSE)-AVERAGE(Skaters!L3:L623))/STDEV(Skaters!L3:L623)</f>
        <v>0.42819683485366344</v>
      </c>
      <c r="L298" s="33">
        <f>(VLOOKUP($A298,Skaters!$A1:$V623,13,FALSE)-AVERAGE(Skaters!M3:M623))/STDEV(Skaters!M3:M623)</f>
        <v>0.62432338660878861</v>
      </c>
      <c r="M298" s="33">
        <f>(VLOOKUP($A298,Skaters!$A1:$V623,14,FALSE)-AVERAGE(Skaters!N3:N623))/STDEV(Skaters!N3:N623)</f>
        <v>0.68822179747026957</v>
      </c>
      <c r="N298" s="33">
        <f>(VLOOKUP($A298,Skaters!$A1:$V623,15,FALSE)-AVERAGE(Skaters!O3:O623))/STDEV(Skaters!O3:O623)</f>
        <v>0.39462541314099353</v>
      </c>
      <c r="O298" s="33">
        <f>(VLOOKUP($A298,Skaters!$A1:$V623,16,FALSE)-AVERAGE(Skaters!P3:P623))/STDEV(Skaters!P3:P623)</f>
        <v>-0.90998301036439899</v>
      </c>
      <c r="P298" s="33">
        <f>(VLOOKUP($A298,Skaters!$A1:$V623,17,FALSE)-AVERAGE(Skaters!Q3:Q623))/STDEV(Skaters!Q3:Q623)</f>
        <v>-0.5767227328628326</v>
      </c>
      <c r="Q298" s="33">
        <f>(VLOOKUP($A298,Skaters!$A1:$V623,18,FALSE)-AVERAGE(Skaters!R3:R623))/STDEV(Skaters!R3:R623)</f>
        <v>-1.4760792984528253</v>
      </c>
      <c r="R298" s="33">
        <f>(VLOOKUP($A298,Skaters!$A1:$V623,19,FALSE)-AVERAGE(Skaters!S3:S623))/STDEV(Skaters!S3:S623)</f>
        <v>-0.41760300120109245</v>
      </c>
      <c r="S298" s="33">
        <f>(VLOOKUP($A298,Skaters!$A1:$V623,20,FALSE)-AVERAGE(Skaters!T3:T623))/STDEV(Skaters!T3:T623)</f>
        <v>-3.1828720821061932E-2</v>
      </c>
      <c r="T298" s="33">
        <f>(VLOOKUP($A298,Skaters!$A1:$V623,21,FALSE)-AVERAGE(Skaters!U3:U623))/STDEV(Skaters!U3:U623)</f>
        <v>-0.11436789260125457</v>
      </c>
      <c r="U298" s="33">
        <f>(VLOOKUP($A298,Skaters!$A1:$V623,22,FALSE)-AVERAGE(Skaters!V3:V623))/STDEV(Skaters!V3:V623)</f>
        <v>-1.2078191348136267</v>
      </c>
      <c r="V298" s="33">
        <f>IFERROR((VLOOKUP($A298,Skaters!A1:X623,23,FALSE)-AVERAGE(Skaters!W3:W623))/STDEV(Skaters!W3:W623),0)</f>
        <v>0</v>
      </c>
      <c r="W298" s="33">
        <f>IFERROR((VLOOKUP($A298,Skaters!A1:X623,24,FALSE)-AVERAGE(Skaters!X3:X623))/STDEV(Skaters!X3:X623),0)</f>
        <v>0</v>
      </c>
    </row>
    <row r="299" spans="1:23" ht="21.25" customHeight="1" x14ac:dyDescent="0.2">
      <c r="A299" s="47" t="s">
        <v>418</v>
      </c>
      <c r="B299" s="38" t="s">
        <v>62</v>
      </c>
      <c r="C299" s="39">
        <v>25</v>
      </c>
      <c r="D299" s="38" t="s">
        <v>60</v>
      </c>
      <c r="E299" s="40">
        <f t="shared" si="8"/>
        <v>-0.67151734989211254</v>
      </c>
      <c r="F299" s="41">
        <f t="shared" si="9"/>
        <v>-1.5261757952093467E-2</v>
      </c>
      <c r="G299" s="42">
        <f>VLOOKUP(A299,Skaters!A1:G623,7,FALSE)</f>
        <v>44</v>
      </c>
      <c r="H299" s="43">
        <f>(VLOOKUP($A299,Skaters!$A1:$V623,8,FALSE)-AVERAGE(Skaters!H3:H623))/STDEV(Skaters!H3:H623)</f>
        <v>-1.0246975403156644</v>
      </c>
      <c r="I299" s="33">
        <f>(VLOOKUP($A299,Skaters!$A1:$V623,10,FALSE)-AVERAGE(Skaters!J3:J623))/STDEV(Skaters!J3:J623)</f>
        <v>-9.9543540301472583E-2</v>
      </c>
      <c r="J299" s="33">
        <f>(VLOOKUP($A299,Skaters!$A1:$V623,11,FALSE)-AVERAGE(Skaters!K3:K623))/STDEV(Skaters!K3:K623)</f>
        <v>-0.57447377690907631</v>
      </c>
      <c r="K299" s="33">
        <f>(VLOOKUP($A299,Skaters!$A1:$V623,12,FALSE)-AVERAGE(Skaters!L3:L623))/STDEV(Skaters!L3:L623)</f>
        <v>-0.40740609787964577</v>
      </c>
      <c r="L299" s="33">
        <f>(VLOOKUP($A299,Skaters!$A1:$V623,13,FALSE)-AVERAGE(Skaters!M3:M623))/STDEV(Skaters!M3:M623)</f>
        <v>0.15200816089619412</v>
      </c>
      <c r="M299" s="33">
        <f>(VLOOKUP($A299,Skaters!$A1:$V623,14,FALSE)-AVERAGE(Skaters!N3:N623))/STDEV(Skaters!N3:N623)</f>
        <v>-0.42673670819882831</v>
      </c>
      <c r="N299" s="33">
        <f>(VLOOKUP($A299,Skaters!$A1:$V623,15,FALSE)-AVERAGE(Skaters!O3:O623))/STDEV(Skaters!O3:O623)</f>
        <v>-0.50676666976438767</v>
      </c>
      <c r="O299" s="33">
        <f>(VLOOKUP($A299,Skaters!$A1:$V623,16,FALSE)-AVERAGE(Skaters!P3:P623))/STDEV(Skaters!P3:P623)</f>
        <v>-1.0955157073001889</v>
      </c>
      <c r="P299" s="33">
        <f>(VLOOKUP($A299,Skaters!$A1:$V623,17,FALSE)-AVERAGE(Skaters!Q3:Q623))/STDEV(Skaters!Q3:Q623)</f>
        <v>-0.39514344445976674</v>
      </c>
      <c r="Q299" s="33">
        <f>(VLOOKUP($A299,Skaters!$A1:$V623,18,FALSE)-AVERAGE(Skaters!R3:R623))/STDEV(Skaters!R3:R623)</f>
        <v>1.4527741834868186</v>
      </c>
      <c r="R299" s="33">
        <f>(VLOOKUP($A299,Skaters!$A1:$V623,19,FALSE)-AVERAGE(Skaters!S3:S623))/STDEV(Skaters!S3:S623)</f>
        <v>0.16218509651289595</v>
      </c>
      <c r="S299" s="33">
        <f>(VLOOKUP($A299,Skaters!$A1:$V623,20,FALSE)-AVERAGE(Skaters!T3:T623))/STDEV(Skaters!T3:T623)</f>
        <v>-0.24466172370245209</v>
      </c>
      <c r="T299" s="33">
        <f>(VLOOKUP($A299,Skaters!$A1:$V623,21,FALSE)-AVERAGE(Skaters!U3:U623))/STDEV(Skaters!U3:U623)</f>
        <v>-0.10880445156304031</v>
      </c>
      <c r="U299" s="33">
        <f>(VLOOKUP($A299,Skaters!$A1:$V623,22,FALSE)-AVERAGE(Skaters!V3:V623))/STDEV(Skaters!V3:V623)</f>
        <v>0.61450741722930136</v>
      </c>
      <c r="V299" s="33">
        <f>IFERROR((VLOOKUP($A299,Skaters!A1:X623,23,FALSE)-AVERAGE(Skaters!W3:W623))/STDEV(Skaters!W3:W623),0)</f>
        <v>0</v>
      </c>
      <c r="W299" s="33">
        <f>IFERROR((VLOOKUP($A299,Skaters!A1:X623,24,FALSE)-AVERAGE(Skaters!X3:X623))/STDEV(Skaters!X3:X623),0)</f>
        <v>0</v>
      </c>
    </row>
    <row r="300" spans="1:23" ht="21.25" customHeight="1" x14ac:dyDescent="0.2">
      <c r="A300" s="47" t="s">
        <v>304</v>
      </c>
      <c r="B300" s="38" t="s">
        <v>74</v>
      </c>
      <c r="C300" s="39">
        <v>26</v>
      </c>
      <c r="D300" s="38" t="s">
        <v>73</v>
      </c>
      <c r="E300" s="40">
        <f t="shared" si="8"/>
        <v>-0.68116938846995201</v>
      </c>
      <c r="F300" s="41">
        <f t="shared" si="9"/>
        <v>-1.6613887523657365E-2</v>
      </c>
      <c r="G300" s="42">
        <f>VLOOKUP(A300,Skaters!A1:G623,7,FALSE)</f>
        <v>41</v>
      </c>
      <c r="H300" s="43">
        <f>(VLOOKUP($A300,Skaters!$A1:$V623,8,FALSE)-AVERAGE(Skaters!H3:H623))/STDEV(Skaters!H3:H623)</f>
        <v>-0.49994679410144072</v>
      </c>
      <c r="I300" s="33">
        <f>(VLOOKUP($A300,Skaters!$A1:$V623,10,FALSE)-AVERAGE(Skaters!J3:J623))/STDEV(Skaters!J3:J623)</f>
        <v>0.73012209681226259</v>
      </c>
      <c r="J300" s="33">
        <f>(VLOOKUP($A300,Skaters!$A1:$V623,11,FALSE)-AVERAGE(Skaters!K3:K623))/STDEV(Skaters!K3:K623)</f>
        <v>-0.40587434984209064</v>
      </c>
      <c r="K300" s="33">
        <f>(VLOOKUP($A300,Skaters!$A1:$V623,12,FALSE)-AVERAGE(Skaters!L3:L623))/STDEV(Skaters!L3:L623)</f>
        <v>8.9313157474904606E-2</v>
      </c>
      <c r="L300" s="33">
        <f>(VLOOKUP($A300,Skaters!$A1:$V623,13,FALSE)-AVERAGE(Skaters!M3:M623))/STDEV(Skaters!M3:M623)</f>
        <v>0.50814243898278089</v>
      </c>
      <c r="M300" s="33">
        <f>(VLOOKUP($A300,Skaters!$A1:$V623,14,FALSE)-AVERAGE(Skaters!N3:N623))/STDEV(Skaters!N3:N623)</f>
        <v>0.31000837448395446</v>
      </c>
      <c r="N300" s="33">
        <f>(VLOOKUP($A300,Skaters!$A1:$V623,15,FALSE)-AVERAGE(Skaters!O3:O623))/STDEV(Skaters!O3:O623)</f>
        <v>0.17891000668812243</v>
      </c>
      <c r="O300" s="33">
        <f>(VLOOKUP($A300,Skaters!$A1:$V623,16,FALSE)-AVERAGE(Skaters!P3:P623))/STDEV(Skaters!P3:P623)</f>
        <v>-0.81206589899816684</v>
      </c>
      <c r="P300" s="33">
        <f>(VLOOKUP($A300,Skaters!$A1:$V623,17,FALSE)-AVERAGE(Skaters!Q3:Q623))/STDEV(Skaters!Q3:Q623)</f>
        <v>-0.1775090290645672</v>
      </c>
      <c r="Q300" s="33">
        <f>(VLOOKUP($A300,Skaters!$A1:$V623,18,FALSE)-AVERAGE(Skaters!R3:R623))/STDEV(Skaters!R3:R623)</f>
        <v>-0.88040368211286035</v>
      </c>
      <c r="R300" s="33">
        <f>(VLOOKUP($A300,Skaters!$A1:$V623,19,FALSE)-AVERAGE(Skaters!S3:S623))/STDEV(Skaters!S3:S623)</f>
        <v>0.57655828085284322</v>
      </c>
      <c r="S300" s="33">
        <f>(VLOOKUP($A300,Skaters!$A1:$V623,20,FALSE)-AVERAGE(Skaters!T3:T623))/STDEV(Skaters!T3:T623)</f>
        <v>-0.57074174934902311</v>
      </c>
      <c r="T300" s="33">
        <f>(VLOOKUP($A300,Skaters!$A1:$V623,21,FALSE)-AVERAGE(Skaters!U3:U623))/STDEV(Skaters!U3:U623)</f>
        <v>-0.58954522880177818</v>
      </c>
      <c r="U300" s="33">
        <f>(VLOOKUP($A300,Skaters!$A1:$V623,22,FALSE)-AVERAGE(Skaters!V3:V623))/STDEV(Skaters!V3:V623)</f>
        <v>8.9801142199090703E-2</v>
      </c>
      <c r="V300" s="33">
        <f>IFERROR((VLOOKUP($A300,Skaters!A1:X623,23,FALSE)-AVERAGE(Skaters!W3:W623))/STDEV(Skaters!W3:W623),0)</f>
        <v>0</v>
      </c>
      <c r="W300" s="33">
        <f>IFERROR((VLOOKUP($A300,Skaters!A1:X623,24,FALSE)-AVERAGE(Skaters!X3:X623))/STDEV(Skaters!X3:X623),0)</f>
        <v>0</v>
      </c>
    </row>
    <row r="301" spans="1:23" ht="21.25" customHeight="1" x14ac:dyDescent="0.15">
      <c r="A301" s="44" t="s">
        <v>268</v>
      </c>
      <c r="B301" s="45" t="s">
        <v>179</v>
      </c>
      <c r="C301" s="46">
        <v>29</v>
      </c>
      <c r="D301" s="45" t="s">
        <v>66</v>
      </c>
      <c r="E301" s="40">
        <f t="shared" si="8"/>
        <v>-0.68431040358114359</v>
      </c>
      <c r="F301" s="41">
        <f t="shared" si="9"/>
        <v>-1.6690497648320576E-2</v>
      </c>
      <c r="G301" s="42">
        <f>VLOOKUP(A301,Skaters!A1:G623,7,FALSE)</f>
        <v>41</v>
      </c>
      <c r="H301" s="43">
        <f>(VLOOKUP($A301,Skaters!$A1:$V623,8,FALSE)-AVERAGE(Skaters!H3:H623))/STDEV(Skaters!H3:H623)</f>
        <v>-0.11301381668202336</v>
      </c>
      <c r="I301" s="33">
        <f>(VLOOKUP($A301,Skaters!$A1:$V623,10,FALSE)-AVERAGE(Skaters!J3:J623))/STDEV(Skaters!J3:J623)</f>
        <v>0.79558702504791989</v>
      </c>
      <c r="J301" s="33">
        <f>(VLOOKUP($A301,Skaters!$A1:$V623,11,FALSE)-AVERAGE(Skaters!K3:K623))/STDEV(Skaters!K3:K623)</f>
        <v>-0.39551926992007874</v>
      </c>
      <c r="K301" s="33">
        <f>(VLOOKUP($A301,Skaters!$A1:$V623,12,FALSE)-AVERAGE(Skaters!L3:L623))/STDEV(Skaters!L3:L623)</f>
        <v>0.12665672417724749</v>
      </c>
      <c r="L301" s="33">
        <f>(VLOOKUP($A301,Skaters!$A1:$V623,13,FALSE)-AVERAGE(Skaters!M3:M623))/STDEV(Skaters!M3:M623)</f>
        <v>1.3259274266377508</v>
      </c>
      <c r="M301" s="33">
        <f>(VLOOKUP($A301,Skaters!$A1:$V623,14,FALSE)-AVERAGE(Skaters!N3:N623))/STDEV(Skaters!N3:N623)</f>
        <v>0.55607597447576373</v>
      </c>
      <c r="N301" s="33">
        <f>(VLOOKUP($A301,Skaters!$A1:$V623,15,FALSE)-AVERAGE(Skaters!O3:O623))/STDEV(Skaters!O3:O623)</f>
        <v>0.27608935359911818</v>
      </c>
      <c r="O301" s="33">
        <f>(VLOOKUP($A301,Skaters!$A1:$V623,16,FALSE)-AVERAGE(Skaters!P3:P623))/STDEV(Skaters!P3:P623)</f>
        <v>-1.0105315749272386</v>
      </c>
      <c r="P301" s="33">
        <f>(VLOOKUP($A301,Skaters!$A1:$V623,17,FALSE)-AVERAGE(Skaters!Q3:Q623))/STDEV(Skaters!Q3:Q623)</f>
        <v>-1.282761395961548</v>
      </c>
      <c r="Q301" s="33">
        <f>(VLOOKUP($A301,Skaters!$A1:$V623,18,FALSE)-AVERAGE(Skaters!R3:R623))/STDEV(Skaters!R3:R623)</f>
        <v>-1.6758633640186149</v>
      </c>
      <c r="R301" s="33">
        <f>(VLOOKUP($A301,Skaters!$A1:$V623,19,FALSE)-AVERAGE(Skaters!S3:S623))/STDEV(Skaters!S3:S623)</f>
        <v>-3.652496039380345E-2</v>
      </c>
      <c r="S301" s="33">
        <f>(VLOOKUP($A301,Skaters!$A1:$V623,20,FALSE)-AVERAGE(Skaters!T3:T623))/STDEV(Skaters!T3:T623)</f>
        <v>-0.31866206472979075</v>
      </c>
      <c r="T301" s="33">
        <f>(VLOOKUP($A301,Skaters!$A1:$V623,21,FALSE)-AVERAGE(Skaters!U3:U623))/STDEV(Skaters!U3:U623)</f>
        <v>-0.22866799573026911</v>
      </c>
      <c r="U301" s="33">
        <f>(VLOOKUP($A301,Skaters!$A1:$V623,22,FALSE)-AVERAGE(Skaters!V3:V623))/STDEV(Skaters!V3:V623)</f>
        <v>0.62852036330080108</v>
      </c>
      <c r="V301" s="33">
        <f>IFERROR((VLOOKUP($A301,Skaters!A1:X623,23,FALSE)-AVERAGE(Skaters!W3:W623))/STDEV(Skaters!W3:W623),0)</f>
        <v>0</v>
      </c>
      <c r="W301" s="33">
        <f>IFERROR((VLOOKUP($A301,Skaters!A1:X623,24,FALSE)-AVERAGE(Skaters!X3:X623))/STDEV(Skaters!X3:X623),0)</f>
        <v>0</v>
      </c>
    </row>
    <row r="302" spans="1:23" ht="21.25" customHeight="1" x14ac:dyDescent="0.2">
      <c r="A302" s="47" t="s">
        <v>452</v>
      </c>
      <c r="B302" s="38" t="s">
        <v>68</v>
      </c>
      <c r="C302" s="39">
        <v>31</v>
      </c>
      <c r="D302" s="38" t="s">
        <v>84</v>
      </c>
      <c r="E302" s="40">
        <f t="shared" si="8"/>
        <v>-0.69580155479884431</v>
      </c>
      <c r="F302" s="41">
        <f t="shared" si="9"/>
        <v>-1.7395038869971107E-2</v>
      </c>
      <c r="G302" s="42">
        <f>VLOOKUP(A302,Skaters!A1:G623,7,FALSE)</f>
        <v>40</v>
      </c>
      <c r="H302" s="43">
        <f>(VLOOKUP($A302,Skaters!$A1:$V623,8,FALSE)-AVERAGE(Skaters!H3:H623))/STDEV(Skaters!H3:H623)</f>
        <v>0.3333412356393532</v>
      </c>
      <c r="I302" s="33">
        <f>(VLOOKUP($A302,Skaters!$A1:$V623,10,FALSE)-AVERAGE(Skaters!J3:J623))/STDEV(Skaters!J3:J623)</f>
        <v>-0.97705889656424227</v>
      </c>
      <c r="J302" s="33">
        <f>(VLOOKUP($A302,Skaters!$A1:$V623,11,FALSE)-AVERAGE(Skaters!K3:K623))/STDEV(Skaters!K3:K623)</f>
        <v>-0.14842041506400316</v>
      </c>
      <c r="K302" s="33">
        <f>(VLOOKUP($A302,Skaters!$A1:$V623,12,FALSE)-AVERAGE(Skaters!L3:L623))/STDEV(Skaters!L3:L623)</f>
        <v>-0.55350403045396568</v>
      </c>
      <c r="L302" s="33">
        <f>(VLOOKUP($A302,Skaters!$A1:$V623,13,FALSE)-AVERAGE(Skaters!M3:M623))/STDEV(Skaters!M3:M623)</f>
        <v>-0.77016585272283422</v>
      </c>
      <c r="M302" s="33">
        <f>(VLOOKUP($A302,Skaters!$A1:$V623,14,FALSE)-AVERAGE(Skaters!N3:N623))/STDEV(Skaters!N3:N623)</f>
        <v>-0.55934104726799416</v>
      </c>
      <c r="N302" s="33">
        <f>(VLOOKUP($A302,Skaters!$A1:$V623,15,FALSE)-AVERAGE(Skaters!O3:O623))/STDEV(Skaters!O3:O623)</f>
        <v>2.0265932682950235E-2</v>
      </c>
      <c r="O302" s="33">
        <f>(VLOOKUP($A302,Skaters!$A1:$V623,16,FALSE)-AVERAGE(Skaters!P3:P623))/STDEV(Skaters!P3:P623)</f>
        <v>0.68838021996891585</v>
      </c>
      <c r="P302" s="33">
        <f>(VLOOKUP($A302,Skaters!$A1:$V623,17,FALSE)-AVERAGE(Skaters!Q3:Q623))/STDEV(Skaters!Q3:Q623)</f>
        <v>-0.88379802796543117</v>
      </c>
      <c r="Q302" s="33">
        <f>(VLOOKUP($A302,Skaters!$A1:$V623,18,FALSE)-AVERAGE(Skaters!R3:R623))/STDEV(Skaters!R3:R623)</f>
        <v>0.49119745690036898</v>
      </c>
      <c r="R302" s="33">
        <f>(VLOOKUP($A302,Skaters!$A1:$V623,19,FALSE)-AVERAGE(Skaters!S3:S623))/STDEV(Skaters!S3:S623)</f>
        <v>-0.9427573711298608</v>
      </c>
      <c r="S302" s="33">
        <f>(VLOOKUP($A302,Skaters!$A1:$V623,20,FALSE)-AVERAGE(Skaters!T3:T623))/STDEV(Skaters!T3:T623)</f>
        <v>-0.5927671975926263</v>
      </c>
      <c r="T302" s="33">
        <f>(VLOOKUP($A302,Skaters!$A1:$V623,21,FALSE)-AVERAGE(Skaters!U3:U623))/STDEV(Skaters!U3:U623)</f>
        <v>-0.64690234740083585</v>
      </c>
      <c r="U302" s="33">
        <f>(VLOOKUP($A302,Skaters!$A1:$V623,22,FALSE)-AVERAGE(Skaters!V3:V623))/STDEV(Skaters!V3:V623)</f>
        <v>-1.2078191348136267</v>
      </c>
      <c r="V302" s="33">
        <f>IFERROR((VLOOKUP($A302,Skaters!A1:X623,23,FALSE)-AVERAGE(Skaters!W3:W623))/STDEV(Skaters!W3:W623),0)</f>
        <v>0</v>
      </c>
      <c r="W302" s="33">
        <f>IFERROR((VLOOKUP($A302,Skaters!A1:X623,24,FALSE)-AVERAGE(Skaters!X3:X623))/STDEV(Skaters!X3:X623),0)</f>
        <v>0</v>
      </c>
    </row>
    <row r="303" spans="1:23" ht="21.25" customHeight="1" x14ac:dyDescent="0.2">
      <c r="A303" s="47" t="s">
        <v>296</v>
      </c>
      <c r="B303" s="38" t="s">
        <v>74</v>
      </c>
      <c r="C303" s="39">
        <v>33</v>
      </c>
      <c r="D303" s="38" t="s">
        <v>59</v>
      </c>
      <c r="E303" s="40">
        <f t="shared" si="8"/>
        <v>-0.72247132073701215</v>
      </c>
      <c r="F303" s="41">
        <f t="shared" si="9"/>
        <v>-1.7621251725292979E-2</v>
      </c>
      <c r="G303" s="42">
        <f>VLOOKUP(A303,Skaters!A1:G623,7,FALSE)</f>
        <v>41</v>
      </c>
      <c r="H303" s="43">
        <f>(VLOOKUP($A303,Skaters!$A1:$V623,8,FALSE)-AVERAGE(Skaters!H3:H623))/STDEV(Skaters!H3:H623)</f>
        <v>0.20704693415109995</v>
      </c>
      <c r="I303" s="33">
        <f>(VLOOKUP($A303,Skaters!$A1:$V623,10,FALSE)-AVERAGE(Skaters!J3:J623))/STDEV(Skaters!J3:J623)</f>
        <v>-1.2747126250817649E-3</v>
      </c>
      <c r="J303" s="33">
        <f>(VLOOKUP($A303,Skaters!$A1:$V623,11,FALSE)-AVERAGE(Skaters!K3:K623))/STDEV(Skaters!K3:K623)</f>
        <v>0.62825531421479652</v>
      </c>
      <c r="K303" s="33">
        <f>(VLOOKUP($A303,Skaters!$A1:$V623,12,FALSE)-AVERAGE(Skaters!L3:L623))/STDEV(Skaters!L3:L623)</f>
        <v>0.39365309236421414</v>
      </c>
      <c r="L303" s="33">
        <f>(VLOOKUP($A303,Skaters!$A1:$V623,13,FALSE)-AVERAGE(Skaters!M3:M623))/STDEV(Skaters!M3:M623)</f>
        <v>9.2299210807721729E-2</v>
      </c>
      <c r="M303" s="33">
        <f>(VLOOKUP($A303,Skaters!$A1:$V623,14,FALSE)-AVERAGE(Skaters!N3:N623))/STDEV(Skaters!N3:N623)</f>
        <v>-0.13238008072319921</v>
      </c>
      <c r="N303" s="33">
        <f>(VLOOKUP($A303,Skaters!$A1:$V623,15,FALSE)-AVERAGE(Skaters!O3:O623))/STDEV(Skaters!O3:O623)</f>
        <v>0.11897172583882638</v>
      </c>
      <c r="O303" s="33">
        <f>(VLOOKUP($A303,Skaters!$A1:$V623,16,FALSE)-AVERAGE(Skaters!P3:P623))/STDEV(Skaters!P3:P623)</f>
        <v>-0.8491900986850619</v>
      </c>
      <c r="P303" s="33">
        <f>(VLOOKUP($A303,Skaters!$A1:$V623,17,FALSE)-AVERAGE(Skaters!Q3:Q623))/STDEV(Skaters!Q3:Q623)</f>
        <v>-1.131583273914581</v>
      </c>
      <c r="Q303" s="33">
        <f>(VLOOKUP($A303,Skaters!$A1:$V623,18,FALSE)-AVERAGE(Skaters!R3:R623))/STDEV(Skaters!R3:R623)</f>
        <v>-0.71153276028821322</v>
      </c>
      <c r="R303" s="33">
        <f>(VLOOKUP($A303,Skaters!$A1:$V623,19,FALSE)-AVERAGE(Skaters!S3:S623))/STDEV(Skaters!S3:S623)</f>
        <v>-7.0106499074745726E-2</v>
      </c>
      <c r="S303" s="33">
        <f>(VLOOKUP($A303,Skaters!$A1:$V623,20,FALSE)-AVERAGE(Skaters!T3:T623))/STDEV(Skaters!T3:T623)</f>
        <v>3.3009915988534959</v>
      </c>
      <c r="T303" s="33">
        <f>(VLOOKUP($A303,Skaters!$A1:$V623,21,FALSE)-AVERAGE(Skaters!U3:U623))/STDEV(Skaters!U3:U623)</f>
        <v>2.3582890774971399</v>
      </c>
      <c r="U303" s="33">
        <f>(VLOOKUP($A303,Skaters!$A1:$V623,22,FALSE)-AVERAGE(Skaters!V3:V623))/STDEV(Skaters!V3:V623)</f>
        <v>1.3796832579271143</v>
      </c>
      <c r="V303" s="33">
        <f>IFERROR((VLOOKUP($A303,Skaters!A1:X623,23,FALSE)-AVERAGE(Skaters!W3:W623))/STDEV(Skaters!W3:W623),0)</f>
        <v>0</v>
      </c>
      <c r="W303" s="33">
        <f>IFERROR((VLOOKUP($A303,Skaters!A1:X623,24,FALSE)-AVERAGE(Skaters!X3:X623))/STDEV(Skaters!X3:X623),0)</f>
        <v>0</v>
      </c>
    </row>
    <row r="304" spans="1:23" ht="21.25" customHeight="1" x14ac:dyDescent="0.15">
      <c r="A304" s="44" t="s">
        <v>406</v>
      </c>
      <c r="B304" s="45" t="s">
        <v>88</v>
      </c>
      <c r="C304" s="46">
        <v>27</v>
      </c>
      <c r="D304" s="45" t="s">
        <v>73</v>
      </c>
      <c r="E304" s="40">
        <f t="shared" si="8"/>
        <v>-0.73672358960814166</v>
      </c>
      <c r="F304" s="41">
        <f t="shared" si="9"/>
        <v>-1.8418089740203543E-2</v>
      </c>
      <c r="G304" s="42">
        <f>VLOOKUP(A304,Skaters!A1:G623,7,FALSE)</f>
        <v>40</v>
      </c>
      <c r="H304" s="43">
        <f>(VLOOKUP($A304,Skaters!$A1:$V623,8,FALSE)-AVERAGE(Skaters!H3:H623))/STDEV(Skaters!H3:H623)</f>
        <v>-1.0375312303209441</v>
      </c>
      <c r="I304" s="33">
        <f>(VLOOKUP($A304,Skaters!$A1:$V623,10,FALSE)-AVERAGE(Skaters!J3:J623))/STDEV(Skaters!J3:J623)</f>
        <v>0.29029291916568523</v>
      </c>
      <c r="J304" s="33">
        <f>(VLOOKUP($A304,Skaters!$A1:$V623,11,FALSE)-AVERAGE(Skaters!K3:K623))/STDEV(Skaters!K3:K623)</f>
        <v>-0.84561174557813046</v>
      </c>
      <c r="K304" s="33">
        <f>(VLOOKUP($A304,Skaters!$A1:$V623,12,FALSE)-AVERAGE(Skaters!L3:L623))/STDEV(Skaters!L3:L623)</f>
        <v>-0.39387454010165446</v>
      </c>
      <c r="L304" s="33">
        <f>(VLOOKUP($A304,Skaters!$A1:$V623,13,FALSE)-AVERAGE(Skaters!M3:M623))/STDEV(Skaters!M3:M623)</f>
        <v>0.30566112896264525</v>
      </c>
      <c r="M304" s="33">
        <f>(VLOOKUP($A304,Skaters!$A1:$V623,14,FALSE)-AVERAGE(Skaters!N3:N623))/STDEV(Skaters!N3:N623)</f>
        <v>-0.34427259337872695</v>
      </c>
      <c r="N304" s="33">
        <f>(VLOOKUP($A304,Skaters!$A1:$V623,15,FALSE)-AVERAGE(Skaters!O3:O623))/STDEV(Skaters!O3:O623)</f>
        <v>-0.58085495324280112</v>
      </c>
      <c r="O304" s="33">
        <f>(VLOOKUP($A304,Skaters!$A1:$V623,16,FALSE)-AVERAGE(Skaters!P3:P623))/STDEV(Skaters!P3:P623)</f>
        <v>-0.78954335387520347</v>
      </c>
      <c r="P304" s="33">
        <f>(VLOOKUP($A304,Skaters!$A1:$V623,17,FALSE)-AVERAGE(Skaters!Q3:Q623))/STDEV(Skaters!Q3:Q623)</f>
        <v>-0.24297902601701435</v>
      </c>
      <c r="Q304" s="33">
        <f>(VLOOKUP($A304,Skaters!$A1:$V623,18,FALSE)-AVERAGE(Skaters!R3:R623))/STDEV(Skaters!R3:R623)</f>
        <v>0.88333241495966286</v>
      </c>
      <c r="R304" s="33">
        <f>(VLOOKUP($A304,Skaters!$A1:$V623,19,FALSE)-AVERAGE(Skaters!S3:S623))/STDEV(Skaters!S3:S623)</f>
        <v>0.26124553570297782</v>
      </c>
      <c r="S304" s="33">
        <f>(VLOOKUP($A304,Skaters!$A1:$V623,20,FALSE)-AVERAGE(Skaters!T3:T623))/STDEV(Skaters!T3:T623)</f>
        <v>-0.54171069142441486</v>
      </c>
      <c r="T304" s="33">
        <f>(VLOOKUP($A304,Skaters!$A1:$V623,21,FALSE)-AVERAGE(Skaters!U3:U623))/STDEV(Skaters!U3:U623)</f>
        <v>-0.52014886372347025</v>
      </c>
      <c r="U304" s="33">
        <f>(VLOOKUP($A304,Skaters!$A1:$V623,22,FALSE)-AVERAGE(Skaters!V3:V623))/STDEV(Skaters!V3:V623)</f>
        <v>0.13416738010069862</v>
      </c>
      <c r="V304" s="33">
        <f>IFERROR((VLOOKUP($A304,Skaters!A1:X623,23,FALSE)-AVERAGE(Skaters!W3:W623))/STDEV(Skaters!W3:W623),0)</f>
        <v>0</v>
      </c>
      <c r="W304" s="33">
        <f>IFERROR((VLOOKUP($A304,Skaters!A1:X623,24,FALSE)-AVERAGE(Skaters!X3:X623))/STDEV(Skaters!X3:X623),0)</f>
        <v>0</v>
      </c>
    </row>
    <row r="305" spans="1:23" ht="21.25" customHeight="1" x14ac:dyDescent="0.15">
      <c r="A305" s="44" t="s">
        <v>306</v>
      </c>
      <c r="B305" s="48" t="s">
        <v>98</v>
      </c>
      <c r="C305" s="49">
        <v>22</v>
      </c>
      <c r="D305" s="48" t="s">
        <v>66</v>
      </c>
      <c r="E305" s="40">
        <f t="shared" si="8"/>
        <v>-0.74848300361994935</v>
      </c>
      <c r="F305" s="41">
        <f t="shared" si="9"/>
        <v>-1.5925170289786156E-2</v>
      </c>
      <c r="G305" s="42">
        <f>VLOOKUP(A305,Skaters!A1:G623,7,FALSE)</f>
        <v>47</v>
      </c>
      <c r="H305" s="43">
        <f>(VLOOKUP($A305,Skaters!$A1:$V623,8,FALSE)-AVERAGE(Skaters!H3:H623))/STDEV(Skaters!H3:H623)</f>
        <v>-0.56609942682223091</v>
      </c>
      <c r="I305" s="33">
        <f>(VLOOKUP($A305,Skaters!$A1:$V623,10,FALSE)-AVERAGE(Skaters!J3:J623))/STDEV(Skaters!J3:J623)</f>
        <v>0.62097477978250892</v>
      </c>
      <c r="J305" s="33">
        <f>(VLOOKUP($A305,Skaters!$A1:$V623,11,FALSE)-AVERAGE(Skaters!K3:K623))/STDEV(Skaters!K3:K623)</f>
        <v>7.4440458711837215E-2</v>
      </c>
      <c r="K305" s="33">
        <f>(VLOOKUP($A305,Skaters!$A1:$V623,12,FALSE)-AVERAGE(Skaters!L3:L623))/STDEV(Skaters!L3:L623)</f>
        <v>0.33930129239378209</v>
      </c>
      <c r="L305" s="33">
        <f>(VLOOKUP($A305,Skaters!$A1:$V623,13,FALSE)-AVERAGE(Skaters!M3:M623))/STDEV(Skaters!M3:M623)</f>
        <v>0.49952234643298982</v>
      </c>
      <c r="M305" s="33">
        <f>(VLOOKUP($A305,Skaters!$A1:$V623,14,FALSE)-AVERAGE(Skaters!N3:N623))/STDEV(Skaters!N3:N623)</f>
        <v>-0.64581474790168925</v>
      </c>
      <c r="N305" s="33">
        <f>(VLOOKUP($A305,Skaters!$A1:$V623,15,FALSE)-AVERAGE(Skaters!O3:O623))/STDEV(Skaters!O3:O623)</f>
        <v>-0.76935459473941736</v>
      </c>
      <c r="O305" s="33">
        <f>(VLOOKUP($A305,Skaters!$A1:$V623,16,FALSE)-AVERAGE(Skaters!P3:P623))/STDEV(Skaters!P3:P623)</f>
        <v>-0.72258385446297646</v>
      </c>
      <c r="P305" s="33">
        <f>(VLOOKUP($A305,Skaters!$A1:$V623,17,FALSE)-AVERAGE(Skaters!Q3:Q623))/STDEV(Skaters!Q3:Q623)</f>
        <v>0.27599779808892283</v>
      </c>
      <c r="Q305" s="33">
        <f>(VLOOKUP($A305,Skaters!$A1:$V623,18,FALSE)-AVERAGE(Skaters!R3:R623))/STDEV(Skaters!R3:R623)</f>
        <v>-0.45148213934489156</v>
      </c>
      <c r="R305" s="33">
        <f>(VLOOKUP($A305,Skaters!$A1:$V623,19,FALSE)-AVERAGE(Skaters!S3:S623))/STDEV(Skaters!S3:S623)</f>
        <v>0.28806229520359583</v>
      </c>
      <c r="S305" s="33">
        <f>(VLOOKUP($A305,Skaters!$A1:$V623,20,FALSE)-AVERAGE(Skaters!T3:T623))/STDEV(Skaters!T3:T623)</f>
        <v>-0.59124759958621353</v>
      </c>
      <c r="T305" s="33">
        <f>(VLOOKUP($A305,Skaters!$A1:$V623,21,FALSE)-AVERAGE(Skaters!U3:U623))/STDEV(Skaters!U3:U623)</f>
        <v>-0.62225109563947412</v>
      </c>
      <c r="U305" s="33">
        <f>(VLOOKUP($A305,Skaters!$A1:$V623,22,FALSE)-AVERAGE(Skaters!V3:V623))/STDEV(Skaters!V3:V623)</f>
        <v>-0.93201959662849709</v>
      </c>
      <c r="V305" s="33">
        <f>IFERROR((VLOOKUP($A305,Skaters!A1:X623,23,FALSE)-AVERAGE(Skaters!W3:W623))/STDEV(Skaters!W3:W623),0)</f>
        <v>0</v>
      </c>
      <c r="W305" s="33">
        <f>IFERROR((VLOOKUP($A305,Skaters!A1:X623,24,FALSE)-AVERAGE(Skaters!X3:X623))/STDEV(Skaters!X3:X623),0)</f>
        <v>0</v>
      </c>
    </row>
    <row r="306" spans="1:23" ht="21.25" customHeight="1" x14ac:dyDescent="0.2">
      <c r="A306" s="47" t="s">
        <v>462</v>
      </c>
      <c r="B306" s="38" t="s">
        <v>135</v>
      </c>
      <c r="C306" s="39">
        <v>35</v>
      </c>
      <c r="D306" s="38" t="s">
        <v>84</v>
      </c>
      <c r="E306" s="40">
        <f t="shared" si="8"/>
        <v>-0.7494541708940895</v>
      </c>
      <c r="F306" s="41">
        <f t="shared" si="9"/>
        <v>-1.8736354272352238E-2</v>
      </c>
      <c r="G306" s="42">
        <f>VLOOKUP(A306,Skaters!A1:G623,7,FALSE)</f>
        <v>40</v>
      </c>
      <c r="H306" s="43">
        <f>(VLOOKUP($A306,Skaters!$A1:$V623,8,FALSE)-AVERAGE(Skaters!H3:H623))/STDEV(Skaters!H3:H623)</f>
        <v>0.3945918213289053</v>
      </c>
      <c r="I306" s="33">
        <f>(VLOOKUP($A306,Skaters!$A1:$V623,10,FALSE)-AVERAGE(Skaters!J3:J623))/STDEV(Skaters!J3:J623)</f>
        <v>-1.1567492611559771</v>
      </c>
      <c r="J306" s="33">
        <f>(VLOOKUP($A306,Skaters!$A1:$V623,11,FALSE)-AVERAGE(Skaters!K3:K623))/STDEV(Skaters!K3:K623)</f>
        <v>-0.22243265189288083</v>
      </c>
      <c r="K306" s="33">
        <f>(VLOOKUP($A306,Skaters!$A1:$V623,12,FALSE)-AVERAGE(Skaters!L3:L623))/STDEV(Skaters!L3:L623)</f>
        <v>-0.68461489015435339</v>
      </c>
      <c r="L306" s="33">
        <f>(VLOOKUP($A306,Skaters!$A1:$V623,13,FALSE)-AVERAGE(Skaters!M3:M623))/STDEV(Skaters!M3:M623)</f>
        <v>-0.4431592838160649</v>
      </c>
      <c r="M306" s="33">
        <f>(VLOOKUP($A306,Skaters!$A1:$V623,14,FALSE)-AVERAGE(Skaters!N3:N623))/STDEV(Skaters!N3:N623)</f>
        <v>-0.72765688603754031</v>
      </c>
      <c r="N306" s="33">
        <f>(VLOOKUP($A306,Skaters!$A1:$V623,15,FALSE)-AVERAGE(Skaters!O3:O623))/STDEV(Skaters!O3:O623)</f>
        <v>-0.73178218695301844</v>
      </c>
      <c r="O306" s="33">
        <f>(VLOOKUP($A306,Skaters!$A1:$V623,16,FALSE)-AVERAGE(Skaters!P3:P623))/STDEV(Skaters!P3:P623)</f>
        <v>1.8167449137917744</v>
      </c>
      <c r="P306" s="33">
        <f>(VLOOKUP($A306,Skaters!$A1:$V623,17,FALSE)-AVERAGE(Skaters!Q3:Q623))/STDEV(Skaters!Q3:Q623)</f>
        <v>0.20014668564459201</v>
      </c>
      <c r="Q306" s="33">
        <f>(VLOOKUP($A306,Skaters!$A1:$V623,18,FALSE)-AVERAGE(Skaters!R3:R623))/STDEV(Skaters!R3:R623)</f>
        <v>-1.2075700867922798E-2</v>
      </c>
      <c r="R306" s="33">
        <f>(VLOOKUP($A306,Skaters!$A1:$V623,19,FALSE)-AVERAGE(Skaters!S3:S623))/STDEV(Skaters!S3:S623)</f>
        <v>-1.076947414920556</v>
      </c>
      <c r="S306" s="33">
        <f>(VLOOKUP($A306,Skaters!$A1:$V623,20,FALSE)-AVERAGE(Skaters!T3:T623))/STDEV(Skaters!T3:T623)</f>
        <v>-0.5927671975926263</v>
      </c>
      <c r="T306" s="33">
        <f>(VLOOKUP($A306,Skaters!$A1:$V623,21,FALSE)-AVERAGE(Skaters!U3:U623))/STDEV(Skaters!U3:U623)</f>
        <v>-0.64690234740083585</v>
      </c>
      <c r="U306" s="33">
        <f>(VLOOKUP($A306,Skaters!$A1:$V623,22,FALSE)-AVERAGE(Skaters!V3:V623))/STDEV(Skaters!V3:V623)</f>
        <v>-1.2078191348136267</v>
      </c>
      <c r="V306" s="33">
        <f>IFERROR((VLOOKUP($A306,Skaters!A1:X623,23,FALSE)-AVERAGE(Skaters!W3:W623))/STDEV(Skaters!W3:W623),0)</f>
        <v>0</v>
      </c>
      <c r="W306" s="33">
        <f>IFERROR((VLOOKUP($A306,Skaters!A1:X623,24,FALSE)-AVERAGE(Skaters!X3:X623))/STDEV(Skaters!X3:X623),0)</f>
        <v>0</v>
      </c>
    </row>
    <row r="307" spans="1:23" ht="21.25" customHeight="1" x14ac:dyDescent="0.15">
      <c r="A307" s="44" t="s">
        <v>398</v>
      </c>
      <c r="B307" s="45" t="s">
        <v>69</v>
      </c>
      <c r="C307" s="46">
        <v>30</v>
      </c>
      <c r="D307" s="45" t="s">
        <v>60</v>
      </c>
      <c r="E307" s="40">
        <f t="shared" si="8"/>
        <v>-0.75615095011589317</v>
      </c>
      <c r="F307" s="41">
        <f t="shared" si="9"/>
        <v>-1.7185248866270299E-2</v>
      </c>
      <c r="G307" s="42">
        <f>VLOOKUP(A307,Skaters!A1:G623,7,FALSE)</f>
        <v>44</v>
      </c>
      <c r="H307" s="43">
        <f>(VLOOKUP($A307,Skaters!$A1:$V623,8,FALSE)-AVERAGE(Skaters!H3:H623))/STDEV(Skaters!H3:H623)</f>
        <v>-0.45047795617919256</v>
      </c>
      <c r="I307" s="33">
        <f>(VLOOKUP($A307,Skaters!$A1:$V623,10,FALSE)-AVERAGE(Skaters!J3:J623))/STDEV(Skaters!J3:J623)</f>
        <v>-0.16579325838214271</v>
      </c>
      <c r="J307" s="33">
        <f>(VLOOKUP($A307,Skaters!$A1:$V623,11,FALSE)-AVERAGE(Skaters!K3:K623))/STDEV(Skaters!K3:K623)</f>
        <v>-0.20055953920119041</v>
      </c>
      <c r="K307" s="33">
        <f>(VLOOKUP($A307,Skaters!$A1:$V623,12,FALSE)-AVERAGE(Skaters!L3:L623))/STDEV(Skaters!L3:L623)</f>
        <v>-0.20397607026187953</v>
      </c>
      <c r="L307" s="33">
        <f>(VLOOKUP($A307,Skaters!$A1:$V623,13,FALSE)-AVERAGE(Skaters!M3:M623))/STDEV(Skaters!M3:M623)</f>
        <v>-5.009340379928013E-2</v>
      </c>
      <c r="M307" s="33">
        <f>(VLOOKUP($A307,Skaters!$A1:$V623,14,FALSE)-AVERAGE(Skaters!N3:N623))/STDEV(Skaters!N3:N623)</f>
        <v>-0.51373757977312284</v>
      </c>
      <c r="N307" s="33">
        <f>(VLOOKUP($A307,Skaters!$A1:$V623,15,FALSE)-AVERAGE(Skaters!O3:O623))/STDEV(Skaters!O3:O623)</f>
        <v>-0.58801651810347677</v>
      </c>
      <c r="O307" s="33">
        <f>(VLOOKUP($A307,Skaters!$A1:$V623,16,FALSE)-AVERAGE(Skaters!P3:P623))/STDEV(Skaters!P3:P623)</f>
        <v>-0.58624144984147897</v>
      </c>
      <c r="P307" s="33">
        <f>(VLOOKUP($A307,Skaters!$A1:$V623,17,FALSE)-AVERAGE(Skaters!Q3:Q623))/STDEV(Skaters!Q3:Q623)</f>
        <v>0.64761262767911765</v>
      </c>
      <c r="Q307" s="33">
        <f>(VLOOKUP($A307,Skaters!$A1:$V623,18,FALSE)-AVERAGE(Skaters!R3:R623))/STDEV(Skaters!R3:R623)</f>
        <v>0.8345532192116758</v>
      </c>
      <c r="R307" s="33">
        <f>(VLOOKUP($A307,Skaters!$A1:$V623,19,FALSE)-AVERAGE(Skaters!S3:S623))/STDEV(Skaters!S3:S623)</f>
        <v>0.13605309740886645</v>
      </c>
      <c r="S307" s="33">
        <f>(VLOOKUP($A307,Skaters!$A1:$V623,20,FALSE)-AVERAGE(Skaters!T3:T623))/STDEV(Skaters!T3:T623)</f>
        <v>1.473007721591939</v>
      </c>
      <c r="T307" s="33">
        <f>(VLOOKUP($A307,Skaters!$A1:$V623,21,FALSE)-AVERAGE(Skaters!U3:U623))/STDEV(Skaters!U3:U623)</f>
        <v>1.2911601787774931</v>
      </c>
      <c r="U307" s="33">
        <f>(VLOOKUP($A307,Skaters!$A1:$V623,22,FALSE)-AVERAGE(Skaters!V3:V623))/STDEV(Skaters!V3:V623)</f>
        <v>1.1654684078449555</v>
      </c>
      <c r="V307" s="33">
        <f>IFERROR((VLOOKUP($A307,Skaters!A1:X623,23,FALSE)-AVERAGE(Skaters!W3:W623))/STDEV(Skaters!W3:W623),0)</f>
        <v>0</v>
      </c>
      <c r="W307" s="33">
        <f>IFERROR((VLOOKUP($A307,Skaters!A1:X623,24,FALSE)-AVERAGE(Skaters!X3:X623))/STDEV(Skaters!X3:X623),0)</f>
        <v>0</v>
      </c>
    </row>
    <row r="308" spans="1:23" ht="21.25" customHeight="1" x14ac:dyDescent="0.15">
      <c r="A308" s="37" t="s">
        <v>470</v>
      </c>
      <c r="B308" s="38" t="s">
        <v>74</v>
      </c>
      <c r="C308" s="39">
        <v>28</v>
      </c>
      <c r="D308" s="38" t="s">
        <v>84</v>
      </c>
      <c r="E308" s="40">
        <f t="shared" si="8"/>
        <v>-0.75705087068191856</v>
      </c>
      <c r="F308" s="41">
        <f t="shared" si="9"/>
        <v>-1.8464655382485817E-2</v>
      </c>
      <c r="G308" s="42">
        <f>VLOOKUP(A308,Skaters!A1:G623,7,FALSE)</f>
        <v>41</v>
      </c>
      <c r="H308" s="43">
        <f>(VLOOKUP($A308,Skaters!$A1:$V623,8,FALSE)-AVERAGE(Skaters!H3:H623))/STDEV(Skaters!H3:H623)</f>
        <v>1.4746661325639803</v>
      </c>
      <c r="I308" s="33">
        <f>(VLOOKUP($A308,Skaters!$A1:$V623,10,FALSE)-AVERAGE(Skaters!J3:J623))/STDEV(Skaters!J3:J623)</f>
        <v>-0.85504906441173467</v>
      </c>
      <c r="J308" s="33">
        <f>(VLOOKUP($A308,Skaters!$A1:$V623,11,FALSE)-AVERAGE(Skaters!K3:K623))/STDEV(Skaters!K3:K623)</f>
        <v>-0.63536896201439486</v>
      </c>
      <c r="K308" s="33">
        <f>(VLOOKUP($A308,Skaters!$A1:$V623,12,FALSE)-AVERAGE(Skaters!L3:L623))/STDEV(Skaters!L3:L623)</f>
        <v>-0.80159460262689342</v>
      </c>
      <c r="L308" s="33">
        <f>(VLOOKUP($A308,Skaters!$A1:$V623,13,FALSE)-AVERAGE(Skaters!M3:M623))/STDEV(Skaters!M3:M623)</f>
        <v>-0.54667701972793425</v>
      </c>
      <c r="M308" s="33">
        <f>(VLOOKUP($A308,Skaters!$A1:$V623,14,FALSE)-AVERAGE(Skaters!N3:N623))/STDEV(Skaters!N3:N623)</f>
        <v>-0.7600185041518982</v>
      </c>
      <c r="N308" s="33">
        <f>(VLOOKUP($A308,Skaters!$A1:$V623,15,FALSE)-AVERAGE(Skaters!O3:O623))/STDEV(Skaters!O3:O623)</f>
        <v>-0.87943012171458235</v>
      </c>
      <c r="O308" s="33">
        <f>(VLOOKUP($A308,Skaters!$A1:$V623,16,FALSE)-AVERAGE(Skaters!P3:P623))/STDEV(Skaters!P3:P623)</f>
        <v>3.2442685859890741</v>
      </c>
      <c r="P308" s="33">
        <f>(VLOOKUP($A308,Skaters!$A1:$V623,17,FALSE)-AVERAGE(Skaters!Q3:Q623))/STDEV(Skaters!Q3:Q623)</f>
        <v>1.234379034120177</v>
      </c>
      <c r="Q308" s="33">
        <f>(VLOOKUP($A308,Skaters!$A1:$V623,18,FALSE)-AVERAGE(Skaters!R3:R623))/STDEV(Skaters!R3:R623)</f>
        <v>-1.0847942888023465</v>
      </c>
      <c r="R308" s="33">
        <f>(VLOOKUP($A308,Skaters!$A1:$V623,19,FALSE)-AVERAGE(Skaters!S3:S623))/STDEV(Skaters!S3:S623)</f>
        <v>-0.82497143173784471</v>
      </c>
      <c r="S308" s="33">
        <f>(VLOOKUP($A308,Skaters!$A1:$V623,20,FALSE)-AVERAGE(Skaters!T3:T623))/STDEV(Skaters!T3:T623)</f>
        <v>-0.5927671975926263</v>
      </c>
      <c r="T308" s="33">
        <f>(VLOOKUP($A308,Skaters!$A1:$V623,21,FALSE)-AVERAGE(Skaters!U3:U623))/STDEV(Skaters!U3:U623)</f>
        <v>-0.64690234740083585</v>
      </c>
      <c r="U308" s="33">
        <f>(VLOOKUP($A308,Skaters!$A1:$V623,22,FALSE)-AVERAGE(Skaters!V3:V623))/STDEV(Skaters!V3:V623)</f>
        <v>-1.2078191348136267</v>
      </c>
      <c r="V308" s="33">
        <f>IFERROR((VLOOKUP($A308,Skaters!A1:X623,23,FALSE)-AVERAGE(Skaters!W3:W623))/STDEV(Skaters!W3:W623),0)</f>
        <v>0</v>
      </c>
      <c r="W308" s="33">
        <f>IFERROR((VLOOKUP($A308,Skaters!A1:X623,24,FALSE)-AVERAGE(Skaters!X3:X623))/STDEV(Skaters!X3:X623),0)</f>
        <v>0</v>
      </c>
    </row>
    <row r="309" spans="1:23" ht="21.25" customHeight="1" x14ac:dyDescent="0.2">
      <c r="A309" s="47" t="s">
        <v>293</v>
      </c>
      <c r="B309" s="38" t="s">
        <v>170</v>
      </c>
      <c r="C309" s="39">
        <v>24</v>
      </c>
      <c r="D309" s="38" t="s">
        <v>60</v>
      </c>
      <c r="E309" s="40">
        <f t="shared" si="8"/>
        <v>-0.84170071321235418</v>
      </c>
      <c r="F309" s="41">
        <f t="shared" si="9"/>
        <v>-2.0040493171722719E-2</v>
      </c>
      <c r="G309" s="42">
        <f>VLOOKUP(A309,Skaters!A1:G623,7,FALSE)</f>
        <v>42</v>
      </c>
      <c r="H309" s="43">
        <f>(VLOOKUP($A309,Skaters!$A1:$V623,8,FALSE)-AVERAGE(Skaters!H3:H623))/STDEV(Skaters!H3:H623)</f>
        <v>-3.8233107930462536E-2</v>
      </c>
      <c r="I309" s="33">
        <f>(VLOOKUP($A309,Skaters!$A1:$V623,10,FALSE)-AVERAGE(Skaters!J3:J623))/STDEV(Skaters!J3:J623)</f>
        <v>0.63029798110228219</v>
      </c>
      <c r="J309" s="33">
        <f>(VLOOKUP($A309,Skaters!$A1:$V623,11,FALSE)-AVERAGE(Skaters!K3:K623))/STDEV(Skaters!K3:K623)</f>
        <v>2.5335685182820689E-2</v>
      </c>
      <c r="K309" s="33">
        <f>(VLOOKUP($A309,Skaters!$A1:$V623,12,FALSE)-AVERAGE(Skaters!L3:L623))/STDEV(Skaters!L3:L623)</f>
        <v>0.31287906000428117</v>
      </c>
      <c r="L309" s="33">
        <f>(VLOOKUP($A309,Skaters!$A1:$V623,13,FALSE)-AVERAGE(Skaters!M3:M623))/STDEV(Skaters!M3:M623)</f>
        <v>0.30500053039039404</v>
      </c>
      <c r="M309" s="33">
        <f>(VLOOKUP($A309,Skaters!$A1:$V623,14,FALSE)-AVERAGE(Skaters!N3:N623))/STDEV(Skaters!N3:N623)</f>
        <v>0.42507053646531717</v>
      </c>
      <c r="N309" s="33">
        <f>(VLOOKUP($A309,Skaters!$A1:$V623,15,FALSE)-AVERAGE(Skaters!O3:O623))/STDEV(Skaters!O3:O623)</f>
        <v>0.30477644995796832</v>
      </c>
      <c r="O309" s="33">
        <f>(VLOOKUP($A309,Skaters!$A1:$V623,16,FALSE)-AVERAGE(Skaters!P3:P623))/STDEV(Skaters!P3:P623)</f>
        <v>-1.0022197832234507</v>
      </c>
      <c r="P309" s="33">
        <f>(VLOOKUP($A309,Skaters!$A1:$V623,17,FALSE)-AVERAGE(Skaters!Q3:Q623))/STDEV(Skaters!Q3:Q623)</f>
        <v>-0.3130564907976473</v>
      </c>
      <c r="Q309" s="33">
        <f>(VLOOKUP($A309,Skaters!$A1:$V623,18,FALSE)-AVERAGE(Skaters!R3:R623))/STDEV(Skaters!R3:R623)</f>
        <v>-1.1048915766223688</v>
      </c>
      <c r="R309" s="33">
        <f>(VLOOKUP($A309,Skaters!$A1:$V623,19,FALSE)-AVERAGE(Skaters!S3:S623))/STDEV(Skaters!S3:S623)</f>
        <v>0.47656866061354886</v>
      </c>
      <c r="S309" s="33">
        <f>(VLOOKUP($A309,Skaters!$A1:$V623,20,FALSE)-AVERAGE(Skaters!T3:T623))/STDEV(Skaters!T3:T623)</f>
        <v>0.456872164203388</v>
      </c>
      <c r="T309" s="33">
        <f>(VLOOKUP($A309,Skaters!$A1:$V623,21,FALSE)-AVERAGE(Skaters!U3:U623))/STDEV(Skaters!U3:U623)</f>
        <v>0.61619370924743888</v>
      </c>
      <c r="U309" s="33">
        <f>(VLOOKUP($A309,Skaters!$A1:$V623,22,FALSE)-AVERAGE(Skaters!V3:V623))/STDEV(Skaters!V3:V623)</f>
        <v>0.88881319899397726</v>
      </c>
      <c r="V309" s="33">
        <f>IFERROR((VLOOKUP($A309,Skaters!A1:X623,23,FALSE)-AVERAGE(Skaters!W3:W623))/STDEV(Skaters!W3:W623),0)</f>
        <v>0</v>
      </c>
      <c r="W309" s="33">
        <f>IFERROR((VLOOKUP($A309,Skaters!A1:X623,24,FALSE)-AVERAGE(Skaters!X3:X623))/STDEV(Skaters!X3:X623),0)</f>
        <v>0</v>
      </c>
    </row>
    <row r="310" spans="1:23" ht="21.25" customHeight="1" x14ac:dyDescent="0.15">
      <c r="A310" s="44" t="s">
        <v>478</v>
      </c>
      <c r="B310" s="48" t="s">
        <v>86</v>
      </c>
      <c r="C310" s="49">
        <v>24</v>
      </c>
      <c r="D310" s="48" t="s">
        <v>84</v>
      </c>
      <c r="E310" s="40">
        <f t="shared" si="8"/>
        <v>-0.85310052947400683</v>
      </c>
      <c r="F310" s="41">
        <f t="shared" si="9"/>
        <v>-2.08073299871709E-2</v>
      </c>
      <c r="G310" s="42">
        <f>VLOOKUP(A310,Skaters!A1:G623,7,FALSE)</f>
        <v>41</v>
      </c>
      <c r="H310" s="43">
        <f>(VLOOKUP($A310,Skaters!$A1:$V623,8,FALSE)-AVERAGE(Skaters!H3:H623))/STDEV(Skaters!H3:H623)</f>
        <v>0.93957813587917094</v>
      </c>
      <c r="I310" s="33">
        <f>(VLOOKUP($A310,Skaters!$A1:$V623,10,FALSE)-AVERAGE(Skaters!J3:J623))/STDEV(Skaters!J3:J623)</f>
        <v>-0.98041958894170256</v>
      </c>
      <c r="J310" s="33">
        <f>(VLOOKUP($A310,Skaters!$A1:$V623,11,FALSE)-AVERAGE(Skaters!K3:K623))/STDEV(Skaters!K3:K623)</f>
        <v>2.637922169483746E-2</v>
      </c>
      <c r="K310" s="33">
        <f>(VLOOKUP($A310,Skaters!$A1:$V623,12,FALSE)-AVERAGE(Skaters!L3:L623))/STDEV(Skaters!L3:L623)</f>
        <v>-0.44539419223478233</v>
      </c>
      <c r="L310" s="33">
        <f>(VLOOKUP($A310,Skaters!$A1:$V623,13,FALSE)-AVERAGE(Skaters!M3:M623))/STDEV(Skaters!M3:M623)</f>
        <v>-1.0216909160049277</v>
      </c>
      <c r="M310" s="33">
        <f>(VLOOKUP($A310,Skaters!$A1:$V623,14,FALSE)-AVERAGE(Skaters!N3:N623))/STDEV(Skaters!N3:N623)</f>
        <v>-0.65317547952000399</v>
      </c>
      <c r="N310" s="33">
        <f>(VLOOKUP($A310,Skaters!$A1:$V623,15,FALSE)-AVERAGE(Skaters!O3:O623))/STDEV(Skaters!O3:O623)</f>
        <v>-0.42120145699606032</v>
      </c>
      <c r="O310" s="33">
        <f>(VLOOKUP($A310,Skaters!$A1:$V623,16,FALSE)-AVERAGE(Skaters!P3:P623))/STDEV(Skaters!P3:P623)</f>
        <v>0.70169195401651974</v>
      </c>
      <c r="P310" s="33">
        <f>(VLOOKUP($A310,Skaters!$A1:$V623,17,FALSE)-AVERAGE(Skaters!Q3:Q623))/STDEV(Skaters!Q3:Q623)</f>
        <v>-0.26430434566457106</v>
      </c>
      <c r="Q310" s="33">
        <f>(VLOOKUP($A310,Skaters!$A1:$V623,18,FALSE)-AVERAGE(Skaters!R3:R623))/STDEV(Skaters!R3:R623)</f>
        <v>0.84214025675732662</v>
      </c>
      <c r="R310" s="33">
        <f>(VLOOKUP($A310,Skaters!$A1:$V623,19,FALSE)-AVERAGE(Skaters!S3:S623))/STDEV(Skaters!S3:S623)</f>
        <v>-0.89144262899111437</v>
      </c>
      <c r="S310" s="33">
        <f>(VLOOKUP($A310,Skaters!$A1:$V623,20,FALSE)-AVERAGE(Skaters!T3:T623))/STDEV(Skaters!T3:T623)</f>
        <v>-0.5927671975926263</v>
      </c>
      <c r="T310" s="33">
        <f>(VLOOKUP($A310,Skaters!$A1:$V623,21,FALSE)-AVERAGE(Skaters!U3:U623))/STDEV(Skaters!U3:U623)</f>
        <v>-0.64690234740083585</v>
      </c>
      <c r="U310" s="33">
        <f>(VLOOKUP($A310,Skaters!$A1:$V623,22,FALSE)-AVERAGE(Skaters!V3:V623))/STDEV(Skaters!V3:V623)</f>
        <v>-1.2078191348136267</v>
      </c>
      <c r="V310" s="33">
        <f>IFERROR((VLOOKUP($A310,Skaters!A1:X623,23,FALSE)-AVERAGE(Skaters!W3:W623))/STDEV(Skaters!W3:W623),0)</f>
        <v>0</v>
      </c>
      <c r="W310" s="33">
        <f>IFERROR((VLOOKUP($A310,Skaters!A1:X623,24,FALSE)-AVERAGE(Skaters!X3:X623))/STDEV(Skaters!X3:X623),0)</f>
        <v>0</v>
      </c>
    </row>
    <row r="311" spans="1:23" ht="21.25" customHeight="1" x14ac:dyDescent="0.15">
      <c r="A311" s="44" t="s">
        <v>453</v>
      </c>
      <c r="B311" s="48" t="s">
        <v>83</v>
      </c>
      <c r="C311" s="49">
        <v>23</v>
      </c>
      <c r="D311" s="48" t="s">
        <v>84</v>
      </c>
      <c r="E311" s="40">
        <f t="shared" si="8"/>
        <v>-0.85464484914704963</v>
      </c>
      <c r="F311" s="41">
        <f t="shared" si="9"/>
        <v>-2.0844996320659746E-2</v>
      </c>
      <c r="G311" s="42">
        <f>VLOOKUP(A311,Skaters!A1:G623,7,FALSE)</f>
        <v>41</v>
      </c>
      <c r="H311" s="43">
        <f>(VLOOKUP($A311,Skaters!$A1:$V623,8,FALSE)-AVERAGE(Skaters!H3:H623))/STDEV(Skaters!H3:H623)</f>
        <v>-0.51229007659399428</v>
      </c>
      <c r="I311" s="33">
        <f>(VLOOKUP($A311,Skaters!$A1:$V623,10,FALSE)-AVERAGE(Skaters!J3:J623))/STDEV(Skaters!J3:J623)</f>
        <v>-0.74189863144312007</v>
      </c>
      <c r="J311" s="33">
        <f>(VLOOKUP($A311,Skaters!$A1:$V623,11,FALSE)-AVERAGE(Skaters!K3:K623))/STDEV(Skaters!K3:K623)</f>
        <v>-0.5377963103541189</v>
      </c>
      <c r="K311" s="33">
        <f>(VLOOKUP($A311,Skaters!$A1:$V623,12,FALSE)-AVERAGE(Skaters!L3:L623))/STDEV(Skaters!L3:L623)</f>
        <v>-0.6870505819372944</v>
      </c>
      <c r="L311" s="33">
        <f>(VLOOKUP($A311,Skaters!$A1:$V623,13,FALSE)-AVERAGE(Skaters!M3:M623))/STDEV(Skaters!M3:M623)</f>
        <v>-0.27849435672944622</v>
      </c>
      <c r="M311" s="33">
        <f>(VLOOKUP($A311,Skaters!$A1:$V623,14,FALSE)-AVERAGE(Skaters!N3:N623))/STDEV(Skaters!N3:N623)</f>
        <v>7.1370529542259573E-2</v>
      </c>
      <c r="N311" s="33">
        <f>(VLOOKUP($A311,Skaters!$A1:$V623,15,FALSE)-AVERAGE(Skaters!O3:O623))/STDEV(Skaters!O3:O623)</f>
        <v>-0.16567622534766144</v>
      </c>
      <c r="O311" s="33">
        <f>(VLOOKUP($A311,Skaters!$A1:$V623,16,FALSE)-AVERAGE(Skaters!P3:P623))/STDEV(Skaters!P3:P623)</f>
        <v>0.30735164091611167</v>
      </c>
      <c r="P311" s="33">
        <f>(VLOOKUP($A311,Skaters!$A1:$V623,17,FALSE)-AVERAGE(Skaters!Q3:Q623))/STDEV(Skaters!Q3:Q623)</f>
        <v>-0.41638245370489829</v>
      </c>
      <c r="Q311" s="33">
        <f>(VLOOKUP($A311,Skaters!$A1:$V623,18,FALSE)-AVERAGE(Skaters!R3:R623))/STDEV(Skaters!R3:R623)</f>
        <v>0.56186903381118525</v>
      </c>
      <c r="R311" s="33">
        <f>(VLOOKUP($A311,Skaters!$A1:$V623,19,FALSE)-AVERAGE(Skaters!S3:S623))/STDEV(Skaters!S3:S623)</f>
        <v>-0.64402348211924998</v>
      </c>
      <c r="S311" s="33">
        <f>(VLOOKUP($A311,Skaters!$A1:$V623,20,FALSE)-AVERAGE(Skaters!T3:T623))/STDEV(Skaters!T3:T623)</f>
        <v>-0.5927671975926263</v>
      </c>
      <c r="T311" s="33">
        <f>(VLOOKUP($A311,Skaters!$A1:$V623,21,FALSE)-AVERAGE(Skaters!U3:U623))/STDEV(Skaters!U3:U623)</f>
        <v>-0.64478651650664998</v>
      </c>
      <c r="U311" s="33">
        <f>(VLOOKUP($A311,Skaters!$A1:$V623,22,FALSE)-AVERAGE(Skaters!V3:V623))/STDEV(Skaters!V3:V623)</f>
        <v>-1.2078191348136267</v>
      </c>
      <c r="V311" s="33">
        <f>IFERROR((VLOOKUP($A311,Skaters!A1:X623,23,FALSE)-AVERAGE(Skaters!W3:W623))/STDEV(Skaters!W3:W623),0)</f>
        <v>0</v>
      </c>
      <c r="W311" s="33">
        <f>IFERROR((VLOOKUP($A311,Skaters!A1:X623,24,FALSE)-AVERAGE(Skaters!X3:X623))/STDEV(Skaters!X3:X623),0)</f>
        <v>0</v>
      </c>
    </row>
    <row r="312" spans="1:23" ht="21.25" customHeight="1" x14ac:dyDescent="0.15">
      <c r="A312" s="44" t="s">
        <v>345</v>
      </c>
      <c r="B312" s="45" t="s">
        <v>216</v>
      </c>
      <c r="C312" s="46">
        <v>25</v>
      </c>
      <c r="D312" s="45" t="s">
        <v>66</v>
      </c>
      <c r="E312" s="40">
        <f t="shared" si="8"/>
        <v>-0.86725376323823389</v>
      </c>
      <c r="F312" s="41">
        <f t="shared" si="9"/>
        <v>-2.2237275980467534E-2</v>
      </c>
      <c r="G312" s="42">
        <f>VLOOKUP(A312,Skaters!A1:G623,7,FALSE)</f>
        <v>39</v>
      </c>
      <c r="H312" s="43">
        <f>(VLOOKUP($A312,Skaters!$A1:$V623,8,FALSE)-AVERAGE(Skaters!H3:H623))/STDEV(Skaters!H3:H623)</f>
        <v>-0.72892181641680465</v>
      </c>
      <c r="I312" s="33">
        <f>(VLOOKUP($A312,Skaters!$A1:$V623,10,FALSE)-AVERAGE(Skaters!J3:J623))/STDEV(Skaters!J3:J623)</f>
        <v>8.1957601164419649E-2</v>
      </c>
      <c r="J312" s="33">
        <f>(VLOOKUP($A312,Skaters!$A1:$V623,11,FALSE)-AVERAGE(Skaters!K3:K623))/STDEV(Skaters!K3:K623)</f>
        <v>0.15529909043861581</v>
      </c>
      <c r="K312" s="33">
        <f>(VLOOKUP($A312,Skaters!$A1:$V623,12,FALSE)-AVERAGE(Skaters!L3:L623))/STDEV(Skaters!L3:L623)</f>
        <v>0.1360722709263166</v>
      </c>
      <c r="L312" s="33">
        <f>(VLOOKUP($A312,Skaters!$A1:$V623,13,FALSE)-AVERAGE(Skaters!M3:M623))/STDEV(Skaters!M3:M623)</f>
        <v>-0.49470793913046684</v>
      </c>
      <c r="M312" s="33">
        <f>(VLOOKUP($A312,Skaters!$A1:$V623,14,FALSE)-AVERAGE(Skaters!N3:N623))/STDEV(Skaters!N3:N623)</f>
        <v>0.94586641636917823</v>
      </c>
      <c r="N312" s="33">
        <f>(VLOOKUP($A312,Skaters!$A1:$V623,15,FALSE)-AVERAGE(Skaters!O3:O623))/STDEV(Skaters!O3:O623)</f>
        <v>0.54931587806544135</v>
      </c>
      <c r="O312" s="33">
        <f>(VLOOKUP($A312,Skaters!$A1:$V623,16,FALSE)-AVERAGE(Skaters!P3:P623))/STDEV(Skaters!P3:P623)</f>
        <v>-1.0288516921352258</v>
      </c>
      <c r="P312" s="33">
        <f>(VLOOKUP($A312,Skaters!$A1:$V623,17,FALSE)-AVERAGE(Skaters!Q3:Q623))/STDEV(Skaters!Q3:Q623)</f>
        <v>-1.1020474900434927</v>
      </c>
      <c r="Q312" s="33">
        <f>(VLOOKUP($A312,Skaters!$A1:$V623,18,FALSE)-AVERAGE(Skaters!R3:R623))/STDEV(Skaters!R3:R623)</f>
        <v>-0.13026670164101803</v>
      </c>
      <c r="R312" s="33">
        <f>(VLOOKUP($A312,Skaters!$A1:$V623,19,FALSE)-AVERAGE(Skaters!S3:S623))/STDEV(Skaters!S3:S623)</f>
        <v>1.9762948525556653E-2</v>
      </c>
      <c r="S312" s="33">
        <f>(VLOOKUP($A312,Skaters!$A1:$V623,20,FALSE)-AVERAGE(Skaters!T3:T623))/STDEV(Skaters!T3:T623)</f>
        <v>-0.5927671975926263</v>
      </c>
      <c r="T312" s="33">
        <f>(VLOOKUP($A312,Skaters!$A1:$V623,21,FALSE)-AVERAGE(Skaters!U3:U623))/STDEV(Skaters!U3:U623)</f>
        <v>-0.63949603905943853</v>
      </c>
      <c r="U312" s="33">
        <f>(VLOOKUP($A312,Skaters!$A1:$V623,22,FALSE)-AVERAGE(Skaters!V3:V623))/STDEV(Skaters!V3:V623)</f>
        <v>-1.2078191348136267</v>
      </c>
      <c r="V312" s="33">
        <f>IFERROR((VLOOKUP($A312,Skaters!A1:X623,23,FALSE)-AVERAGE(Skaters!W3:W623))/STDEV(Skaters!W3:W623),0)</f>
        <v>0</v>
      </c>
      <c r="W312" s="33">
        <f>IFERROR((VLOOKUP($A312,Skaters!A1:X623,24,FALSE)-AVERAGE(Skaters!X3:X623))/STDEV(Skaters!X3:X623),0)</f>
        <v>0</v>
      </c>
    </row>
    <row r="313" spans="1:23" ht="21.25" customHeight="1" x14ac:dyDescent="0.2">
      <c r="A313" s="47" t="s">
        <v>381</v>
      </c>
      <c r="B313" s="38" t="s">
        <v>151</v>
      </c>
      <c r="C313" s="39">
        <v>30</v>
      </c>
      <c r="D313" s="38" t="s">
        <v>84</v>
      </c>
      <c r="E313" s="40">
        <f t="shared" si="8"/>
        <v>-0.88153132840574755</v>
      </c>
      <c r="F313" s="41">
        <f t="shared" si="9"/>
        <v>-2.0988841152517798E-2</v>
      </c>
      <c r="G313" s="42">
        <f>VLOOKUP(A313,Skaters!A1:G623,7,FALSE)</f>
        <v>42</v>
      </c>
      <c r="H313" s="43">
        <f>(VLOOKUP($A313,Skaters!$A1:$V623,8,FALSE)-AVERAGE(Skaters!H3:H623))/STDEV(Skaters!H3:H623)</f>
        <v>1.6527268308432634</v>
      </c>
      <c r="I313" s="33">
        <f>(VLOOKUP($A313,Skaters!$A1:$V623,10,FALSE)-AVERAGE(Skaters!J3:J623))/STDEV(Skaters!J3:J623)</f>
        <v>-0.48379780013070373</v>
      </c>
      <c r="J313" s="33">
        <f>(VLOOKUP($A313,Skaters!$A1:$V623,11,FALSE)-AVERAGE(Skaters!K3:K623))/STDEV(Skaters!K3:K623)</f>
        <v>-0.67165182073076646</v>
      </c>
      <c r="K313" s="33">
        <f>(VLOOKUP($A313,Skaters!$A1:$V623,12,FALSE)-AVERAGE(Skaters!L3:L623))/STDEV(Skaters!L3:L623)</f>
        <v>-0.64943954004333304</v>
      </c>
      <c r="L313" s="33">
        <f>(VLOOKUP($A313,Skaters!$A1:$V623,13,FALSE)-AVERAGE(Skaters!M3:M623))/STDEV(Skaters!M3:M623)</f>
        <v>0.25620540923886803</v>
      </c>
      <c r="M313" s="33">
        <f>(VLOOKUP($A313,Skaters!$A1:$V623,14,FALSE)-AVERAGE(Skaters!N3:N623))/STDEV(Skaters!N3:N623)</f>
        <v>-1.5730583713672627E-2</v>
      </c>
      <c r="N313" s="33">
        <f>(VLOOKUP($A313,Skaters!$A1:$V623,15,FALSE)-AVERAGE(Skaters!O3:O623))/STDEV(Skaters!O3:O623)</f>
        <v>-0.18371814274524167</v>
      </c>
      <c r="O313" s="33">
        <f>(VLOOKUP($A313,Skaters!$A1:$V623,16,FALSE)-AVERAGE(Skaters!P3:P623))/STDEV(Skaters!P3:P623)</f>
        <v>1.9053699300362545</v>
      </c>
      <c r="P313" s="33">
        <f>(VLOOKUP($A313,Skaters!$A1:$V623,17,FALSE)-AVERAGE(Skaters!Q3:Q623))/STDEV(Skaters!Q3:Q623)</f>
        <v>1.2047164545668168</v>
      </c>
      <c r="Q313" s="33">
        <f>(VLOOKUP($A313,Skaters!$A1:$V623,18,FALSE)-AVERAGE(Skaters!R3:R623))/STDEV(Skaters!R3:R623)</f>
        <v>-1.7039389040741584</v>
      </c>
      <c r="R313" s="33">
        <f>(VLOOKUP($A313,Skaters!$A1:$V623,19,FALSE)-AVERAGE(Skaters!S3:S623))/STDEV(Skaters!S3:S623)</f>
        <v>-0.69096518431730747</v>
      </c>
      <c r="S313" s="33">
        <f>(VLOOKUP($A313,Skaters!$A1:$V623,20,FALSE)-AVERAGE(Skaters!T3:T623))/STDEV(Skaters!T3:T623)</f>
        <v>-0.5927671975926263</v>
      </c>
      <c r="T313" s="33">
        <f>(VLOOKUP($A313,Skaters!$A1:$V623,21,FALSE)-AVERAGE(Skaters!U3:U623))/STDEV(Skaters!U3:U623)</f>
        <v>-0.64690234740083585</v>
      </c>
      <c r="U313" s="33">
        <f>(VLOOKUP($A313,Skaters!$A1:$V623,22,FALSE)-AVERAGE(Skaters!V3:V623))/STDEV(Skaters!V3:V623)</f>
        <v>-1.2078191348136267</v>
      </c>
      <c r="V313" s="33">
        <f>IFERROR((VLOOKUP($A313,Skaters!A1:X623,23,FALSE)-AVERAGE(Skaters!W3:W623))/STDEV(Skaters!W3:W623),0)</f>
        <v>0</v>
      </c>
      <c r="W313" s="33">
        <f>IFERROR((VLOOKUP($A313,Skaters!A1:X623,24,FALSE)-AVERAGE(Skaters!X3:X623))/STDEV(Skaters!X3:X623),0)</f>
        <v>0</v>
      </c>
    </row>
    <row r="314" spans="1:23" ht="21.25" customHeight="1" x14ac:dyDescent="0.2">
      <c r="A314" s="47" t="s">
        <v>335</v>
      </c>
      <c r="B314" s="38" t="s">
        <v>74</v>
      </c>
      <c r="C314" s="39">
        <v>21</v>
      </c>
      <c r="D314" s="38" t="s">
        <v>59</v>
      </c>
      <c r="E314" s="40">
        <f t="shared" si="8"/>
        <v>-0.90155881927868597</v>
      </c>
      <c r="F314" s="41">
        <f t="shared" si="9"/>
        <v>-2.1989239494602096E-2</v>
      </c>
      <c r="G314" s="42">
        <f>VLOOKUP(A314,Skaters!A1:G623,7,FALSE)</f>
        <v>41</v>
      </c>
      <c r="H314" s="43">
        <f>(VLOOKUP($A314,Skaters!$A1:$V623,8,FALSE)-AVERAGE(Skaters!H3:H623))/STDEV(Skaters!H3:H623)</f>
        <v>0.64821449181569013</v>
      </c>
      <c r="I314" s="33">
        <f>(VLOOKUP($A314,Skaters!$A1:$V623,10,FALSE)-AVERAGE(Skaters!J3:J623))/STDEV(Skaters!J3:J623)</f>
        <v>2.4120391781366733E-2</v>
      </c>
      <c r="J314" s="33">
        <f>(VLOOKUP($A314,Skaters!$A1:$V623,11,FALSE)-AVERAGE(Skaters!K3:K623))/STDEV(Skaters!K3:K623)</f>
        <v>5.1780574384591826E-2</v>
      </c>
      <c r="K314" s="33">
        <f>(VLOOKUP($A314,Skaters!$A1:$V623,12,FALSE)-AVERAGE(Skaters!L3:L623))/STDEV(Skaters!L3:L623)</f>
        <v>4.3859146327988874E-2</v>
      </c>
      <c r="L314" s="33">
        <f>(VLOOKUP($A314,Skaters!$A1:$V623,13,FALSE)-AVERAGE(Skaters!M3:M623))/STDEV(Skaters!M3:M623)</f>
        <v>7.6504113764407661E-2</v>
      </c>
      <c r="M314" s="33">
        <f>(VLOOKUP($A314,Skaters!$A1:$V623,14,FALSE)-AVERAGE(Skaters!N3:N623))/STDEV(Skaters!N3:N623)</f>
        <v>-4.759941345157382E-2</v>
      </c>
      <c r="N314" s="33">
        <f>(VLOOKUP($A314,Skaters!$A1:$V623,15,FALSE)-AVERAGE(Skaters!O3:O623))/STDEV(Skaters!O3:O623)</f>
        <v>-9.0245500830183067E-2</v>
      </c>
      <c r="O314" s="33">
        <f>(VLOOKUP($A314,Skaters!$A1:$V623,16,FALSE)-AVERAGE(Skaters!P3:P623))/STDEV(Skaters!P3:P623)</f>
        <v>-0.23453439590386052</v>
      </c>
      <c r="P314" s="33">
        <f>(VLOOKUP($A314,Skaters!$A1:$V623,17,FALSE)-AVERAGE(Skaters!Q3:Q623))/STDEV(Skaters!Q3:Q623)</f>
        <v>-0.84052450395224521</v>
      </c>
      <c r="Q314" s="33">
        <f>(VLOOKUP($A314,Skaters!$A1:$V623,18,FALSE)-AVERAGE(Skaters!R3:R623))/STDEV(Skaters!R3:R623)</f>
        <v>-0.72918400247500859</v>
      </c>
      <c r="R314" s="33">
        <f>(VLOOKUP($A314,Skaters!$A1:$V623,19,FALSE)-AVERAGE(Skaters!S3:S623))/STDEV(Skaters!S3:S623)</f>
        <v>-4.7653407414595443E-2</v>
      </c>
      <c r="S314" s="33">
        <f>(VLOOKUP($A314,Skaters!$A1:$V623,20,FALSE)-AVERAGE(Skaters!T3:T623))/STDEV(Skaters!T3:T623)</f>
        <v>0.50782633522489073</v>
      </c>
      <c r="T314" s="33">
        <f>(VLOOKUP($A314,Skaters!$A1:$V623,21,FALSE)-AVERAGE(Skaters!U3:U623))/STDEV(Skaters!U3:U623)</f>
        <v>1.5731216055241179</v>
      </c>
      <c r="U314" s="33">
        <f>(VLOOKUP($A314,Skaters!$A1:$V623,22,FALSE)-AVERAGE(Skaters!V3:V623))/STDEV(Skaters!V3:V623)</f>
        <v>0.33642128866759002</v>
      </c>
      <c r="V314" s="33">
        <f>IFERROR((VLOOKUP($A314,Skaters!A1:X623,23,FALSE)-AVERAGE(Skaters!W3:W623))/STDEV(Skaters!W3:W623),0)</f>
        <v>0</v>
      </c>
      <c r="W314" s="33">
        <f>IFERROR((VLOOKUP($A314,Skaters!A1:X623,24,FALSE)-AVERAGE(Skaters!X3:X623))/STDEV(Skaters!X3:X623),0)</f>
        <v>0</v>
      </c>
    </row>
    <row r="315" spans="1:23" ht="21.25" customHeight="1" x14ac:dyDescent="0.15">
      <c r="A315" s="44" t="s">
        <v>390</v>
      </c>
      <c r="B315" s="45" t="s">
        <v>106</v>
      </c>
      <c r="C315" s="46">
        <v>24</v>
      </c>
      <c r="D315" s="45" t="s">
        <v>103</v>
      </c>
      <c r="E315" s="40">
        <f t="shared" si="8"/>
        <v>-0.9398456015369292</v>
      </c>
      <c r="F315" s="41">
        <f t="shared" si="9"/>
        <v>-2.4098605167613567E-2</v>
      </c>
      <c r="G315" s="42">
        <f>VLOOKUP(A315,Skaters!A1:G623,7,FALSE)</f>
        <v>39</v>
      </c>
      <c r="H315" s="43">
        <f>(VLOOKUP($A315,Skaters!$A1:$V623,8,FALSE)-AVERAGE(Skaters!H3:H623))/STDEV(Skaters!H3:H623)</f>
        <v>-0.43643471748101215</v>
      </c>
      <c r="I315" s="33">
        <f>(VLOOKUP($A315,Skaters!$A1:$V623,10,FALSE)-AVERAGE(Skaters!J3:J623))/STDEV(Skaters!J3:J623)</f>
        <v>0.31182466842782813</v>
      </c>
      <c r="J315" s="33">
        <f>(VLOOKUP($A315,Skaters!$A1:$V623,11,FALSE)-AVERAGE(Skaters!K3:K623))/STDEV(Skaters!K3:K623)</f>
        <v>-0.47555315527406633</v>
      </c>
      <c r="K315" s="33">
        <f>(VLOOKUP($A315,Skaters!$A1:$V623,12,FALSE)-AVERAGE(Skaters!L3:L623))/STDEV(Skaters!L3:L623)</f>
        <v>-0.15150373740121886</v>
      </c>
      <c r="L315" s="33">
        <f>(VLOOKUP($A315,Skaters!$A1:$V623,13,FALSE)-AVERAGE(Skaters!M3:M623))/STDEV(Skaters!M3:M623)</f>
        <v>-0.17826738059237404</v>
      </c>
      <c r="M315" s="33">
        <f>(VLOOKUP($A315,Skaters!$A1:$V623,14,FALSE)-AVERAGE(Skaters!N3:N623))/STDEV(Skaters!N3:N623)</f>
        <v>-0.60940758917685078</v>
      </c>
      <c r="N315" s="33">
        <f>(VLOOKUP($A315,Skaters!$A1:$V623,15,FALSE)-AVERAGE(Skaters!O3:O623))/STDEV(Skaters!O3:O623)</f>
        <v>-0.4853750020712792</v>
      </c>
      <c r="O315" s="33">
        <f>(VLOOKUP($A315,Skaters!$A1:$V623,16,FALSE)-AVERAGE(Skaters!P3:P623))/STDEV(Skaters!P3:P623)</f>
        <v>-0.33862341534657475</v>
      </c>
      <c r="P315" s="33">
        <f>(VLOOKUP($A315,Skaters!$A1:$V623,17,FALSE)-AVERAGE(Skaters!Q3:Q623))/STDEV(Skaters!Q3:Q623)</f>
        <v>1.5917578377724235</v>
      </c>
      <c r="Q315" s="33">
        <f>(VLOOKUP($A315,Skaters!$A1:$V623,18,FALSE)-AVERAGE(Skaters!R3:R623))/STDEV(Skaters!R3:R623)</f>
        <v>0.22614868331953702</v>
      </c>
      <c r="R315" s="33">
        <f>(VLOOKUP($A315,Skaters!$A1:$V623,19,FALSE)-AVERAGE(Skaters!S3:S623))/STDEV(Skaters!S3:S623)</f>
        <v>0.47545961368353989</v>
      </c>
      <c r="S315" s="33">
        <f>(VLOOKUP($A315,Skaters!$A1:$V623,20,FALSE)-AVERAGE(Skaters!T3:T623))/STDEV(Skaters!T3:T623)</f>
        <v>-0.25850764476165533</v>
      </c>
      <c r="T315" s="33">
        <f>(VLOOKUP($A315,Skaters!$A1:$V623,21,FALSE)-AVERAGE(Skaters!U3:U623))/STDEV(Skaters!U3:U623)</f>
        <v>-9.4742635243661583E-2</v>
      </c>
      <c r="U315" s="33">
        <f>(VLOOKUP($A315,Skaters!$A1:$V623,22,FALSE)-AVERAGE(Skaters!V3:V623))/STDEV(Skaters!V3:V623)</f>
        <v>0.54351294476920886</v>
      </c>
      <c r="V315" s="33">
        <f>IFERROR((VLOOKUP($A315,Skaters!A1:X623,23,FALSE)-AVERAGE(Skaters!W3:W623))/STDEV(Skaters!W3:W623),0)</f>
        <v>0</v>
      </c>
      <c r="W315" s="33">
        <f>IFERROR((VLOOKUP($A315,Skaters!A1:X623,24,FALSE)-AVERAGE(Skaters!X3:X623))/STDEV(Skaters!X3:X623),0)</f>
        <v>0</v>
      </c>
    </row>
    <row r="316" spans="1:23" ht="21.25" customHeight="1" x14ac:dyDescent="0.2">
      <c r="A316" s="47" t="s">
        <v>344</v>
      </c>
      <c r="B316" s="38" t="s">
        <v>135</v>
      </c>
      <c r="C316" s="39">
        <v>37</v>
      </c>
      <c r="D316" s="38" t="s">
        <v>63</v>
      </c>
      <c r="E316" s="40">
        <f t="shared" si="8"/>
        <v>-0.94482932195207159</v>
      </c>
      <c r="F316" s="41">
        <f t="shared" si="9"/>
        <v>-2.362073304880179E-2</v>
      </c>
      <c r="G316" s="42">
        <f>VLOOKUP(A316,Skaters!A1:G623,7,FALSE)</f>
        <v>40</v>
      </c>
      <c r="H316" s="43">
        <f>(VLOOKUP($A316,Skaters!$A1:$V623,8,FALSE)-AVERAGE(Skaters!H3:H623))/STDEV(Skaters!H3:H623)</f>
        <v>-0.54782292575788916</v>
      </c>
      <c r="I316" s="33">
        <f>(VLOOKUP($A316,Skaters!$A1:$V623,10,FALSE)-AVERAGE(Skaters!J3:J623))/STDEV(Skaters!J3:J623)</f>
        <v>0.12931783487601486</v>
      </c>
      <c r="J316" s="33">
        <f>(VLOOKUP($A316,Skaters!$A1:$V623,11,FALSE)-AVERAGE(Skaters!K3:K623))/STDEV(Skaters!K3:K623)</f>
        <v>-0.31700376221267951</v>
      </c>
      <c r="K316" s="33">
        <f>(VLOOKUP($A316,Skaters!$A1:$V623,12,FALSE)-AVERAGE(Skaters!L3:L623))/STDEV(Skaters!L3:L623)</f>
        <v>-0.13800052426255338</v>
      </c>
      <c r="L316" s="33">
        <f>(VLOOKUP($A316,Skaters!$A1:$V623,13,FALSE)-AVERAGE(Skaters!M3:M623))/STDEV(Skaters!M3:M623)</f>
        <v>0.60486449537965692</v>
      </c>
      <c r="M316" s="33">
        <f>(VLOOKUP($A316,Skaters!$A1:$V623,14,FALSE)-AVERAGE(Skaters!N3:N623))/STDEV(Skaters!N3:N623)</f>
        <v>0.35680173010333605</v>
      </c>
      <c r="N316" s="33">
        <f>(VLOOKUP($A316,Skaters!$A1:$V623,15,FALSE)-AVERAGE(Skaters!O3:O623))/STDEV(Skaters!O3:O623)</f>
        <v>-0.23142740258856298</v>
      </c>
      <c r="O316" s="33">
        <f>(VLOOKUP($A316,Skaters!$A1:$V623,16,FALSE)-AVERAGE(Skaters!P3:P623))/STDEV(Skaters!P3:P623)</f>
        <v>-1.0355600597462276</v>
      </c>
      <c r="P316" s="33">
        <f>(VLOOKUP($A316,Skaters!$A1:$V623,17,FALSE)-AVERAGE(Skaters!Q3:Q623))/STDEV(Skaters!Q3:Q623)</f>
        <v>0.34199559684569741</v>
      </c>
      <c r="Q316" s="33">
        <f>(VLOOKUP($A316,Skaters!$A1:$V623,18,FALSE)-AVERAGE(Skaters!R3:R623))/STDEV(Skaters!R3:R623)</f>
        <v>-9.5020427660273327E-2</v>
      </c>
      <c r="R316" s="33">
        <f>(VLOOKUP($A316,Skaters!$A1:$V623,19,FALSE)-AVERAGE(Skaters!S3:S623))/STDEV(Skaters!S3:S623)</f>
        <v>0.1242007352098127</v>
      </c>
      <c r="S316" s="33">
        <f>(VLOOKUP($A316,Skaters!$A1:$V623,20,FALSE)-AVERAGE(Skaters!T3:T623))/STDEV(Skaters!T3:T623)</f>
        <v>-0.58302540424048965</v>
      </c>
      <c r="T316" s="33">
        <f>(VLOOKUP($A316,Skaters!$A1:$V623,21,FALSE)-AVERAGE(Skaters!U3:U623))/STDEV(Skaters!U3:U623)</f>
        <v>-0.62544768290904529</v>
      </c>
      <c r="U316" s="33">
        <f>(VLOOKUP($A316,Skaters!$A1:$V623,22,FALSE)-AVERAGE(Skaters!V3:V623))/STDEV(Skaters!V3:V623)</f>
        <v>0.24905669108900236</v>
      </c>
      <c r="V316" s="33">
        <f>IFERROR((VLOOKUP($A316,Skaters!A1:X623,23,FALSE)-AVERAGE(Skaters!W3:W623))/STDEV(Skaters!W3:W623),0)</f>
        <v>0</v>
      </c>
      <c r="W316" s="33">
        <f>IFERROR((VLOOKUP($A316,Skaters!A1:X623,24,FALSE)-AVERAGE(Skaters!X3:X623))/STDEV(Skaters!X3:X623),0)</f>
        <v>0</v>
      </c>
    </row>
    <row r="317" spans="1:23" ht="21.25" customHeight="1" x14ac:dyDescent="0.15">
      <c r="A317" s="44" t="s">
        <v>385</v>
      </c>
      <c r="B317" s="45" t="s">
        <v>98</v>
      </c>
      <c r="C317" s="46">
        <v>22</v>
      </c>
      <c r="D317" s="45" t="s">
        <v>84</v>
      </c>
      <c r="E317" s="40">
        <f t="shared" si="8"/>
        <v>-0.96770438984971163</v>
      </c>
      <c r="F317" s="41">
        <f t="shared" si="9"/>
        <v>-2.0589455103185352E-2</v>
      </c>
      <c r="G317" s="42">
        <f>VLOOKUP(A317,Skaters!A1:G623,7,FALSE)</f>
        <v>47</v>
      </c>
      <c r="H317" s="43">
        <f>(VLOOKUP($A317,Skaters!$A1:$V623,8,FALSE)-AVERAGE(Skaters!H3:H623))/STDEV(Skaters!H3:H623)</f>
        <v>0.54143104418152366</v>
      </c>
      <c r="I317" s="33">
        <f>(VLOOKUP($A317,Skaters!$A1:$V623,10,FALSE)-AVERAGE(Skaters!J3:J623))/STDEV(Skaters!J3:J623)</f>
        <v>-0.98874854330497242</v>
      </c>
      <c r="J317" s="33">
        <f>(VLOOKUP($A317,Skaters!$A1:$V623,11,FALSE)-AVERAGE(Skaters!K3:K623))/STDEV(Skaters!K3:K623)</f>
        <v>3.3576222897231715E-2</v>
      </c>
      <c r="K317" s="33">
        <f>(VLOOKUP($A317,Skaters!$A1:$V623,12,FALSE)-AVERAGE(Skaters!L3:L623))/STDEV(Skaters!L3:L623)</f>
        <v>-0.4448021909148</v>
      </c>
      <c r="L317" s="33">
        <f>(VLOOKUP($A317,Skaters!$A1:$V623,13,FALSE)-AVERAGE(Skaters!M3:M623))/STDEV(Skaters!M3:M623)</f>
        <v>4.4867872758863328E-3</v>
      </c>
      <c r="M317" s="33">
        <f>(VLOOKUP($A317,Skaters!$A1:$V623,14,FALSE)-AVERAGE(Skaters!N3:N623))/STDEV(Skaters!N3:N623)</f>
        <v>-0.37690705750059672</v>
      </c>
      <c r="N317" s="33">
        <f>(VLOOKUP($A317,Skaters!$A1:$V623,15,FALSE)-AVERAGE(Skaters!O3:O623))/STDEV(Skaters!O3:O623)</f>
        <v>-0.14615732768388653</v>
      </c>
      <c r="O317" s="33">
        <f>(VLOOKUP($A317,Skaters!$A1:$V623,16,FALSE)-AVERAGE(Skaters!P3:P623))/STDEV(Skaters!P3:P623)</f>
        <v>0.88881119492006244</v>
      </c>
      <c r="P317" s="33">
        <f>(VLOOKUP($A317,Skaters!$A1:$V623,17,FALSE)-AVERAGE(Skaters!Q3:Q623))/STDEV(Skaters!Q3:Q623)</f>
        <v>9.2461386456019742E-2</v>
      </c>
      <c r="Q317" s="33">
        <f>(VLOOKUP($A317,Skaters!$A1:$V623,18,FALSE)-AVERAGE(Skaters!R3:R623))/STDEV(Skaters!R3:R623)</f>
        <v>-0.75967272395403329</v>
      </c>
      <c r="R317" s="33">
        <f>(VLOOKUP($A317,Skaters!$A1:$V623,19,FALSE)-AVERAGE(Skaters!S3:S623))/STDEV(Skaters!S3:S623)</f>
        <v>-0.98617798374242016</v>
      </c>
      <c r="S317" s="33">
        <f>(VLOOKUP($A317,Skaters!$A1:$V623,20,FALSE)-AVERAGE(Skaters!T3:T623))/STDEV(Skaters!T3:T623)</f>
        <v>-0.5927671975926263</v>
      </c>
      <c r="T317" s="33">
        <f>(VLOOKUP($A317,Skaters!$A1:$V623,21,FALSE)-AVERAGE(Skaters!U3:U623))/STDEV(Skaters!U3:U623)</f>
        <v>-0.64690234740083585</v>
      </c>
      <c r="U317" s="33">
        <f>(VLOOKUP($A317,Skaters!$A1:$V623,22,FALSE)-AVERAGE(Skaters!V3:V623))/STDEV(Skaters!V3:V623)</f>
        <v>-1.2078191348136267</v>
      </c>
      <c r="V317" s="33">
        <f>IFERROR((VLOOKUP($A317,Skaters!A1:X623,23,FALSE)-AVERAGE(Skaters!W3:W623))/STDEV(Skaters!W3:W623),0)</f>
        <v>0</v>
      </c>
      <c r="W317" s="33">
        <f>IFERROR((VLOOKUP($A317,Skaters!A1:X623,24,FALSE)-AVERAGE(Skaters!X3:X623))/STDEV(Skaters!X3:X623),0)</f>
        <v>0</v>
      </c>
    </row>
    <row r="318" spans="1:23" ht="21.25" customHeight="1" x14ac:dyDescent="0.2">
      <c r="A318" s="47" t="s">
        <v>329</v>
      </c>
      <c r="B318" s="38" t="s">
        <v>170</v>
      </c>
      <c r="C318" s="39">
        <v>20</v>
      </c>
      <c r="D318" s="38" t="s">
        <v>63</v>
      </c>
      <c r="E318" s="40">
        <f t="shared" si="8"/>
        <v>-1.0011621957287027</v>
      </c>
      <c r="F318" s="41">
        <f t="shared" si="9"/>
        <v>-2.3837195136397683E-2</v>
      </c>
      <c r="G318" s="42">
        <f>VLOOKUP(A318,Skaters!A1:G623,7,FALSE)</f>
        <v>42</v>
      </c>
      <c r="H318" s="43">
        <f>(VLOOKUP($A318,Skaters!$A1:$V623,8,FALSE)-AVERAGE(Skaters!H3:H623))/STDEV(Skaters!H3:H623)</f>
        <v>-0.26304042876128231</v>
      </c>
      <c r="I318" s="33">
        <f>(VLOOKUP($A318,Skaters!$A1:$V623,10,FALSE)-AVERAGE(Skaters!J3:J623))/STDEV(Skaters!J3:J623)</f>
        <v>0.38493927422649221</v>
      </c>
      <c r="J318" s="33">
        <f>(VLOOKUP($A318,Skaters!$A1:$V623,11,FALSE)-AVERAGE(Skaters!K3:K623))/STDEV(Skaters!K3:K623)</f>
        <v>0.13702233080989665</v>
      </c>
      <c r="K318" s="33">
        <f>(VLOOKUP($A318,Skaters!$A1:$V623,12,FALSE)-AVERAGE(Skaters!L3:L623))/STDEV(Skaters!L3:L623)</f>
        <v>0.26735998317157933</v>
      </c>
      <c r="L318" s="33">
        <f>(VLOOKUP($A318,Skaters!$A1:$V623,13,FALSE)-AVERAGE(Skaters!M3:M623))/STDEV(Skaters!M3:M623)</f>
        <v>2.347365397073856E-2</v>
      </c>
      <c r="M318" s="33">
        <f>(VLOOKUP($A318,Skaters!$A1:$V623,14,FALSE)-AVERAGE(Skaters!N3:N623))/STDEV(Skaters!N3:N623)</f>
        <v>-0.11925218815201211</v>
      </c>
      <c r="N318" s="33">
        <f>(VLOOKUP($A318,Skaters!$A1:$V623,15,FALSE)-AVERAGE(Skaters!O3:O623))/STDEV(Skaters!O3:O623)</f>
        <v>-0.4752821493569141</v>
      </c>
      <c r="O318" s="33">
        <f>(VLOOKUP($A318,Skaters!$A1:$V623,16,FALSE)-AVERAGE(Skaters!P3:P623))/STDEV(Skaters!P3:P623)</f>
        <v>-0.4587204357395131</v>
      </c>
      <c r="P318" s="33">
        <f>(VLOOKUP($A318,Skaters!$A1:$V623,17,FALSE)-AVERAGE(Skaters!Q3:Q623))/STDEV(Skaters!Q3:Q623)</f>
        <v>-1.3715887797102839</v>
      </c>
      <c r="Q318" s="33">
        <f>(VLOOKUP($A318,Skaters!$A1:$V623,18,FALSE)-AVERAGE(Skaters!R3:R623))/STDEV(Skaters!R3:R623)</f>
        <v>-0.61259486963940291</v>
      </c>
      <c r="R318" s="33">
        <f>(VLOOKUP($A318,Skaters!$A1:$V623,19,FALSE)-AVERAGE(Skaters!S3:S623))/STDEV(Skaters!S3:S623)</f>
        <v>0.2610159874638166</v>
      </c>
      <c r="S318" s="33">
        <f>(VLOOKUP($A318,Skaters!$A1:$V623,20,FALSE)-AVERAGE(Skaters!T3:T623))/STDEV(Skaters!T3:T623)</f>
        <v>0.63265867490450989</v>
      </c>
      <c r="T318" s="33">
        <f>(VLOOKUP($A318,Skaters!$A1:$V623,21,FALSE)-AVERAGE(Skaters!U3:U623))/STDEV(Skaters!U3:U623)</f>
        <v>1.7508920837892417</v>
      </c>
      <c r="U318" s="33">
        <f>(VLOOKUP($A318,Skaters!$A1:$V623,22,FALSE)-AVERAGE(Skaters!V3:V623))/STDEV(Skaters!V3:V623)</f>
        <v>0.36722839802305463</v>
      </c>
      <c r="V318" s="33">
        <f>IFERROR((VLOOKUP($A318,Skaters!A1:X623,23,FALSE)-AVERAGE(Skaters!W3:W623))/STDEV(Skaters!W3:W623),0)</f>
        <v>0</v>
      </c>
      <c r="W318" s="33">
        <f>IFERROR((VLOOKUP($A318,Skaters!A1:X623,24,FALSE)-AVERAGE(Skaters!X3:X623))/STDEV(Skaters!X3:X623),0)</f>
        <v>0</v>
      </c>
    </row>
    <row r="319" spans="1:23" ht="21.25" customHeight="1" x14ac:dyDescent="0.2">
      <c r="A319" s="47" t="s">
        <v>411</v>
      </c>
      <c r="B319" s="38" t="s">
        <v>81</v>
      </c>
      <c r="C319" s="39">
        <v>21</v>
      </c>
      <c r="D319" s="38" t="s">
        <v>59</v>
      </c>
      <c r="E319" s="40">
        <f t="shared" si="8"/>
        <v>-1.0013875255654434</v>
      </c>
      <c r="F319" s="41">
        <f t="shared" si="9"/>
        <v>-2.2758807399214622E-2</v>
      </c>
      <c r="G319" s="42">
        <f>VLOOKUP(A319,Skaters!A1:G623,7,FALSE)</f>
        <v>44</v>
      </c>
      <c r="H319" s="43">
        <f>(VLOOKUP($A319,Skaters!$A1:$V623,8,FALSE)-AVERAGE(Skaters!H3:H623))/STDEV(Skaters!H3:H623)</f>
        <v>-0.91567732831187931</v>
      </c>
      <c r="I319" s="33">
        <f>(VLOOKUP($A319,Skaters!$A1:$V623,10,FALSE)-AVERAGE(Skaters!J3:J623))/STDEV(Skaters!J3:J623)</f>
        <v>-3.0950259760858186E-2</v>
      </c>
      <c r="J319" s="33">
        <f>(VLOOKUP($A319,Skaters!$A1:$V623,11,FALSE)-AVERAGE(Skaters!K3:K623))/STDEV(Skaters!K3:K623)</f>
        <v>-0.33901276926250601</v>
      </c>
      <c r="K319" s="33">
        <f>(VLOOKUP($A319,Skaters!$A1:$V623,12,FALSE)-AVERAGE(Skaters!L3:L623))/STDEV(Skaters!L3:L623)</f>
        <v>-0.22732614552311342</v>
      </c>
      <c r="L319" s="33">
        <f>(VLOOKUP($A319,Skaters!$A1:$V623,13,FALSE)-AVERAGE(Skaters!M3:M623))/STDEV(Skaters!M3:M623)</f>
        <v>-0.42361533347843461</v>
      </c>
      <c r="M319" s="33">
        <f>(VLOOKUP($A319,Skaters!$A1:$V623,14,FALSE)-AVERAGE(Skaters!N3:N623))/STDEV(Skaters!N3:N623)</f>
        <v>-0.54143697883275343</v>
      </c>
      <c r="N319" s="33">
        <f>(VLOOKUP($A319,Skaters!$A1:$V623,15,FALSE)-AVERAGE(Skaters!O3:O623))/STDEV(Skaters!O3:O623)</f>
        <v>-0.21721347967369078</v>
      </c>
      <c r="O319" s="33">
        <f>(VLOOKUP($A319,Skaters!$A1:$V623,16,FALSE)-AVERAGE(Skaters!P3:P623))/STDEV(Skaters!P3:P623)</f>
        <v>-0.67729122192976243</v>
      </c>
      <c r="P319" s="33">
        <f>(VLOOKUP($A319,Skaters!$A1:$V623,17,FALSE)-AVERAGE(Skaters!Q3:Q623))/STDEV(Skaters!Q3:Q623)</f>
        <v>0.26628412530900314</v>
      </c>
      <c r="Q319" s="33">
        <f>(VLOOKUP($A319,Skaters!$A1:$V623,18,FALSE)-AVERAGE(Skaters!R3:R623))/STDEV(Skaters!R3:R623)</f>
        <v>0.68669553853980847</v>
      </c>
      <c r="R319" s="33">
        <f>(VLOOKUP($A319,Skaters!$A1:$V623,19,FALSE)-AVERAGE(Skaters!S3:S623))/STDEV(Skaters!S3:S623)</f>
        <v>0.2042682524343957</v>
      </c>
      <c r="S319" s="33">
        <f>(VLOOKUP($A319,Skaters!$A1:$V623,20,FALSE)-AVERAGE(Skaters!T3:T623))/STDEV(Skaters!T3:T623)</f>
        <v>0.53377031643049688</v>
      </c>
      <c r="T319" s="33">
        <f>(VLOOKUP($A319,Skaters!$A1:$V623,21,FALSE)-AVERAGE(Skaters!U3:U623))/STDEV(Skaters!U3:U623)</f>
        <v>0.64029191201710944</v>
      </c>
      <c r="U319" s="33">
        <f>(VLOOKUP($A319,Skaters!$A1:$V623,22,FALSE)-AVERAGE(Skaters!V3:V623))/STDEV(Skaters!V3:V623)</f>
        <v>0.94633993648692771</v>
      </c>
      <c r="V319" s="33">
        <f>IFERROR((VLOOKUP($A319,Skaters!A1:X623,23,FALSE)-AVERAGE(Skaters!W3:W623))/STDEV(Skaters!W3:W623),0)</f>
        <v>0</v>
      </c>
      <c r="W319" s="33">
        <f>IFERROR((VLOOKUP($A319,Skaters!A1:X623,24,FALSE)-AVERAGE(Skaters!X3:X623))/STDEV(Skaters!X3:X623),0)</f>
        <v>0</v>
      </c>
    </row>
    <row r="320" spans="1:23" ht="21.25" customHeight="1" x14ac:dyDescent="0.15">
      <c r="A320" s="44" t="s">
        <v>399</v>
      </c>
      <c r="B320" s="45" t="s">
        <v>100</v>
      </c>
      <c r="C320" s="46">
        <v>33</v>
      </c>
      <c r="D320" s="45" t="s">
        <v>103</v>
      </c>
      <c r="E320" s="40">
        <f t="shared" si="8"/>
        <v>-1.0193079081122933</v>
      </c>
      <c r="F320" s="41">
        <f t="shared" si="9"/>
        <v>-2.5482697702807332E-2</v>
      </c>
      <c r="G320" s="42">
        <f>VLOOKUP(A320,Skaters!A1:G623,7,FALSE)</f>
        <v>40</v>
      </c>
      <c r="H320" s="43">
        <f>(VLOOKUP($A320,Skaters!$A1:$V623,8,FALSE)-AVERAGE(Skaters!H3:H623))/STDEV(Skaters!H3:H623)</f>
        <v>-2.6313127582020951E-2</v>
      </c>
      <c r="I320" s="33">
        <f>(VLOOKUP($A320,Skaters!$A1:$V623,10,FALSE)-AVERAGE(Skaters!J3:J623))/STDEV(Skaters!J3:J623)</f>
        <v>9.7953979890311682E-2</v>
      </c>
      <c r="J320" s="33">
        <f>(VLOOKUP($A320,Skaters!$A1:$V623,11,FALSE)-AVERAGE(Skaters!K3:K623))/STDEV(Skaters!K3:K623)</f>
        <v>-0.55978061530658452</v>
      </c>
      <c r="K320" s="33">
        <f>(VLOOKUP($A320,Skaters!$A1:$V623,12,FALSE)-AVERAGE(Skaters!L3:L623))/STDEV(Skaters!L3:L623)</f>
        <v>-0.3051299088649298</v>
      </c>
      <c r="L320" s="33">
        <f>(VLOOKUP($A320,Skaters!$A1:$V623,13,FALSE)-AVERAGE(Skaters!M3:M623))/STDEV(Skaters!M3:M623)</f>
        <v>-0.38400197662028202</v>
      </c>
      <c r="M320" s="33">
        <f>(VLOOKUP($A320,Skaters!$A1:$V623,14,FALSE)-AVERAGE(Skaters!N3:N623))/STDEV(Skaters!N3:N623)</f>
        <v>1.5702759961896105E-2</v>
      </c>
      <c r="N320" s="33">
        <f>(VLOOKUP($A320,Skaters!$A1:$V623,15,FALSE)-AVERAGE(Skaters!O3:O623))/STDEV(Skaters!O3:O623)</f>
        <v>-0.27381025018725985</v>
      </c>
      <c r="O320" s="33">
        <f>(VLOOKUP($A320,Skaters!$A1:$V623,16,FALSE)-AVERAGE(Skaters!P3:P623))/STDEV(Skaters!P3:P623)</f>
        <v>0.66989697792906822</v>
      </c>
      <c r="P320" s="33">
        <f>(VLOOKUP($A320,Skaters!$A1:$V623,17,FALSE)-AVERAGE(Skaters!Q3:Q623))/STDEV(Skaters!Q3:Q623)</f>
        <v>-1.3228446990488705</v>
      </c>
      <c r="Q320" s="33">
        <f>(VLOOKUP($A320,Skaters!$A1:$V623,18,FALSE)-AVERAGE(Skaters!R3:R623))/STDEV(Skaters!R3:R623)</f>
        <v>-0.56956602381754695</v>
      </c>
      <c r="R320" s="33">
        <f>(VLOOKUP($A320,Skaters!$A1:$V623,19,FALSE)-AVERAGE(Skaters!S3:S623))/STDEV(Skaters!S3:S623)</f>
        <v>-0.18514017257760321</v>
      </c>
      <c r="S320" s="33">
        <f>(VLOOKUP($A320,Skaters!$A1:$V623,20,FALSE)-AVERAGE(Skaters!T3:T623))/STDEV(Skaters!T3:T623)</f>
        <v>1.8752542436739332</v>
      </c>
      <c r="T320" s="33">
        <f>(VLOOKUP($A320,Skaters!$A1:$V623,21,FALSE)-AVERAGE(Skaters!U3:U623))/STDEV(Skaters!U3:U623)</f>
        <v>1.6811715959099325</v>
      </c>
      <c r="U320" s="33">
        <f>(VLOOKUP($A320,Skaters!$A1:$V623,22,FALSE)-AVERAGE(Skaters!V3:V623))/STDEV(Skaters!V3:V623)</f>
        <v>1.1594390615042949</v>
      </c>
      <c r="V320" s="33">
        <f>IFERROR((VLOOKUP($A320,Skaters!A1:X623,23,FALSE)-AVERAGE(Skaters!W3:W623))/STDEV(Skaters!W3:W623),0)</f>
        <v>0</v>
      </c>
      <c r="W320" s="33">
        <f>IFERROR((VLOOKUP($A320,Skaters!A1:X623,24,FALSE)-AVERAGE(Skaters!X3:X623))/STDEV(Skaters!X3:X623),0)</f>
        <v>0</v>
      </c>
    </row>
    <row r="321" spans="1:23" ht="21.25" customHeight="1" x14ac:dyDescent="0.15">
      <c r="A321" s="44" t="s">
        <v>323</v>
      </c>
      <c r="B321" s="45" t="s">
        <v>153</v>
      </c>
      <c r="C321" s="46">
        <v>25</v>
      </c>
      <c r="D321" s="45" t="s">
        <v>103</v>
      </c>
      <c r="E321" s="40">
        <f t="shared" si="8"/>
        <v>-1.0692994769808832</v>
      </c>
      <c r="F321" s="41">
        <f t="shared" si="9"/>
        <v>-2.673248692452208E-2</v>
      </c>
      <c r="G321" s="42">
        <f>VLOOKUP(A321,Skaters!A1:G623,7,FALSE)</f>
        <v>40</v>
      </c>
      <c r="H321" s="43">
        <f>(VLOOKUP($A321,Skaters!$A1:$V623,8,FALSE)-AVERAGE(Skaters!H3:H623))/STDEV(Skaters!H3:H623)</f>
        <v>0.13338874672567727</v>
      </c>
      <c r="I321" s="33">
        <f>(VLOOKUP($A321,Skaters!$A1:$V623,10,FALSE)-AVERAGE(Skaters!J3:J623))/STDEV(Skaters!J3:J623)</f>
        <v>0.5160789532371568</v>
      </c>
      <c r="J321" s="33">
        <f>(VLOOKUP($A321,Skaters!$A1:$V623,11,FALSE)-AVERAGE(Skaters!K3:K623))/STDEV(Skaters!K3:K623)</f>
        <v>-0.25393236243875916</v>
      </c>
      <c r="K321" s="33">
        <f>(VLOOKUP($A321,Skaters!$A1:$V623,12,FALSE)-AVERAGE(Skaters!L3:L623))/STDEV(Skaters!L3:L623)</f>
        <v>8.3810889679538522E-2</v>
      </c>
      <c r="L321" s="33">
        <f>(VLOOKUP($A321,Skaters!$A1:$V623,13,FALSE)-AVERAGE(Skaters!M3:M623))/STDEV(Skaters!M3:M623)</f>
        <v>0.38247956384987153</v>
      </c>
      <c r="M321" s="33">
        <f>(VLOOKUP($A321,Skaters!$A1:$V623,14,FALSE)-AVERAGE(Skaters!N3:N623))/STDEV(Skaters!N3:N623)</f>
        <v>-0.48997617589495646</v>
      </c>
      <c r="N321" s="33">
        <f>(VLOOKUP($A321,Skaters!$A1:$V623,15,FALSE)-AVERAGE(Skaters!O3:O623))/STDEV(Skaters!O3:O623)</f>
        <v>-0.32592257496130128</v>
      </c>
      <c r="O321" s="33">
        <f>(VLOOKUP($A321,Skaters!$A1:$V623,16,FALSE)-AVERAGE(Skaters!P3:P623))/STDEV(Skaters!P3:P623)</f>
        <v>-0.5234210881324769</v>
      </c>
      <c r="P321" s="33">
        <f>(VLOOKUP($A321,Skaters!$A1:$V623,17,FALSE)-AVERAGE(Skaters!Q3:Q623))/STDEV(Skaters!Q3:Q623)</f>
        <v>-1.1604173705978842</v>
      </c>
      <c r="Q321" s="33">
        <f>(VLOOKUP($A321,Skaters!$A1:$V623,18,FALSE)-AVERAGE(Skaters!R3:R623))/STDEV(Skaters!R3:R623)</f>
        <v>-0.86458196853537417</v>
      </c>
      <c r="R321" s="33">
        <f>(VLOOKUP($A321,Skaters!$A1:$V623,19,FALSE)-AVERAGE(Skaters!S3:S623))/STDEV(Skaters!S3:S623)</f>
        <v>0.47519299764447265</v>
      </c>
      <c r="S321" s="33">
        <f>(VLOOKUP($A321,Skaters!$A1:$V623,20,FALSE)-AVERAGE(Skaters!T3:T623))/STDEV(Skaters!T3:T623)</f>
        <v>1.2926190476349104</v>
      </c>
      <c r="T321" s="33">
        <f>(VLOOKUP($A321,Skaters!$A1:$V623,21,FALSE)-AVERAGE(Skaters!U3:U623))/STDEV(Skaters!U3:U623)</f>
        <v>1.69159825412451</v>
      </c>
      <c r="U321" s="33">
        <f>(VLOOKUP($A321,Skaters!$A1:$V623,22,FALSE)-AVERAGE(Skaters!V3:V623))/STDEV(Skaters!V3:V623)</f>
        <v>0.85528697405578924</v>
      </c>
      <c r="V321" s="33">
        <f>IFERROR((VLOOKUP($A321,Skaters!A1:X623,23,FALSE)-AVERAGE(Skaters!W3:W623))/STDEV(Skaters!W3:W623),0)</f>
        <v>0</v>
      </c>
      <c r="W321" s="33">
        <f>IFERROR((VLOOKUP($A321,Skaters!A1:X623,24,FALSE)-AVERAGE(Skaters!X3:X623))/STDEV(Skaters!X3:X623),0)</f>
        <v>0</v>
      </c>
    </row>
    <row r="322" spans="1:23" ht="21.25" customHeight="1" x14ac:dyDescent="0.2">
      <c r="A322" s="47" t="s">
        <v>443</v>
      </c>
      <c r="B322" s="38" t="s">
        <v>86</v>
      </c>
      <c r="C322" s="39">
        <v>27</v>
      </c>
      <c r="D322" s="38" t="s">
        <v>73</v>
      </c>
      <c r="E322" s="40">
        <f t="shared" si="8"/>
        <v>-1.0975237464162131</v>
      </c>
      <c r="F322" s="41">
        <f t="shared" si="9"/>
        <v>-2.6768871863810075E-2</v>
      </c>
      <c r="G322" s="42">
        <f>VLOOKUP(A322,Skaters!A1:G623,7,FALSE)</f>
        <v>41</v>
      </c>
      <c r="H322" s="43">
        <f>(VLOOKUP($A322,Skaters!$A1:$V623,8,FALSE)-AVERAGE(Skaters!H3:H623))/STDEV(Skaters!H3:H623)</f>
        <v>-0.45017025055690335</v>
      </c>
      <c r="I322" s="33">
        <f>(VLOOKUP($A322,Skaters!$A1:$V623,10,FALSE)-AVERAGE(Skaters!J3:J623))/STDEV(Skaters!J3:J623)</f>
        <v>0.21784575895307598</v>
      </c>
      <c r="J322" s="33">
        <f>(VLOOKUP($A322,Skaters!$A1:$V623,11,FALSE)-AVERAGE(Skaters!K3:K623))/STDEV(Skaters!K3:K623)</f>
        <v>-0.81515971642543139</v>
      </c>
      <c r="K322" s="33">
        <f>(VLOOKUP($A322,Skaters!$A1:$V623,12,FALSE)-AVERAGE(Skaters!L3:L623))/STDEV(Skaters!L3:L623)</f>
        <v>-0.40889996545611323</v>
      </c>
      <c r="L322" s="33">
        <f>(VLOOKUP($A322,Skaters!$A1:$V623,13,FALSE)-AVERAGE(Skaters!M3:M623))/STDEV(Skaters!M3:M623)</f>
        <v>-0.14694966118968938</v>
      </c>
      <c r="M322" s="33">
        <f>(VLOOKUP($A322,Skaters!$A1:$V623,14,FALSE)-AVERAGE(Skaters!N3:N623))/STDEV(Skaters!N3:N623)</f>
        <v>-0.79303170297181336</v>
      </c>
      <c r="N322" s="33">
        <f>(VLOOKUP($A322,Skaters!$A1:$V623,15,FALSE)-AVERAGE(Skaters!O3:O623))/STDEV(Skaters!O3:O623)</f>
        <v>-0.90615032648286487</v>
      </c>
      <c r="O322" s="33">
        <f>(VLOOKUP($A322,Skaters!$A1:$V623,16,FALSE)-AVERAGE(Skaters!P3:P623))/STDEV(Skaters!P3:P623)</f>
        <v>-0.23997435862400412</v>
      </c>
      <c r="P322" s="33">
        <f>(VLOOKUP($A322,Skaters!$A1:$V623,17,FALSE)-AVERAGE(Skaters!Q3:Q623))/STDEV(Skaters!Q3:Q623)</f>
        <v>0.11572246165279393</v>
      </c>
      <c r="Q322" s="33">
        <f>(VLOOKUP($A322,Skaters!$A1:$V623,18,FALSE)-AVERAGE(Skaters!R3:R623))/STDEV(Skaters!R3:R623)</f>
        <v>0.79286455735270089</v>
      </c>
      <c r="R322" s="33">
        <f>(VLOOKUP($A322,Skaters!$A1:$V623,19,FALSE)-AVERAGE(Skaters!S3:S623))/STDEV(Skaters!S3:S623)</f>
        <v>0.28045770098681855</v>
      </c>
      <c r="S322" s="33">
        <f>(VLOOKUP($A322,Skaters!$A1:$V623,20,FALSE)-AVERAGE(Skaters!T3:T623))/STDEV(Skaters!T3:T623)</f>
        <v>-0.49585952487214269</v>
      </c>
      <c r="T322" s="33">
        <f>(VLOOKUP($A322,Skaters!$A1:$V623,21,FALSE)-AVERAGE(Skaters!U3:U623))/STDEV(Skaters!U3:U623)</f>
        <v>-0.43831247863164313</v>
      </c>
      <c r="U322" s="33">
        <f>(VLOOKUP($A322,Skaters!$A1:$V623,22,FALSE)-AVERAGE(Skaters!V3:V623))/STDEV(Skaters!V3:V623)</f>
        <v>0.27159331820930366</v>
      </c>
      <c r="V322" s="33">
        <f>IFERROR((VLOOKUP($A322,Skaters!A1:X623,23,FALSE)-AVERAGE(Skaters!W3:W623))/STDEV(Skaters!W3:W623),0)</f>
        <v>0</v>
      </c>
      <c r="W322" s="33">
        <f>IFERROR((VLOOKUP($A322,Skaters!A1:X623,24,FALSE)-AVERAGE(Skaters!X3:X623))/STDEV(Skaters!X3:X623),0)</f>
        <v>0</v>
      </c>
    </row>
    <row r="323" spans="1:23" ht="21.25" customHeight="1" x14ac:dyDescent="0.15">
      <c r="A323" s="44" t="s">
        <v>574</v>
      </c>
      <c r="B323" s="48" t="s">
        <v>72</v>
      </c>
      <c r="C323" s="49">
        <v>29</v>
      </c>
      <c r="D323" s="48" t="s">
        <v>84</v>
      </c>
      <c r="E323" s="40">
        <f t="shared" ref="E323:E386" si="10">(H323*G323*H$2)+(I323*I$2)+(J323*J$2)+(K323*K$2)+(L323*L$2)+(M323*M$2)+(N323*N$2)+(O323*O$2)+(P323*P$2)+(Q323*Q$2)+(R323*R$2)+(S323*S$2)+(T323*T$2)+(U323*U$2)+(V323*V$2)+(W323*W$2)</f>
        <v>-1.1038474136196177</v>
      </c>
      <c r="F323" s="41">
        <f t="shared" ref="F323:F386" si="11">E323/G323</f>
        <v>-2.4529942524880392E-2</v>
      </c>
      <c r="G323" s="42">
        <f>VLOOKUP(A323,Skaters!A1:G623,7,FALSE)</f>
        <v>45</v>
      </c>
      <c r="H323" s="43">
        <f>(VLOOKUP($A323,Skaters!$A1:$V623,8,FALSE)-AVERAGE(Skaters!H3:H623))/STDEV(Skaters!H3:H623)</f>
        <v>0.29582737254696684</v>
      </c>
      <c r="I323" s="33">
        <f>(VLOOKUP($A323,Skaters!$A1:$V623,10,FALSE)-AVERAGE(Skaters!J3:J623))/STDEV(Skaters!J3:J623)</f>
        <v>-1.0358802104314802</v>
      </c>
      <c r="J323" s="33">
        <f>(VLOOKUP($A323,Skaters!$A1:$V623,11,FALSE)-AVERAGE(Skaters!K3:K623))/STDEV(Skaters!K3:K623)</f>
        <v>-0.67809077475425106</v>
      </c>
      <c r="K323" s="33">
        <f>(VLOOKUP($A323,Skaters!$A1:$V623,12,FALSE)-AVERAGE(Skaters!L3:L623))/STDEV(Skaters!L3:L623)</f>
        <v>-0.91360705754111293</v>
      </c>
      <c r="L323" s="33">
        <f>(VLOOKUP($A323,Skaters!$A1:$V623,13,FALSE)-AVERAGE(Skaters!M3:M623))/STDEV(Skaters!M3:M623)</f>
        <v>-1.0925710987574635</v>
      </c>
      <c r="M323" s="33">
        <f>(VLOOKUP($A323,Skaters!$A1:$V623,14,FALSE)-AVERAGE(Skaters!N3:N623))/STDEV(Skaters!N3:N623)</f>
        <v>-0.8068976755123044</v>
      </c>
      <c r="N323" s="33">
        <f>(VLOOKUP($A323,Skaters!$A1:$V623,15,FALSE)-AVERAGE(Skaters!O3:O623))/STDEV(Skaters!O3:O623)</f>
        <v>-0.90989887655433643</v>
      </c>
      <c r="O323" s="33">
        <f>(VLOOKUP($A323,Skaters!$A1:$V623,16,FALSE)-AVERAGE(Skaters!P3:P623))/STDEV(Skaters!P3:P623)</f>
        <v>1.8554333403077219</v>
      </c>
      <c r="P323" s="33">
        <f>(VLOOKUP($A323,Skaters!$A1:$V623,17,FALSE)-AVERAGE(Skaters!Q3:Q623))/STDEV(Skaters!Q3:Q623)</f>
        <v>-0.46329776147451862</v>
      </c>
      <c r="Q323" s="33">
        <f>(VLOOKUP($A323,Skaters!$A1:$V623,18,FALSE)-AVERAGE(Skaters!R3:R623))/STDEV(Skaters!R3:R623)</f>
        <v>0.75716020657019178</v>
      </c>
      <c r="R323" s="33">
        <f>(VLOOKUP($A323,Skaters!$A1:$V623,19,FALSE)-AVERAGE(Skaters!S3:S623))/STDEV(Skaters!S3:S623)</f>
        <v>-0.89683699593056232</v>
      </c>
      <c r="S323" s="33">
        <f>(VLOOKUP($A323,Skaters!$A1:$V623,20,FALSE)-AVERAGE(Skaters!T3:T623))/STDEV(Skaters!T3:T623)</f>
        <v>-0.5927671975926263</v>
      </c>
      <c r="T323" s="33">
        <f>(VLOOKUP($A323,Skaters!$A1:$V623,21,FALSE)-AVERAGE(Skaters!U3:U623))/STDEV(Skaters!U3:U623)</f>
        <v>-0.64690234740083585</v>
      </c>
      <c r="U323" s="33">
        <f>(VLOOKUP($A323,Skaters!$A1:$V623,22,FALSE)-AVERAGE(Skaters!V3:V623))/STDEV(Skaters!V3:V623)</f>
        <v>-1.2078191348136267</v>
      </c>
      <c r="V323" s="33">
        <f>IFERROR((VLOOKUP($A323,Skaters!A1:X623,23,FALSE)-AVERAGE(Skaters!W3:W623))/STDEV(Skaters!W3:W623),0)</f>
        <v>0</v>
      </c>
      <c r="W323" s="33">
        <f>IFERROR((VLOOKUP($A323,Skaters!A1:X623,24,FALSE)-AVERAGE(Skaters!X3:X623))/STDEV(Skaters!X3:X623),0)</f>
        <v>0</v>
      </c>
    </row>
    <row r="324" spans="1:23" ht="21.25" customHeight="1" x14ac:dyDescent="0.2">
      <c r="A324" s="47" t="s">
        <v>402</v>
      </c>
      <c r="B324" s="38" t="s">
        <v>68</v>
      </c>
      <c r="C324" s="39">
        <v>24</v>
      </c>
      <c r="D324" s="38" t="s">
        <v>73</v>
      </c>
      <c r="E324" s="40">
        <f t="shared" si="10"/>
        <v>-1.1270563392863893</v>
      </c>
      <c r="F324" s="41">
        <f t="shared" si="11"/>
        <v>-2.8176408482159732E-2</v>
      </c>
      <c r="G324" s="42">
        <f>VLOOKUP(A324,Skaters!A1:G623,7,FALSE)</f>
        <v>40</v>
      </c>
      <c r="H324" s="43">
        <f>(VLOOKUP($A324,Skaters!$A1:$V623,8,FALSE)-AVERAGE(Skaters!H3:H623))/STDEV(Skaters!H3:H623)</f>
        <v>-0.89586733613594671</v>
      </c>
      <c r="I324" s="33">
        <f>(VLOOKUP($A324,Skaters!$A1:$V623,10,FALSE)-AVERAGE(Skaters!J3:J623))/STDEV(Skaters!J3:J623)</f>
        <v>0.31934099792214116</v>
      </c>
      <c r="J324" s="33">
        <f>(VLOOKUP($A324,Skaters!$A1:$V623,11,FALSE)-AVERAGE(Skaters!K3:K623))/STDEV(Skaters!K3:K623)</f>
        <v>-0.77208316387808407</v>
      </c>
      <c r="K324" s="33">
        <f>(VLOOKUP($A324,Skaters!$A1:$V623,12,FALSE)-AVERAGE(Skaters!L3:L623))/STDEV(Skaters!L3:L623)</f>
        <v>-0.33404590831625253</v>
      </c>
      <c r="L324" s="33">
        <f>(VLOOKUP($A324,Skaters!$A1:$V623,13,FALSE)-AVERAGE(Skaters!M3:M623))/STDEV(Skaters!M3:M623)</f>
        <v>0.33352776608842932</v>
      </c>
      <c r="M324" s="33">
        <f>(VLOOKUP($A324,Skaters!$A1:$V623,14,FALSE)-AVERAGE(Skaters!N3:N623))/STDEV(Skaters!N3:N623)</f>
        <v>-0.42008757117387968</v>
      </c>
      <c r="N324" s="33">
        <f>(VLOOKUP($A324,Skaters!$A1:$V623,15,FALSE)-AVERAGE(Skaters!O3:O623))/STDEV(Skaters!O3:O623)</f>
        <v>-0.61667277729207326</v>
      </c>
      <c r="O324" s="33">
        <f>(VLOOKUP($A324,Skaters!$A1:$V623,16,FALSE)-AVERAGE(Skaters!P3:P623))/STDEV(Skaters!P3:P623)</f>
        <v>-1.0682203890071924</v>
      </c>
      <c r="P324" s="33">
        <f>(VLOOKUP($A324,Skaters!$A1:$V623,17,FALSE)-AVERAGE(Skaters!Q3:Q623))/STDEV(Skaters!Q3:Q623)</f>
        <v>-0.70576608160124932</v>
      </c>
      <c r="Q324" s="33">
        <f>(VLOOKUP($A324,Skaters!$A1:$V623,18,FALSE)-AVERAGE(Skaters!R3:R623))/STDEV(Skaters!R3:R623)</f>
        <v>0.67705122688039021</v>
      </c>
      <c r="R324" s="33">
        <f>(VLOOKUP($A324,Skaters!$A1:$V623,19,FALSE)-AVERAGE(Skaters!S3:S623))/STDEV(Skaters!S3:S623)</f>
        <v>0.17647423644518093</v>
      </c>
      <c r="S324" s="33">
        <f>(VLOOKUP($A324,Skaters!$A1:$V623,20,FALSE)-AVERAGE(Skaters!T3:T623))/STDEV(Skaters!T3:T623)</f>
        <v>-0.58792897042358294</v>
      </c>
      <c r="T324" s="33">
        <f>(VLOOKUP($A324,Skaters!$A1:$V623,21,FALSE)-AVERAGE(Skaters!U3:U623))/STDEV(Skaters!U3:U623)</f>
        <v>-0.62880991193475488</v>
      </c>
      <c r="U324" s="33">
        <f>(VLOOKUP($A324,Skaters!$A1:$V623,22,FALSE)-AVERAGE(Skaters!V3:V623))/STDEV(Skaters!V3:V623)</f>
        <v>-0.21642370699270397</v>
      </c>
      <c r="V324" s="33">
        <f>IFERROR((VLOOKUP($A324,Skaters!A1:X623,23,FALSE)-AVERAGE(Skaters!W3:W623))/STDEV(Skaters!W3:W623),0)</f>
        <v>0</v>
      </c>
      <c r="W324" s="33">
        <f>IFERROR((VLOOKUP($A324,Skaters!A1:X623,24,FALSE)-AVERAGE(Skaters!X3:X623))/STDEV(Skaters!X3:X623),0)</f>
        <v>0</v>
      </c>
    </row>
    <row r="325" spans="1:23" ht="21.25" customHeight="1" x14ac:dyDescent="0.15">
      <c r="A325" s="44" t="s">
        <v>467</v>
      </c>
      <c r="B325" s="45" t="s">
        <v>58</v>
      </c>
      <c r="C325" s="46">
        <v>28</v>
      </c>
      <c r="D325" s="45" t="s">
        <v>84</v>
      </c>
      <c r="E325" s="40">
        <f t="shared" si="10"/>
        <v>-1.185095488082206</v>
      </c>
      <c r="F325" s="41">
        <f t="shared" si="11"/>
        <v>-2.6335455290715688E-2</v>
      </c>
      <c r="G325" s="42">
        <f>VLOOKUP(A325,Skaters!A1:G623,7,FALSE)</f>
        <v>45</v>
      </c>
      <c r="H325" s="43">
        <f>(VLOOKUP($A325,Skaters!$A1:$V623,8,FALSE)-AVERAGE(Skaters!H3:H623))/STDEV(Skaters!H3:H623)</f>
        <v>1.1237651124229495</v>
      </c>
      <c r="I325" s="33">
        <f>(VLOOKUP($A325,Skaters!$A1:$V623,10,FALSE)-AVERAGE(Skaters!J3:J623))/STDEV(Skaters!J3:J623)</f>
        <v>-0.98784905466698103</v>
      </c>
      <c r="J325" s="33">
        <f>(VLOOKUP($A325,Skaters!$A1:$V623,11,FALSE)-AVERAGE(Skaters!K3:K623))/STDEV(Skaters!K3:K623)</f>
        <v>-0.19469951664657198</v>
      </c>
      <c r="K325" s="33">
        <f>(VLOOKUP($A325,Skaters!$A1:$V623,12,FALSE)-AVERAGE(Skaters!L3:L623))/STDEV(Skaters!L3:L623)</f>
        <v>-0.58762993841929501</v>
      </c>
      <c r="L325" s="33">
        <f>(VLOOKUP($A325,Skaters!$A1:$V623,13,FALSE)-AVERAGE(Skaters!M3:M623))/STDEV(Skaters!M3:M623)</f>
        <v>-0.51870828120950641</v>
      </c>
      <c r="M325" s="33">
        <f>(VLOOKUP($A325,Skaters!$A1:$V623,14,FALSE)-AVERAGE(Skaters!N3:N623))/STDEV(Skaters!N3:N623)</f>
        <v>-0.81516835871525883</v>
      </c>
      <c r="N325" s="33">
        <f>(VLOOKUP($A325,Skaters!$A1:$V623,15,FALSE)-AVERAGE(Skaters!O3:O623))/STDEV(Skaters!O3:O623)</f>
        <v>-0.92622635397829878</v>
      </c>
      <c r="O325" s="33">
        <f>(VLOOKUP($A325,Skaters!$A1:$V623,16,FALSE)-AVERAGE(Skaters!P3:P623))/STDEV(Skaters!P3:P623)</f>
        <v>1.6230117713966423</v>
      </c>
      <c r="P325" s="33">
        <f>(VLOOKUP($A325,Skaters!$A1:$V623,17,FALSE)-AVERAGE(Skaters!Q3:Q623))/STDEV(Skaters!Q3:Q623)</f>
        <v>0.63439004805667965</v>
      </c>
      <c r="Q325" s="33">
        <f>(VLOOKUP($A325,Skaters!$A1:$V623,18,FALSE)-AVERAGE(Skaters!R3:R623))/STDEV(Skaters!R3:R623)</f>
        <v>-0.18062405297748987</v>
      </c>
      <c r="R325" s="33">
        <f>(VLOOKUP($A325,Skaters!$A1:$V623,19,FALSE)-AVERAGE(Skaters!S3:S623))/STDEV(Skaters!S3:S623)</f>
        <v>-0.94368212506249594</v>
      </c>
      <c r="S325" s="33">
        <f>(VLOOKUP($A325,Skaters!$A1:$V623,20,FALSE)-AVERAGE(Skaters!T3:T623))/STDEV(Skaters!T3:T623)</f>
        <v>-0.5927671975926263</v>
      </c>
      <c r="T325" s="33">
        <f>(VLOOKUP($A325,Skaters!$A1:$V623,21,FALSE)-AVERAGE(Skaters!U3:U623))/STDEV(Skaters!U3:U623)</f>
        <v>-0.64690234740083585</v>
      </c>
      <c r="U325" s="33">
        <f>(VLOOKUP($A325,Skaters!$A1:$V623,22,FALSE)-AVERAGE(Skaters!V3:V623))/STDEV(Skaters!V3:V623)</f>
        <v>-1.2078191348136267</v>
      </c>
      <c r="V325" s="33">
        <f>IFERROR((VLOOKUP($A325,Skaters!A1:X623,23,FALSE)-AVERAGE(Skaters!W3:W623))/STDEV(Skaters!W3:W623),0)</f>
        <v>0</v>
      </c>
      <c r="W325" s="33">
        <f>IFERROR((VLOOKUP($A325,Skaters!A1:X623,24,FALSE)-AVERAGE(Skaters!X3:X623))/STDEV(Skaters!X3:X623),0)</f>
        <v>0</v>
      </c>
    </row>
    <row r="326" spans="1:23" ht="21.25" customHeight="1" x14ac:dyDescent="0.2">
      <c r="A326" s="47" t="s">
        <v>360</v>
      </c>
      <c r="B326" s="38" t="s">
        <v>58</v>
      </c>
      <c r="C326" s="39">
        <v>25</v>
      </c>
      <c r="D326" s="38" t="s">
        <v>73</v>
      </c>
      <c r="E326" s="40">
        <f t="shared" si="10"/>
        <v>-1.1953892411041145</v>
      </c>
      <c r="F326" s="41">
        <f t="shared" si="11"/>
        <v>-2.656420535786921E-2</v>
      </c>
      <c r="G326" s="42">
        <f>VLOOKUP(A326,Skaters!A1:G623,7,FALSE)</f>
        <v>45</v>
      </c>
      <c r="H326" s="43">
        <f>(VLOOKUP($A326,Skaters!$A1:$V623,8,FALSE)-AVERAGE(Skaters!H3:H623))/STDEV(Skaters!H3:H623)</f>
        <v>-0.503165300628304</v>
      </c>
      <c r="I326" s="33">
        <f>(VLOOKUP($A326,Skaters!$A1:$V623,10,FALSE)-AVERAGE(Skaters!J3:J623))/STDEV(Skaters!J3:J623)</f>
        <v>0.22290339766568412</v>
      </c>
      <c r="J326" s="33">
        <f>(VLOOKUP($A326,Skaters!$A1:$V623,11,FALSE)-AVERAGE(Skaters!K3:K623))/STDEV(Skaters!K3:K623)</f>
        <v>-0.25293510157503657</v>
      </c>
      <c r="K326" s="33">
        <f>(VLOOKUP($A326,Skaters!$A1:$V623,12,FALSE)-AVERAGE(Skaters!L3:L623))/STDEV(Skaters!L3:L623)</f>
        <v>-5.3699967407908784E-2</v>
      </c>
      <c r="L326" s="33">
        <f>(VLOOKUP($A326,Skaters!$A1:$V623,13,FALSE)-AVERAGE(Skaters!M3:M623))/STDEV(Skaters!M3:M623)</f>
        <v>0.25339774555882189</v>
      </c>
      <c r="M326" s="33">
        <f>(VLOOKUP($A326,Skaters!$A1:$V623,14,FALSE)-AVERAGE(Skaters!N3:N623))/STDEV(Skaters!N3:N623)</f>
        <v>7.4208834557223258E-3</v>
      </c>
      <c r="N326" s="33">
        <f>(VLOOKUP($A326,Skaters!$A1:$V623,15,FALSE)-AVERAGE(Skaters!O3:O623))/STDEV(Skaters!O3:O623)</f>
        <v>-0.49543994430122856</v>
      </c>
      <c r="O326" s="33">
        <f>(VLOOKUP($A326,Skaters!$A1:$V623,16,FALSE)-AVERAGE(Skaters!P3:P623))/STDEV(Skaters!P3:P623)</f>
        <v>-0.89176052270187067</v>
      </c>
      <c r="P326" s="33">
        <f>(VLOOKUP($A326,Skaters!$A1:$V623,17,FALSE)-AVERAGE(Skaters!Q3:Q623))/STDEV(Skaters!Q3:Q623)</f>
        <v>0.27810642363294019</v>
      </c>
      <c r="Q326" s="33">
        <f>(VLOOKUP($A326,Skaters!$A1:$V623,18,FALSE)-AVERAGE(Skaters!R3:R623))/STDEV(Skaters!R3:R623)</f>
        <v>-3.1554815750484806E-2</v>
      </c>
      <c r="R326" s="33">
        <f>(VLOOKUP($A326,Skaters!$A1:$V623,19,FALSE)-AVERAGE(Skaters!S3:S623))/STDEV(Skaters!S3:S623)</f>
        <v>0.12343490160309938</v>
      </c>
      <c r="S326" s="33">
        <f>(VLOOKUP($A326,Skaters!$A1:$V623,20,FALSE)-AVERAGE(Skaters!T3:T623))/STDEV(Skaters!T3:T623)</f>
        <v>-0.48192946271323661</v>
      </c>
      <c r="T326" s="33">
        <f>(VLOOKUP($A326,Skaters!$A1:$V623,21,FALSE)-AVERAGE(Skaters!U3:U623))/STDEV(Skaters!U3:U623)</f>
        <v>-0.51103877694894284</v>
      </c>
      <c r="U326" s="33">
        <f>(VLOOKUP($A326,Skaters!$A1:$V623,22,FALSE)-AVERAGE(Skaters!V3:V623))/STDEV(Skaters!V3:V623)</f>
        <v>0.86834613837251473</v>
      </c>
      <c r="V326" s="33">
        <f>IFERROR((VLOOKUP($A326,Skaters!A1:X623,23,FALSE)-AVERAGE(Skaters!W3:W623))/STDEV(Skaters!W3:W623),0)</f>
        <v>0</v>
      </c>
      <c r="W326" s="33">
        <f>IFERROR((VLOOKUP($A326,Skaters!A1:X623,24,FALSE)-AVERAGE(Skaters!X3:X623))/STDEV(Skaters!X3:X623),0)</f>
        <v>0</v>
      </c>
    </row>
    <row r="327" spans="1:23" ht="21.25" customHeight="1" x14ac:dyDescent="0.15">
      <c r="A327" s="44" t="s">
        <v>356</v>
      </c>
      <c r="B327" s="45" t="s">
        <v>216</v>
      </c>
      <c r="C327" s="46">
        <v>31</v>
      </c>
      <c r="D327" s="45" t="s">
        <v>63</v>
      </c>
      <c r="E327" s="40">
        <f t="shared" si="10"/>
        <v>-1.1966838709707095</v>
      </c>
      <c r="F327" s="41">
        <f t="shared" si="11"/>
        <v>-3.0684201819761781E-2</v>
      </c>
      <c r="G327" s="42">
        <f>VLOOKUP(A327,Skaters!A1:G623,7,FALSE)</f>
        <v>39</v>
      </c>
      <c r="H327" s="43">
        <f>(VLOOKUP($A327,Skaters!$A1:$V623,8,FALSE)-AVERAGE(Skaters!H3:H623))/STDEV(Skaters!H3:H623)</f>
        <v>0.15192493236465443</v>
      </c>
      <c r="I327" s="33">
        <f>(VLOOKUP($A327,Skaters!$A1:$V623,10,FALSE)-AVERAGE(Skaters!J3:J623))/STDEV(Skaters!J3:J623)</f>
        <v>-0.14347690934506638</v>
      </c>
      <c r="J327" s="33">
        <f>(VLOOKUP($A327,Skaters!$A1:$V623,11,FALSE)-AVERAGE(Skaters!K3:K623))/STDEV(Skaters!K3:K623)</f>
        <v>-0.27983462396761322</v>
      </c>
      <c r="K327" s="33">
        <f>(VLOOKUP($A327,Skaters!$A1:$V623,12,FALSE)-AVERAGE(Skaters!L3:L623))/STDEV(Skaters!L3:L623)</f>
        <v>-0.24320926885782787</v>
      </c>
      <c r="L327" s="33">
        <f>(VLOOKUP($A327,Skaters!$A1:$V623,13,FALSE)-AVERAGE(Skaters!M3:M623))/STDEV(Skaters!M3:M623)</f>
        <v>0.39156737054288748</v>
      </c>
      <c r="M327" s="33">
        <f>(VLOOKUP($A327,Skaters!$A1:$V623,14,FALSE)-AVERAGE(Skaters!N3:N623))/STDEV(Skaters!N3:N623)</f>
        <v>-3.3670588619520207E-2</v>
      </c>
      <c r="N327" s="33">
        <f>(VLOOKUP($A327,Skaters!$A1:$V623,15,FALSE)-AVERAGE(Skaters!O3:O623))/STDEV(Skaters!O3:O623)</f>
        <v>-0.32253324067663625</v>
      </c>
      <c r="O327" s="33">
        <f>(VLOOKUP($A327,Skaters!$A1:$V623,16,FALSE)-AVERAGE(Skaters!P3:P623))/STDEV(Skaters!P3:P623)</f>
        <v>-4.6391404516175502E-2</v>
      </c>
      <c r="P327" s="33">
        <f>(VLOOKUP($A327,Skaters!$A1:$V623,17,FALSE)-AVERAGE(Skaters!Q3:Q623))/STDEV(Skaters!Q3:Q623)</f>
        <v>-1.2665638279296823</v>
      </c>
      <c r="Q327" s="33">
        <f>(VLOOKUP($A327,Skaters!$A1:$V623,18,FALSE)-AVERAGE(Skaters!R3:R623))/STDEV(Skaters!R3:R623)</f>
        <v>-0.79601506300810576</v>
      </c>
      <c r="R327" s="33">
        <f>(VLOOKUP($A327,Skaters!$A1:$V623,19,FALSE)-AVERAGE(Skaters!S3:S623))/STDEV(Skaters!S3:S623)</f>
        <v>-0.18194557880109632</v>
      </c>
      <c r="S327" s="33">
        <f>(VLOOKUP($A327,Skaters!$A1:$V623,20,FALSE)-AVERAGE(Skaters!T3:T623))/STDEV(Skaters!T3:T623)</f>
        <v>-0.53150820179239511</v>
      </c>
      <c r="T327" s="33">
        <f>(VLOOKUP($A327,Skaters!$A1:$V623,21,FALSE)-AVERAGE(Skaters!U3:U623))/STDEV(Skaters!U3:U623)</f>
        <v>-0.51511247028003004</v>
      </c>
      <c r="U327" s="33">
        <f>(VLOOKUP($A327,Skaters!$A1:$V623,22,FALSE)-AVERAGE(Skaters!V3:V623))/STDEV(Skaters!V3:V623)</f>
        <v>0.27210022731542383</v>
      </c>
      <c r="V327" s="33">
        <f>IFERROR((VLOOKUP($A327,Skaters!A1:X623,23,FALSE)-AVERAGE(Skaters!W3:W623))/STDEV(Skaters!W3:W623),0)</f>
        <v>0</v>
      </c>
      <c r="W327" s="33">
        <f>IFERROR((VLOOKUP($A327,Skaters!A1:X623,24,FALSE)-AVERAGE(Skaters!X3:X623))/STDEV(Skaters!X3:X623),0)</f>
        <v>0</v>
      </c>
    </row>
    <row r="328" spans="1:23" ht="21.25" customHeight="1" x14ac:dyDescent="0.2">
      <c r="A328" s="47" t="s">
        <v>427</v>
      </c>
      <c r="B328" s="38" t="s">
        <v>88</v>
      </c>
      <c r="C328" s="39">
        <v>22</v>
      </c>
      <c r="D328" s="38" t="s">
        <v>63</v>
      </c>
      <c r="E328" s="40">
        <f t="shared" si="10"/>
        <v>-1.1979054842501633</v>
      </c>
      <c r="F328" s="41">
        <f t="shared" si="11"/>
        <v>-2.9947637106254081E-2</v>
      </c>
      <c r="G328" s="42">
        <f>VLOOKUP(A328,Skaters!A1:G623,7,FALSE)</f>
        <v>40</v>
      </c>
      <c r="H328" s="43">
        <f>(VLOOKUP($A328,Skaters!$A1:$V623,8,FALSE)-AVERAGE(Skaters!H3:H623))/STDEV(Skaters!H3:H623)</f>
        <v>-1.0395548348909236</v>
      </c>
      <c r="I328" s="33">
        <f>(VLOOKUP($A328,Skaters!$A1:$V623,10,FALSE)-AVERAGE(Skaters!J3:J623))/STDEV(Skaters!J3:J623)</f>
        <v>-0.24969549782310171</v>
      </c>
      <c r="J328" s="33">
        <f>(VLOOKUP($A328,Skaters!$A1:$V623,11,FALSE)-AVERAGE(Skaters!K3:K623))/STDEV(Skaters!K3:K623)</f>
        <v>-0.42571897405886816</v>
      </c>
      <c r="K328" s="33">
        <f>(VLOOKUP($A328,Skaters!$A1:$V623,12,FALSE)-AVERAGE(Skaters!L3:L623))/STDEV(Skaters!L3:L623)</f>
        <v>-0.3848045826250599</v>
      </c>
      <c r="L328" s="33">
        <f>(VLOOKUP($A328,Skaters!$A1:$V623,13,FALSE)-AVERAGE(Skaters!M3:M623))/STDEV(Skaters!M3:M623)</f>
        <v>-0.11791523468588856</v>
      </c>
      <c r="M328" s="33">
        <f>(VLOOKUP($A328,Skaters!$A1:$V623,14,FALSE)-AVERAGE(Skaters!N3:N623))/STDEV(Skaters!N3:N623)</f>
        <v>-0.25828598688941234</v>
      </c>
      <c r="N328" s="33">
        <f>(VLOOKUP($A328,Skaters!$A1:$V623,15,FALSE)-AVERAGE(Skaters!O3:O623))/STDEV(Skaters!O3:O623)</f>
        <v>-0.40537685328336248</v>
      </c>
      <c r="O328" s="33">
        <f>(VLOOKUP($A328,Skaters!$A1:$V623,16,FALSE)-AVERAGE(Skaters!P3:P623))/STDEV(Skaters!P3:P623)</f>
        <v>-0.96634424949017206</v>
      </c>
      <c r="P328" s="33">
        <f>(VLOOKUP($A328,Skaters!$A1:$V623,17,FALSE)-AVERAGE(Skaters!Q3:Q623))/STDEV(Skaters!Q3:Q623)</f>
        <v>4.9265084867401492E-2</v>
      </c>
      <c r="Q328" s="33">
        <f>(VLOOKUP($A328,Skaters!$A1:$V623,18,FALSE)-AVERAGE(Skaters!R3:R623))/STDEV(Skaters!R3:R623)</f>
        <v>0.96714532509122964</v>
      </c>
      <c r="R328" s="33">
        <f>(VLOOKUP($A328,Skaters!$A1:$V623,19,FALSE)-AVERAGE(Skaters!S3:S623))/STDEV(Skaters!S3:S623)</f>
        <v>-0.23896805784558597</v>
      </c>
      <c r="S328" s="33">
        <f>(VLOOKUP($A328,Skaters!$A1:$V623,20,FALSE)-AVERAGE(Skaters!T3:T623))/STDEV(Skaters!T3:T623)</f>
        <v>-0.38105364915040424</v>
      </c>
      <c r="T328" s="33">
        <f>(VLOOKUP($A328,Skaters!$A1:$V623,21,FALSE)-AVERAGE(Skaters!U3:U623))/STDEV(Skaters!U3:U623)</f>
        <v>-0.42998075362525107</v>
      </c>
      <c r="U328" s="33">
        <f>(VLOOKUP($A328,Skaters!$A1:$V623,22,FALSE)-AVERAGE(Skaters!V3:V623))/STDEV(Skaters!V3:V623)</f>
        <v>1.0676187172751077</v>
      </c>
      <c r="V328" s="33">
        <f>IFERROR((VLOOKUP($A328,Skaters!A1:X623,23,FALSE)-AVERAGE(Skaters!W3:W623))/STDEV(Skaters!W3:W623),0)</f>
        <v>0</v>
      </c>
      <c r="W328" s="33">
        <f>IFERROR((VLOOKUP($A328,Skaters!A1:X623,24,FALSE)-AVERAGE(Skaters!X3:X623))/STDEV(Skaters!X3:X623),0)</f>
        <v>0</v>
      </c>
    </row>
    <row r="329" spans="1:23" ht="21.25" customHeight="1" x14ac:dyDescent="0.15">
      <c r="A329" s="44" t="s">
        <v>343</v>
      </c>
      <c r="B329" s="45" t="s">
        <v>186</v>
      </c>
      <c r="C329" s="46">
        <v>25</v>
      </c>
      <c r="D329" s="45" t="s">
        <v>60</v>
      </c>
      <c r="E329" s="40">
        <f t="shared" si="10"/>
        <v>-1.2150703073824725</v>
      </c>
      <c r="F329" s="41">
        <f t="shared" si="11"/>
        <v>-2.963586115567006E-2</v>
      </c>
      <c r="G329" s="42">
        <f>VLOOKUP(A329,Skaters!A1:G623,7,FALSE)</f>
        <v>41</v>
      </c>
      <c r="H329" s="43">
        <f>(VLOOKUP($A329,Skaters!$A1:$V623,8,FALSE)-AVERAGE(Skaters!H3:H623))/STDEV(Skaters!H3:H623)</f>
        <v>-0.80132246721125344</v>
      </c>
      <c r="I329" s="33">
        <f>(VLOOKUP($A329,Skaters!$A1:$V623,10,FALSE)-AVERAGE(Skaters!J3:J623))/STDEV(Skaters!J3:J623)</f>
        <v>0.2381931433111851</v>
      </c>
      <c r="J329" s="33">
        <f>(VLOOKUP($A329,Skaters!$A1:$V623,11,FALSE)-AVERAGE(Skaters!K3:K623))/STDEV(Skaters!K3:K623)</f>
        <v>-0.39105485413215335</v>
      </c>
      <c r="K329" s="33">
        <f>(VLOOKUP($A329,Skaters!$A1:$V623,12,FALSE)-AVERAGE(Skaters!L3:L623))/STDEV(Skaters!L3:L623)</f>
        <v>-0.13317114783881859</v>
      </c>
      <c r="L329" s="33">
        <f>(VLOOKUP($A329,Skaters!$A1:$V623,13,FALSE)-AVERAGE(Skaters!M3:M623))/STDEV(Skaters!M3:M623)</f>
        <v>0.49860090103508775</v>
      </c>
      <c r="M329" s="33">
        <f>(VLOOKUP($A329,Skaters!$A1:$V623,14,FALSE)-AVERAGE(Skaters!N3:N623))/STDEV(Skaters!N3:N623)</f>
        <v>-3.8645376122046882E-2</v>
      </c>
      <c r="N329" s="33">
        <f>(VLOOKUP($A329,Skaters!$A1:$V623,15,FALSE)-AVERAGE(Skaters!O3:O623))/STDEV(Skaters!O3:O623)</f>
        <v>-0.13928618347699279</v>
      </c>
      <c r="O329" s="33">
        <f>(VLOOKUP($A329,Skaters!$A1:$V623,16,FALSE)-AVERAGE(Skaters!P3:P623))/STDEV(Skaters!P3:P623)</f>
        <v>-0.8487885717345629</v>
      </c>
      <c r="P329" s="33">
        <f>(VLOOKUP($A329,Skaters!$A1:$V623,17,FALSE)-AVERAGE(Skaters!Q3:Q623))/STDEV(Skaters!Q3:Q623)</f>
        <v>-0.33881607933386954</v>
      </c>
      <c r="Q329" s="33">
        <f>(VLOOKUP($A329,Skaters!$A1:$V623,18,FALSE)-AVERAGE(Skaters!R3:R623))/STDEV(Skaters!R3:R623)</f>
        <v>-0.57273474238503619</v>
      </c>
      <c r="R329" s="33">
        <f>(VLOOKUP($A329,Skaters!$A1:$V623,19,FALSE)-AVERAGE(Skaters!S3:S623))/STDEV(Skaters!S3:S623)</f>
        <v>0.12608897127432431</v>
      </c>
      <c r="S329" s="33">
        <f>(VLOOKUP($A329,Skaters!$A1:$V623,20,FALSE)-AVERAGE(Skaters!T3:T623))/STDEV(Skaters!T3:T623)</f>
        <v>-0.46007722331342071</v>
      </c>
      <c r="T329" s="33">
        <f>(VLOOKUP($A329,Skaters!$A1:$V623,21,FALSE)-AVERAGE(Skaters!U3:U623))/STDEV(Skaters!U3:U623)</f>
        <v>-0.44113132362648416</v>
      </c>
      <c r="U329" s="33">
        <f>(VLOOKUP($A329,Skaters!$A1:$V623,22,FALSE)-AVERAGE(Skaters!V3:V623))/STDEV(Skaters!V3:V623)</f>
        <v>0.61104968816668392</v>
      </c>
      <c r="V329" s="33">
        <f>IFERROR((VLOOKUP($A329,Skaters!A1:X623,23,FALSE)-AVERAGE(Skaters!W3:W623))/STDEV(Skaters!W3:W623),0)</f>
        <v>0</v>
      </c>
      <c r="W329" s="33">
        <f>IFERROR((VLOOKUP($A329,Skaters!A1:X623,24,FALSE)-AVERAGE(Skaters!X3:X623))/STDEV(Skaters!X3:X623),0)</f>
        <v>0</v>
      </c>
    </row>
    <row r="330" spans="1:23" ht="21.25" customHeight="1" x14ac:dyDescent="0.15">
      <c r="A330" s="44" t="s">
        <v>579</v>
      </c>
      <c r="B330" s="45" t="s">
        <v>62</v>
      </c>
      <c r="C330" s="46">
        <v>22</v>
      </c>
      <c r="D330" s="45" t="s">
        <v>84</v>
      </c>
      <c r="E330" s="40">
        <f t="shared" si="10"/>
        <v>-1.2449241346514945</v>
      </c>
      <c r="F330" s="41">
        <f t="shared" si="11"/>
        <v>-2.8293730332988511E-2</v>
      </c>
      <c r="G330" s="42">
        <f>VLOOKUP(A330,Skaters!A1:G623,7,FALSE)</f>
        <v>44</v>
      </c>
      <c r="H330" s="43">
        <f>(VLOOKUP($A330,Skaters!$A1:$V623,8,FALSE)-AVERAGE(Skaters!H3:H623))/STDEV(Skaters!H3:H623)</f>
        <v>-3.7914232292711091E-2</v>
      </c>
      <c r="I330" s="33">
        <f>(VLOOKUP($A330,Skaters!$A1:$V623,10,FALSE)-AVERAGE(Skaters!J3:J623))/STDEV(Skaters!J3:J623)</f>
        <v>-1.053366635591356</v>
      </c>
      <c r="J330" s="33">
        <f>(VLOOKUP($A330,Skaters!$A1:$V623,11,FALSE)-AVERAGE(Skaters!K3:K623))/STDEV(Skaters!K3:K623)</f>
        <v>-0.71328392745450053</v>
      </c>
      <c r="K330" s="33">
        <f>(VLOOKUP($A330,Skaters!$A1:$V623,12,FALSE)-AVERAGE(Skaters!L3:L623))/STDEV(Skaters!L3:L623)</f>
        <v>-0.94393122441037169</v>
      </c>
      <c r="L330" s="33">
        <f>(VLOOKUP($A330,Skaters!$A1:$V623,13,FALSE)-AVERAGE(Skaters!M3:M623))/STDEV(Skaters!M3:M623)</f>
        <v>-0.78364337953756491</v>
      </c>
      <c r="M330" s="33">
        <f>(VLOOKUP($A330,Skaters!$A1:$V623,14,FALSE)-AVERAGE(Skaters!N3:N623))/STDEV(Skaters!N3:N623)</f>
        <v>-0.81127983920398983</v>
      </c>
      <c r="N330" s="33">
        <f>(VLOOKUP($A330,Skaters!$A1:$V623,15,FALSE)-AVERAGE(Skaters!O3:O623))/STDEV(Skaters!O3:O623)</f>
        <v>-0.91854987635856766</v>
      </c>
      <c r="O330" s="33">
        <f>(VLOOKUP($A330,Skaters!$A1:$V623,16,FALSE)-AVERAGE(Skaters!P3:P623))/STDEV(Skaters!P3:P623)</f>
        <v>0.90575581513629189</v>
      </c>
      <c r="P330" s="33">
        <f>(VLOOKUP($A330,Skaters!$A1:$V623,17,FALSE)-AVERAGE(Skaters!Q3:Q623))/STDEV(Skaters!Q3:Q623)</f>
        <v>-6.5677683952267543E-2</v>
      </c>
      <c r="Q330" s="33">
        <f>(VLOOKUP($A330,Skaters!$A1:$V623,18,FALSE)-AVERAGE(Skaters!R3:R623))/STDEV(Skaters!R3:R623)</f>
        <v>1.3181638691542026</v>
      </c>
      <c r="R330" s="33">
        <f>(VLOOKUP($A330,Skaters!$A1:$V623,19,FALSE)-AVERAGE(Skaters!S3:S623))/STDEV(Skaters!S3:S623)</f>
        <v>-0.90602708020121792</v>
      </c>
      <c r="S330" s="33">
        <f>(VLOOKUP($A330,Skaters!$A1:$V623,20,FALSE)-AVERAGE(Skaters!T3:T623))/STDEV(Skaters!T3:T623)</f>
        <v>-0.5927671975926263</v>
      </c>
      <c r="T330" s="33">
        <f>(VLOOKUP($A330,Skaters!$A1:$V623,21,FALSE)-AVERAGE(Skaters!U3:U623))/STDEV(Skaters!U3:U623)</f>
        <v>-0.64690234740083585</v>
      </c>
      <c r="U330" s="33">
        <f>(VLOOKUP($A330,Skaters!$A1:$V623,22,FALSE)-AVERAGE(Skaters!V3:V623))/STDEV(Skaters!V3:V623)</f>
        <v>-1.2078191348136267</v>
      </c>
      <c r="V330" s="33">
        <f>IFERROR((VLOOKUP($A330,Skaters!A1:X623,23,FALSE)-AVERAGE(Skaters!W3:W623))/STDEV(Skaters!W3:W623),0)</f>
        <v>0</v>
      </c>
      <c r="W330" s="33">
        <f>IFERROR((VLOOKUP($A330,Skaters!A1:X623,24,FALSE)-AVERAGE(Skaters!X3:X623))/STDEV(Skaters!X3:X623),0)</f>
        <v>0</v>
      </c>
    </row>
    <row r="331" spans="1:23" ht="21.25" customHeight="1" x14ac:dyDescent="0.2">
      <c r="A331" s="47" t="s">
        <v>308</v>
      </c>
      <c r="B331" s="38" t="s">
        <v>141</v>
      </c>
      <c r="C331" s="39">
        <v>29</v>
      </c>
      <c r="D331" s="38" t="s">
        <v>59</v>
      </c>
      <c r="E331" s="40">
        <f t="shared" si="10"/>
        <v>-1.2461961718531616</v>
      </c>
      <c r="F331" s="41">
        <f t="shared" si="11"/>
        <v>-3.0395028581784427E-2</v>
      </c>
      <c r="G331" s="42">
        <f>VLOOKUP(A331,Skaters!A1:G623,7,FALSE)</f>
        <v>41</v>
      </c>
      <c r="H331" s="43">
        <f>(VLOOKUP($A331,Skaters!$A1:$V623,8,FALSE)-AVERAGE(Skaters!H3:H623))/STDEV(Skaters!H3:H623)</f>
        <v>-0.21019551354427463</v>
      </c>
      <c r="I331" s="33">
        <f>(VLOOKUP($A331,Skaters!$A1:$V623,10,FALSE)-AVERAGE(Skaters!J3:J623))/STDEV(Skaters!J3:J623)</f>
        <v>0.33266649459598124</v>
      </c>
      <c r="J331" s="33">
        <f>(VLOOKUP($A331,Skaters!$A1:$V623,11,FALSE)-AVERAGE(Skaters!K3:K623))/STDEV(Skaters!K3:K623)</f>
        <v>-4.5211688258180435E-2</v>
      </c>
      <c r="K331" s="33">
        <f>(VLOOKUP($A331,Skaters!$A1:$V623,12,FALSE)-AVERAGE(Skaters!L3:L623))/STDEV(Skaters!L3:L623)</f>
        <v>0.1283717509871278</v>
      </c>
      <c r="L331" s="33">
        <f>(VLOOKUP($A331,Skaters!$A1:$V623,13,FALSE)-AVERAGE(Skaters!M3:M623))/STDEV(Skaters!M3:M623)</f>
        <v>0.42262169858029885</v>
      </c>
      <c r="M331" s="33">
        <f>(VLOOKUP($A331,Skaters!$A1:$V623,14,FALSE)-AVERAGE(Skaters!N3:N623))/STDEV(Skaters!N3:N623)</f>
        <v>0.15335695682878117</v>
      </c>
      <c r="N331" s="33">
        <f>(VLOOKUP($A331,Skaters!$A1:$V623,15,FALSE)-AVERAGE(Skaters!O3:O623))/STDEV(Skaters!O3:O623)</f>
        <v>9.4025961301548097E-2</v>
      </c>
      <c r="O331" s="33">
        <f>(VLOOKUP($A331,Skaters!$A1:$V623,16,FALSE)-AVERAGE(Skaters!P3:P623))/STDEV(Skaters!P3:P623)</f>
        <v>-0.90506433812428211</v>
      </c>
      <c r="P331" s="33">
        <f>(VLOOKUP($A331,Skaters!$A1:$V623,17,FALSE)-AVERAGE(Skaters!Q3:Q623))/STDEV(Skaters!Q3:Q623)</f>
        <v>-0.63242029932237964</v>
      </c>
      <c r="Q331" s="33">
        <f>(VLOOKUP($A331,Skaters!$A1:$V623,18,FALSE)-AVERAGE(Skaters!R3:R623))/STDEV(Skaters!R3:R623)</f>
        <v>-1.1452342999485272</v>
      </c>
      <c r="R331" s="33">
        <f>(VLOOKUP($A331,Skaters!$A1:$V623,19,FALSE)-AVERAGE(Skaters!S3:S623))/STDEV(Skaters!S3:S623)</f>
        <v>0.13759698796447228</v>
      </c>
      <c r="S331" s="33">
        <f>(VLOOKUP($A331,Skaters!$A1:$V623,20,FALSE)-AVERAGE(Skaters!T3:T623))/STDEV(Skaters!T3:T623)</f>
        <v>1.1257957335806223</v>
      </c>
      <c r="T331" s="33">
        <f>(VLOOKUP($A331,Skaters!$A1:$V623,21,FALSE)-AVERAGE(Skaters!U3:U623))/STDEV(Skaters!U3:U623)</f>
        <v>1.3395149977409884</v>
      </c>
      <c r="U331" s="33">
        <f>(VLOOKUP($A331,Skaters!$A1:$V623,22,FALSE)-AVERAGE(Skaters!V3:V623))/STDEV(Skaters!V3:V623)</f>
        <v>0.93352705668037805</v>
      </c>
      <c r="V331" s="33">
        <f>IFERROR((VLOOKUP($A331,Skaters!A1:X623,23,FALSE)-AVERAGE(Skaters!W3:W623))/STDEV(Skaters!W3:W623),0)</f>
        <v>0</v>
      </c>
      <c r="W331" s="33">
        <f>IFERROR((VLOOKUP($A331,Skaters!A1:X623,24,FALSE)-AVERAGE(Skaters!X3:X623))/STDEV(Skaters!X3:X623),0)</f>
        <v>0</v>
      </c>
    </row>
    <row r="332" spans="1:23" ht="21.25" customHeight="1" x14ac:dyDescent="0.15">
      <c r="A332" s="44" t="s">
        <v>456</v>
      </c>
      <c r="B332" s="45" t="s">
        <v>69</v>
      </c>
      <c r="C332" s="46">
        <v>34</v>
      </c>
      <c r="D332" s="45" t="s">
        <v>73</v>
      </c>
      <c r="E332" s="40">
        <f t="shared" si="10"/>
        <v>-1.2512290282438925</v>
      </c>
      <c r="F332" s="41">
        <f t="shared" si="11"/>
        <v>-2.8437023369179373E-2</v>
      </c>
      <c r="G332" s="42">
        <f>VLOOKUP(A332,Skaters!A1:G623,7,FALSE)</f>
        <v>44</v>
      </c>
      <c r="H332" s="43">
        <f>(VLOOKUP($A332,Skaters!$A1:$V623,8,FALSE)-AVERAGE(Skaters!H3:H623))/STDEV(Skaters!H3:H623)</f>
        <v>-0.82464938654657793</v>
      </c>
      <c r="I332" s="33">
        <f>(VLOOKUP($A332,Skaters!$A1:$V623,10,FALSE)-AVERAGE(Skaters!J3:J623))/STDEV(Skaters!J3:J623)</f>
        <v>-0.5505408176865223</v>
      </c>
      <c r="J332" s="33">
        <f>(VLOOKUP($A332,Skaters!$A1:$V623,11,FALSE)-AVERAGE(Skaters!K3:K623))/STDEV(Skaters!K3:K623)</f>
        <v>-0.44089105458579703</v>
      </c>
      <c r="K332" s="33">
        <f>(VLOOKUP($A332,Skaters!$A1:$V623,12,FALSE)-AVERAGE(Skaters!L3:L623))/STDEV(Skaters!L3:L623)</f>
        <v>-0.53607609900058184</v>
      </c>
      <c r="L332" s="33">
        <f>(VLOOKUP($A332,Skaters!$A1:$V623,13,FALSE)-AVERAGE(Skaters!M3:M623))/STDEV(Skaters!M3:M623)</f>
        <v>-0.34971593950698909</v>
      </c>
      <c r="M332" s="33">
        <f>(VLOOKUP($A332,Skaters!$A1:$V623,14,FALSE)-AVERAGE(Skaters!N3:N623))/STDEV(Skaters!N3:N623)</f>
        <v>-0.1898878247507724</v>
      </c>
      <c r="N332" s="33">
        <f>(VLOOKUP($A332,Skaters!$A1:$V623,15,FALSE)-AVERAGE(Skaters!O3:O623))/STDEV(Skaters!O3:O623)</f>
        <v>-0.2811796437874397</v>
      </c>
      <c r="O332" s="33">
        <f>(VLOOKUP($A332,Skaters!$A1:$V623,16,FALSE)-AVERAGE(Skaters!P3:P623))/STDEV(Skaters!P3:P623)</f>
        <v>-0.50306412609784701</v>
      </c>
      <c r="P332" s="33">
        <f>(VLOOKUP($A332,Skaters!$A1:$V623,17,FALSE)-AVERAGE(Skaters!Q3:Q623))/STDEV(Skaters!Q3:Q623)</f>
        <v>1.4877787671712874</v>
      </c>
      <c r="Q332" s="33">
        <f>(VLOOKUP($A332,Skaters!$A1:$V623,18,FALSE)-AVERAGE(Skaters!R3:R623))/STDEV(Skaters!R3:R623)</f>
        <v>0.8741625534207027</v>
      </c>
      <c r="R332" s="33">
        <f>(VLOOKUP($A332,Skaters!$A1:$V623,19,FALSE)-AVERAGE(Skaters!S3:S623))/STDEV(Skaters!S3:S623)</f>
        <v>-0.30919912760688639</v>
      </c>
      <c r="S332" s="33">
        <f>(VLOOKUP($A332,Skaters!$A1:$V623,20,FALSE)-AVERAGE(Skaters!T3:T623))/STDEV(Skaters!T3:T623)</f>
        <v>-0.14917368743299972</v>
      </c>
      <c r="T332" s="33">
        <f>(VLOOKUP($A332,Skaters!$A1:$V623,21,FALSE)-AVERAGE(Skaters!U3:U623))/STDEV(Skaters!U3:U623)</f>
        <v>-0.14970145876234731</v>
      </c>
      <c r="U332" s="33">
        <f>(VLOOKUP($A332,Skaters!$A1:$V623,22,FALSE)-AVERAGE(Skaters!V3:V623))/STDEV(Skaters!V3:V623)</f>
        <v>0.96772368451551938</v>
      </c>
      <c r="V332" s="33">
        <f>IFERROR((VLOOKUP($A332,Skaters!A1:X623,23,FALSE)-AVERAGE(Skaters!W3:W623))/STDEV(Skaters!W3:W623),0)</f>
        <v>0</v>
      </c>
      <c r="W332" s="33">
        <f>IFERROR((VLOOKUP($A332,Skaters!A1:X623,24,FALSE)-AVERAGE(Skaters!X3:X623))/STDEV(Skaters!X3:X623),0)</f>
        <v>0</v>
      </c>
    </row>
    <row r="333" spans="1:23" ht="21.25" customHeight="1" x14ac:dyDescent="0.15">
      <c r="A333" s="44" t="s">
        <v>348</v>
      </c>
      <c r="B333" s="45" t="s">
        <v>153</v>
      </c>
      <c r="C333" s="46">
        <v>24</v>
      </c>
      <c r="D333" s="45" t="s">
        <v>84</v>
      </c>
      <c r="E333" s="40">
        <f t="shared" si="10"/>
        <v>-1.2656044857932445</v>
      </c>
      <c r="F333" s="41">
        <f t="shared" si="11"/>
        <v>-3.164011214483111E-2</v>
      </c>
      <c r="G333" s="42">
        <f>VLOOKUP(A333,Skaters!A1:G623,7,FALSE)</f>
        <v>40</v>
      </c>
      <c r="H333" s="43">
        <f>(VLOOKUP($A333,Skaters!$A1:$V623,8,FALSE)-AVERAGE(Skaters!H3:H623))/STDEV(Skaters!H3:H623)</f>
        <v>1.3075367498671815</v>
      </c>
      <c r="I333" s="33">
        <f>(VLOOKUP($A333,Skaters!$A1:$V623,10,FALSE)-AVERAGE(Skaters!J3:J623))/STDEV(Skaters!J3:J623)</f>
        <v>-0.811609333848756</v>
      </c>
      <c r="J333" s="33">
        <f>(VLOOKUP($A333,Skaters!$A1:$V623,11,FALSE)-AVERAGE(Skaters!K3:K623))/STDEV(Skaters!K3:K623)</f>
        <v>0.34712159413670712</v>
      </c>
      <c r="K333" s="33">
        <f>(VLOOKUP($A333,Skaters!$A1:$V623,12,FALSE)-AVERAGE(Skaters!L3:L623))/STDEV(Skaters!L3:L623)</f>
        <v>-0.16457736963009384</v>
      </c>
      <c r="L333" s="33">
        <f>(VLOOKUP($A333,Skaters!$A1:$V623,13,FALSE)-AVERAGE(Skaters!M3:M623))/STDEV(Skaters!M3:M623)</f>
        <v>-0.15015967091613838</v>
      </c>
      <c r="M333" s="33">
        <f>(VLOOKUP($A333,Skaters!$A1:$V623,14,FALSE)-AVERAGE(Skaters!N3:N623))/STDEV(Skaters!N3:N623)</f>
        <v>-0.41396587512626859</v>
      </c>
      <c r="N333" s="33">
        <f>(VLOOKUP($A333,Skaters!$A1:$V623,15,FALSE)-AVERAGE(Skaters!O3:O623))/STDEV(Skaters!O3:O623)</f>
        <v>0.16625897117290911</v>
      </c>
      <c r="O333" s="33">
        <f>(VLOOKUP($A333,Skaters!$A1:$V623,16,FALSE)-AVERAGE(Skaters!P3:P623))/STDEV(Skaters!P3:P623)</f>
        <v>0.62323369699892228</v>
      </c>
      <c r="P333" s="33">
        <f>(VLOOKUP($A333,Skaters!$A1:$V623,17,FALSE)-AVERAGE(Skaters!Q3:Q623))/STDEV(Skaters!Q3:Q623)</f>
        <v>-0.34400473854249997</v>
      </c>
      <c r="Q333" s="33">
        <f>(VLOOKUP($A333,Skaters!$A1:$V623,18,FALSE)-AVERAGE(Skaters!R3:R623))/STDEV(Skaters!R3:R623)</f>
        <v>-1.4404497433368886</v>
      </c>
      <c r="R333" s="33">
        <f>(VLOOKUP($A333,Skaters!$A1:$V623,19,FALSE)-AVERAGE(Skaters!S3:S623))/STDEV(Skaters!S3:S623)</f>
        <v>-0.75793056146090221</v>
      </c>
      <c r="S333" s="33">
        <f>(VLOOKUP($A333,Skaters!$A1:$V623,20,FALSE)-AVERAGE(Skaters!T3:T623))/STDEV(Skaters!T3:T623)</f>
        <v>-0.5927671975926263</v>
      </c>
      <c r="T333" s="33">
        <f>(VLOOKUP($A333,Skaters!$A1:$V623,21,FALSE)-AVERAGE(Skaters!U3:U623))/STDEV(Skaters!U3:U623)</f>
        <v>-0.64690234740083585</v>
      </c>
      <c r="U333" s="33">
        <f>(VLOOKUP($A333,Skaters!$A1:$V623,22,FALSE)-AVERAGE(Skaters!V3:V623))/STDEV(Skaters!V3:V623)</f>
        <v>-1.2078191348136267</v>
      </c>
      <c r="V333" s="33">
        <f>IFERROR((VLOOKUP($A333,Skaters!A1:X623,23,FALSE)-AVERAGE(Skaters!W3:W623))/STDEV(Skaters!W3:W623),0)</f>
        <v>0</v>
      </c>
      <c r="W333" s="33">
        <f>IFERROR((VLOOKUP($A333,Skaters!A1:X623,24,FALSE)-AVERAGE(Skaters!X3:X623))/STDEV(Skaters!X3:X623),0)</f>
        <v>0</v>
      </c>
    </row>
    <row r="334" spans="1:23" ht="21.25" customHeight="1" x14ac:dyDescent="0.2">
      <c r="A334" s="47" t="s">
        <v>451</v>
      </c>
      <c r="B334" s="38" t="s">
        <v>69</v>
      </c>
      <c r="C334" s="39">
        <v>23</v>
      </c>
      <c r="D334" s="38" t="s">
        <v>84</v>
      </c>
      <c r="E334" s="40">
        <f t="shared" si="10"/>
        <v>-1.2905400725694425</v>
      </c>
      <c r="F334" s="41">
        <f t="shared" si="11"/>
        <v>-2.9330456194760057E-2</v>
      </c>
      <c r="G334" s="42">
        <f>VLOOKUP(A334,Skaters!A1:G623,7,FALSE)</f>
        <v>44</v>
      </c>
      <c r="H334" s="43">
        <f>(VLOOKUP($A334,Skaters!$A1:$V623,8,FALSE)-AVERAGE(Skaters!H3:H623))/STDEV(Skaters!H3:H623)</f>
        <v>0.87065494118326292</v>
      </c>
      <c r="I334" s="33">
        <f>(VLOOKUP($A334,Skaters!$A1:$V623,10,FALSE)-AVERAGE(Skaters!J3:J623))/STDEV(Skaters!J3:J623)</f>
        <v>-1.0888218982755797</v>
      </c>
      <c r="J334" s="33">
        <f>(VLOOKUP($A334,Skaters!$A1:$V623,11,FALSE)-AVERAGE(Skaters!K3:K623))/STDEV(Skaters!K3:K623)</f>
        <v>0.1049931905952672</v>
      </c>
      <c r="K334" s="33">
        <f>(VLOOKUP($A334,Skaters!$A1:$V623,12,FALSE)-AVERAGE(Skaters!L3:L623))/STDEV(Skaters!L3:L623)</f>
        <v>-0.44713732788063476</v>
      </c>
      <c r="L334" s="33">
        <f>(VLOOKUP($A334,Skaters!$A1:$V623,13,FALSE)-AVERAGE(Skaters!M3:M623))/STDEV(Skaters!M3:M623)</f>
        <v>-0.60446222695266449</v>
      </c>
      <c r="M334" s="33">
        <f>(VLOOKUP($A334,Skaters!$A1:$V623,14,FALSE)-AVERAGE(Skaters!N3:N623))/STDEV(Skaters!N3:N623)</f>
        <v>-0.79214568859822809</v>
      </c>
      <c r="N334" s="33">
        <f>(VLOOKUP($A334,Skaters!$A1:$V623,15,FALSE)-AVERAGE(Skaters!O3:O623))/STDEV(Skaters!O3:O623)</f>
        <v>-0.88077640535413038</v>
      </c>
      <c r="O334" s="33">
        <f>(VLOOKUP($A334,Skaters!$A1:$V623,16,FALSE)-AVERAGE(Skaters!P3:P623))/STDEV(Skaters!P3:P623)</f>
        <v>1.3143877366982115</v>
      </c>
      <c r="P334" s="33">
        <f>(VLOOKUP($A334,Skaters!$A1:$V623,17,FALSE)-AVERAGE(Skaters!Q3:Q623))/STDEV(Skaters!Q3:Q623)</f>
        <v>-0.17180877508456593</v>
      </c>
      <c r="Q334" s="33">
        <f>(VLOOKUP($A334,Skaters!$A1:$V623,18,FALSE)-AVERAGE(Skaters!R3:R623))/STDEV(Skaters!R3:R623)</f>
        <v>-0.13586046928054668</v>
      </c>
      <c r="R334" s="33">
        <f>(VLOOKUP($A334,Skaters!$A1:$V623,19,FALSE)-AVERAGE(Skaters!S3:S623))/STDEV(Skaters!S3:S623)</f>
        <v>-0.93212926197728785</v>
      </c>
      <c r="S334" s="33">
        <f>(VLOOKUP($A334,Skaters!$A1:$V623,20,FALSE)-AVERAGE(Skaters!T3:T623))/STDEV(Skaters!T3:T623)</f>
        <v>-0.5927671975926263</v>
      </c>
      <c r="T334" s="33">
        <f>(VLOOKUP($A334,Skaters!$A1:$V623,21,FALSE)-AVERAGE(Skaters!U3:U623))/STDEV(Skaters!U3:U623)</f>
        <v>-0.64690234740083585</v>
      </c>
      <c r="U334" s="33">
        <f>(VLOOKUP($A334,Skaters!$A1:$V623,22,FALSE)-AVERAGE(Skaters!V3:V623))/STDEV(Skaters!V3:V623)</f>
        <v>-1.2078191348136267</v>
      </c>
      <c r="V334" s="33">
        <f>IFERROR((VLOOKUP($A334,Skaters!A1:X623,23,FALSE)-AVERAGE(Skaters!W3:W623))/STDEV(Skaters!W3:W623),0)</f>
        <v>0</v>
      </c>
      <c r="W334" s="33">
        <f>IFERROR((VLOOKUP($A334,Skaters!A1:X623,24,FALSE)-AVERAGE(Skaters!X3:X623))/STDEV(Skaters!X3:X623),0)</f>
        <v>0</v>
      </c>
    </row>
    <row r="335" spans="1:23" ht="21.25" customHeight="1" x14ac:dyDescent="0.2">
      <c r="A335" s="47" t="s">
        <v>518</v>
      </c>
      <c r="B335" s="38" t="s">
        <v>68</v>
      </c>
      <c r="C335" s="39">
        <v>30</v>
      </c>
      <c r="D335" s="38" t="s">
        <v>84</v>
      </c>
      <c r="E335" s="40">
        <f t="shared" si="10"/>
        <v>-1.2980019097433118</v>
      </c>
      <c r="F335" s="41">
        <f t="shared" si="11"/>
        <v>-3.2450047743582795E-2</v>
      </c>
      <c r="G335" s="42">
        <f>VLOOKUP(A335,Skaters!A1:G623,7,FALSE)</f>
        <v>40</v>
      </c>
      <c r="H335" s="43">
        <f>(VLOOKUP($A335,Skaters!$A1:$V623,8,FALSE)-AVERAGE(Skaters!H3:H623))/STDEV(Skaters!H3:H623)</f>
        <v>0.4924729036081445</v>
      </c>
      <c r="I335" s="33">
        <f>(VLOOKUP($A335,Skaters!$A1:$V623,10,FALSE)-AVERAGE(Skaters!J3:J623))/STDEV(Skaters!J3:J623)</f>
        <v>-1.2148191470977696</v>
      </c>
      <c r="J335" s="33">
        <f>(VLOOKUP($A335,Skaters!$A1:$V623,11,FALSE)-AVERAGE(Skaters!K3:K623))/STDEV(Skaters!K3:K623)</f>
        <v>-0.4086273663485277</v>
      </c>
      <c r="K335" s="33">
        <f>(VLOOKUP($A335,Skaters!$A1:$V623,12,FALSE)-AVERAGE(Skaters!L3:L623))/STDEV(Skaters!L3:L623)</f>
        <v>-0.82882005210892451</v>
      </c>
      <c r="L335" s="33">
        <f>(VLOOKUP($A335,Skaters!$A1:$V623,13,FALSE)-AVERAGE(Skaters!M3:M623))/STDEV(Skaters!M3:M623)</f>
        <v>-0.76044859069522319</v>
      </c>
      <c r="M335" s="33">
        <f>(VLOOKUP($A335,Skaters!$A1:$V623,14,FALSE)-AVERAGE(Skaters!N3:N623))/STDEV(Skaters!N3:N623)</f>
        <v>-0.78149347727919183</v>
      </c>
      <c r="N335" s="33">
        <f>(VLOOKUP($A335,Skaters!$A1:$V623,15,FALSE)-AVERAGE(Skaters!O3:O623))/STDEV(Skaters!O3:O623)</f>
        <v>-0.82751974423304109</v>
      </c>
      <c r="O335" s="33">
        <f>(VLOOKUP($A335,Skaters!$A1:$V623,16,FALSE)-AVERAGE(Skaters!P3:P623))/STDEV(Skaters!P3:P623)</f>
        <v>1.5978746775881703</v>
      </c>
      <c r="P335" s="33">
        <f>(VLOOKUP($A335,Skaters!$A1:$V623,17,FALSE)-AVERAGE(Skaters!Q3:Q623))/STDEV(Skaters!Q3:Q623)</f>
        <v>-0.84619949419325957</v>
      </c>
      <c r="Q335" s="33">
        <f>(VLOOKUP($A335,Skaters!$A1:$V623,18,FALSE)-AVERAGE(Skaters!R3:R623))/STDEV(Skaters!R3:R623)</f>
        <v>0.31553826104307964</v>
      </c>
      <c r="R335" s="33">
        <f>(VLOOKUP($A335,Skaters!$A1:$V623,19,FALSE)-AVERAGE(Skaters!S3:S623))/STDEV(Skaters!S3:S623)</f>
        <v>-1.1480248881621042</v>
      </c>
      <c r="S335" s="33">
        <f>(VLOOKUP($A335,Skaters!$A1:$V623,20,FALSE)-AVERAGE(Skaters!T3:T623))/STDEV(Skaters!T3:T623)</f>
        <v>-0.5927671975926263</v>
      </c>
      <c r="T335" s="33">
        <f>(VLOOKUP($A335,Skaters!$A1:$V623,21,FALSE)-AVERAGE(Skaters!U3:U623))/STDEV(Skaters!U3:U623)</f>
        <v>-0.64690234740083585</v>
      </c>
      <c r="U335" s="33">
        <f>(VLOOKUP($A335,Skaters!$A1:$V623,22,FALSE)-AVERAGE(Skaters!V3:V623))/STDEV(Skaters!V3:V623)</f>
        <v>-1.2078191348136267</v>
      </c>
      <c r="V335" s="33">
        <f>IFERROR((VLOOKUP($A335,Skaters!A1:X623,23,FALSE)-AVERAGE(Skaters!W3:W623))/STDEV(Skaters!W3:W623),0)</f>
        <v>0</v>
      </c>
      <c r="W335" s="33">
        <f>IFERROR((VLOOKUP($A335,Skaters!A1:X623,24,FALSE)-AVERAGE(Skaters!X3:X623))/STDEV(Skaters!X3:X623),0)</f>
        <v>0</v>
      </c>
    </row>
    <row r="336" spans="1:23" ht="21.25" customHeight="1" x14ac:dyDescent="0.2">
      <c r="A336" s="47" t="s">
        <v>357</v>
      </c>
      <c r="B336" s="38" t="s">
        <v>100</v>
      </c>
      <c r="C336" s="39">
        <v>24</v>
      </c>
      <c r="D336" s="38" t="s">
        <v>60</v>
      </c>
      <c r="E336" s="40">
        <f t="shared" si="10"/>
        <v>-1.3040006971661735</v>
      </c>
      <c r="F336" s="41">
        <f t="shared" si="11"/>
        <v>-3.2600017429154339E-2</v>
      </c>
      <c r="G336" s="42">
        <f>VLOOKUP(A336,Skaters!A1:G623,7,FALSE)</f>
        <v>40</v>
      </c>
      <c r="H336" s="43">
        <f>(VLOOKUP($A336,Skaters!$A1:$V623,8,FALSE)-AVERAGE(Skaters!H3:H623))/STDEV(Skaters!H3:H623)</f>
        <v>-0.36352397817260945</v>
      </c>
      <c r="I336" s="33">
        <f>(VLOOKUP($A336,Skaters!$A1:$V623,10,FALSE)-AVERAGE(Skaters!J3:J623))/STDEV(Skaters!J3:J623)</f>
        <v>0.26160914916288103</v>
      </c>
      <c r="J336" s="33">
        <f>(VLOOKUP($A336,Skaters!$A1:$V623,11,FALSE)-AVERAGE(Skaters!K3:K623))/STDEV(Skaters!K3:K623)</f>
        <v>-0.42345084491735818</v>
      </c>
      <c r="K336" s="33">
        <f>(VLOOKUP($A336,Skaters!$A1:$V623,12,FALSE)-AVERAGE(Skaters!L3:L623))/STDEV(Skaters!L3:L623)</f>
        <v>-0.1424678322744419</v>
      </c>
      <c r="L336" s="33">
        <f>(VLOOKUP($A336,Skaters!$A1:$V623,13,FALSE)-AVERAGE(Skaters!M3:M623))/STDEV(Skaters!M3:M623)</f>
        <v>9.8527771810055495E-2</v>
      </c>
      <c r="M336" s="33">
        <f>(VLOOKUP($A336,Skaters!$A1:$V623,14,FALSE)-AVERAGE(Skaters!N3:N623))/STDEV(Skaters!N3:N623)</f>
        <v>-2.3923427896717839E-2</v>
      </c>
      <c r="N336" s="33">
        <f>(VLOOKUP($A336,Skaters!$A1:$V623,15,FALSE)-AVERAGE(Skaters!O3:O623))/STDEV(Skaters!O3:O623)</f>
        <v>8.3151728338593259E-2</v>
      </c>
      <c r="O336" s="33">
        <f>(VLOOKUP($A336,Skaters!$A1:$V623,16,FALSE)-AVERAGE(Skaters!P3:P623))/STDEV(Skaters!P3:P623)</f>
        <v>-0.75779051197171365</v>
      </c>
      <c r="P336" s="33">
        <f>(VLOOKUP($A336,Skaters!$A1:$V623,17,FALSE)-AVERAGE(Skaters!Q3:Q623))/STDEV(Skaters!Q3:Q623)</f>
        <v>-1.2626899600173052</v>
      </c>
      <c r="Q336" s="33">
        <f>(VLOOKUP($A336,Skaters!$A1:$V623,18,FALSE)-AVERAGE(Skaters!R3:R623))/STDEV(Skaters!R3:R623)</f>
        <v>-0.56604798958863156</v>
      </c>
      <c r="R336" s="33">
        <f>(VLOOKUP($A336,Skaters!$A1:$V623,19,FALSE)-AVERAGE(Skaters!S3:S623))/STDEV(Skaters!S3:S623)</f>
        <v>-6.1836472590004715E-2</v>
      </c>
      <c r="S336" s="33">
        <f>(VLOOKUP($A336,Skaters!$A1:$V623,20,FALSE)-AVERAGE(Skaters!T3:T623))/STDEV(Skaters!T3:T623)</f>
        <v>-0.5927671975926263</v>
      </c>
      <c r="T336" s="33">
        <f>(VLOOKUP($A336,Skaters!$A1:$V623,21,FALSE)-AVERAGE(Skaters!U3:U623))/STDEV(Skaters!U3:U623)</f>
        <v>-0.64690234740083585</v>
      </c>
      <c r="U336" s="33">
        <f>(VLOOKUP($A336,Skaters!$A1:$V623,22,FALSE)-AVERAGE(Skaters!V3:V623))/STDEV(Skaters!V3:V623)</f>
        <v>-1.2078191348136267</v>
      </c>
      <c r="V336" s="33">
        <f>IFERROR((VLOOKUP($A336,Skaters!A1:X623,23,FALSE)-AVERAGE(Skaters!W3:W623))/STDEV(Skaters!W3:W623),0)</f>
        <v>0</v>
      </c>
      <c r="W336" s="33">
        <f>IFERROR((VLOOKUP($A336,Skaters!A1:X623,24,FALSE)-AVERAGE(Skaters!X3:X623))/STDEV(Skaters!X3:X623),0)</f>
        <v>0</v>
      </c>
    </row>
    <row r="337" spans="1:23" ht="21.25" customHeight="1" x14ac:dyDescent="0.15">
      <c r="A337" s="44" t="s">
        <v>351</v>
      </c>
      <c r="B337" s="45" t="s">
        <v>74</v>
      </c>
      <c r="C337" s="46">
        <v>24</v>
      </c>
      <c r="D337" s="45" t="s">
        <v>103</v>
      </c>
      <c r="E337" s="40">
        <f t="shared" si="10"/>
        <v>-1.3085169371693537</v>
      </c>
      <c r="F337" s="41">
        <f t="shared" si="11"/>
        <v>-3.191504724803302E-2</v>
      </c>
      <c r="G337" s="42">
        <f>VLOOKUP(A337,Skaters!A1:G623,7,FALSE)</f>
        <v>41</v>
      </c>
      <c r="H337" s="43">
        <f>(VLOOKUP($A337,Skaters!$A1:$V623,8,FALSE)-AVERAGE(Skaters!H3:H623))/STDEV(Skaters!H3:H623)</f>
        <v>-0.45213230614341227</v>
      </c>
      <c r="I337" s="33">
        <f>(VLOOKUP($A337,Skaters!$A1:$V623,10,FALSE)-AVERAGE(Skaters!J3:J623))/STDEV(Skaters!J3:J623)</f>
        <v>5.0711567505431675E-2</v>
      </c>
      <c r="J337" s="33">
        <f>(VLOOKUP($A337,Skaters!$A1:$V623,11,FALSE)-AVERAGE(Skaters!K3:K623))/STDEV(Skaters!K3:K623)</f>
        <v>-9.7846438796848414E-2</v>
      </c>
      <c r="K337" s="33">
        <f>(VLOOKUP($A337,Skaters!$A1:$V623,12,FALSE)-AVERAGE(Skaters!L3:L623))/STDEV(Skaters!L3:L623)</f>
        <v>-3.7508331362346811E-2</v>
      </c>
      <c r="L337" s="33">
        <f>(VLOOKUP($A337,Skaters!$A1:$V623,13,FALSE)-AVERAGE(Skaters!M3:M623))/STDEV(Skaters!M3:M623)</f>
        <v>-0.24294091043919452</v>
      </c>
      <c r="M337" s="33">
        <f>(VLOOKUP($A337,Skaters!$A1:$V623,14,FALSE)-AVERAGE(Skaters!N3:N623))/STDEV(Skaters!N3:N623)</f>
        <v>0.33052587875328221</v>
      </c>
      <c r="N337" s="33">
        <f>(VLOOKUP($A337,Skaters!$A1:$V623,15,FALSE)-AVERAGE(Skaters!O3:O623))/STDEV(Skaters!O3:O623)</f>
        <v>0.35971974148343044</v>
      </c>
      <c r="O337" s="33">
        <f>(VLOOKUP($A337,Skaters!$A1:$V623,16,FALSE)-AVERAGE(Skaters!P3:P623))/STDEV(Skaters!P3:P623)</f>
        <v>-0.59099360020945557</v>
      </c>
      <c r="P337" s="33">
        <f>(VLOOKUP($A337,Skaters!$A1:$V623,17,FALSE)-AVERAGE(Skaters!Q3:Q623))/STDEV(Skaters!Q3:Q623)</f>
        <v>-1.3929804538460278</v>
      </c>
      <c r="Q337" s="33">
        <f>(VLOOKUP($A337,Skaters!$A1:$V623,18,FALSE)-AVERAGE(Skaters!R3:R623))/STDEV(Skaters!R3:R623)</f>
        <v>-0.78716729671271735</v>
      </c>
      <c r="R337" s="33">
        <f>(VLOOKUP($A337,Skaters!$A1:$V623,19,FALSE)-AVERAGE(Skaters!S3:S623))/STDEV(Skaters!S3:S623)</f>
        <v>-2.4142808823329698E-2</v>
      </c>
      <c r="S337" s="33">
        <f>(VLOOKUP($A337,Skaters!$A1:$V623,20,FALSE)-AVERAGE(Skaters!T3:T623))/STDEV(Skaters!T3:T623)</f>
        <v>1.0319056406681677</v>
      </c>
      <c r="T337" s="33">
        <f>(VLOOKUP($A337,Skaters!$A1:$V623,21,FALSE)-AVERAGE(Skaters!U3:U623))/STDEV(Skaters!U3:U623)</f>
        <v>1.1148632493159436</v>
      </c>
      <c r="U337" s="33">
        <f>(VLOOKUP($A337,Skaters!$A1:$V623,22,FALSE)-AVERAGE(Skaters!V3:V623))/STDEV(Skaters!V3:V623)</f>
        <v>1.0045219861203813</v>
      </c>
      <c r="V337" s="33">
        <f>IFERROR((VLOOKUP($A337,Skaters!A1:X623,23,FALSE)-AVERAGE(Skaters!W3:W623))/STDEV(Skaters!W3:W623),0)</f>
        <v>0</v>
      </c>
      <c r="W337" s="33">
        <f>IFERROR((VLOOKUP($A337,Skaters!A1:X623,24,FALSE)-AVERAGE(Skaters!X3:X623))/STDEV(Skaters!X3:X623),0)</f>
        <v>0</v>
      </c>
    </row>
    <row r="338" spans="1:23" ht="21.25" customHeight="1" x14ac:dyDescent="0.15">
      <c r="A338" s="44" t="s">
        <v>373</v>
      </c>
      <c r="B338" s="45" t="s">
        <v>216</v>
      </c>
      <c r="C338" s="46">
        <v>23</v>
      </c>
      <c r="D338" s="45" t="s">
        <v>73</v>
      </c>
      <c r="E338" s="40">
        <f t="shared" si="10"/>
        <v>-1.3323180897734457</v>
      </c>
      <c r="F338" s="41">
        <f t="shared" si="11"/>
        <v>-3.4162002301883224E-2</v>
      </c>
      <c r="G338" s="42">
        <f>VLOOKUP(A338,Skaters!A1:G623,7,FALSE)</f>
        <v>39</v>
      </c>
      <c r="H338" s="43">
        <f>(VLOOKUP($A338,Skaters!$A1:$V623,8,FALSE)-AVERAGE(Skaters!H3:H623))/STDEV(Skaters!H3:H623)</f>
        <v>-0.32808757849877512</v>
      </c>
      <c r="I338" s="33">
        <f>(VLOOKUP($A338,Skaters!$A1:$V623,10,FALSE)-AVERAGE(Skaters!J3:J623))/STDEV(Skaters!J3:J623)</f>
        <v>0.19903018799863917</v>
      </c>
      <c r="J338" s="33">
        <f>(VLOOKUP($A338,Skaters!$A1:$V623,11,FALSE)-AVERAGE(Skaters!K3:K623))/STDEV(Skaters!K3:K623)</f>
        <v>-0.24842708107940642</v>
      </c>
      <c r="K338" s="33">
        <f>(VLOOKUP($A338,Skaters!$A1:$V623,12,FALSE)-AVERAGE(Skaters!L3:L623))/STDEV(Skaters!L3:L623)</f>
        <v>-6.2119449732382051E-2</v>
      </c>
      <c r="L338" s="33">
        <f>(VLOOKUP($A338,Skaters!$A1:$V623,13,FALSE)-AVERAGE(Skaters!M3:M623))/STDEV(Skaters!M3:M623)</f>
        <v>-0.30333833301706153</v>
      </c>
      <c r="M338" s="33">
        <f>(VLOOKUP($A338,Skaters!$A1:$V623,14,FALSE)-AVERAGE(Skaters!N3:N623))/STDEV(Skaters!N3:N623)</f>
        <v>-8.6113630660106504E-3</v>
      </c>
      <c r="N338" s="33">
        <f>(VLOOKUP($A338,Skaters!$A1:$V623,15,FALSE)-AVERAGE(Skaters!O3:O623))/STDEV(Skaters!O3:O623)</f>
        <v>2.6653941257804663E-2</v>
      </c>
      <c r="O338" s="33">
        <f>(VLOOKUP($A338,Skaters!$A1:$V623,16,FALSE)-AVERAGE(Skaters!P3:P623))/STDEV(Skaters!P3:P623)</f>
        <v>-0.6904762922977763</v>
      </c>
      <c r="P338" s="33">
        <f>(VLOOKUP($A338,Skaters!$A1:$V623,17,FALSE)-AVERAGE(Skaters!Q3:Q623))/STDEV(Skaters!Q3:Q623)</f>
        <v>0.32065623871760951</v>
      </c>
      <c r="Q338" s="33">
        <f>(VLOOKUP($A338,Skaters!$A1:$V623,18,FALSE)-AVERAGE(Skaters!R3:R623))/STDEV(Skaters!R3:R623)</f>
        <v>-0.31576051263564525</v>
      </c>
      <c r="R338" s="33">
        <f>(VLOOKUP($A338,Skaters!$A1:$V623,19,FALSE)-AVERAGE(Skaters!S3:S623))/STDEV(Skaters!S3:S623)</f>
        <v>0.12451416442093241</v>
      </c>
      <c r="S338" s="33">
        <f>(VLOOKUP($A338,Skaters!$A1:$V623,20,FALSE)-AVERAGE(Skaters!T3:T623))/STDEV(Skaters!T3:T623)</f>
        <v>-0.49719091629082873</v>
      </c>
      <c r="T338" s="33">
        <f>(VLOOKUP($A338,Skaters!$A1:$V623,21,FALSE)-AVERAGE(Skaters!U3:U623))/STDEV(Skaters!U3:U623)</f>
        <v>-0.44547082418849976</v>
      </c>
      <c r="U338" s="33">
        <f>(VLOOKUP($A338,Skaters!$A1:$V623,22,FALSE)-AVERAGE(Skaters!V3:V623))/STDEV(Skaters!V3:V623)</f>
        <v>0.29249381793883406</v>
      </c>
      <c r="V338" s="33">
        <f>IFERROR((VLOOKUP($A338,Skaters!A1:X623,23,FALSE)-AVERAGE(Skaters!W3:W623))/STDEV(Skaters!W3:W623),0)</f>
        <v>0</v>
      </c>
      <c r="W338" s="33">
        <f>IFERROR((VLOOKUP($A338,Skaters!A1:X623,24,FALSE)-AVERAGE(Skaters!X3:X623))/STDEV(Skaters!X3:X623),0)</f>
        <v>0</v>
      </c>
    </row>
    <row r="339" spans="1:23" ht="21.25" customHeight="1" x14ac:dyDescent="0.15">
      <c r="A339" s="44" t="s">
        <v>438</v>
      </c>
      <c r="B339" s="45" t="s">
        <v>86</v>
      </c>
      <c r="C339" s="46">
        <v>27</v>
      </c>
      <c r="D339" s="45" t="s">
        <v>60</v>
      </c>
      <c r="E339" s="40">
        <f t="shared" si="10"/>
        <v>-1.3325741739609893</v>
      </c>
      <c r="F339" s="41">
        <f t="shared" si="11"/>
        <v>-3.2501809120999738E-2</v>
      </c>
      <c r="G339" s="42">
        <f>VLOOKUP(A339,Skaters!A1:G623,7,FALSE)</f>
        <v>41</v>
      </c>
      <c r="H339" s="43">
        <f>(VLOOKUP($A339,Skaters!$A1:$V623,8,FALSE)-AVERAGE(Skaters!H3:H623))/STDEV(Skaters!H3:H623)</f>
        <v>-0.42210372024979353</v>
      </c>
      <c r="I339" s="33">
        <f>(VLOOKUP($A339,Skaters!$A1:$V623,10,FALSE)-AVERAGE(Skaters!J3:J623))/STDEV(Skaters!J3:J623)</f>
        <v>-1.3818154738124071E-2</v>
      </c>
      <c r="J339" s="33">
        <f>(VLOOKUP($A339,Skaters!$A1:$V623,11,FALSE)-AVERAGE(Skaters!K3:K623))/STDEV(Skaters!K3:K623)</f>
        <v>-0.25760181763491169</v>
      </c>
      <c r="K339" s="33">
        <f>(VLOOKUP($A339,Skaters!$A1:$V623,12,FALSE)-AVERAGE(Skaters!L3:L623))/STDEV(Skaters!L3:L623)</f>
        <v>-0.16816552788839356</v>
      </c>
      <c r="L339" s="33">
        <f>(VLOOKUP($A339,Skaters!$A1:$V623,13,FALSE)-AVERAGE(Skaters!M3:M623))/STDEV(Skaters!M3:M623)</f>
        <v>-0.49912611942883128</v>
      </c>
      <c r="M339" s="33">
        <f>(VLOOKUP($A339,Skaters!$A1:$V623,14,FALSE)-AVERAGE(Skaters!N3:N623))/STDEV(Skaters!N3:N623)</f>
        <v>-0.78862919959335231</v>
      </c>
      <c r="N339" s="33">
        <f>(VLOOKUP($A339,Skaters!$A1:$V623,15,FALSE)-AVERAGE(Skaters!O3:O623))/STDEV(Skaters!O3:O623)</f>
        <v>-0.90205946839608619</v>
      </c>
      <c r="O339" s="33">
        <f>(VLOOKUP($A339,Skaters!$A1:$V623,16,FALSE)-AVERAGE(Skaters!P3:P623))/STDEV(Skaters!P3:P623)</f>
        <v>-0.53599883467262655</v>
      </c>
      <c r="P339" s="33">
        <f>(VLOOKUP($A339,Skaters!$A1:$V623,17,FALSE)-AVERAGE(Skaters!Q3:Q623))/STDEV(Skaters!Q3:Q623)</f>
        <v>-5.9581290864312395E-2</v>
      </c>
      <c r="Q339" s="33">
        <f>(VLOOKUP($A339,Skaters!$A1:$V623,18,FALSE)-AVERAGE(Skaters!R3:R623))/STDEV(Skaters!R3:R623)</f>
        <v>0.87603022090959071</v>
      </c>
      <c r="R339" s="33">
        <f>(VLOOKUP($A339,Skaters!$A1:$V623,19,FALSE)-AVERAGE(Skaters!S3:S623))/STDEV(Skaters!S3:S623)</f>
        <v>5.3891008245791371E-2</v>
      </c>
      <c r="S339" s="33">
        <f>(VLOOKUP($A339,Skaters!$A1:$V623,20,FALSE)-AVERAGE(Skaters!T3:T623))/STDEV(Skaters!T3:T623)</f>
        <v>1.3512390369056344</v>
      </c>
      <c r="T339" s="33">
        <f>(VLOOKUP($A339,Skaters!$A1:$V623,21,FALSE)-AVERAGE(Skaters!U3:U623))/STDEV(Skaters!U3:U623)</f>
        <v>1.4731294859139255</v>
      </c>
      <c r="U339" s="33">
        <f>(VLOOKUP($A339,Skaters!$A1:$V623,22,FALSE)-AVERAGE(Skaters!V3:V623))/STDEV(Skaters!V3:V623)</f>
        <v>0.99821253832858592</v>
      </c>
      <c r="V339" s="33">
        <f>IFERROR((VLOOKUP($A339,Skaters!A1:X623,23,FALSE)-AVERAGE(Skaters!W3:W623))/STDEV(Skaters!W3:W623),0)</f>
        <v>0</v>
      </c>
      <c r="W339" s="33">
        <f>IFERROR((VLOOKUP($A339,Skaters!A1:X623,24,FALSE)-AVERAGE(Skaters!X3:X623))/STDEV(Skaters!X3:X623),0)</f>
        <v>0</v>
      </c>
    </row>
    <row r="340" spans="1:23" ht="21.25" customHeight="1" x14ac:dyDescent="0.15">
      <c r="A340" s="37" t="s">
        <v>555</v>
      </c>
      <c r="B340" s="38" t="s">
        <v>95</v>
      </c>
      <c r="C340" s="39">
        <v>23</v>
      </c>
      <c r="D340" s="38" t="s">
        <v>84</v>
      </c>
      <c r="E340" s="40">
        <f t="shared" si="10"/>
        <v>-1.3376048092936974</v>
      </c>
      <c r="F340" s="41">
        <f t="shared" si="11"/>
        <v>-3.3440120232342434E-2</v>
      </c>
      <c r="G340" s="42">
        <f>VLOOKUP(A340,Skaters!A1:G623,7,FALSE)</f>
        <v>40</v>
      </c>
      <c r="H340" s="43">
        <f>(VLOOKUP($A340,Skaters!$A1:$V623,8,FALSE)-AVERAGE(Skaters!H3:H623))/STDEV(Skaters!H3:H623)</f>
        <v>0.8990473393709435</v>
      </c>
      <c r="I340" s="33">
        <f>(VLOOKUP($A340,Skaters!$A1:$V623,10,FALSE)-AVERAGE(Skaters!J3:J623))/STDEV(Skaters!J3:J623)</f>
        <v>-0.97593327736826863</v>
      </c>
      <c r="J340" s="33">
        <f>(VLOOKUP($A340,Skaters!$A1:$V623,11,FALSE)-AVERAGE(Skaters!K3:K623))/STDEV(Skaters!K3:K623)</f>
        <v>-0.53753347007132157</v>
      </c>
      <c r="K340" s="33">
        <f>(VLOOKUP($A340,Skaters!$A1:$V623,12,FALSE)-AVERAGE(Skaters!L3:L623))/STDEV(Skaters!L3:L623)</f>
        <v>-0.79715666121216389</v>
      </c>
      <c r="L340" s="33">
        <f>(VLOOKUP($A340,Skaters!$A1:$V623,13,FALSE)-AVERAGE(Skaters!M3:M623))/STDEV(Skaters!M3:M623)</f>
        <v>-1.1097644734496501</v>
      </c>
      <c r="M340" s="33">
        <f>(VLOOKUP($A340,Skaters!$A1:$V623,14,FALSE)-AVERAGE(Skaters!N3:N623))/STDEV(Skaters!N3:N623)</f>
        <v>-0.78213122216784714</v>
      </c>
      <c r="N340" s="33">
        <f>(VLOOKUP($A340,Skaters!$A1:$V623,15,FALSE)-AVERAGE(Skaters!O3:O623))/STDEV(Skaters!O3:O623)</f>
        <v>-0.8610064576241806</v>
      </c>
      <c r="O340" s="33">
        <f>(VLOOKUP($A340,Skaters!$A1:$V623,16,FALSE)-AVERAGE(Skaters!P3:P623))/STDEV(Skaters!P3:P623)</f>
        <v>1.6714718130482904</v>
      </c>
      <c r="P340" s="33">
        <f>(VLOOKUP($A340,Skaters!$A1:$V623,17,FALSE)-AVERAGE(Skaters!Q3:Q623))/STDEV(Skaters!Q3:Q623)</f>
        <v>0.61386607294407369</v>
      </c>
      <c r="Q340" s="33">
        <f>(VLOOKUP($A340,Skaters!$A1:$V623,18,FALSE)-AVERAGE(Skaters!R3:R623))/STDEV(Skaters!R3:R623)</f>
        <v>0.47516105617143306</v>
      </c>
      <c r="R340" s="33">
        <f>(VLOOKUP($A340,Skaters!$A1:$V623,19,FALSE)-AVERAGE(Skaters!S3:S623))/STDEV(Skaters!S3:S623)</f>
        <v>-0.88385861321095271</v>
      </c>
      <c r="S340" s="33">
        <f>(VLOOKUP($A340,Skaters!$A1:$V623,20,FALSE)-AVERAGE(Skaters!T3:T623))/STDEV(Skaters!T3:T623)</f>
        <v>-0.5927671975926263</v>
      </c>
      <c r="T340" s="33">
        <f>(VLOOKUP($A340,Skaters!$A1:$V623,21,FALSE)-AVERAGE(Skaters!U3:U623))/STDEV(Skaters!U3:U623)</f>
        <v>-0.64690234740083585</v>
      </c>
      <c r="U340" s="33">
        <f>(VLOOKUP($A340,Skaters!$A1:$V623,22,FALSE)-AVERAGE(Skaters!V3:V623))/STDEV(Skaters!V3:V623)</f>
        <v>-1.2078191348136267</v>
      </c>
      <c r="V340" s="33">
        <f>IFERROR((VLOOKUP($A340,Skaters!A1:X623,23,FALSE)-AVERAGE(Skaters!W3:W623))/STDEV(Skaters!W3:W623),0)</f>
        <v>0</v>
      </c>
      <c r="W340" s="33">
        <f>IFERROR((VLOOKUP($A340,Skaters!A1:X623,24,FALSE)-AVERAGE(Skaters!X3:X623))/STDEV(Skaters!X3:X623),0)</f>
        <v>0</v>
      </c>
    </row>
    <row r="341" spans="1:23" ht="21.25" customHeight="1" x14ac:dyDescent="0.2">
      <c r="A341" s="47" t="s">
        <v>460</v>
      </c>
      <c r="B341" s="38" t="s">
        <v>81</v>
      </c>
      <c r="C341" s="39">
        <v>30</v>
      </c>
      <c r="D341" s="38" t="s">
        <v>63</v>
      </c>
      <c r="E341" s="40">
        <f t="shared" si="10"/>
        <v>-1.3572047595481722</v>
      </c>
      <c r="F341" s="41">
        <f t="shared" si="11"/>
        <v>-3.0845562717003915E-2</v>
      </c>
      <c r="G341" s="42">
        <f>VLOOKUP(A341,Skaters!A1:G623,7,FALSE)</f>
        <v>44</v>
      </c>
      <c r="H341" s="43">
        <f>(VLOOKUP($A341,Skaters!$A1:$V623,8,FALSE)-AVERAGE(Skaters!H3:H623))/STDEV(Skaters!H3:H623)</f>
        <v>-0.50698044691661059</v>
      </c>
      <c r="I341" s="33">
        <f>(VLOOKUP($A341,Skaters!$A1:$V623,10,FALSE)-AVERAGE(Skaters!J3:J623))/STDEV(Skaters!J3:J623)</f>
        <v>9.3416479306652575E-2</v>
      </c>
      <c r="J341" s="33">
        <f>(VLOOKUP($A341,Skaters!$A1:$V623,11,FALSE)-AVERAGE(Skaters!K3:K623))/STDEV(Skaters!K3:K623)</f>
        <v>-0.5301161821430872</v>
      </c>
      <c r="K341" s="33">
        <f>(VLOOKUP($A341,Skaters!$A1:$V623,12,FALSE)-AVERAGE(Skaters!L3:L623))/STDEV(Skaters!L3:L623)</f>
        <v>-0.28865231966703675</v>
      </c>
      <c r="L341" s="33">
        <f>(VLOOKUP($A341,Skaters!$A1:$V623,13,FALSE)-AVERAGE(Skaters!M3:M623))/STDEV(Skaters!M3:M623)</f>
        <v>-0.69879656461620798</v>
      </c>
      <c r="M341" s="33">
        <f>(VLOOKUP($A341,Skaters!$A1:$V623,14,FALSE)-AVERAGE(Skaters!N3:N623))/STDEV(Skaters!N3:N623)</f>
        <v>-0.5877333148417081</v>
      </c>
      <c r="N341" s="33">
        <f>(VLOOKUP($A341,Skaters!$A1:$V623,15,FALSE)-AVERAGE(Skaters!O3:O623))/STDEV(Skaters!O3:O623)</f>
        <v>-0.69231377535306116</v>
      </c>
      <c r="O341" s="33">
        <f>(VLOOKUP($A341,Skaters!$A1:$V623,16,FALSE)-AVERAGE(Skaters!P3:P623))/STDEV(Skaters!P3:P623)</f>
        <v>-0.32753451509599329</v>
      </c>
      <c r="P341" s="33">
        <f>(VLOOKUP($A341,Skaters!$A1:$V623,17,FALSE)-AVERAGE(Skaters!Q3:Q623))/STDEV(Skaters!Q3:Q623)</f>
        <v>0.45920028786687694</v>
      </c>
      <c r="Q341" s="33">
        <f>(VLOOKUP($A341,Skaters!$A1:$V623,18,FALSE)-AVERAGE(Skaters!R3:R623))/STDEV(Skaters!R3:R623)</f>
        <v>0.798139798353525</v>
      </c>
      <c r="R341" s="33">
        <f>(VLOOKUP($A341,Skaters!$A1:$V623,19,FALSE)-AVERAGE(Skaters!S3:S623))/STDEV(Skaters!S3:S623)</f>
        <v>0.34051258444913224</v>
      </c>
      <c r="S341" s="33">
        <f>(VLOOKUP($A341,Skaters!$A1:$V623,20,FALSE)-AVERAGE(Skaters!T3:T623))/STDEV(Skaters!T3:T623)</f>
        <v>-0.55597871055082004</v>
      </c>
      <c r="T341" s="33">
        <f>(VLOOKUP($A341,Skaters!$A1:$V623,21,FALSE)-AVERAGE(Skaters!U3:U623))/STDEV(Skaters!U3:U623)</f>
        <v>-0.54203780659475931</v>
      </c>
      <c r="U341" s="33">
        <f>(VLOOKUP($A341,Skaters!$A1:$V623,22,FALSE)-AVERAGE(Skaters!V3:V623))/STDEV(Skaters!V3:V623)</f>
        <v>-1.2078191348136267</v>
      </c>
      <c r="V341" s="33">
        <f>IFERROR((VLOOKUP($A341,Skaters!A1:X623,23,FALSE)-AVERAGE(Skaters!W3:W623))/STDEV(Skaters!W3:W623),0)</f>
        <v>0</v>
      </c>
      <c r="W341" s="33">
        <f>IFERROR((VLOOKUP($A341,Skaters!A1:X623,24,FALSE)-AVERAGE(Skaters!X3:X623))/STDEV(Skaters!X3:X623),0)</f>
        <v>0</v>
      </c>
    </row>
    <row r="342" spans="1:23" ht="21.25" customHeight="1" x14ac:dyDescent="0.2">
      <c r="A342" s="47" t="s">
        <v>370</v>
      </c>
      <c r="B342" s="38" t="s">
        <v>138</v>
      </c>
      <c r="C342" s="39">
        <v>21</v>
      </c>
      <c r="D342" s="38" t="s">
        <v>84</v>
      </c>
      <c r="E342" s="40">
        <f t="shared" si="10"/>
        <v>-1.3915318097383078</v>
      </c>
      <c r="F342" s="41">
        <f t="shared" si="11"/>
        <v>-3.2361204877635066E-2</v>
      </c>
      <c r="G342" s="42">
        <f>VLOOKUP(A342,Skaters!A1:G623,7,FALSE)</f>
        <v>43</v>
      </c>
      <c r="H342" s="43">
        <f>(VLOOKUP($A342,Skaters!$A1:$V623,8,FALSE)-AVERAGE(Skaters!H3:H623))/STDEV(Skaters!H3:H623)</f>
        <v>0.31953434584741441</v>
      </c>
      <c r="I342" s="33">
        <f>(VLOOKUP($A342,Skaters!$A1:$V623,10,FALSE)-AVERAGE(Skaters!J3:J623))/STDEV(Skaters!J3:J623)</f>
        <v>-0.32025967256851151</v>
      </c>
      <c r="J342" s="33">
        <f>(VLOOKUP($A342,Skaters!$A1:$V623,11,FALSE)-AVERAGE(Skaters!K3:K623))/STDEV(Skaters!K3:K623)</f>
        <v>9.1598913897967135E-2</v>
      </c>
      <c r="K342" s="33">
        <f>(VLOOKUP($A342,Skaters!$A1:$V623,12,FALSE)-AVERAGE(Skaters!L3:L623))/STDEV(Skaters!L3:L623)</f>
        <v>-9.3416261254861896E-2</v>
      </c>
      <c r="L342" s="33">
        <f>(VLOOKUP($A342,Skaters!$A1:$V623,13,FALSE)-AVERAGE(Skaters!M3:M623))/STDEV(Skaters!M3:M623)</f>
        <v>-0.65554200886758918</v>
      </c>
      <c r="M342" s="33">
        <f>(VLOOKUP($A342,Skaters!$A1:$V623,14,FALSE)-AVERAGE(Skaters!N3:N623))/STDEV(Skaters!N3:N623)</f>
        <v>-0.28002162665859359</v>
      </c>
      <c r="N342" s="33">
        <f>(VLOOKUP($A342,Skaters!$A1:$V623,15,FALSE)-AVERAGE(Skaters!O3:O623))/STDEV(Skaters!O3:O623)</f>
        <v>0.20572062950691181</v>
      </c>
      <c r="O342" s="33">
        <f>(VLOOKUP($A342,Skaters!$A1:$V623,16,FALSE)-AVERAGE(Skaters!P3:P623))/STDEV(Skaters!P3:P623)</f>
        <v>0.55571735453950899</v>
      </c>
      <c r="P342" s="33">
        <f>(VLOOKUP($A342,Skaters!$A1:$V623,17,FALSE)-AVERAGE(Skaters!Q3:Q623))/STDEV(Skaters!Q3:Q623)</f>
        <v>-0.46048259230600747</v>
      </c>
      <c r="Q342" s="33">
        <f>(VLOOKUP($A342,Skaters!$A1:$V623,18,FALSE)-AVERAGE(Skaters!R3:R623))/STDEV(Skaters!R3:R623)</f>
        <v>-1.2687670262465951</v>
      </c>
      <c r="R342" s="33">
        <f>(VLOOKUP($A342,Skaters!$A1:$V623,19,FALSE)-AVERAGE(Skaters!S3:S623))/STDEV(Skaters!S3:S623)</f>
        <v>-0.52803641600603446</v>
      </c>
      <c r="S342" s="33">
        <f>(VLOOKUP($A342,Skaters!$A1:$V623,20,FALSE)-AVERAGE(Skaters!T3:T623))/STDEV(Skaters!T3:T623)</f>
        <v>-0.5927671975926263</v>
      </c>
      <c r="T342" s="33">
        <f>(VLOOKUP($A342,Skaters!$A1:$V623,21,FALSE)-AVERAGE(Skaters!U3:U623))/STDEV(Skaters!U3:U623)</f>
        <v>-0.64690234740083585</v>
      </c>
      <c r="U342" s="33">
        <f>(VLOOKUP($A342,Skaters!$A1:$V623,22,FALSE)-AVERAGE(Skaters!V3:V623))/STDEV(Skaters!V3:V623)</f>
        <v>-1.2078191348136267</v>
      </c>
      <c r="V342" s="33">
        <f>IFERROR((VLOOKUP($A342,Skaters!A1:X623,23,FALSE)-AVERAGE(Skaters!W3:W623))/STDEV(Skaters!W3:W623),0)</f>
        <v>0</v>
      </c>
      <c r="W342" s="33">
        <f>IFERROR((VLOOKUP($A342,Skaters!A1:X623,24,FALSE)-AVERAGE(Skaters!X3:X623))/STDEV(Skaters!X3:X623),0)</f>
        <v>0</v>
      </c>
    </row>
    <row r="343" spans="1:23" ht="21.25" customHeight="1" x14ac:dyDescent="0.15">
      <c r="A343" s="44" t="s">
        <v>439</v>
      </c>
      <c r="B343" s="45" t="s">
        <v>141</v>
      </c>
      <c r="C343" s="46">
        <v>25</v>
      </c>
      <c r="D343" s="45" t="s">
        <v>84</v>
      </c>
      <c r="E343" s="40">
        <f t="shared" si="10"/>
        <v>-1.3937399518518077</v>
      </c>
      <c r="F343" s="41">
        <f t="shared" si="11"/>
        <v>-3.3993657362239214E-2</v>
      </c>
      <c r="G343" s="42">
        <f>VLOOKUP(A343,Skaters!A1:G623,7,FALSE)</f>
        <v>41</v>
      </c>
      <c r="H343" s="43">
        <f>(VLOOKUP($A343,Skaters!$A1:$V623,8,FALSE)-AVERAGE(Skaters!H3:H623))/STDEV(Skaters!H3:H623)</f>
        <v>1.5592602583097375</v>
      </c>
      <c r="I343" s="33">
        <f>(VLOOKUP($A343,Skaters!$A1:$V623,10,FALSE)-AVERAGE(Skaters!J3:J623))/STDEV(Skaters!J3:J623)</f>
        <v>-0.83204103024871456</v>
      </c>
      <c r="J343" s="33">
        <f>(VLOOKUP($A343,Skaters!$A1:$V623,11,FALSE)-AVERAGE(Skaters!K3:K623))/STDEV(Skaters!K3:K623)</f>
        <v>-0.27992777313374861</v>
      </c>
      <c r="K343" s="33">
        <f>(VLOOKUP($A343,Skaters!$A1:$V623,12,FALSE)-AVERAGE(Skaters!L3:L623))/STDEV(Skaters!L3:L623)</f>
        <v>-0.5677011790045936</v>
      </c>
      <c r="L343" s="33">
        <f>(VLOOKUP($A343,Skaters!$A1:$V623,13,FALSE)-AVERAGE(Skaters!M3:M623))/STDEV(Skaters!M3:M623)</f>
        <v>-0.21589397765238069</v>
      </c>
      <c r="M343" s="33">
        <f>(VLOOKUP($A343,Skaters!$A1:$V623,14,FALSE)-AVERAGE(Skaters!N3:N623))/STDEV(Skaters!N3:N623)</f>
        <v>-0.79978175747425784</v>
      </c>
      <c r="N343" s="33">
        <f>(VLOOKUP($A343,Skaters!$A1:$V623,15,FALSE)-AVERAGE(Skaters!O3:O623))/STDEV(Skaters!O3:O623)</f>
        <v>-0.85143141396547373</v>
      </c>
      <c r="O343" s="33">
        <f>(VLOOKUP($A343,Skaters!$A1:$V623,16,FALSE)-AVERAGE(Skaters!P3:P623))/STDEV(Skaters!P3:P623)</f>
        <v>1.442453842642784</v>
      </c>
      <c r="P343" s="33">
        <f>(VLOOKUP($A343,Skaters!$A1:$V623,17,FALSE)-AVERAGE(Skaters!Q3:Q623))/STDEV(Skaters!Q3:Q623)</f>
        <v>-0.54549679022537489</v>
      </c>
      <c r="Q343" s="33">
        <f>(VLOOKUP($A343,Skaters!$A1:$V623,18,FALSE)-AVERAGE(Skaters!R3:R623))/STDEV(Skaters!R3:R623)</f>
        <v>-0.65689959949427379</v>
      </c>
      <c r="R343" s="33">
        <f>(VLOOKUP($A343,Skaters!$A1:$V623,19,FALSE)-AVERAGE(Skaters!S3:S623))/STDEV(Skaters!S3:S623)</f>
        <v>-0.83508283457878352</v>
      </c>
      <c r="S343" s="33">
        <f>(VLOOKUP($A343,Skaters!$A1:$V623,20,FALSE)-AVERAGE(Skaters!T3:T623))/STDEV(Skaters!T3:T623)</f>
        <v>-0.5927671975926263</v>
      </c>
      <c r="T343" s="33">
        <f>(VLOOKUP($A343,Skaters!$A1:$V623,21,FALSE)-AVERAGE(Skaters!U3:U623))/STDEV(Skaters!U3:U623)</f>
        <v>-0.64690234740083585</v>
      </c>
      <c r="U343" s="33">
        <f>(VLOOKUP($A343,Skaters!$A1:$V623,22,FALSE)-AVERAGE(Skaters!V3:V623))/STDEV(Skaters!V3:V623)</f>
        <v>-1.2078191348136267</v>
      </c>
      <c r="V343" s="33">
        <f>IFERROR((VLOOKUP($A343,Skaters!A1:X623,23,FALSE)-AVERAGE(Skaters!W3:W623))/STDEV(Skaters!W3:W623),0)</f>
        <v>0</v>
      </c>
      <c r="W343" s="33">
        <f>IFERROR((VLOOKUP($A343,Skaters!A1:X623,24,FALSE)-AVERAGE(Skaters!X3:X623))/STDEV(Skaters!X3:X623),0)</f>
        <v>0</v>
      </c>
    </row>
    <row r="344" spans="1:23" ht="21.25" customHeight="1" x14ac:dyDescent="0.15">
      <c r="A344" s="44" t="s">
        <v>358</v>
      </c>
      <c r="B344" s="45" t="s">
        <v>135</v>
      </c>
      <c r="C344" s="46">
        <v>27</v>
      </c>
      <c r="D344" s="45" t="s">
        <v>73</v>
      </c>
      <c r="E344" s="40">
        <f t="shared" si="10"/>
        <v>-1.401915787243289</v>
      </c>
      <c r="F344" s="41">
        <f t="shared" si="11"/>
        <v>-3.5047894681082228E-2</v>
      </c>
      <c r="G344" s="42">
        <f>VLOOKUP(A344,Skaters!A1:G623,7,FALSE)</f>
        <v>40</v>
      </c>
      <c r="H344" s="43">
        <f>(VLOOKUP($A344,Skaters!$A1:$V623,8,FALSE)-AVERAGE(Skaters!H3:H623))/STDEV(Skaters!H3:H623)</f>
        <v>-0.50231611779734409</v>
      </c>
      <c r="I344" s="33">
        <f>(VLOOKUP($A344,Skaters!$A1:$V623,10,FALSE)-AVERAGE(Skaters!J3:J623))/STDEV(Skaters!J3:J623)</f>
        <v>0.22793873442118345</v>
      </c>
      <c r="J344" s="33">
        <f>(VLOOKUP($A344,Skaters!$A1:$V623,11,FALSE)-AVERAGE(Skaters!K3:K623))/STDEV(Skaters!K3:K623)</f>
        <v>-0.25410045820691823</v>
      </c>
      <c r="K344" s="33">
        <f>(VLOOKUP($A344,Skaters!$A1:$V623,12,FALSE)-AVERAGE(Skaters!L3:L623))/STDEV(Skaters!L3:L623)</f>
        <v>-5.2058752919438213E-2</v>
      </c>
      <c r="L344" s="33">
        <f>(VLOOKUP($A344,Skaters!$A1:$V623,13,FALSE)-AVERAGE(Skaters!M3:M623))/STDEV(Skaters!M3:M623)</f>
        <v>0.13577067127639042</v>
      </c>
      <c r="M344" s="33">
        <f>(VLOOKUP($A344,Skaters!$A1:$V623,14,FALSE)-AVERAGE(Skaters!N3:N623))/STDEV(Skaters!N3:N623)</f>
        <v>-0.29737090904089025</v>
      </c>
      <c r="N344" s="33">
        <f>(VLOOKUP($A344,Skaters!$A1:$V623,15,FALSE)-AVERAGE(Skaters!O3:O623))/STDEV(Skaters!O3:O623)</f>
        <v>-0.27984450052981719</v>
      </c>
      <c r="O344" s="33">
        <f>(VLOOKUP($A344,Skaters!$A1:$V623,16,FALSE)-AVERAGE(Skaters!P3:P623))/STDEV(Skaters!P3:P623)</f>
        <v>-0.84676670803539988</v>
      </c>
      <c r="P344" s="33">
        <f>(VLOOKUP($A344,Skaters!$A1:$V623,17,FALSE)-AVERAGE(Skaters!Q3:Q623))/STDEV(Skaters!Q3:Q623)</f>
        <v>-1.1967643680908875</v>
      </c>
      <c r="Q344" s="33">
        <f>(VLOOKUP($A344,Skaters!$A1:$V623,18,FALSE)-AVERAGE(Skaters!R3:R623))/STDEV(Skaters!R3:R623)</f>
        <v>-0.38491352616872754</v>
      </c>
      <c r="R344" s="33">
        <f>(VLOOKUP($A344,Skaters!$A1:$V623,19,FALSE)-AVERAGE(Skaters!S3:S623))/STDEV(Skaters!S3:S623)</f>
        <v>0.21630970170024921</v>
      </c>
      <c r="S344" s="33">
        <f>(VLOOKUP($A344,Skaters!$A1:$V623,20,FALSE)-AVERAGE(Skaters!T3:T623))/STDEV(Skaters!T3:T623)</f>
        <v>-0.43393910074202396</v>
      </c>
      <c r="T344" s="33">
        <f>(VLOOKUP($A344,Skaters!$A1:$V623,21,FALSE)-AVERAGE(Skaters!U3:U623))/STDEV(Skaters!U3:U623)</f>
        <v>-0.54728381810215465</v>
      </c>
      <c r="U344" s="33">
        <f>(VLOOKUP($A344,Skaters!$A1:$V623,22,FALSE)-AVERAGE(Skaters!V3:V623))/STDEV(Skaters!V3:V623)</f>
        <v>1.5999173524210561</v>
      </c>
      <c r="V344" s="33">
        <f>IFERROR((VLOOKUP($A344,Skaters!A1:X623,23,FALSE)-AVERAGE(Skaters!W3:W623))/STDEV(Skaters!W3:W623),0)</f>
        <v>0</v>
      </c>
      <c r="W344" s="33">
        <f>IFERROR((VLOOKUP($A344,Skaters!A1:X623,24,FALSE)-AVERAGE(Skaters!X3:X623))/STDEV(Skaters!X3:X623),0)</f>
        <v>0</v>
      </c>
    </row>
    <row r="345" spans="1:23" ht="21.25" customHeight="1" x14ac:dyDescent="0.2">
      <c r="A345" s="47" t="s">
        <v>395</v>
      </c>
      <c r="B345" s="38" t="s">
        <v>170</v>
      </c>
      <c r="C345" s="39">
        <v>32</v>
      </c>
      <c r="D345" s="38" t="s">
        <v>84</v>
      </c>
      <c r="E345" s="40">
        <f t="shared" si="10"/>
        <v>-1.4122529735975065</v>
      </c>
      <c r="F345" s="41">
        <f t="shared" si="11"/>
        <v>-3.3625070799940628E-2</v>
      </c>
      <c r="G345" s="42">
        <f>VLOOKUP(A345,Skaters!A1:G623,7,FALSE)</f>
        <v>42</v>
      </c>
      <c r="H345" s="43">
        <f>(VLOOKUP($A345,Skaters!$A1:$V623,8,FALSE)-AVERAGE(Skaters!H3:H623))/STDEV(Skaters!H3:H623)</f>
        <v>0.93299512836454457</v>
      </c>
      <c r="I345" s="33">
        <f>(VLOOKUP($A345,Skaters!$A1:$V623,10,FALSE)-AVERAGE(Skaters!J3:J623))/STDEV(Skaters!J3:J623)</f>
        <v>-0.783137456940313</v>
      </c>
      <c r="J345" s="33">
        <f>(VLOOKUP($A345,Skaters!$A1:$V623,11,FALSE)-AVERAGE(Skaters!K3:K623))/STDEV(Skaters!K3:K623)</f>
        <v>-0.1480779576016652</v>
      </c>
      <c r="K345" s="33">
        <f>(VLOOKUP($A345,Skaters!$A1:$V623,12,FALSE)-AVERAGE(Skaters!L3:L623))/STDEV(Skaters!L3:L623)</f>
        <v>-0.46191840083866159</v>
      </c>
      <c r="L345" s="33">
        <f>(VLOOKUP($A345,Skaters!$A1:$V623,13,FALSE)-AVERAGE(Skaters!M3:M623))/STDEV(Skaters!M3:M623)</f>
        <v>0.17286226673046859</v>
      </c>
      <c r="M345" s="33">
        <f>(VLOOKUP($A345,Skaters!$A1:$V623,14,FALSE)-AVERAGE(Skaters!N3:N623))/STDEV(Skaters!N3:N623)</f>
        <v>-0.66264363679323068</v>
      </c>
      <c r="N345" s="33">
        <f>(VLOOKUP($A345,Skaters!$A1:$V623,15,FALSE)-AVERAGE(Skaters!O3:O623))/STDEV(Skaters!O3:O623)</f>
        <v>-0.65401673724342613</v>
      </c>
      <c r="O345" s="33">
        <f>(VLOOKUP($A345,Skaters!$A1:$V623,16,FALSE)-AVERAGE(Skaters!P3:P623))/STDEV(Skaters!P3:P623)</f>
        <v>0.8723587408049791</v>
      </c>
      <c r="P345" s="33">
        <f>(VLOOKUP($A345,Skaters!$A1:$V623,17,FALSE)-AVERAGE(Skaters!Q3:Q623))/STDEV(Skaters!Q3:Q623)</f>
        <v>-0.12602106499793195</v>
      </c>
      <c r="Q345" s="33">
        <f>(VLOOKUP($A345,Skaters!$A1:$V623,18,FALSE)-AVERAGE(Skaters!R3:R623))/STDEV(Skaters!R3:R623)</f>
        <v>-0.87224182934754979</v>
      </c>
      <c r="R345" s="33">
        <f>(VLOOKUP($A345,Skaters!$A1:$V623,19,FALSE)-AVERAGE(Skaters!S3:S623))/STDEV(Skaters!S3:S623)</f>
        <v>-0.76516345834838262</v>
      </c>
      <c r="S345" s="33">
        <f>(VLOOKUP($A345,Skaters!$A1:$V623,20,FALSE)-AVERAGE(Skaters!T3:T623))/STDEV(Skaters!T3:T623)</f>
        <v>-0.5927671975926263</v>
      </c>
      <c r="T345" s="33">
        <f>(VLOOKUP($A345,Skaters!$A1:$V623,21,FALSE)-AVERAGE(Skaters!U3:U623))/STDEV(Skaters!U3:U623)</f>
        <v>-0.64690234740083585</v>
      </c>
      <c r="U345" s="33">
        <f>(VLOOKUP($A345,Skaters!$A1:$V623,22,FALSE)-AVERAGE(Skaters!V3:V623))/STDEV(Skaters!V3:V623)</f>
        <v>-1.2078191348136267</v>
      </c>
      <c r="V345" s="33">
        <f>IFERROR((VLOOKUP($A345,Skaters!A1:X623,23,FALSE)-AVERAGE(Skaters!W3:W623))/STDEV(Skaters!W3:W623),0)</f>
        <v>0</v>
      </c>
      <c r="W345" s="33">
        <f>IFERROR((VLOOKUP($A345,Skaters!A1:X623,24,FALSE)-AVERAGE(Skaters!X3:X623))/STDEV(Skaters!X3:X623),0)</f>
        <v>0</v>
      </c>
    </row>
    <row r="346" spans="1:23" ht="21.25" customHeight="1" x14ac:dyDescent="0.2">
      <c r="A346" s="47" t="s">
        <v>474</v>
      </c>
      <c r="B346" s="38" t="s">
        <v>62</v>
      </c>
      <c r="C346" s="39">
        <v>26</v>
      </c>
      <c r="D346" s="38" t="s">
        <v>66</v>
      </c>
      <c r="E346" s="40">
        <f t="shared" si="10"/>
        <v>-1.4232810754590701</v>
      </c>
      <c r="F346" s="41">
        <f t="shared" si="11"/>
        <v>-3.2347297169524322E-2</v>
      </c>
      <c r="G346" s="42">
        <f>VLOOKUP(A346,Skaters!A1:G623,7,FALSE)</f>
        <v>44</v>
      </c>
      <c r="H346" s="43">
        <f>(VLOOKUP($A346,Skaters!$A1:$V623,8,FALSE)-AVERAGE(Skaters!H3:H623))/STDEV(Skaters!H3:H623)</f>
        <v>-1.4173254522004053</v>
      </c>
      <c r="I346" s="33">
        <f>(VLOOKUP($A346,Skaters!$A1:$V623,10,FALSE)-AVERAGE(Skaters!J3:J623))/STDEV(Skaters!J3:J623)</f>
        <v>-0.29760557536447885</v>
      </c>
      <c r="J346" s="33">
        <f>(VLOOKUP($A346,Skaters!$A1:$V623,11,FALSE)-AVERAGE(Skaters!K3:K623))/STDEV(Skaters!K3:K623)</f>
        <v>-0.70662886364556377</v>
      </c>
      <c r="K346" s="33">
        <f>(VLOOKUP($A346,Skaters!$A1:$V623,12,FALSE)-AVERAGE(Skaters!L3:L623))/STDEV(Skaters!L3:L623)</f>
        <v>-0.58366002216950053</v>
      </c>
      <c r="L346" s="33">
        <f>(VLOOKUP($A346,Skaters!$A1:$V623,13,FALSE)-AVERAGE(Skaters!M3:M623))/STDEV(Skaters!M3:M623)</f>
        <v>-0.39022260574817674</v>
      </c>
      <c r="M346" s="33">
        <f>(VLOOKUP($A346,Skaters!$A1:$V623,14,FALSE)-AVERAGE(Skaters!N3:N623))/STDEV(Skaters!N3:N623)</f>
        <v>6.8664820311902311E-2</v>
      </c>
      <c r="N346" s="33">
        <f>(VLOOKUP($A346,Skaters!$A1:$V623,15,FALSE)-AVERAGE(Skaters!O3:O623))/STDEV(Skaters!O3:O623)</f>
        <v>-0.17721672796011745</v>
      </c>
      <c r="O346" s="33">
        <f>(VLOOKUP($A346,Skaters!$A1:$V623,16,FALSE)-AVERAGE(Skaters!P3:P623))/STDEV(Skaters!P3:P623)</f>
        <v>-0.85828471113818716</v>
      </c>
      <c r="P346" s="33">
        <f>(VLOOKUP($A346,Skaters!$A1:$V623,17,FALSE)-AVERAGE(Skaters!Q3:Q623))/STDEV(Skaters!Q3:Q623)</f>
        <v>0.94926508357910477</v>
      </c>
      <c r="Q346" s="33">
        <f>(VLOOKUP($A346,Skaters!$A1:$V623,18,FALSE)-AVERAGE(Skaters!R3:R623))/STDEV(Skaters!R3:R623)</f>
        <v>1.0066774083974541</v>
      </c>
      <c r="R346" s="33">
        <f>(VLOOKUP($A346,Skaters!$A1:$V623,19,FALSE)-AVERAGE(Skaters!S3:S623))/STDEV(Skaters!S3:S623)</f>
        <v>-5.9629911578070467E-2</v>
      </c>
      <c r="S346" s="33">
        <f>(VLOOKUP($A346,Skaters!$A1:$V623,20,FALSE)-AVERAGE(Skaters!T3:T623))/STDEV(Skaters!T3:T623)</f>
        <v>-0.59166838843954439</v>
      </c>
      <c r="T346" s="33">
        <f>(VLOOKUP($A346,Skaters!$A1:$V623,21,FALSE)-AVERAGE(Skaters!U3:U623))/STDEV(Skaters!U3:U623)</f>
        <v>-0.61253301702018914</v>
      </c>
      <c r="U346" s="33">
        <f>(VLOOKUP($A346,Skaters!$A1:$V623,22,FALSE)-AVERAGE(Skaters!V3:V623))/STDEV(Skaters!V3:V623)</f>
        <v>-1.06038257616146</v>
      </c>
      <c r="V346" s="33">
        <f>IFERROR((VLOOKUP($A346,Skaters!A1:X623,23,FALSE)-AVERAGE(Skaters!W3:W623))/STDEV(Skaters!W3:W623),0)</f>
        <v>0</v>
      </c>
      <c r="W346" s="33">
        <f>IFERROR((VLOOKUP($A346,Skaters!A1:X623,24,FALSE)-AVERAGE(Skaters!X3:X623))/STDEV(Skaters!X3:X623),0)</f>
        <v>0</v>
      </c>
    </row>
    <row r="347" spans="1:23" ht="21.25" customHeight="1" x14ac:dyDescent="0.15">
      <c r="A347" s="37" t="s">
        <v>496</v>
      </c>
      <c r="B347" s="38" t="s">
        <v>100</v>
      </c>
      <c r="C347" s="39">
        <v>23</v>
      </c>
      <c r="D347" s="38" t="s">
        <v>84</v>
      </c>
      <c r="E347" s="40">
        <f t="shared" si="10"/>
        <v>-1.438912150723926</v>
      </c>
      <c r="F347" s="41">
        <f t="shared" si="11"/>
        <v>-3.5972803768098152E-2</v>
      </c>
      <c r="G347" s="42">
        <f>VLOOKUP(A347,Skaters!A1:G623,7,FALSE)</f>
        <v>40</v>
      </c>
      <c r="H347" s="43">
        <f>(VLOOKUP($A347,Skaters!$A1:$V623,8,FALSE)-AVERAGE(Skaters!H3:H623))/STDEV(Skaters!H3:H623)</f>
        <v>1.7025196491305699</v>
      </c>
      <c r="I347" s="33">
        <f>(VLOOKUP($A347,Skaters!$A1:$V623,10,FALSE)-AVERAGE(Skaters!J3:J623))/STDEV(Skaters!J3:J623)</f>
        <v>-1.0825530887554413</v>
      </c>
      <c r="J347" s="33">
        <f>(VLOOKUP($A347,Skaters!$A1:$V623,11,FALSE)-AVERAGE(Skaters!K3:K623))/STDEV(Skaters!K3:K623)</f>
        <v>-0.34505520729055716</v>
      </c>
      <c r="K347" s="33">
        <f>(VLOOKUP($A347,Skaters!$A1:$V623,12,FALSE)-AVERAGE(Skaters!L3:L623))/STDEV(Skaters!L3:L623)</f>
        <v>-0.72660582787105565</v>
      </c>
      <c r="L347" s="33">
        <f>(VLOOKUP($A347,Skaters!$A1:$V623,13,FALSE)-AVERAGE(Skaters!M3:M623))/STDEV(Skaters!M3:M623)</f>
        <v>-1.0546651210883542</v>
      </c>
      <c r="M347" s="33">
        <f>(VLOOKUP($A347,Skaters!$A1:$V623,14,FALSE)-AVERAGE(Skaters!N3:N623))/STDEV(Skaters!N3:N623)</f>
        <v>-0.7929167665897443</v>
      </c>
      <c r="N347" s="33">
        <f>(VLOOKUP($A347,Skaters!$A1:$V623,15,FALSE)-AVERAGE(Skaters!O3:O623))/STDEV(Skaters!O3:O623)</f>
        <v>-0.79651231515103427</v>
      </c>
      <c r="O347" s="33">
        <f>(VLOOKUP($A347,Skaters!$A1:$V623,16,FALSE)-AVERAGE(Skaters!P3:P623))/STDEV(Skaters!P3:P623)</f>
        <v>2.7472564891399847</v>
      </c>
      <c r="P347" s="33">
        <f>(VLOOKUP($A347,Skaters!$A1:$V623,17,FALSE)-AVERAGE(Skaters!Q3:Q623))/STDEV(Skaters!Q3:Q623)</f>
        <v>1.4841480264167952</v>
      </c>
      <c r="Q347" s="33">
        <f>(VLOOKUP($A347,Skaters!$A1:$V623,18,FALSE)-AVERAGE(Skaters!R3:R623))/STDEV(Skaters!R3:R623)</f>
        <v>-0.90738290757852358</v>
      </c>
      <c r="R347" s="33">
        <f>(VLOOKUP($A347,Skaters!$A1:$V623,19,FALSE)-AVERAGE(Skaters!S3:S623))/STDEV(Skaters!S3:S623)</f>
        <v>-1.0745767242767874</v>
      </c>
      <c r="S347" s="33">
        <f>(VLOOKUP($A347,Skaters!$A1:$V623,20,FALSE)-AVERAGE(Skaters!T3:T623))/STDEV(Skaters!T3:T623)</f>
        <v>-0.5927671975926263</v>
      </c>
      <c r="T347" s="33">
        <f>(VLOOKUP($A347,Skaters!$A1:$V623,21,FALSE)-AVERAGE(Skaters!U3:U623))/STDEV(Skaters!U3:U623)</f>
        <v>-0.64690234740083585</v>
      </c>
      <c r="U347" s="33">
        <f>(VLOOKUP($A347,Skaters!$A1:$V623,22,FALSE)-AVERAGE(Skaters!V3:V623))/STDEV(Skaters!V3:V623)</f>
        <v>-1.2078191348136267</v>
      </c>
      <c r="V347" s="33">
        <f>IFERROR((VLOOKUP($A347,Skaters!A1:X623,23,FALSE)-AVERAGE(Skaters!W3:W623))/STDEV(Skaters!W3:W623),0)</f>
        <v>0</v>
      </c>
      <c r="W347" s="33">
        <f>IFERROR((VLOOKUP($A347,Skaters!A1:X623,24,FALSE)-AVERAGE(Skaters!X3:X623))/STDEV(Skaters!X3:X623),0)</f>
        <v>0</v>
      </c>
    </row>
    <row r="348" spans="1:23" ht="21.25" customHeight="1" x14ac:dyDescent="0.15">
      <c r="A348" s="37" t="s">
        <v>366</v>
      </c>
      <c r="B348" s="38" t="s">
        <v>186</v>
      </c>
      <c r="C348" s="39">
        <v>27</v>
      </c>
      <c r="D348" s="38" t="s">
        <v>60</v>
      </c>
      <c r="E348" s="40">
        <f t="shared" si="10"/>
        <v>-1.4948424067697521</v>
      </c>
      <c r="F348" s="41">
        <f t="shared" si="11"/>
        <v>-3.6459570896823223E-2</v>
      </c>
      <c r="G348" s="42">
        <f>VLOOKUP(A348,Skaters!A1:G623,7,FALSE)</f>
        <v>41</v>
      </c>
      <c r="H348" s="43">
        <f>(VLOOKUP($A348,Skaters!$A1:$V623,8,FALSE)-AVERAGE(Skaters!H3:H623))/STDEV(Skaters!H3:H623)</f>
        <v>0.30140855893246915</v>
      </c>
      <c r="I348" s="33">
        <f>(VLOOKUP($A348,Skaters!$A1:$V623,10,FALSE)-AVERAGE(Skaters!J3:J623))/STDEV(Skaters!J3:J623)</f>
        <v>5.845293273042481E-2</v>
      </c>
      <c r="J348" s="33">
        <f>(VLOOKUP($A348,Skaters!$A1:$V623,11,FALSE)-AVERAGE(Skaters!K3:K623))/STDEV(Skaters!K3:K623)</f>
        <v>0.10158090845598797</v>
      </c>
      <c r="K348" s="33">
        <f>(VLOOKUP($A348,Skaters!$A1:$V623,12,FALSE)-AVERAGE(Skaters!L3:L623))/STDEV(Skaters!L3:L623)</f>
        <v>9.1287316155203607E-2</v>
      </c>
      <c r="L348" s="33">
        <f>(VLOOKUP($A348,Skaters!$A1:$V623,13,FALSE)-AVERAGE(Skaters!M3:M623))/STDEV(Skaters!M3:M623)</f>
        <v>-0.55229244057049065</v>
      </c>
      <c r="M348" s="33">
        <f>(VLOOKUP($A348,Skaters!$A1:$V623,14,FALSE)-AVERAGE(Skaters!N3:N623))/STDEV(Skaters!N3:N623)</f>
        <v>-0.33774549515273922</v>
      </c>
      <c r="N348" s="33">
        <f>(VLOOKUP($A348,Skaters!$A1:$V623,15,FALSE)-AVERAGE(Skaters!O3:O623))/STDEV(Skaters!O3:O623)</f>
        <v>-7.9346092419427236E-2</v>
      </c>
      <c r="O348" s="33">
        <f>(VLOOKUP($A348,Skaters!$A1:$V623,16,FALSE)-AVERAGE(Skaters!P3:P623))/STDEV(Skaters!P3:P623)</f>
        <v>-0.46526096139561335</v>
      </c>
      <c r="P348" s="33">
        <f>(VLOOKUP($A348,Skaters!$A1:$V623,17,FALSE)-AVERAGE(Skaters!Q3:Q623))/STDEV(Skaters!Q3:Q623)</f>
        <v>-1.086329736676213</v>
      </c>
      <c r="Q348" s="33">
        <f>(VLOOKUP($A348,Skaters!$A1:$V623,18,FALSE)-AVERAGE(Skaters!R3:R623))/STDEV(Skaters!R3:R623)</f>
        <v>-0.5579767535706337</v>
      </c>
      <c r="R348" s="33">
        <f>(VLOOKUP($A348,Skaters!$A1:$V623,19,FALSE)-AVERAGE(Skaters!S3:S623))/STDEV(Skaters!S3:S623)</f>
        <v>-3.1178122998918586E-2</v>
      </c>
      <c r="S348" s="33">
        <f>(VLOOKUP($A348,Skaters!$A1:$V623,20,FALSE)-AVERAGE(Skaters!T3:T623))/STDEV(Skaters!T3:T623)</f>
        <v>1.9378391088679776</v>
      </c>
      <c r="T348" s="33">
        <f>(VLOOKUP($A348,Skaters!$A1:$V623,21,FALSE)-AVERAGE(Skaters!U3:U623))/STDEV(Skaters!U3:U623)</f>
        <v>2.296605159430182</v>
      </c>
      <c r="U348" s="33">
        <f>(VLOOKUP($A348,Skaters!$A1:$V623,22,FALSE)-AVERAGE(Skaters!V3:V623))/STDEV(Skaters!V3:V623)</f>
        <v>0.92652870354280381</v>
      </c>
      <c r="V348" s="33">
        <f>IFERROR((VLOOKUP($A348,Skaters!A1:X623,23,FALSE)-AVERAGE(Skaters!W3:W623))/STDEV(Skaters!W3:W623),0)</f>
        <v>0</v>
      </c>
      <c r="W348" s="33">
        <f>IFERROR((VLOOKUP($A348,Skaters!A1:X623,24,FALSE)-AVERAGE(Skaters!X3:X623))/STDEV(Skaters!X3:X623),0)</f>
        <v>0</v>
      </c>
    </row>
    <row r="349" spans="1:23" ht="21.25" customHeight="1" x14ac:dyDescent="0.2">
      <c r="A349" s="47" t="s">
        <v>353</v>
      </c>
      <c r="B349" s="38" t="s">
        <v>98</v>
      </c>
      <c r="C349" s="39">
        <v>26</v>
      </c>
      <c r="D349" s="38" t="s">
        <v>60</v>
      </c>
      <c r="E349" s="40">
        <f t="shared" si="10"/>
        <v>-1.4977464917073677</v>
      </c>
      <c r="F349" s="41">
        <f t="shared" si="11"/>
        <v>-3.1866946632071652E-2</v>
      </c>
      <c r="G349" s="42">
        <f>VLOOKUP(A349,Skaters!A1:G623,7,FALSE)</f>
        <v>47</v>
      </c>
      <c r="H349" s="43">
        <f>(VLOOKUP($A349,Skaters!$A1:$V623,8,FALSE)-AVERAGE(Skaters!H3:H623))/STDEV(Skaters!H3:H623)</f>
        <v>-9.3463473338239664E-2</v>
      </c>
      <c r="I349" s="33">
        <f>(VLOOKUP($A349,Skaters!$A1:$V623,10,FALSE)-AVERAGE(Skaters!J3:J623))/STDEV(Skaters!J3:J623)</f>
        <v>-2.8162434211217655E-3</v>
      </c>
      <c r="J349" s="33">
        <f>(VLOOKUP($A349,Skaters!$A1:$V623,11,FALSE)-AVERAGE(Skaters!K3:K623))/STDEV(Skaters!K3:K623)</f>
        <v>-0.39069033950328508</v>
      </c>
      <c r="K349" s="33">
        <f>(VLOOKUP($A349,Skaters!$A1:$V623,12,FALSE)-AVERAGE(Skaters!L3:L623))/STDEV(Skaters!L3:L623)</f>
        <v>-0.24649973862183716</v>
      </c>
      <c r="L349" s="33">
        <f>(VLOOKUP($A349,Skaters!$A1:$V623,13,FALSE)-AVERAGE(Skaters!M3:M623))/STDEV(Skaters!M3:M623)</f>
        <v>0.65417315530093445</v>
      </c>
      <c r="M349" s="33">
        <f>(VLOOKUP($A349,Skaters!$A1:$V623,14,FALSE)-AVERAGE(Skaters!N3:N623))/STDEV(Skaters!N3:N623)</f>
        <v>-0.50815496101103752</v>
      </c>
      <c r="N349" s="33">
        <f>(VLOOKUP($A349,Skaters!$A1:$V623,15,FALSE)-AVERAGE(Skaters!O3:O623))/STDEV(Skaters!O3:O623)</f>
        <v>-0.63217627260135623</v>
      </c>
      <c r="O349" s="33">
        <f>(VLOOKUP($A349,Skaters!$A1:$V623,16,FALSE)-AVERAGE(Skaters!P3:P623))/STDEV(Skaters!P3:P623)</f>
        <v>-5.3331490749928261E-2</v>
      </c>
      <c r="P349" s="33">
        <f>(VLOOKUP($A349,Skaters!$A1:$V623,17,FALSE)-AVERAGE(Skaters!Q3:Q623))/STDEV(Skaters!Q3:Q623)</f>
        <v>0.27901099004230689</v>
      </c>
      <c r="Q349" s="33">
        <f>(VLOOKUP($A349,Skaters!$A1:$V623,18,FALSE)-AVERAGE(Skaters!R3:R623))/STDEV(Skaters!R3:R623)</f>
        <v>-1.0729053007326108</v>
      </c>
      <c r="R349" s="33">
        <f>(VLOOKUP($A349,Skaters!$A1:$V623,19,FALSE)-AVERAGE(Skaters!S3:S623))/STDEV(Skaters!S3:S623)</f>
        <v>-0.20572420587440426</v>
      </c>
      <c r="S349" s="33">
        <f>(VLOOKUP($A349,Skaters!$A1:$V623,20,FALSE)-AVERAGE(Skaters!T3:T623))/STDEV(Skaters!T3:T623)</f>
        <v>1.125321471150234</v>
      </c>
      <c r="T349" s="33">
        <f>(VLOOKUP($A349,Skaters!$A1:$V623,21,FALSE)-AVERAGE(Skaters!U3:U623))/STDEV(Skaters!U3:U623)</f>
        <v>1.1697850309027724</v>
      </c>
      <c r="U349" s="33">
        <f>(VLOOKUP($A349,Skaters!$A1:$V623,22,FALSE)-AVERAGE(Skaters!V3:V623))/STDEV(Skaters!V3:V623)</f>
        <v>1.0325729120285168</v>
      </c>
      <c r="V349" s="33">
        <f>IFERROR((VLOOKUP($A349,Skaters!A1:X623,23,FALSE)-AVERAGE(Skaters!W3:W623))/STDEV(Skaters!W3:W623),0)</f>
        <v>0</v>
      </c>
      <c r="W349" s="33">
        <f>IFERROR((VLOOKUP($A349,Skaters!A1:X623,24,FALSE)-AVERAGE(Skaters!X3:X623))/STDEV(Skaters!X3:X623),0)</f>
        <v>0</v>
      </c>
    </row>
    <row r="350" spans="1:23" ht="21.25" customHeight="1" x14ac:dyDescent="0.15">
      <c r="A350" s="44" t="s">
        <v>415</v>
      </c>
      <c r="B350" s="45" t="s">
        <v>74</v>
      </c>
      <c r="C350" s="46">
        <v>29</v>
      </c>
      <c r="D350" s="45" t="s">
        <v>84</v>
      </c>
      <c r="E350" s="40">
        <f t="shared" si="10"/>
        <v>-1.5105788982641326</v>
      </c>
      <c r="F350" s="41">
        <f t="shared" si="11"/>
        <v>-3.6843387762539821E-2</v>
      </c>
      <c r="G350" s="42">
        <f>VLOOKUP(A350,Skaters!A1:G623,7,FALSE)</f>
        <v>41</v>
      </c>
      <c r="H350" s="43">
        <f>(VLOOKUP($A350,Skaters!$A1:$V623,8,FALSE)-AVERAGE(Skaters!H3:H623))/STDEV(Skaters!H3:H623)</f>
        <v>6.3694361116017464E-2</v>
      </c>
      <c r="I350" s="33">
        <f>(VLOOKUP($A350,Skaters!$A1:$V623,10,FALSE)-AVERAGE(Skaters!J3:J623))/STDEV(Skaters!J3:J623)</f>
        <v>-1.040034174431806</v>
      </c>
      <c r="J350" s="33">
        <f>(VLOOKUP($A350,Skaters!$A1:$V623,11,FALSE)-AVERAGE(Skaters!K3:K623))/STDEV(Skaters!K3:K623)</f>
        <v>0.11997223838002115</v>
      </c>
      <c r="K350" s="33">
        <f>(VLOOKUP($A350,Skaters!$A1:$V623,12,FALSE)-AVERAGE(Skaters!L3:L623))/STDEV(Skaters!L3:L623)</f>
        <v>-0.41474991218490803</v>
      </c>
      <c r="L350" s="33">
        <f>(VLOOKUP($A350,Skaters!$A1:$V623,13,FALSE)-AVERAGE(Skaters!M3:M623))/STDEV(Skaters!M3:M623)</f>
        <v>-0.72564146486868097</v>
      </c>
      <c r="M350" s="33">
        <f>(VLOOKUP($A350,Skaters!$A1:$V623,14,FALSE)-AVERAGE(Skaters!N3:N623))/STDEV(Skaters!N3:N623)</f>
        <v>-0.50193457442448353</v>
      </c>
      <c r="N350" s="33">
        <f>(VLOOKUP($A350,Skaters!$A1:$V623,15,FALSE)-AVERAGE(Skaters!O3:O623))/STDEV(Skaters!O3:O623)</f>
        <v>0.25559932453022993</v>
      </c>
      <c r="O350" s="33">
        <f>(VLOOKUP($A350,Skaters!$A1:$V623,16,FALSE)-AVERAGE(Skaters!P3:P623))/STDEV(Skaters!P3:P623)</f>
        <v>0.41267468321268747</v>
      </c>
      <c r="P350" s="33">
        <f>(VLOOKUP($A350,Skaters!$A1:$V623,17,FALSE)-AVERAGE(Skaters!Q3:Q623))/STDEV(Skaters!Q3:Q623)</f>
        <v>-0.47067424360483479</v>
      </c>
      <c r="Q350" s="33">
        <f>(VLOOKUP($A350,Skaters!$A1:$V623,18,FALSE)-AVERAGE(Skaters!R3:R623))/STDEV(Skaters!R3:R623)</f>
        <v>-0.5331495050865841</v>
      </c>
      <c r="R350" s="33">
        <f>(VLOOKUP($A350,Skaters!$A1:$V623,19,FALSE)-AVERAGE(Skaters!S3:S623))/STDEV(Skaters!S3:S623)</f>
        <v>-0.98852609032739136</v>
      </c>
      <c r="S350" s="33">
        <f>(VLOOKUP($A350,Skaters!$A1:$V623,20,FALSE)-AVERAGE(Skaters!T3:T623))/STDEV(Skaters!T3:T623)</f>
        <v>-0.5927671975926263</v>
      </c>
      <c r="T350" s="33">
        <f>(VLOOKUP($A350,Skaters!$A1:$V623,21,FALSE)-AVERAGE(Skaters!U3:U623))/STDEV(Skaters!U3:U623)</f>
        <v>-0.64690234740083585</v>
      </c>
      <c r="U350" s="33">
        <f>(VLOOKUP($A350,Skaters!$A1:$V623,22,FALSE)-AVERAGE(Skaters!V3:V623))/STDEV(Skaters!V3:V623)</f>
        <v>-1.2078191348136267</v>
      </c>
      <c r="V350" s="33">
        <f>IFERROR((VLOOKUP($A350,Skaters!A1:X623,23,FALSE)-AVERAGE(Skaters!W3:W623))/STDEV(Skaters!W3:W623),0)</f>
        <v>0</v>
      </c>
      <c r="W350" s="33">
        <f>IFERROR((VLOOKUP($A350,Skaters!A1:X623,24,FALSE)-AVERAGE(Skaters!X3:X623))/STDEV(Skaters!X3:X623),0)</f>
        <v>0</v>
      </c>
    </row>
    <row r="351" spans="1:23" ht="21.25" customHeight="1" x14ac:dyDescent="0.2">
      <c r="A351" s="47" t="s">
        <v>382</v>
      </c>
      <c r="B351" s="38" t="s">
        <v>135</v>
      </c>
      <c r="C351" s="39">
        <v>26</v>
      </c>
      <c r="D351" s="38" t="s">
        <v>73</v>
      </c>
      <c r="E351" s="40">
        <f t="shared" si="10"/>
        <v>-1.5150005207245474</v>
      </c>
      <c r="F351" s="41">
        <f t="shared" si="11"/>
        <v>-3.7875013018113683E-2</v>
      </c>
      <c r="G351" s="42">
        <f>VLOOKUP(A351,Skaters!A1:G623,7,FALSE)</f>
        <v>40</v>
      </c>
      <c r="H351" s="43">
        <f>(VLOOKUP($A351,Skaters!$A1:$V623,8,FALSE)-AVERAGE(Skaters!H3:H623))/STDEV(Skaters!H3:H623)</f>
        <v>-0.36954318233725886</v>
      </c>
      <c r="I351" s="33">
        <f>(VLOOKUP($A351,Skaters!$A1:$V623,10,FALSE)-AVERAGE(Skaters!J3:J623))/STDEV(Skaters!J3:J623)</f>
        <v>-0.13278613834396347</v>
      </c>
      <c r="J351" s="33">
        <f>(VLOOKUP($A351,Skaters!$A1:$V623,11,FALSE)-AVERAGE(Skaters!K3:K623))/STDEV(Skaters!K3:K623)</f>
        <v>-0.14691290823005393</v>
      </c>
      <c r="K351" s="33">
        <f>(VLOOKUP($A351,Skaters!$A1:$V623,12,FALSE)-AVERAGE(Skaters!L3:L623))/STDEV(Skaters!L3:L623)</f>
        <v>-0.154758709060514</v>
      </c>
      <c r="L351" s="33">
        <f>(VLOOKUP($A351,Skaters!$A1:$V623,13,FALSE)-AVERAGE(Skaters!M3:M623))/STDEV(Skaters!M3:M623)</f>
        <v>0.11977991565033332</v>
      </c>
      <c r="M351" s="33">
        <f>(VLOOKUP($A351,Skaters!$A1:$V623,14,FALSE)-AVERAGE(Skaters!N3:N623))/STDEV(Skaters!N3:N623)</f>
        <v>-0.31511004731151865</v>
      </c>
      <c r="N351" s="33">
        <f>(VLOOKUP($A351,Skaters!$A1:$V623,15,FALSE)-AVERAGE(Skaters!O3:O623))/STDEV(Skaters!O3:O623)</f>
        <v>-0.51266955001640291</v>
      </c>
      <c r="O351" s="33">
        <f>(VLOOKUP($A351,Skaters!$A1:$V623,16,FALSE)-AVERAGE(Skaters!P3:P623))/STDEV(Skaters!P3:P623)</f>
        <v>-0.7565575454617337</v>
      </c>
      <c r="P351" s="33">
        <f>(VLOOKUP($A351,Skaters!$A1:$V623,17,FALSE)-AVERAGE(Skaters!Q3:Q623))/STDEV(Skaters!Q3:Q623)</f>
        <v>-0.49734317386994065</v>
      </c>
      <c r="Q351" s="33">
        <f>(VLOOKUP($A351,Skaters!$A1:$V623,18,FALSE)-AVERAGE(Skaters!R3:R623))/STDEV(Skaters!R3:R623)</f>
        <v>-8.5854294322726704E-2</v>
      </c>
      <c r="R351" s="33">
        <f>(VLOOKUP($A351,Skaters!$A1:$V623,19,FALSE)-AVERAGE(Skaters!S3:S623))/STDEV(Skaters!S3:S623)</f>
        <v>-0.12059652579341208</v>
      </c>
      <c r="S351" s="33">
        <f>(VLOOKUP($A351,Skaters!$A1:$V623,20,FALSE)-AVERAGE(Skaters!T3:T623))/STDEV(Skaters!T3:T623)</f>
        <v>-0.49152004068992144</v>
      </c>
      <c r="T351" s="33">
        <f>(VLOOKUP($A351,Skaters!$A1:$V623,21,FALSE)-AVERAGE(Skaters!U3:U623))/STDEV(Skaters!U3:U623)</f>
        <v>-0.4741308077634302</v>
      </c>
      <c r="U351" s="33">
        <f>(VLOOKUP($A351,Skaters!$A1:$V623,22,FALSE)-AVERAGE(Skaters!V3:V623))/STDEV(Skaters!V3:V623)</f>
        <v>0.50912609274119658</v>
      </c>
      <c r="V351" s="33">
        <f>IFERROR((VLOOKUP($A351,Skaters!A1:X623,23,FALSE)-AVERAGE(Skaters!W3:W623))/STDEV(Skaters!W3:W623),0)</f>
        <v>0</v>
      </c>
      <c r="W351" s="33">
        <f>IFERROR((VLOOKUP($A351,Skaters!A1:X623,24,FALSE)-AVERAGE(Skaters!X3:X623))/STDEV(Skaters!X3:X623),0)</f>
        <v>0</v>
      </c>
    </row>
    <row r="352" spans="1:23" ht="21.25" customHeight="1" x14ac:dyDescent="0.15">
      <c r="A352" s="44" t="s">
        <v>311</v>
      </c>
      <c r="B352" s="45" t="s">
        <v>163</v>
      </c>
      <c r="C352" s="46">
        <v>24</v>
      </c>
      <c r="D352" s="45" t="s">
        <v>66</v>
      </c>
      <c r="E352" s="40">
        <f t="shared" si="10"/>
        <v>-1.5327054793193975</v>
      </c>
      <c r="F352" s="41">
        <f t="shared" si="11"/>
        <v>-3.6492987602842794E-2</v>
      </c>
      <c r="G352" s="42">
        <f>VLOOKUP(A352,Skaters!A1:G623,7,FALSE)</f>
        <v>42</v>
      </c>
      <c r="H352" s="43">
        <f>(VLOOKUP($A352,Skaters!$A1:$V623,8,FALSE)-AVERAGE(Skaters!H3:H623))/STDEV(Skaters!H3:H623)</f>
        <v>0.22119969846561524</v>
      </c>
      <c r="I352" s="33">
        <f>(VLOOKUP($A352,Skaters!$A1:$V623,10,FALSE)-AVERAGE(Skaters!J3:J623))/STDEV(Skaters!J3:J623)</f>
        <v>0.36746199477343244</v>
      </c>
      <c r="J352" s="33">
        <f>(VLOOKUP($A352,Skaters!$A1:$V623,11,FALSE)-AVERAGE(Skaters!K3:K623))/STDEV(Skaters!K3:K623)</f>
        <v>-0.14360126191709136</v>
      </c>
      <c r="K352" s="33">
        <f>(VLOOKUP($A352,Skaters!$A1:$V623,12,FALSE)-AVERAGE(Skaters!L3:L623))/STDEV(Skaters!L3:L623)</f>
        <v>8.3023346364561407E-2</v>
      </c>
      <c r="L352" s="33">
        <f>(VLOOKUP($A352,Skaters!$A1:$V623,13,FALSE)-AVERAGE(Skaters!M3:M623))/STDEV(Skaters!M3:M623)</f>
        <v>0.52810178659943785</v>
      </c>
      <c r="M352" s="33">
        <f>(VLOOKUP($A352,Skaters!$A1:$V623,14,FALSE)-AVERAGE(Skaters!N3:N623))/STDEV(Skaters!N3:N623)</f>
        <v>-0.46855333195332727</v>
      </c>
      <c r="N352" s="33">
        <f>(VLOOKUP($A352,Skaters!$A1:$V623,15,FALSE)-AVERAGE(Skaters!O3:O623))/STDEV(Skaters!O3:O623)</f>
        <v>-0.20262003439606693</v>
      </c>
      <c r="O352" s="33">
        <f>(VLOOKUP($A352,Skaters!$A1:$V623,16,FALSE)-AVERAGE(Skaters!P3:P623))/STDEV(Skaters!P3:P623)</f>
        <v>-0.30640462534268526</v>
      </c>
      <c r="P352" s="33">
        <f>(VLOOKUP($A352,Skaters!$A1:$V623,17,FALSE)-AVERAGE(Skaters!Q3:Q623))/STDEV(Skaters!Q3:Q623)</f>
        <v>2.3507381098735638</v>
      </c>
      <c r="Q352" s="33">
        <f>(VLOOKUP($A352,Skaters!$A1:$V623,18,FALSE)-AVERAGE(Skaters!R3:R623))/STDEV(Skaters!R3:R623)</f>
        <v>-1.7756433390364244</v>
      </c>
      <c r="R352" s="33">
        <f>(VLOOKUP($A352,Skaters!$A1:$V623,19,FALSE)-AVERAGE(Skaters!S3:S623))/STDEV(Skaters!S3:S623)</f>
        <v>-0.14706503859723613</v>
      </c>
      <c r="S352" s="33">
        <f>(VLOOKUP($A352,Skaters!$A1:$V623,20,FALSE)-AVERAGE(Skaters!T3:T623))/STDEV(Skaters!T3:T623)</f>
        <v>-0.45935235204404246</v>
      </c>
      <c r="T352" s="33">
        <f>(VLOOKUP($A352,Skaters!$A1:$V623,21,FALSE)-AVERAGE(Skaters!U3:U623))/STDEV(Skaters!U3:U623)</f>
        <v>-0.44652239615614381</v>
      </c>
      <c r="U352" s="33">
        <f>(VLOOKUP($A352,Skaters!$A1:$V623,22,FALSE)-AVERAGE(Skaters!V3:V623))/STDEV(Skaters!V3:V623)</f>
        <v>0.64556455475517749</v>
      </c>
      <c r="V352" s="33">
        <f>IFERROR((VLOOKUP($A352,Skaters!A1:X623,23,FALSE)-AVERAGE(Skaters!W3:W623))/STDEV(Skaters!W3:W623),0)</f>
        <v>0</v>
      </c>
      <c r="W352" s="33">
        <f>IFERROR((VLOOKUP($A352,Skaters!A1:X623,24,FALSE)-AVERAGE(Skaters!X3:X623))/STDEV(Skaters!X3:X623),0)</f>
        <v>0</v>
      </c>
    </row>
    <row r="353" spans="1:23" ht="21.25" customHeight="1" x14ac:dyDescent="0.15">
      <c r="A353" s="44" t="s">
        <v>457</v>
      </c>
      <c r="B353" s="45" t="s">
        <v>68</v>
      </c>
      <c r="C353" s="46">
        <v>30</v>
      </c>
      <c r="D353" s="45" t="s">
        <v>63</v>
      </c>
      <c r="E353" s="40">
        <f t="shared" si="10"/>
        <v>-1.5332612630846261</v>
      </c>
      <c r="F353" s="41">
        <f t="shared" si="11"/>
        <v>-3.8331531577115649E-2</v>
      </c>
      <c r="G353" s="42">
        <f>VLOOKUP(A353,Skaters!A1:G623,7,FALSE)</f>
        <v>40</v>
      </c>
      <c r="H353" s="43">
        <f>(VLOOKUP($A353,Skaters!$A1:$V623,8,FALSE)-AVERAGE(Skaters!H3:H623))/STDEV(Skaters!H3:H623)</f>
        <v>-0.71067441719352553</v>
      </c>
      <c r="I353" s="33">
        <f>(VLOOKUP($A353,Skaters!$A1:$V623,10,FALSE)-AVERAGE(Skaters!J3:J623))/STDEV(Skaters!J3:J623)</f>
        <v>-0.14596233980202269</v>
      </c>
      <c r="J353" s="33">
        <f>(VLOOKUP($A353,Skaters!$A1:$V623,11,FALSE)-AVERAGE(Skaters!K3:K623))/STDEV(Skaters!K3:K623)</f>
        <v>-0.60906475307615016</v>
      </c>
      <c r="K353" s="33">
        <f>(VLOOKUP($A353,Skaters!$A1:$V623,12,FALSE)-AVERAGE(Skaters!L3:L623))/STDEV(Skaters!L3:L623)</f>
        <v>-0.45098455666936477</v>
      </c>
      <c r="L353" s="33">
        <f>(VLOOKUP($A353,Skaters!$A1:$V623,13,FALSE)-AVERAGE(Skaters!M3:M623))/STDEV(Skaters!M3:M623)</f>
        <v>-0.26091764713267446</v>
      </c>
      <c r="M353" s="33">
        <f>(VLOOKUP($A353,Skaters!$A1:$V623,14,FALSE)-AVERAGE(Skaters!N3:N623))/STDEV(Skaters!N3:N623)</f>
        <v>-0.68187723192508598</v>
      </c>
      <c r="N353" s="33">
        <f>(VLOOKUP($A353,Skaters!$A1:$V623,15,FALSE)-AVERAGE(Skaters!O3:O623))/STDEV(Skaters!O3:O623)</f>
        <v>-0.80286428041466584</v>
      </c>
      <c r="O353" s="33">
        <f>(VLOOKUP($A353,Skaters!$A1:$V623,16,FALSE)-AVERAGE(Skaters!P3:P623))/STDEV(Skaters!P3:P623)</f>
        <v>-0.3461146749291551</v>
      </c>
      <c r="P353" s="33">
        <f>(VLOOKUP($A353,Skaters!$A1:$V623,17,FALSE)-AVERAGE(Skaters!Q3:Q623))/STDEV(Skaters!Q3:Q623)</f>
        <v>2.9015305032253247</v>
      </c>
      <c r="Q353" s="33">
        <f>(VLOOKUP($A353,Skaters!$A1:$V623,18,FALSE)-AVERAGE(Skaters!R3:R623))/STDEV(Skaters!R3:R623)</f>
        <v>0.63166243227004237</v>
      </c>
      <c r="R353" s="33">
        <f>(VLOOKUP($A353,Skaters!$A1:$V623,19,FALSE)-AVERAGE(Skaters!S3:S623))/STDEV(Skaters!S3:S623)</f>
        <v>-0.22523992976692203</v>
      </c>
      <c r="S353" s="33">
        <f>(VLOOKUP($A353,Skaters!$A1:$V623,20,FALSE)-AVERAGE(Skaters!T3:T623))/STDEV(Skaters!T3:T623)</f>
        <v>-0.52929505095397811</v>
      </c>
      <c r="T353" s="33">
        <f>(VLOOKUP($A353,Skaters!$A1:$V623,21,FALSE)-AVERAGE(Skaters!U3:U623))/STDEV(Skaters!U3:U623)</f>
        <v>-0.54667261677964085</v>
      </c>
      <c r="U353" s="33">
        <f>(VLOOKUP($A353,Skaters!$A1:$V623,22,FALSE)-AVERAGE(Skaters!V3:V623))/STDEV(Skaters!V3:V623)</f>
        <v>0.59159717464134665</v>
      </c>
      <c r="V353" s="33">
        <f>IFERROR((VLOOKUP($A353,Skaters!A1:X623,23,FALSE)-AVERAGE(Skaters!W3:W623))/STDEV(Skaters!W3:W623),0)</f>
        <v>0</v>
      </c>
      <c r="W353" s="33">
        <f>IFERROR((VLOOKUP($A353,Skaters!A1:X623,24,FALSE)-AVERAGE(Skaters!X3:X623))/STDEV(Skaters!X3:X623),0)</f>
        <v>0</v>
      </c>
    </row>
    <row r="354" spans="1:23" ht="21.25" customHeight="1" x14ac:dyDescent="0.15">
      <c r="A354" s="44" t="s">
        <v>319</v>
      </c>
      <c r="B354" s="45" t="s">
        <v>138</v>
      </c>
      <c r="C354" s="46">
        <v>32</v>
      </c>
      <c r="D354" s="45" t="s">
        <v>73</v>
      </c>
      <c r="E354" s="40">
        <f t="shared" si="10"/>
        <v>-1.6119435842421213</v>
      </c>
      <c r="F354" s="41">
        <f t="shared" si="11"/>
        <v>-3.7487060098653983E-2</v>
      </c>
      <c r="G354" s="42">
        <f>VLOOKUP(A354,Skaters!A1:G623,7,FALSE)</f>
        <v>43</v>
      </c>
      <c r="H354" s="43">
        <f>(VLOOKUP($A354,Skaters!$A1:$V623,8,FALSE)-AVERAGE(Skaters!H3:H623))/STDEV(Skaters!H3:H623)</f>
        <v>3.8555544340045392E-2</v>
      </c>
      <c r="I354" s="33">
        <f>(VLOOKUP($A354,Skaters!$A1:$V623,10,FALSE)-AVERAGE(Skaters!J3:J623))/STDEV(Skaters!J3:J623)</f>
        <v>0.62221885198201632</v>
      </c>
      <c r="J354" s="33">
        <f>(VLOOKUP($A354,Skaters!$A1:$V623,11,FALSE)-AVERAGE(Skaters!K3:K623))/STDEV(Skaters!K3:K623)</f>
        <v>0.26001510993159505</v>
      </c>
      <c r="K354" s="33">
        <f>(VLOOKUP($A354,Skaters!$A1:$V623,12,FALSE)-AVERAGE(Skaters!L3:L623))/STDEV(Skaters!L3:L623)</f>
        <v>0.4563425000996168</v>
      </c>
      <c r="L354" s="33">
        <f>(VLOOKUP($A354,Skaters!$A1:$V623,13,FALSE)-AVERAGE(Skaters!M3:M623))/STDEV(Skaters!M3:M623)</f>
        <v>-0.40061383186563282</v>
      </c>
      <c r="M354" s="33">
        <f>(VLOOKUP($A354,Skaters!$A1:$V623,14,FALSE)-AVERAGE(Skaters!N3:N623))/STDEV(Skaters!N3:N623)</f>
        <v>-7.4059369254512369E-2</v>
      </c>
      <c r="N354" s="33">
        <f>(VLOOKUP($A354,Skaters!$A1:$V623,15,FALSE)-AVERAGE(Skaters!O3:O623))/STDEV(Skaters!O3:O623)</f>
        <v>-0.3403917419038624</v>
      </c>
      <c r="O354" s="33">
        <f>(VLOOKUP($A354,Skaters!$A1:$V623,16,FALSE)-AVERAGE(Skaters!P3:P623))/STDEV(Skaters!P3:P623)</f>
        <v>-0.266800071343544</v>
      </c>
      <c r="P354" s="33">
        <f>(VLOOKUP($A354,Skaters!$A1:$V623,17,FALSE)-AVERAGE(Skaters!Q3:Q623))/STDEV(Skaters!Q3:Q623)</f>
        <v>-1.0258047670280672</v>
      </c>
      <c r="Q354" s="33">
        <f>(VLOOKUP($A354,Skaters!$A1:$V623,18,FALSE)-AVERAGE(Skaters!R3:R623))/STDEV(Skaters!R3:R623)</f>
        <v>-1.4863719010426935</v>
      </c>
      <c r="R354" s="33">
        <f>(VLOOKUP($A354,Skaters!$A1:$V623,19,FALSE)-AVERAGE(Skaters!S3:S623))/STDEV(Skaters!S3:S623)</f>
        <v>0.15893656349719928</v>
      </c>
      <c r="S354" s="33">
        <f>(VLOOKUP($A354,Skaters!$A1:$V623,20,FALSE)-AVERAGE(Skaters!T3:T623))/STDEV(Skaters!T3:T623)</f>
        <v>-0.53648879332636301</v>
      </c>
      <c r="T354" s="33">
        <f>(VLOOKUP($A354,Skaters!$A1:$V623,21,FALSE)-AVERAGE(Skaters!U3:U623))/STDEV(Skaters!U3:U623)</f>
        <v>-0.56710696751291234</v>
      </c>
      <c r="U354" s="33">
        <f>(VLOOKUP($A354,Skaters!$A1:$V623,22,FALSE)-AVERAGE(Skaters!V3:V623))/STDEV(Skaters!V3:V623)</f>
        <v>0.70815032011706847</v>
      </c>
      <c r="V354" s="33">
        <f>IFERROR((VLOOKUP($A354,Skaters!A1:X623,23,FALSE)-AVERAGE(Skaters!W3:W623))/STDEV(Skaters!W3:W623),0)</f>
        <v>0</v>
      </c>
      <c r="W354" s="33">
        <f>IFERROR((VLOOKUP($A354,Skaters!A1:X623,24,FALSE)-AVERAGE(Skaters!X3:X623))/STDEV(Skaters!X3:X623),0)</f>
        <v>0</v>
      </c>
    </row>
    <row r="355" spans="1:23" ht="21.25" customHeight="1" x14ac:dyDescent="0.15">
      <c r="A355" s="44" t="s">
        <v>297</v>
      </c>
      <c r="B355" s="45" t="s">
        <v>179</v>
      </c>
      <c r="C355" s="46">
        <v>26</v>
      </c>
      <c r="D355" s="45" t="s">
        <v>73</v>
      </c>
      <c r="E355" s="40">
        <f t="shared" si="10"/>
        <v>-1.6325773950056299</v>
      </c>
      <c r="F355" s="41">
        <f t="shared" si="11"/>
        <v>-3.9818960853795854E-2</v>
      </c>
      <c r="G355" s="42">
        <f>VLOOKUP(A355,Skaters!A1:G623,7,FALSE)</f>
        <v>41</v>
      </c>
      <c r="H355" s="43">
        <f>(VLOOKUP($A355,Skaters!$A1:$V623,8,FALSE)-AVERAGE(Skaters!H3:H623))/STDEV(Skaters!H3:H623)</f>
        <v>-0.44687154226150028</v>
      </c>
      <c r="I355" s="33">
        <f>(VLOOKUP($A355,Skaters!$A1:$V623,10,FALSE)-AVERAGE(Skaters!J3:J623))/STDEV(Skaters!J3:J623)</f>
        <v>0.16500850007564055</v>
      </c>
      <c r="J355" s="33">
        <f>(VLOOKUP($A355,Skaters!$A1:$V623,11,FALSE)-AVERAGE(Skaters!K3:K623))/STDEV(Skaters!K3:K623)</f>
        <v>0.26348904114303495</v>
      </c>
      <c r="K355" s="33">
        <f>(VLOOKUP($A355,Skaters!$A1:$V623,12,FALSE)-AVERAGE(Skaters!L3:L623))/STDEV(Skaters!L3:L623)</f>
        <v>0.24309692837523866</v>
      </c>
      <c r="L355" s="33">
        <f>(VLOOKUP($A355,Skaters!$A1:$V623,13,FALSE)-AVERAGE(Skaters!M3:M623))/STDEV(Skaters!M3:M623)</f>
        <v>0.16245806088939965</v>
      </c>
      <c r="M355" s="33">
        <f>(VLOOKUP($A355,Skaters!$A1:$V623,14,FALSE)-AVERAGE(Skaters!N3:N623))/STDEV(Skaters!N3:N623)</f>
        <v>0.993400593213427</v>
      </c>
      <c r="N355" s="33">
        <f>(VLOOKUP($A355,Skaters!$A1:$V623,15,FALSE)-AVERAGE(Skaters!O3:O623))/STDEV(Skaters!O3:O623)</f>
        <v>0.61144252446950276</v>
      </c>
      <c r="O355" s="33">
        <f>(VLOOKUP($A355,Skaters!$A1:$V623,16,FALSE)-AVERAGE(Skaters!P3:P623))/STDEV(Skaters!P3:P623)</f>
        <v>-1.0486157045826077</v>
      </c>
      <c r="P355" s="33">
        <f>(VLOOKUP($A355,Skaters!$A1:$V623,17,FALSE)-AVERAGE(Skaters!Q3:Q623))/STDEV(Skaters!Q3:Q623)</f>
        <v>-1.5024937493565453</v>
      </c>
      <c r="Q355" s="33">
        <f>(VLOOKUP($A355,Skaters!$A1:$V623,18,FALSE)-AVERAGE(Skaters!R3:R623))/STDEV(Skaters!R3:R623)</f>
        <v>-1.7863598170006001</v>
      </c>
      <c r="R355" s="33">
        <f>(VLOOKUP($A355,Skaters!$A1:$V623,19,FALSE)-AVERAGE(Skaters!S3:S623))/STDEV(Skaters!S3:S623)</f>
        <v>-0.40591285237704505</v>
      </c>
      <c r="S355" s="33">
        <f>(VLOOKUP($A355,Skaters!$A1:$V623,20,FALSE)-AVERAGE(Skaters!T3:T623))/STDEV(Skaters!T3:T623)</f>
        <v>-0.59107767881322992</v>
      </c>
      <c r="T355" s="33">
        <f>(VLOOKUP($A355,Skaters!$A1:$V623,21,FALSE)-AVERAGE(Skaters!U3:U623))/STDEV(Skaters!U3:U623)</f>
        <v>-0.64369330334771924</v>
      </c>
      <c r="U355" s="33">
        <f>(VLOOKUP($A355,Skaters!$A1:$V623,22,FALSE)-AVERAGE(Skaters!V3:V623))/STDEV(Skaters!V3:V623)</f>
        <v>0.39761668667970956</v>
      </c>
      <c r="V355" s="33">
        <f>IFERROR((VLOOKUP($A355,Skaters!A1:X623,23,FALSE)-AVERAGE(Skaters!W3:W623))/STDEV(Skaters!W3:W623),0)</f>
        <v>0</v>
      </c>
      <c r="W355" s="33">
        <f>IFERROR((VLOOKUP($A355,Skaters!A1:X623,24,FALSE)-AVERAGE(Skaters!X3:X623))/STDEV(Skaters!X3:X623),0)</f>
        <v>0</v>
      </c>
    </row>
    <row r="356" spans="1:23" ht="21.25" customHeight="1" x14ac:dyDescent="0.15">
      <c r="A356" s="44" t="s">
        <v>575</v>
      </c>
      <c r="B356" s="45" t="s">
        <v>72</v>
      </c>
      <c r="C356" s="46">
        <v>31</v>
      </c>
      <c r="D356" s="45" t="s">
        <v>84</v>
      </c>
      <c r="E356" s="40">
        <f t="shared" si="10"/>
        <v>-1.7029408256699246</v>
      </c>
      <c r="F356" s="41">
        <f t="shared" si="11"/>
        <v>-3.7843129459331659E-2</v>
      </c>
      <c r="G356" s="42">
        <f>VLOOKUP(A356,Skaters!A1:G623,7,FALSE)</f>
        <v>45</v>
      </c>
      <c r="H356" s="43">
        <f>(VLOOKUP($A356,Skaters!$A1:$V623,8,FALSE)-AVERAGE(Skaters!H3:H623))/STDEV(Skaters!H3:H623)</f>
        <v>0.35689836063073205</v>
      </c>
      <c r="I356" s="33">
        <f>(VLOOKUP($A356,Skaters!$A1:$V623,10,FALSE)-AVERAGE(Skaters!J3:J623))/STDEV(Skaters!J3:J623)</f>
        <v>-1.0358471270942888</v>
      </c>
      <c r="J356" s="33">
        <f>(VLOOKUP($A356,Skaters!$A1:$V623,11,FALSE)-AVERAGE(Skaters!K3:K623))/STDEV(Skaters!K3:K623)</f>
        <v>-0.51773078832393771</v>
      </c>
      <c r="K356" s="33">
        <f>(VLOOKUP($A356,Skaters!$A1:$V623,12,FALSE)-AVERAGE(Skaters!L3:L623))/STDEV(Skaters!L3:L623)</f>
        <v>-0.81295958127885504</v>
      </c>
      <c r="L356" s="33">
        <f>(VLOOKUP($A356,Skaters!$A1:$V623,13,FALSE)-AVERAGE(Skaters!M3:M623))/STDEV(Skaters!M3:M623)</f>
        <v>-1.1409403491673291</v>
      </c>
      <c r="M356" s="33">
        <f>(VLOOKUP($A356,Skaters!$A1:$V623,14,FALSE)-AVERAGE(Skaters!N3:N623))/STDEV(Skaters!N3:N623)</f>
        <v>-0.7705024007386756</v>
      </c>
      <c r="N356" s="33">
        <f>(VLOOKUP($A356,Skaters!$A1:$V623,15,FALSE)-AVERAGE(Skaters!O3:O623))/STDEV(Skaters!O3:O623)</f>
        <v>-0.83804954889480521</v>
      </c>
      <c r="O356" s="33">
        <f>(VLOOKUP($A356,Skaters!$A1:$V623,16,FALSE)-AVERAGE(Skaters!P3:P623))/STDEV(Skaters!P3:P623)</f>
        <v>1.0684593351145248</v>
      </c>
      <c r="P356" s="33">
        <f>(VLOOKUP($A356,Skaters!$A1:$V623,17,FALSE)-AVERAGE(Skaters!Q3:Q623))/STDEV(Skaters!Q3:Q623)</f>
        <v>0.33879710767339966</v>
      </c>
      <c r="Q356" s="33">
        <f>(VLOOKUP($A356,Skaters!$A1:$V623,18,FALSE)-AVERAGE(Skaters!R3:R623))/STDEV(Skaters!R3:R623)</f>
        <v>0.76116765269591125</v>
      </c>
      <c r="R356" s="33">
        <f>(VLOOKUP($A356,Skaters!$A1:$V623,19,FALSE)-AVERAGE(Skaters!S3:S623))/STDEV(Skaters!S3:S623)</f>
        <v>-0.89680076882686799</v>
      </c>
      <c r="S356" s="33">
        <f>(VLOOKUP($A356,Skaters!$A1:$V623,20,FALSE)-AVERAGE(Skaters!T3:T623))/STDEV(Skaters!T3:T623)</f>
        <v>-0.5927671975926263</v>
      </c>
      <c r="T356" s="33">
        <f>(VLOOKUP($A356,Skaters!$A1:$V623,21,FALSE)-AVERAGE(Skaters!U3:U623))/STDEV(Skaters!U3:U623)</f>
        <v>-0.64690234740083585</v>
      </c>
      <c r="U356" s="33">
        <f>(VLOOKUP($A356,Skaters!$A1:$V623,22,FALSE)-AVERAGE(Skaters!V3:V623))/STDEV(Skaters!V3:V623)</f>
        <v>-1.2078191348136267</v>
      </c>
      <c r="V356" s="33">
        <f>IFERROR((VLOOKUP($A356,Skaters!A1:X623,23,FALSE)-AVERAGE(Skaters!W3:W623))/STDEV(Skaters!W3:W623),0)</f>
        <v>0</v>
      </c>
      <c r="W356" s="33">
        <f>IFERROR((VLOOKUP($A356,Skaters!A1:X623,24,FALSE)-AVERAGE(Skaters!X3:X623))/STDEV(Skaters!X3:X623),0)</f>
        <v>0</v>
      </c>
    </row>
    <row r="357" spans="1:23" ht="21.25" customHeight="1" x14ac:dyDescent="0.2">
      <c r="A357" s="47" t="s">
        <v>401</v>
      </c>
      <c r="B357" s="38" t="s">
        <v>127</v>
      </c>
      <c r="C357" s="39">
        <v>23</v>
      </c>
      <c r="D357" s="38" t="s">
        <v>66</v>
      </c>
      <c r="E357" s="40">
        <f t="shared" si="10"/>
        <v>-1.7108120644361746</v>
      </c>
      <c r="F357" s="41">
        <f t="shared" si="11"/>
        <v>-3.5641918009086969E-2</v>
      </c>
      <c r="G357" s="42">
        <f>VLOOKUP(A357,Skaters!A1:G623,7,FALSE)</f>
        <v>48</v>
      </c>
      <c r="H357" s="43">
        <f>(VLOOKUP($A357,Skaters!$A1:$V623,8,FALSE)-AVERAGE(Skaters!H3:H623))/STDEV(Skaters!H3:H623)</f>
        <v>-1.2075377614432439</v>
      </c>
      <c r="I357" s="33">
        <f>(VLOOKUP($A357,Skaters!$A1:$V623,10,FALSE)-AVERAGE(Skaters!J3:J623))/STDEV(Skaters!J3:J623)</f>
        <v>0.12443616010932715</v>
      </c>
      <c r="J357" s="33">
        <f>(VLOOKUP($A357,Skaters!$A1:$V623,11,FALSE)-AVERAGE(Skaters!K3:K623))/STDEV(Skaters!K3:K623)</f>
        <v>-0.41394671304137781</v>
      </c>
      <c r="K357" s="33">
        <f>(VLOOKUP($A357,Skaters!$A1:$V623,12,FALSE)-AVERAGE(Skaters!L3:L623))/STDEV(Skaters!L3:L623)</f>
        <v>-0.20113596898840824</v>
      </c>
      <c r="L357" s="33">
        <f>(VLOOKUP($A357,Skaters!$A1:$V623,13,FALSE)-AVERAGE(Skaters!M3:M623))/STDEV(Skaters!M3:M623)</f>
        <v>-0.23231202359203842</v>
      </c>
      <c r="M357" s="33">
        <f>(VLOOKUP($A357,Skaters!$A1:$V623,14,FALSE)-AVERAGE(Skaters!N3:N623))/STDEV(Skaters!N3:N623)</f>
        <v>-0.52324987950368707</v>
      </c>
      <c r="N357" s="33">
        <f>(VLOOKUP($A357,Skaters!$A1:$V623,15,FALSE)-AVERAGE(Skaters!O3:O623))/STDEV(Skaters!O3:O623)</f>
        <v>-0.30132798349514517</v>
      </c>
      <c r="O357" s="33">
        <f>(VLOOKUP($A357,Skaters!$A1:$V623,16,FALSE)-AVERAGE(Skaters!P3:P623))/STDEV(Skaters!P3:P623)</f>
        <v>-0.78015813312478288</v>
      </c>
      <c r="P357" s="33">
        <f>(VLOOKUP($A357,Skaters!$A1:$V623,17,FALSE)-AVERAGE(Skaters!Q3:Q623))/STDEV(Skaters!Q3:Q623)</f>
        <v>1.5030082930339796</v>
      </c>
      <c r="Q357" s="33">
        <f>(VLOOKUP($A357,Skaters!$A1:$V623,18,FALSE)-AVERAGE(Skaters!R3:R623))/STDEV(Skaters!R3:R623)</f>
        <v>-0.10750337129215769</v>
      </c>
      <c r="R357" s="33">
        <f>(VLOOKUP($A357,Skaters!$A1:$V623,19,FALSE)-AVERAGE(Skaters!S3:S623))/STDEV(Skaters!S3:S623)</f>
        <v>7.0584497406101801E-2</v>
      </c>
      <c r="S357" s="33">
        <f>(VLOOKUP($A357,Skaters!$A1:$V623,20,FALSE)-AVERAGE(Skaters!T3:T623))/STDEV(Skaters!T3:T623)</f>
        <v>-0.58752567360418051</v>
      </c>
      <c r="T357" s="33">
        <f>(VLOOKUP($A357,Skaters!$A1:$V623,21,FALSE)-AVERAGE(Skaters!U3:U623))/STDEV(Skaters!U3:U623)</f>
        <v>-0.61689288363035322</v>
      </c>
      <c r="U357" s="33">
        <f>(VLOOKUP($A357,Skaters!$A1:$V623,22,FALSE)-AVERAGE(Skaters!V3:V623))/STDEV(Skaters!V3:V623)</f>
        <v>-0.50608219986557701</v>
      </c>
      <c r="V357" s="33">
        <f>IFERROR((VLOOKUP($A357,Skaters!A1:X623,23,FALSE)-AVERAGE(Skaters!W3:W623))/STDEV(Skaters!W3:W623),0)</f>
        <v>0</v>
      </c>
      <c r="W357" s="33">
        <f>IFERROR((VLOOKUP($A357,Skaters!A1:X623,24,FALSE)-AVERAGE(Skaters!X3:X623))/STDEV(Skaters!X3:X623),0)</f>
        <v>0</v>
      </c>
    </row>
    <row r="358" spans="1:23" ht="21.25" customHeight="1" x14ac:dyDescent="0.15">
      <c r="A358" s="44" t="s">
        <v>520</v>
      </c>
      <c r="B358" s="48" t="s">
        <v>170</v>
      </c>
      <c r="C358" s="49">
        <v>24</v>
      </c>
      <c r="D358" s="48" t="s">
        <v>84</v>
      </c>
      <c r="E358" s="40">
        <f t="shared" si="10"/>
        <v>-1.7192708041692084</v>
      </c>
      <c r="F358" s="41">
        <f t="shared" si="11"/>
        <v>-4.0935019146885916E-2</v>
      </c>
      <c r="G358" s="42">
        <f>VLOOKUP(A358,Skaters!A1:G623,7,FALSE)</f>
        <v>42</v>
      </c>
      <c r="H358" s="43">
        <f>(VLOOKUP($A358,Skaters!$A1:$V623,8,FALSE)-AVERAGE(Skaters!H3:H623))/STDEV(Skaters!H3:H623)</f>
        <v>1.4297404148790431</v>
      </c>
      <c r="I358" s="33">
        <f>(VLOOKUP($A358,Skaters!$A1:$V623,10,FALSE)-AVERAGE(Skaters!J3:J623))/STDEV(Skaters!J3:J623)</f>
        <v>-1.2194500175306353</v>
      </c>
      <c r="J358" s="33">
        <f>(VLOOKUP($A358,Skaters!$A1:$V623,11,FALSE)-AVERAGE(Skaters!K3:K623))/STDEV(Skaters!K3:K623)</f>
        <v>-0.50526579150092976</v>
      </c>
      <c r="K358" s="33">
        <f>(VLOOKUP($A358,Skaters!$A1:$V623,12,FALSE)-AVERAGE(Skaters!L3:L623))/STDEV(Skaters!L3:L623)</f>
        <v>-0.89164622312399511</v>
      </c>
      <c r="L358" s="33">
        <f>(VLOOKUP($A358,Skaters!$A1:$V623,13,FALSE)-AVERAGE(Skaters!M3:M623))/STDEV(Skaters!M3:M623)</f>
        <v>-0.75005408998573198</v>
      </c>
      <c r="M358" s="33">
        <f>(VLOOKUP($A358,Skaters!$A1:$V623,14,FALSE)-AVERAGE(Skaters!N3:N623))/STDEV(Skaters!N3:N623)</f>
        <v>-0.80452759918671957</v>
      </c>
      <c r="N358" s="33">
        <f>(VLOOKUP($A358,Skaters!$A1:$V623,15,FALSE)-AVERAGE(Skaters!O3:O623))/STDEV(Skaters!O3:O623)</f>
        <v>-0.90522001668710916</v>
      </c>
      <c r="O358" s="33">
        <f>(VLOOKUP($A358,Skaters!$A1:$V623,16,FALSE)-AVERAGE(Skaters!P3:P623))/STDEV(Skaters!P3:P623)</f>
        <v>2.2114675555075123</v>
      </c>
      <c r="P358" s="33">
        <f>(VLOOKUP($A358,Skaters!$A1:$V623,17,FALSE)-AVERAGE(Skaters!Q3:Q623))/STDEV(Skaters!Q3:Q623)</f>
        <v>0.22665124043787035</v>
      </c>
      <c r="Q358" s="33">
        <f>(VLOOKUP($A358,Skaters!$A1:$V623,18,FALSE)-AVERAGE(Skaters!R3:R623))/STDEV(Skaters!R3:R623)</f>
        <v>-0.55074844397231415</v>
      </c>
      <c r="R358" s="33">
        <f>(VLOOKUP($A358,Skaters!$A1:$V623,19,FALSE)-AVERAGE(Skaters!S3:S623))/STDEV(Skaters!S3:S623)</f>
        <v>-1.148473021565376</v>
      </c>
      <c r="S358" s="33">
        <f>(VLOOKUP($A358,Skaters!$A1:$V623,20,FALSE)-AVERAGE(Skaters!T3:T623))/STDEV(Skaters!T3:T623)</f>
        <v>-0.5927671975926263</v>
      </c>
      <c r="T358" s="33">
        <f>(VLOOKUP($A358,Skaters!$A1:$V623,21,FALSE)-AVERAGE(Skaters!U3:U623))/STDEV(Skaters!U3:U623)</f>
        <v>-0.64690234740083585</v>
      </c>
      <c r="U358" s="33">
        <f>(VLOOKUP($A358,Skaters!$A1:$V623,22,FALSE)-AVERAGE(Skaters!V3:V623))/STDEV(Skaters!V3:V623)</f>
        <v>-1.2078191348136267</v>
      </c>
      <c r="V358" s="33">
        <f>IFERROR((VLOOKUP($A358,Skaters!A1:X623,23,FALSE)-AVERAGE(Skaters!W3:W623))/STDEV(Skaters!W3:W623),0)</f>
        <v>0</v>
      </c>
      <c r="W358" s="33">
        <f>IFERROR((VLOOKUP($A358,Skaters!A1:X623,24,FALSE)-AVERAGE(Skaters!X3:X623))/STDEV(Skaters!X3:X623),0)</f>
        <v>0</v>
      </c>
    </row>
    <row r="359" spans="1:23" ht="21.25" customHeight="1" x14ac:dyDescent="0.15">
      <c r="A359" s="44" t="s">
        <v>316</v>
      </c>
      <c r="B359" s="48" t="s">
        <v>151</v>
      </c>
      <c r="C359" s="49">
        <v>27</v>
      </c>
      <c r="D359" s="48" t="s">
        <v>63</v>
      </c>
      <c r="E359" s="40">
        <f t="shared" si="10"/>
        <v>-1.7204243011149871</v>
      </c>
      <c r="F359" s="41">
        <f t="shared" si="11"/>
        <v>-4.0962483359880647E-2</v>
      </c>
      <c r="G359" s="42">
        <f>VLOOKUP(A359,Skaters!A1:G623,7,FALSE)</f>
        <v>42</v>
      </c>
      <c r="H359" s="43">
        <f>(VLOOKUP($A359,Skaters!$A1:$V623,8,FALSE)-AVERAGE(Skaters!H3:H623))/STDEV(Skaters!H3:H623)</f>
        <v>-3.2704850028270494E-3</v>
      </c>
      <c r="I359" s="33">
        <f>(VLOOKUP($A359,Skaters!$A1:$V623,10,FALSE)-AVERAGE(Skaters!J3:J623))/STDEV(Skaters!J3:J623)</f>
        <v>0.82485441283615502</v>
      </c>
      <c r="J359" s="33">
        <f>(VLOOKUP($A359,Skaters!$A1:$V623,11,FALSE)-AVERAGE(Skaters!K3:K623))/STDEV(Skaters!K3:K623)</f>
        <v>-0.57494771846806991</v>
      </c>
      <c r="K359" s="33">
        <f>(VLOOKUP($A359,Skaters!$A1:$V623,12,FALSE)-AVERAGE(Skaters!L3:L623))/STDEV(Skaters!L3:L623)</f>
        <v>2.7848692676545533E-2</v>
      </c>
      <c r="L359" s="33">
        <f>(VLOOKUP($A359,Skaters!$A1:$V623,13,FALSE)-AVERAGE(Skaters!M3:M623))/STDEV(Skaters!M3:M623)</f>
        <v>0.87608669069253919</v>
      </c>
      <c r="M359" s="33">
        <f>(VLOOKUP($A359,Skaters!$A1:$V623,14,FALSE)-AVERAGE(Skaters!N3:N623))/STDEV(Skaters!N3:N623)</f>
        <v>-0.42607116116828819</v>
      </c>
      <c r="N359" s="33">
        <f>(VLOOKUP($A359,Skaters!$A1:$V623,15,FALSE)-AVERAGE(Skaters!O3:O623))/STDEV(Skaters!O3:O623)</f>
        <v>-0.47919919075171435</v>
      </c>
      <c r="O359" s="33">
        <f>(VLOOKUP($A359,Skaters!$A1:$V623,16,FALSE)-AVERAGE(Skaters!P3:P623))/STDEV(Skaters!P3:P623)</f>
        <v>-0.73758413440779136</v>
      </c>
      <c r="P359" s="33">
        <f>(VLOOKUP($A359,Skaters!$A1:$V623,17,FALSE)-AVERAGE(Skaters!Q3:Q623))/STDEV(Skaters!Q3:Q623)</f>
        <v>1.776197308283084</v>
      </c>
      <c r="Q359" s="33">
        <f>(VLOOKUP($A359,Skaters!$A1:$V623,18,FALSE)-AVERAGE(Skaters!R3:R623))/STDEV(Skaters!R3:R623)</f>
        <v>-1.6296343610161057</v>
      </c>
      <c r="R359" s="33">
        <f>(VLOOKUP($A359,Skaters!$A1:$V623,19,FALSE)-AVERAGE(Skaters!S3:S623))/STDEV(Skaters!S3:S623)</f>
        <v>0.20388803141755193</v>
      </c>
      <c r="S359" s="33">
        <f>(VLOOKUP($A359,Skaters!$A1:$V623,20,FALSE)-AVERAGE(Skaters!T3:T623))/STDEV(Skaters!T3:T623)</f>
        <v>-0.49661691280706444</v>
      </c>
      <c r="T359" s="33">
        <f>(VLOOKUP($A359,Skaters!$A1:$V623,21,FALSE)-AVERAGE(Skaters!U3:U623))/STDEV(Skaters!U3:U623)</f>
        <v>-0.54728501491311965</v>
      </c>
      <c r="U359" s="33">
        <f>(VLOOKUP($A359,Skaters!$A1:$V623,22,FALSE)-AVERAGE(Skaters!V3:V623))/STDEV(Skaters!V3:V623)</f>
        <v>1.0552469521283403</v>
      </c>
      <c r="V359" s="33">
        <f>IFERROR((VLOOKUP($A359,Skaters!A1:X623,23,FALSE)-AVERAGE(Skaters!W3:W623))/STDEV(Skaters!W3:W623),0)</f>
        <v>0</v>
      </c>
      <c r="W359" s="33">
        <f>IFERROR((VLOOKUP($A359,Skaters!A1:X623,24,FALSE)-AVERAGE(Skaters!X3:X623))/STDEV(Skaters!X3:X623),0)</f>
        <v>0</v>
      </c>
    </row>
    <row r="360" spans="1:23" ht="21.25" customHeight="1" x14ac:dyDescent="0.15">
      <c r="A360" s="37" t="s">
        <v>484</v>
      </c>
      <c r="B360" s="38" t="s">
        <v>81</v>
      </c>
      <c r="C360" s="39">
        <v>31</v>
      </c>
      <c r="D360" s="38" t="s">
        <v>59</v>
      </c>
      <c r="E360" s="40">
        <f t="shared" si="10"/>
        <v>-1.7334105437694174</v>
      </c>
      <c r="F360" s="41">
        <f t="shared" si="11"/>
        <v>-3.9395694176577671E-2</v>
      </c>
      <c r="G360" s="42">
        <f>VLOOKUP(A360,Skaters!A1:G623,7,FALSE)</f>
        <v>44</v>
      </c>
      <c r="H360" s="43">
        <f>(VLOOKUP($A360,Skaters!$A1:$V623,8,FALSE)-AVERAGE(Skaters!H3:H623))/STDEV(Skaters!H3:H623)</f>
        <v>-1.2924640180794029</v>
      </c>
      <c r="I360" s="33">
        <f>(VLOOKUP($A360,Skaters!$A1:$V623,10,FALSE)-AVERAGE(Skaters!J3:J623))/STDEV(Skaters!J3:J623)</f>
        <v>-0.43936938613281512</v>
      </c>
      <c r="J360" s="33">
        <f>(VLOOKUP($A360,Skaters!$A1:$V623,11,FALSE)-AVERAGE(Skaters!K3:K623))/STDEV(Skaters!K3:K623)</f>
        <v>-0.75431241028717599</v>
      </c>
      <c r="K360" s="33">
        <f>(VLOOKUP($A360,Skaters!$A1:$V623,12,FALSE)-AVERAGE(Skaters!L3:L623))/STDEV(Skaters!L3:L623)</f>
        <v>-0.68037864118600389</v>
      </c>
      <c r="L360" s="33">
        <f>(VLOOKUP($A360,Skaters!$A1:$V623,13,FALSE)-AVERAGE(Skaters!M3:M623))/STDEV(Skaters!M3:M623)</f>
        <v>5.038023621336896E-3</v>
      </c>
      <c r="M360" s="33">
        <f>(VLOOKUP($A360,Skaters!$A1:$V623,14,FALSE)-AVERAGE(Skaters!N3:N623))/STDEV(Skaters!N3:N623)</f>
        <v>-0.80652951180081711</v>
      </c>
      <c r="N360" s="33">
        <f>(VLOOKUP($A360,Skaters!$A1:$V623,15,FALSE)-AVERAGE(Skaters!O3:O623))/STDEV(Skaters!O3:O623)</f>
        <v>-0.91004596815318428</v>
      </c>
      <c r="O360" s="33">
        <f>(VLOOKUP($A360,Skaters!$A1:$V623,16,FALSE)-AVERAGE(Skaters!P3:P623))/STDEV(Skaters!P3:P623)</f>
        <v>-0.34279636220211079</v>
      </c>
      <c r="P360" s="33">
        <f>(VLOOKUP($A360,Skaters!$A1:$V623,17,FALSE)-AVERAGE(Skaters!Q3:Q623))/STDEV(Skaters!Q3:Q623)</f>
        <v>-0.72464168785310368</v>
      </c>
      <c r="Q360" s="33">
        <f>(VLOOKUP($A360,Skaters!$A1:$V623,18,FALSE)-AVERAGE(Skaters!R3:R623))/STDEV(Skaters!R3:R623)</f>
        <v>0.70807555938453182</v>
      </c>
      <c r="R360" s="33">
        <f>(VLOOKUP($A360,Skaters!$A1:$V623,19,FALSE)-AVERAGE(Skaters!S3:S623))/STDEV(Skaters!S3:S623)</f>
        <v>-0.24315677029921351</v>
      </c>
      <c r="S360" s="33">
        <f>(VLOOKUP($A360,Skaters!$A1:$V623,20,FALSE)-AVERAGE(Skaters!T3:T623))/STDEV(Skaters!T3:T623)</f>
        <v>1.2633447561226907</v>
      </c>
      <c r="T360" s="33">
        <f>(VLOOKUP($A360,Skaters!$A1:$V623,21,FALSE)-AVERAGE(Skaters!U3:U623))/STDEV(Skaters!U3:U623)</f>
        <v>1.3617425050560352</v>
      </c>
      <c r="U360" s="33">
        <f>(VLOOKUP($A360,Skaters!$A1:$V623,22,FALSE)-AVERAGE(Skaters!V3:V623))/STDEV(Skaters!V3:V623)</f>
        <v>1.0067850101437368</v>
      </c>
      <c r="V360" s="33">
        <f>IFERROR((VLOOKUP($A360,Skaters!A1:X623,23,FALSE)-AVERAGE(Skaters!W3:W623))/STDEV(Skaters!W3:W623),0)</f>
        <v>0</v>
      </c>
      <c r="W360" s="33">
        <f>IFERROR((VLOOKUP($A360,Skaters!A1:X623,24,FALSE)-AVERAGE(Skaters!X3:X623))/STDEV(Skaters!X3:X623),0)</f>
        <v>0</v>
      </c>
    </row>
    <row r="361" spans="1:23" ht="21.25" customHeight="1" x14ac:dyDescent="0.15">
      <c r="A361" s="44" t="s">
        <v>490</v>
      </c>
      <c r="B361" s="48" t="s">
        <v>69</v>
      </c>
      <c r="C361" s="49">
        <v>29</v>
      </c>
      <c r="D361" s="48" t="s">
        <v>60</v>
      </c>
      <c r="E361" s="40">
        <f t="shared" si="10"/>
        <v>-1.7336031808138681</v>
      </c>
      <c r="F361" s="41">
        <f t="shared" si="11"/>
        <v>-3.9400072291224275E-2</v>
      </c>
      <c r="G361" s="42">
        <f>VLOOKUP(A361,Skaters!A1:G623,7,FALSE)</f>
        <v>44</v>
      </c>
      <c r="H361" s="43">
        <f>(VLOOKUP($A361,Skaters!$A1:$V623,8,FALSE)-AVERAGE(Skaters!H3:H623))/STDEV(Skaters!H3:H623)</f>
        <v>-0.86809166468696974</v>
      </c>
      <c r="I361" s="33">
        <f>(VLOOKUP($A361,Skaters!$A1:$V623,10,FALSE)-AVERAGE(Skaters!J3:J623))/STDEV(Skaters!J3:J623)</f>
        <v>-0.18528800817285504</v>
      </c>
      <c r="J361" s="33">
        <f>(VLOOKUP($A361,Skaters!$A1:$V623,11,FALSE)-AVERAGE(Skaters!K3:K623))/STDEV(Skaters!K3:K623)</f>
        <v>-0.64614546464194222</v>
      </c>
      <c r="K361" s="33">
        <f>(VLOOKUP($A361,Skaters!$A1:$V623,12,FALSE)-AVERAGE(Skaters!L3:L623))/STDEV(Skaters!L3:L623)</f>
        <v>-0.49278331913238199</v>
      </c>
      <c r="L361" s="33">
        <f>(VLOOKUP($A361,Skaters!$A1:$V623,13,FALSE)-AVERAGE(Skaters!M3:M623))/STDEV(Skaters!M3:M623)</f>
        <v>-0.45207030824630012</v>
      </c>
      <c r="M361" s="33">
        <f>(VLOOKUP($A361,Skaters!$A1:$V623,14,FALSE)-AVERAGE(Skaters!N3:N623))/STDEV(Skaters!N3:N623)</f>
        <v>-0.78376414201431555</v>
      </c>
      <c r="N361" s="33">
        <f>(VLOOKUP($A361,Skaters!$A1:$V623,15,FALSE)-AVERAGE(Skaters!O3:O623))/STDEV(Skaters!O3:O623)</f>
        <v>-0.88650785774145624</v>
      </c>
      <c r="O361" s="33">
        <f>(VLOOKUP($A361,Skaters!$A1:$V623,16,FALSE)-AVERAGE(Skaters!P3:P623))/STDEV(Skaters!P3:P623)</f>
        <v>-0.49788529438925505</v>
      </c>
      <c r="P361" s="33">
        <f>(VLOOKUP($A361,Skaters!$A1:$V623,17,FALSE)-AVERAGE(Skaters!Q3:Q623))/STDEV(Skaters!Q3:Q623)</f>
        <v>-9.6519531803995015E-2</v>
      </c>
      <c r="Q361" s="33">
        <f>(VLOOKUP($A361,Skaters!$A1:$V623,18,FALSE)-AVERAGE(Skaters!R3:R623))/STDEV(Skaters!R3:R623)</f>
        <v>0.93429375237794043</v>
      </c>
      <c r="R361" s="33">
        <f>(VLOOKUP($A361,Skaters!$A1:$V623,19,FALSE)-AVERAGE(Skaters!S3:S623))/STDEV(Skaters!S3:S623)</f>
        <v>0.11349264053128516</v>
      </c>
      <c r="S361" s="33">
        <f>(VLOOKUP($A361,Skaters!$A1:$V623,20,FALSE)-AVERAGE(Skaters!T3:T623))/STDEV(Skaters!T3:T623)</f>
        <v>1.209280069884243</v>
      </c>
      <c r="T361" s="33">
        <f>(VLOOKUP($A361,Skaters!$A1:$V623,21,FALSE)-AVERAGE(Skaters!U3:U623))/STDEV(Skaters!U3:U623)</f>
        <v>1.1475454398177687</v>
      </c>
      <c r="U361" s="33">
        <f>(VLOOKUP($A361,Skaters!$A1:$V623,22,FALSE)-AVERAGE(Skaters!V3:V623))/STDEV(Skaters!V3:V623)</f>
        <v>1.0993364677323656</v>
      </c>
      <c r="V361" s="33">
        <f>IFERROR((VLOOKUP($A361,Skaters!A1:X623,23,FALSE)-AVERAGE(Skaters!W3:W623))/STDEV(Skaters!W3:W623),0)</f>
        <v>0</v>
      </c>
      <c r="W361" s="33">
        <f>IFERROR((VLOOKUP($A361,Skaters!A1:X623,24,FALSE)-AVERAGE(Skaters!X3:X623))/STDEV(Skaters!X3:X623),0)</f>
        <v>0</v>
      </c>
    </row>
    <row r="362" spans="1:23" ht="21.25" customHeight="1" x14ac:dyDescent="0.15">
      <c r="A362" s="37" t="s">
        <v>475</v>
      </c>
      <c r="B362" s="38" t="s">
        <v>186</v>
      </c>
      <c r="C362" s="39">
        <v>27</v>
      </c>
      <c r="D362" s="38" t="s">
        <v>84</v>
      </c>
      <c r="E362" s="40">
        <f t="shared" si="10"/>
        <v>-1.744418624357466</v>
      </c>
      <c r="F362" s="41">
        <f t="shared" si="11"/>
        <v>-4.2546795716035757E-2</v>
      </c>
      <c r="G362" s="42">
        <f>VLOOKUP(A362,Skaters!A1:G623,7,FALSE)</f>
        <v>41</v>
      </c>
      <c r="H362" s="43">
        <f>(VLOOKUP($A362,Skaters!$A1:$V623,8,FALSE)-AVERAGE(Skaters!H3:H623))/STDEV(Skaters!H3:H623)</f>
        <v>0.11143380871644024</v>
      </c>
      <c r="I362" s="33">
        <f>(VLOOKUP($A362,Skaters!$A1:$V623,10,FALSE)-AVERAGE(Skaters!J3:J623))/STDEV(Skaters!J3:J623)</f>
        <v>-0.59570028292794108</v>
      </c>
      <c r="J362" s="33">
        <f>(VLOOKUP($A362,Skaters!$A1:$V623,11,FALSE)-AVERAGE(Skaters!K3:K623))/STDEV(Skaters!K3:K623)</f>
        <v>-0.34656452184864966</v>
      </c>
      <c r="K362" s="33">
        <f>(VLOOKUP($A362,Skaters!$A1:$V623,12,FALSE)-AVERAGE(Skaters!L3:L623))/STDEV(Skaters!L3:L623)</f>
        <v>-0.49816063453570286</v>
      </c>
      <c r="L362" s="33">
        <f>(VLOOKUP($A362,Skaters!$A1:$V623,13,FALSE)-AVERAGE(Skaters!M3:M623))/STDEV(Skaters!M3:M623)</f>
        <v>-0.76418556532530235</v>
      </c>
      <c r="M362" s="33">
        <f>(VLOOKUP($A362,Skaters!$A1:$V623,14,FALSE)-AVERAGE(Skaters!N3:N623))/STDEV(Skaters!N3:N623)</f>
        <v>-0.742717712260197</v>
      </c>
      <c r="N362" s="33">
        <f>(VLOOKUP($A362,Skaters!$A1:$V623,15,FALSE)-AVERAGE(Skaters!O3:O623))/STDEV(Skaters!O3:O623)</f>
        <v>-0.58338786309748036</v>
      </c>
      <c r="O362" s="33">
        <f>(VLOOKUP($A362,Skaters!$A1:$V623,16,FALSE)-AVERAGE(Skaters!P3:P623))/STDEV(Skaters!P3:P623)</f>
        <v>0.67348781532309354</v>
      </c>
      <c r="P362" s="33">
        <f>(VLOOKUP($A362,Skaters!$A1:$V623,17,FALSE)-AVERAGE(Skaters!Q3:Q623))/STDEV(Skaters!Q3:Q623)</f>
        <v>0.42800100510895539</v>
      </c>
      <c r="Q362" s="33">
        <f>(VLOOKUP($A362,Skaters!$A1:$V623,18,FALSE)-AVERAGE(Skaters!R3:R623))/STDEV(Skaters!R3:R623)</f>
        <v>-0.12806820648118647</v>
      </c>
      <c r="R362" s="33">
        <f>(VLOOKUP($A362,Skaters!$A1:$V623,19,FALSE)-AVERAGE(Skaters!S3:S623))/STDEV(Skaters!S3:S623)</f>
        <v>-0.60354184230073249</v>
      </c>
      <c r="S362" s="33">
        <f>(VLOOKUP($A362,Skaters!$A1:$V623,20,FALSE)-AVERAGE(Skaters!T3:T623))/STDEV(Skaters!T3:T623)</f>
        <v>-0.5927671975926263</v>
      </c>
      <c r="T362" s="33">
        <f>(VLOOKUP($A362,Skaters!$A1:$V623,21,FALSE)-AVERAGE(Skaters!U3:U623))/STDEV(Skaters!U3:U623)</f>
        <v>-0.64690234740083585</v>
      </c>
      <c r="U362" s="33">
        <f>(VLOOKUP($A362,Skaters!$A1:$V623,22,FALSE)-AVERAGE(Skaters!V3:V623))/STDEV(Skaters!V3:V623)</f>
        <v>-1.2078191348136267</v>
      </c>
      <c r="V362" s="33">
        <f>IFERROR((VLOOKUP($A362,Skaters!A1:X623,23,FALSE)-AVERAGE(Skaters!W3:W623))/STDEV(Skaters!W3:W623),0)</f>
        <v>0</v>
      </c>
      <c r="W362" s="33">
        <f>IFERROR((VLOOKUP($A362,Skaters!A1:X623,24,FALSE)-AVERAGE(Skaters!X3:X623))/STDEV(Skaters!X3:X623),0)</f>
        <v>0</v>
      </c>
    </row>
    <row r="363" spans="1:23" ht="21.25" customHeight="1" x14ac:dyDescent="0.15">
      <c r="A363" s="44" t="s">
        <v>584</v>
      </c>
      <c r="B363" s="48" t="s">
        <v>68</v>
      </c>
      <c r="C363" s="49">
        <v>22</v>
      </c>
      <c r="D363" s="48" t="s">
        <v>84</v>
      </c>
      <c r="E363" s="40">
        <f t="shared" si="10"/>
        <v>-1.7470262980266114</v>
      </c>
      <c r="F363" s="41">
        <f t="shared" si="11"/>
        <v>-4.3675657450665283E-2</v>
      </c>
      <c r="G363" s="42">
        <f>VLOOKUP(A363,Skaters!A1:G623,7,FALSE)</f>
        <v>40</v>
      </c>
      <c r="H363" s="43">
        <f>(VLOOKUP($A363,Skaters!$A1:$V623,8,FALSE)-AVERAGE(Skaters!H3:H623))/STDEV(Skaters!H3:H623)</f>
        <v>0.83612096597326724</v>
      </c>
      <c r="I363" s="33">
        <f>(VLOOKUP($A363,Skaters!$A1:$V623,10,FALSE)-AVERAGE(Skaters!J3:J623))/STDEV(Skaters!J3:J623)</f>
        <v>-0.85725993749174589</v>
      </c>
      <c r="J363" s="33">
        <f>(VLOOKUP($A363,Skaters!$A1:$V623,11,FALSE)-AVERAGE(Skaters!K3:K623))/STDEV(Skaters!K3:K623)</f>
        <v>-1.0035598926471476</v>
      </c>
      <c r="K363" s="33">
        <f>(VLOOKUP($A363,Skaters!$A1:$V623,12,FALSE)-AVERAGE(Skaters!L3:L623))/STDEV(Skaters!L3:L623)</f>
        <v>-1.0336898860853829</v>
      </c>
      <c r="L363" s="33">
        <f>(VLOOKUP($A363,Skaters!$A1:$V623,13,FALSE)-AVERAGE(Skaters!M3:M623))/STDEV(Skaters!M3:M623)</f>
        <v>-0.772680623452764</v>
      </c>
      <c r="M363" s="33">
        <f>(VLOOKUP($A363,Skaters!$A1:$V623,14,FALSE)-AVERAGE(Skaters!N3:N623))/STDEV(Skaters!N3:N623)</f>
        <v>-0.80234035204088106</v>
      </c>
      <c r="N363" s="33">
        <f>(VLOOKUP($A363,Skaters!$A1:$V623,15,FALSE)-AVERAGE(Skaters!O3:O623))/STDEV(Skaters!O3:O623)</f>
        <v>-0.9009020870154365</v>
      </c>
      <c r="O363" s="33">
        <f>(VLOOKUP($A363,Skaters!$A1:$V623,16,FALSE)-AVERAGE(Skaters!P3:P623))/STDEV(Skaters!P3:P623)</f>
        <v>1.2697057143046799</v>
      </c>
      <c r="P363" s="33">
        <f>(VLOOKUP($A363,Skaters!$A1:$V623,17,FALSE)-AVERAGE(Skaters!Q3:Q623))/STDEV(Skaters!Q3:Q623)</f>
        <v>1.603427088436199</v>
      </c>
      <c r="Q363" s="33">
        <f>(VLOOKUP($A363,Skaters!$A1:$V623,18,FALSE)-AVERAGE(Skaters!R3:R623))/STDEV(Skaters!R3:R623)</f>
        <v>0.5176705282758024</v>
      </c>
      <c r="R363" s="33">
        <f>(VLOOKUP($A363,Skaters!$A1:$V623,19,FALSE)-AVERAGE(Skaters!S3:S623))/STDEV(Skaters!S3:S623)</f>
        <v>-0.83933034824997421</v>
      </c>
      <c r="S363" s="33">
        <f>(VLOOKUP($A363,Skaters!$A1:$V623,20,FALSE)-AVERAGE(Skaters!T3:T623))/STDEV(Skaters!T3:T623)</f>
        <v>-0.5927671975926263</v>
      </c>
      <c r="T363" s="33">
        <f>(VLOOKUP($A363,Skaters!$A1:$V623,21,FALSE)-AVERAGE(Skaters!U3:U623))/STDEV(Skaters!U3:U623)</f>
        <v>-0.64690234740083585</v>
      </c>
      <c r="U363" s="33">
        <f>(VLOOKUP($A363,Skaters!$A1:$V623,22,FALSE)-AVERAGE(Skaters!V3:V623))/STDEV(Skaters!V3:V623)</f>
        <v>-1.2078191348136267</v>
      </c>
      <c r="V363" s="33">
        <f>IFERROR((VLOOKUP($A363,Skaters!A1:X623,23,FALSE)-AVERAGE(Skaters!W3:W623))/STDEV(Skaters!W3:W623),0)</f>
        <v>0</v>
      </c>
      <c r="W363" s="33">
        <f>IFERROR((VLOOKUP($A363,Skaters!A1:X623,24,FALSE)-AVERAGE(Skaters!X3:X623))/STDEV(Skaters!X3:X623),0)</f>
        <v>0</v>
      </c>
    </row>
    <row r="364" spans="1:23" ht="21.25" customHeight="1" x14ac:dyDescent="0.15">
      <c r="A364" s="44" t="s">
        <v>400</v>
      </c>
      <c r="B364" s="45" t="s">
        <v>95</v>
      </c>
      <c r="C364" s="46">
        <v>20</v>
      </c>
      <c r="D364" s="45" t="s">
        <v>63</v>
      </c>
      <c r="E364" s="40">
        <f t="shared" si="10"/>
        <v>-1.7556189201661323</v>
      </c>
      <c r="F364" s="41">
        <f t="shared" si="11"/>
        <v>-4.3890473004153309E-2</v>
      </c>
      <c r="G364" s="42">
        <f>VLOOKUP(A364,Skaters!A1:G623,7,FALSE)</f>
        <v>40</v>
      </c>
      <c r="H364" s="43">
        <f>(VLOOKUP($A364,Skaters!$A1:$V623,8,FALSE)-AVERAGE(Skaters!H3:H623))/STDEV(Skaters!H3:H623)</f>
        <v>-0.13202299188929142</v>
      </c>
      <c r="I364" s="33">
        <f>(VLOOKUP($A364,Skaters!$A1:$V623,10,FALSE)-AVERAGE(Skaters!J3:J623))/STDEV(Skaters!J3:J623)</f>
        <v>-1.0604038327704885E-2</v>
      </c>
      <c r="J364" s="33">
        <f>(VLOOKUP($A364,Skaters!$A1:$V623,11,FALSE)-AVERAGE(Skaters!K3:K623))/STDEV(Skaters!K3:K623)</f>
        <v>-0.37790698769274189</v>
      </c>
      <c r="K364" s="33">
        <f>(VLOOKUP($A364,Skaters!$A1:$V623,12,FALSE)-AVERAGE(Skaters!L3:L623))/STDEV(Skaters!L3:L623)</f>
        <v>-0.24214711316765908</v>
      </c>
      <c r="L364" s="33">
        <f>(VLOOKUP($A364,Skaters!$A1:$V623,13,FALSE)-AVERAGE(Skaters!M3:M623))/STDEV(Skaters!M3:M623)</f>
        <v>-0.20272905366103275</v>
      </c>
      <c r="M364" s="33">
        <f>(VLOOKUP($A364,Skaters!$A1:$V623,14,FALSE)-AVERAGE(Skaters!N3:N623))/STDEV(Skaters!N3:N623)</f>
        <v>-6.2368879217497966E-2</v>
      </c>
      <c r="N364" s="33">
        <f>(VLOOKUP($A364,Skaters!$A1:$V623,15,FALSE)-AVERAGE(Skaters!O3:O623))/STDEV(Skaters!O3:O623)</f>
        <v>-0.15958376564234036</v>
      </c>
      <c r="O364" s="33">
        <f>(VLOOKUP($A364,Skaters!$A1:$V623,16,FALSE)-AVERAGE(Skaters!P3:P623))/STDEV(Skaters!P3:P623)</f>
        <v>-0.81943548720304804</v>
      </c>
      <c r="P364" s="33">
        <f>(VLOOKUP($A364,Skaters!$A1:$V623,17,FALSE)-AVERAGE(Skaters!Q3:Q623))/STDEV(Skaters!Q3:Q623)</f>
        <v>-1.488746076474545</v>
      </c>
      <c r="Q364" s="33">
        <f>(VLOOKUP($A364,Skaters!$A1:$V623,18,FALSE)-AVERAGE(Skaters!R3:R623))/STDEV(Skaters!R3:R623)</f>
        <v>-0.1853595876392643</v>
      </c>
      <c r="R364" s="33">
        <f>(VLOOKUP($A364,Skaters!$A1:$V623,19,FALSE)-AVERAGE(Skaters!S3:S623))/STDEV(Skaters!S3:S623)</f>
        <v>6.6695058263719367E-2</v>
      </c>
      <c r="S364" s="33">
        <f>(VLOOKUP($A364,Skaters!$A1:$V623,20,FALSE)-AVERAGE(Skaters!T3:T623))/STDEV(Skaters!T3:T623)</f>
        <v>-0.57512973862115058</v>
      </c>
      <c r="T364" s="33">
        <f>(VLOOKUP($A364,Skaters!$A1:$V623,21,FALSE)-AVERAGE(Skaters!U3:U623))/STDEV(Skaters!U3:U623)</f>
        <v>-0.60267223849043583</v>
      </c>
      <c r="U364" s="33">
        <f>(VLOOKUP($A364,Skaters!$A1:$V623,22,FALSE)-AVERAGE(Skaters!V3:V623))/STDEV(Skaters!V3:V623)</f>
        <v>0.12474708219144441</v>
      </c>
      <c r="V364" s="33">
        <f>IFERROR((VLOOKUP($A364,Skaters!A1:X623,23,FALSE)-AVERAGE(Skaters!W3:W623))/STDEV(Skaters!W3:W623),0)</f>
        <v>0</v>
      </c>
      <c r="W364" s="33">
        <f>IFERROR((VLOOKUP($A364,Skaters!A1:X623,24,FALSE)-AVERAGE(Skaters!X3:X623))/STDEV(Skaters!X3:X623),0)</f>
        <v>0</v>
      </c>
    </row>
    <row r="365" spans="1:23" ht="21.25" customHeight="1" x14ac:dyDescent="0.2">
      <c r="A365" s="47" t="s">
        <v>377</v>
      </c>
      <c r="B365" s="38" t="s">
        <v>100</v>
      </c>
      <c r="C365" s="39">
        <v>23</v>
      </c>
      <c r="D365" s="38" t="s">
        <v>103</v>
      </c>
      <c r="E365" s="40">
        <f t="shared" si="10"/>
        <v>-1.7562263587512366</v>
      </c>
      <c r="F365" s="41">
        <f t="shared" si="11"/>
        <v>-4.3905658968780917E-2</v>
      </c>
      <c r="G365" s="42">
        <f>VLOOKUP(A365,Skaters!A1:G623,7,FALSE)</f>
        <v>40</v>
      </c>
      <c r="H365" s="43">
        <f>(VLOOKUP($A365,Skaters!$A1:$V623,8,FALSE)-AVERAGE(Skaters!H3:H623))/STDEV(Skaters!H3:H623)</f>
        <v>-0.3129456176464035</v>
      </c>
      <c r="I365" s="33">
        <f>(VLOOKUP($A365,Skaters!$A1:$V623,10,FALSE)-AVERAGE(Skaters!J3:J623))/STDEV(Skaters!J3:J623)</f>
        <v>-0.34011802618587261</v>
      </c>
      <c r="J365" s="33">
        <f>(VLOOKUP($A365,Skaters!$A1:$V623,11,FALSE)-AVERAGE(Skaters!K3:K623))/STDEV(Skaters!K3:K623)</f>
        <v>-0.7229612070401068</v>
      </c>
      <c r="K365" s="33">
        <f>(VLOOKUP($A365,Skaters!$A1:$V623,12,FALSE)-AVERAGE(Skaters!L3:L623))/STDEV(Skaters!L3:L623)</f>
        <v>-0.61393993648293121</v>
      </c>
      <c r="L365" s="33">
        <f>(VLOOKUP($A365,Skaters!$A1:$V623,13,FALSE)-AVERAGE(Skaters!M3:M623))/STDEV(Skaters!M3:M623)</f>
        <v>0.94748143320129286</v>
      </c>
      <c r="M365" s="33">
        <f>(VLOOKUP($A365,Skaters!$A1:$V623,14,FALSE)-AVERAGE(Skaters!N3:N623))/STDEV(Skaters!N3:N623)</f>
        <v>-0.45108350657167856</v>
      </c>
      <c r="N365" s="33">
        <f>(VLOOKUP($A365,Skaters!$A1:$V623,15,FALSE)-AVERAGE(Skaters!O3:O623))/STDEV(Skaters!O3:O623)</f>
        <v>-0.36547356752535848</v>
      </c>
      <c r="O365" s="33">
        <f>(VLOOKUP($A365,Skaters!$A1:$V623,16,FALSE)-AVERAGE(Skaters!P3:P623))/STDEV(Skaters!P3:P623)</f>
        <v>-6.5949598311066102E-2</v>
      </c>
      <c r="P365" s="33">
        <f>(VLOOKUP($A365,Skaters!$A1:$V623,17,FALSE)-AVERAGE(Skaters!Q3:Q623))/STDEV(Skaters!Q3:Q623)</f>
        <v>0.84940528896801037</v>
      </c>
      <c r="Q365" s="33">
        <f>(VLOOKUP($A365,Skaters!$A1:$V623,18,FALSE)-AVERAGE(Skaters!R3:R623))/STDEV(Skaters!R3:R623)</f>
        <v>-1.2092053928901254</v>
      </c>
      <c r="R365" s="33">
        <f>(VLOOKUP($A365,Skaters!$A1:$V623,19,FALSE)-AVERAGE(Skaters!S3:S623))/STDEV(Skaters!S3:S623)</f>
        <v>-0.5151994029110003</v>
      </c>
      <c r="S365" s="33">
        <f>(VLOOKUP($A365,Skaters!$A1:$V623,20,FALSE)-AVERAGE(Skaters!T3:T623))/STDEV(Skaters!T3:T623)</f>
        <v>-0.46797830777427624</v>
      </c>
      <c r="T365" s="33">
        <f>(VLOOKUP($A365,Skaters!$A1:$V623,21,FALSE)-AVERAGE(Skaters!U3:U623))/STDEV(Skaters!U3:U623)</f>
        <v>-0.34667526251605874</v>
      </c>
      <c r="U365" s="33">
        <f>(VLOOKUP($A365,Skaters!$A1:$V623,22,FALSE)-AVERAGE(Skaters!V3:V623))/STDEV(Skaters!V3:V623)</f>
        <v>0.1637794138025323</v>
      </c>
      <c r="V365" s="33">
        <f>IFERROR((VLOOKUP($A365,Skaters!A1:X623,23,FALSE)-AVERAGE(Skaters!W3:W623))/STDEV(Skaters!W3:W623),0)</f>
        <v>0</v>
      </c>
      <c r="W365" s="33">
        <f>IFERROR((VLOOKUP($A365,Skaters!A1:X623,24,FALSE)-AVERAGE(Skaters!X3:X623))/STDEV(Skaters!X3:X623),0)</f>
        <v>0</v>
      </c>
    </row>
    <row r="366" spans="1:23" ht="21.25" customHeight="1" x14ac:dyDescent="0.2">
      <c r="A366" s="47" t="s">
        <v>420</v>
      </c>
      <c r="B366" s="38" t="s">
        <v>95</v>
      </c>
      <c r="C366" s="39">
        <v>28</v>
      </c>
      <c r="D366" s="38" t="s">
        <v>60</v>
      </c>
      <c r="E366" s="40">
        <f t="shared" si="10"/>
        <v>-1.7781181720174954</v>
      </c>
      <c r="F366" s="41">
        <f t="shared" si="11"/>
        <v>-4.4452954300437386E-2</v>
      </c>
      <c r="G366" s="42">
        <f>VLOOKUP(A366,Skaters!A1:G623,7,FALSE)</f>
        <v>40</v>
      </c>
      <c r="H366" s="43">
        <f>(VLOOKUP($A366,Skaters!$A1:$V623,8,FALSE)-AVERAGE(Skaters!H3:H623))/STDEV(Skaters!H3:H623)</f>
        <v>5.8867703006246101E-2</v>
      </c>
      <c r="I366" s="33">
        <f>(VLOOKUP($A366,Skaters!$A1:$V623,10,FALSE)-AVERAGE(Skaters!J3:J623))/STDEV(Skaters!J3:J623)</f>
        <v>-0.14721858219932285</v>
      </c>
      <c r="J366" s="33">
        <f>(VLOOKUP($A366,Skaters!$A1:$V623,11,FALSE)-AVERAGE(Skaters!K3:K623))/STDEV(Skaters!K3:K623)</f>
        <v>-0.13022884643617352</v>
      </c>
      <c r="K366" s="33">
        <f>(VLOOKUP($A366,Skaters!$A1:$V623,12,FALSE)-AVERAGE(Skaters!L3:L623))/STDEV(Skaters!L3:L623)</f>
        <v>-0.15108902750987685</v>
      </c>
      <c r="L366" s="33">
        <f>(VLOOKUP($A366,Skaters!$A1:$V623,13,FALSE)-AVERAGE(Skaters!M3:M623))/STDEV(Skaters!M3:M623)</f>
        <v>-0.58414409595431682</v>
      </c>
      <c r="M366" s="33">
        <f>(VLOOKUP($A366,Skaters!$A1:$V623,14,FALSE)-AVERAGE(Skaters!N3:N623))/STDEV(Skaters!N3:N623)</f>
        <v>-0.68049400862687359</v>
      </c>
      <c r="N366" s="33">
        <f>(VLOOKUP($A366,Skaters!$A1:$V623,15,FALSE)-AVERAGE(Skaters!O3:O623))/STDEV(Skaters!O3:O623)</f>
        <v>-0.74478959753168239</v>
      </c>
      <c r="O366" s="33">
        <f>(VLOOKUP($A366,Skaters!$A1:$V623,16,FALSE)-AVERAGE(Skaters!P3:P623))/STDEV(Skaters!P3:P623)</f>
        <v>-0.10183733271407855</v>
      </c>
      <c r="P366" s="33">
        <f>(VLOOKUP($A366,Skaters!$A1:$V623,17,FALSE)-AVERAGE(Skaters!Q3:Q623))/STDEV(Skaters!Q3:Q623)</f>
        <v>1.0743027568369961</v>
      </c>
      <c r="Q366" s="33">
        <f>(VLOOKUP($A366,Skaters!$A1:$V623,18,FALSE)-AVERAGE(Skaters!R3:R623))/STDEV(Skaters!R3:R623)</f>
        <v>-6.9899717181921464E-2</v>
      </c>
      <c r="R366" s="33">
        <f>(VLOOKUP($A366,Skaters!$A1:$V623,19,FALSE)-AVERAGE(Skaters!S3:S623))/STDEV(Skaters!S3:S623)</f>
        <v>-6.7828429684362465E-2</v>
      </c>
      <c r="S366" s="33">
        <f>(VLOOKUP($A366,Skaters!$A1:$V623,20,FALSE)-AVERAGE(Skaters!T3:T623))/STDEV(Skaters!T3:T623)</f>
        <v>1.1874896508647421</v>
      </c>
      <c r="T366" s="33">
        <f>(VLOOKUP($A366,Skaters!$A1:$V623,21,FALSE)-AVERAGE(Skaters!U3:U623))/STDEV(Skaters!U3:U623)</f>
        <v>1.315167813103532</v>
      </c>
      <c r="U366" s="33">
        <f>(VLOOKUP($A366,Skaters!$A1:$V623,22,FALSE)-AVERAGE(Skaters!V3:V623))/STDEV(Skaters!V3:V623)</f>
        <v>0.98646034379714609</v>
      </c>
      <c r="V366" s="33">
        <f>IFERROR((VLOOKUP($A366,Skaters!A1:X623,23,FALSE)-AVERAGE(Skaters!W3:W623))/STDEV(Skaters!W3:W623),0)</f>
        <v>0</v>
      </c>
      <c r="W366" s="33">
        <f>IFERROR((VLOOKUP($A366,Skaters!A1:X623,24,FALSE)-AVERAGE(Skaters!X3:X623))/STDEV(Skaters!X3:X623),0)</f>
        <v>0</v>
      </c>
    </row>
    <row r="367" spans="1:23" ht="21.25" customHeight="1" x14ac:dyDescent="0.15">
      <c r="A367" s="44" t="s">
        <v>313</v>
      </c>
      <c r="B367" s="48" t="s">
        <v>163</v>
      </c>
      <c r="C367" s="49">
        <v>25</v>
      </c>
      <c r="D367" s="48" t="s">
        <v>103</v>
      </c>
      <c r="E367" s="40">
        <f t="shared" si="10"/>
        <v>-1.793633512694317</v>
      </c>
      <c r="F367" s="41">
        <f t="shared" si="11"/>
        <v>-4.2705559826055166E-2</v>
      </c>
      <c r="G367" s="42">
        <f>VLOOKUP(A367,Skaters!A1:G623,7,FALSE)</f>
        <v>42</v>
      </c>
      <c r="H367" s="43">
        <f>(VLOOKUP($A367,Skaters!$A1:$V623,8,FALSE)-AVERAGE(Skaters!H3:H623))/STDEV(Skaters!H3:H623)</f>
        <v>-0.32465361862209802</v>
      </c>
      <c r="I367" s="33">
        <f>(VLOOKUP($A367,Skaters!$A1:$V623,10,FALSE)-AVERAGE(Skaters!J3:J623))/STDEV(Skaters!J3:J623)</f>
        <v>-0.14613771338460577</v>
      </c>
      <c r="J367" s="33">
        <f>(VLOOKUP($A367,Skaters!$A1:$V623,11,FALSE)-AVERAGE(Skaters!K3:K623))/STDEV(Skaters!K3:K623)</f>
        <v>0.66396898938090354</v>
      </c>
      <c r="K367" s="33">
        <f>(VLOOKUP($A367,Skaters!$A1:$V623,12,FALSE)-AVERAGE(Skaters!L3:L623))/STDEV(Skaters!L3:L623)</f>
        <v>0.34780909123337056</v>
      </c>
      <c r="L367" s="33">
        <f>(VLOOKUP($A367,Skaters!$A1:$V623,13,FALSE)-AVERAGE(Skaters!M3:M623))/STDEV(Skaters!M3:M623)</f>
        <v>-0.18184157571444839</v>
      </c>
      <c r="M367" s="33">
        <f>(VLOOKUP($A367,Skaters!$A1:$V623,14,FALSE)-AVERAGE(Skaters!N3:N623))/STDEV(Skaters!N3:N623)</f>
        <v>-9.935185210206951E-2</v>
      </c>
      <c r="N367" s="33">
        <f>(VLOOKUP($A367,Skaters!$A1:$V623,15,FALSE)-AVERAGE(Skaters!O3:O623))/STDEV(Skaters!O3:O623)</f>
        <v>0.15144308216878113</v>
      </c>
      <c r="O367" s="33">
        <f>(VLOOKUP($A367,Skaters!$A1:$V623,16,FALSE)-AVERAGE(Skaters!P3:P623))/STDEV(Skaters!P3:P623)</f>
        <v>-0.6984269664493743</v>
      </c>
      <c r="P367" s="33">
        <f>(VLOOKUP($A367,Skaters!$A1:$V623,17,FALSE)-AVERAGE(Skaters!Q3:Q623))/STDEV(Skaters!Q3:Q623)</f>
        <v>-1.3760219636557143</v>
      </c>
      <c r="Q367" s="33">
        <f>(VLOOKUP($A367,Skaters!$A1:$V623,18,FALSE)-AVERAGE(Skaters!R3:R623))/STDEV(Skaters!R3:R623)</f>
        <v>-1.5826393286955733</v>
      </c>
      <c r="R367" s="33">
        <f>(VLOOKUP($A367,Skaters!$A1:$V623,19,FALSE)-AVERAGE(Skaters!S3:S623))/STDEV(Skaters!S3:S623)</f>
        <v>-0.48749067156690928</v>
      </c>
      <c r="S367" s="33">
        <f>(VLOOKUP($A367,Skaters!$A1:$V623,20,FALSE)-AVERAGE(Skaters!T3:T623))/STDEV(Skaters!T3:T623)</f>
        <v>0.32180403222891485</v>
      </c>
      <c r="T367" s="33">
        <f>(VLOOKUP($A367,Skaters!$A1:$V623,21,FALSE)-AVERAGE(Skaters!U3:U623))/STDEV(Skaters!U3:U623)</f>
        <v>0.69665875501948293</v>
      </c>
      <c r="U367" s="33">
        <f>(VLOOKUP($A367,Skaters!$A1:$V623,22,FALSE)-AVERAGE(Skaters!V3:V623))/STDEV(Skaters!V3:V623)</f>
        <v>0.66954371106447197</v>
      </c>
      <c r="V367" s="33">
        <f>IFERROR((VLOOKUP($A367,Skaters!A1:X623,23,FALSE)-AVERAGE(Skaters!W3:W623))/STDEV(Skaters!W3:W623),0)</f>
        <v>0</v>
      </c>
      <c r="W367" s="33">
        <f>IFERROR((VLOOKUP($A367,Skaters!A1:X623,24,FALSE)-AVERAGE(Skaters!X3:X623))/STDEV(Skaters!X3:X623),0)</f>
        <v>0</v>
      </c>
    </row>
    <row r="368" spans="1:23" ht="21.25" customHeight="1" x14ac:dyDescent="0.15">
      <c r="A368" s="44" t="s">
        <v>590</v>
      </c>
      <c r="B368" s="45" t="s">
        <v>69</v>
      </c>
      <c r="C368" s="46">
        <v>29</v>
      </c>
      <c r="D368" s="45" t="s">
        <v>84</v>
      </c>
      <c r="E368" s="40">
        <f t="shared" si="10"/>
        <v>-1.8015136995017562</v>
      </c>
      <c r="F368" s="41">
        <f t="shared" si="11"/>
        <v>-4.0943493170494456E-2</v>
      </c>
      <c r="G368" s="42">
        <f>VLOOKUP(A368,Skaters!A1:G623,7,FALSE)</f>
        <v>44</v>
      </c>
      <c r="H368" s="43">
        <f>(VLOOKUP($A368,Skaters!$A1:$V623,8,FALSE)-AVERAGE(Skaters!H3:H623))/STDEV(Skaters!H3:H623)</f>
        <v>0.2722765964545551</v>
      </c>
      <c r="I368" s="33">
        <f>(VLOOKUP($A368,Skaters!$A1:$V623,10,FALSE)-AVERAGE(Skaters!J3:J623))/STDEV(Skaters!J3:J623)</f>
        <v>-0.91862069025633475</v>
      </c>
      <c r="J368" s="33">
        <f>(VLOOKUP($A368,Skaters!$A1:$V623,11,FALSE)-AVERAGE(Skaters!K3:K623))/STDEV(Skaters!K3:K623)</f>
        <v>-0.90368972163051409</v>
      </c>
      <c r="K368" s="33">
        <f>(VLOOKUP($A368,Skaters!$A1:$V623,12,FALSE)-AVERAGE(Skaters!L3:L623))/STDEV(Skaters!L3:L623)</f>
        <v>-0.9999292054325748</v>
      </c>
      <c r="L368" s="33">
        <f>(VLOOKUP($A368,Skaters!$A1:$V623,13,FALSE)-AVERAGE(Skaters!M3:M623))/STDEV(Skaters!M3:M623)</f>
        <v>-0.99945740800781269</v>
      </c>
      <c r="M368" s="33">
        <f>(VLOOKUP($A368,Skaters!$A1:$V623,14,FALSE)-AVERAGE(Skaters!N3:N623))/STDEV(Skaters!N3:N623)</f>
        <v>-0.80449490589245065</v>
      </c>
      <c r="N368" s="33">
        <f>(VLOOKUP($A368,Skaters!$A1:$V623,15,FALSE)-AVERAGE(Skaters!O3:O623))/STDEV(Skaters!O3:O623)</f>
        <v>-0.905155475583166</v>
      </c>
      <c r="O368" s="33">
        <f>(VLOOKUP($A368,Skaters!$A1:$V623,16,FALSE)-AVERAGE(Skaters!P3:P623))/STDEV(Skaters!P3:P623)</f>
        <v>1.4170764725290546</v>
      </c>
      <c r="P368" s="33">
        <f>(VLOOKUP($A368,Skaters!$A1:$V623,17,FALSE)-AVERAGE(Skaters!Q3:Q623))/STDEV(Skaters!Q3:Q623)</f>
        <v>0.24890963423197643</v>
      </c>
      <c r="Q368" s="33">
        <f>(VLOOKUP($A368,Skaters!$A1:$V623,18,FALSE)-AVERAGE(Skaters!R3:R623))/STDEV(Skaters!R3:R623)</f>
        <v>0.5083331234470172</v>
      </c>
      <c r="R368" s="33">
        <f>(VLOOKUP($A368,Skaters!$A1:$V623,19,FALSE)-AVERAGE(Skaters!S3:S623))/STDEV(Skaters!S3:S623)</f>
        <v>-0.73516253733333714</v>
      </c>
      <c r="S368" s="33">
        <f>(VLOOKUP($A368,Skaters!$A1:$V623,20,FALSE)-AVERAGE(Skaters!T3:T623))/STDEV(Skaters!T3:T623)</f>
        <v>-0.5927671975926263</v>
      </c>
      <c r="T368" s="33">
        <f>(VLOOKUP($A368,Skaters!$A1:$V623,21,FALSE)-AVERAGE(Skaters!U3:U623))/STDEV(Skaters!U3:U623)</f>
        <v>-0.64690205606381179</v>
      </c>
      <c r="U368" s="33">
        <f>(VLOOKUP($A368,Skaters!$A1:$V623,22,FALSE)-AVERAGE(Skaters!V3:V623))/STDEV(Skaters!V3:V623)</f>
        <v>-1.2078191348136267</v>
      </c>
      <c r="V368" s="33">
        <f>IFERROR((VLOOKUP($A368,Skaters!A1:X623,23,FALSE)-AVERAGE(Skaters!W3:W623))/STDEV(Skaters!W3:W623),0)</f>
        <v>0</v>
      </c>
      <c r="W368" s="33">
        <f>IFERROR((VLOOKUP($A368,Skaters!A1:X623,24,FALSE)-AVERAGE(Skaters!X3:X623))/STDEV(Skaters!X3:X623),0)</f>
        <v>0</v>
      </c>
    </row>
    <row r="369" spans="1:23" ht="21.25" customHeight="1" x14ac:dyDescent="0.2">
      <c r="A369" s="47" t="s">
        <v>387</v>
      </c>
      <c r="B369" s="38" t="s">
        <v>138</v>
      </c>
      <c r="C369" s="39">
        <v>23</v>
      </c>
      <c r="D369" s="38" t="s">
        <v>84</v>
      </c>
      <c r="E369" s="40">
        <f t="shared" si="10"/>
        <v>-1.8118996625053423</v>
      </c>
      <c r="F369" s="41">
        <f t="shared" si="11"/>
        <v>-4.2137201453612612E-2</v>
      </c>
      <c r="G369" s="42">
        <f>VLOOKUP(A369,Skaters!A1:G623,7,FALSE)</f>
        <v>43</v>
      </c>
      <c r="H369" s="43">
        <f>(VLOOKUP($A369,Skaters!$A1:$V623,8,FALSE)-AVERAGE(Skaters!H3:H623))/STDEV(Skaters!H3:H623)</f>
        <v>1.1243230184912392</v>
      </c>
      <c r="I369" s="33">
        <f>(VLOOKUP($A369,Skaters!$A1:$V623,10,FALSE)-AVERAGE(Skaters!J3:J623))/STDEV(Skaters!J3:J623)</f>
        <v>-0.76192908129357184</v>
      </c>
      <c r="J369" s="33">
        <f>(VLOOKUP($A369,Skaters!$A1:$V623,11,FALSE)-AVERAGE(Skaters!K3:K623))/STDEV(Skaters!K3:K623)</f>
        <v>9.1652848408462995E-2</v>
      </c>
      <c r="K369" s="33">
        <f>(VLOOKUP($A369,Skaters!$A1:$V623,12,FALSE)-AVERAGE(Skaters!L3:L623))/STDEV(Skaters!L3:L623)</f>
        <v>-0.30148552169325588</v>
      </c>
      <c r="L369" s="33">
        <f>(VLOOKUP($A369,Skaters!$A1:$V623,13,FALSE)-AVERAGE(Skaters!M3:M623))/STDEV(Skaters!M3:M623)</f>
        <v>-0.27404092350067477</v>
      </c>
      <c r="M369" s="33">
        <f>(VLOOKUP($A369,Skaters!$A1:$V623,14,FALSE)-AVERAGE(Skaters!N3:N623))/STDEV(Skaters!N3:N623)</f>
        <v>-0.58132132915177992</v>
      </c>
      <c r="N369" s="33">
        <f>(VLOOKUP($A369,Skaters!$A1:$V623,15,FALSE)-AVERAGE(Skaters!O3:O623))/STDEV(Skaters!O3:O623)</f>
        <v>-0.37155262563678693</v>
      </c>
      <c r="O369" s="33">
        <f>(VLOOKUP($A369,Skaters!$A1:$V623,16,FALSE)-AVERAGE(Skaters!P3:P623))/STDEV(Skaters!P3:P623)</f>
        <v>1.0920979440993976</v>
      </c>
      <c r="P369" s="33">
        <f>(VLOOKUP($A369,Skaters!$A1:$V623,17,FALSE)-AVERAGE(Skaters!Q3:Q623))/STDEV(Skaters!Q3:Q623)</f>
        <v>-0.80450140138958193</v>
      </c>
      <c r="Q369" s="33">
        <f>(VLOOKUP($A369,Skaters!$A1:$V623,18,FALSE)-AVERAGE(Skaters!R3:R623))/STDEV(Skaters!R3:R623)</f>
        <v>-1.5881278245821695</v>
      </c>
      <c r="R369" s="33">
        <f>(VLOOKUP($A369,Skaters!$A1:$V623,19,FALSE)-AVERAGE(Skaters!S3:S623))/STDEV(Skaters!S3:S623)</f>
        <v>-0.84996942748976434</v>
      </c>
      <c r="S369" s="33">
        <f>(VLOOKUP($A369,Skaters!$A1:$V623,20,FALSE)-AVERAGE(Skaters!T3:T623))/STDEV(Skaters!T3:T623)</f>
        <v>-0.5927671975926263</v>
      </c>
      <c r="T369" s="33">
        <f>(VLOOKUP($A369,Skaters!$A1:$V623,21,FALSE)-AVERAGE(Skaters!U3:U623))/STDEV(Skaters!U3:U623)</f>
        <v>-0.64690234740083585</v>
      </c>
      <c r="U369" s="33">
        <f>(VLOOKUP($A369,Skaters!$A1:$V623,22,FALSE)-AVERAGE(Skaters!V3:V623))/STDEV(Skaters!V3:V623)</f>
        <v>-1.2078191348136267</v>
      </c>
      <c r="V369" s="33">
        <f>IFERROR((VLOOKUP($A369,Skaters!A1:X623,23,FALSE)-AVERAGE(Skaters!W3:W623))/STDEV(Skaters!W3:W623),0)</f>
        <v>0</v>
      </c>
      <c r="W369" s="33">
        <f>IFERROR((VLOOKUP($A369,Skaters!A1:X623,24,FALSE)-AVERAGE(Skaters!X3:X623))/STDEV(Skaters!X3:X623),0)</f>
        <v>0</v>
      </c>
    </row>
    <row r="370" spans="1:23" ht="21.25" customHeight="1" x14ac:dyDescent="0.15">
      <c r="A370" s="44" t="s">
        <v>417</v>
      </c>
      <c r="B370" s="45" t="s">
        <v>216</v>
      </c>
      <c r="C370" s="46">
        <v>19</v>
      </c>
      <c r="D370" s="45" t="s">
        <v>84</v>
      </c>
      <c r="E370" s="40">
        <f t="shared" si="10"/>
        <v>-1.8147698112656392</v>
      </c>
      <c r="F370" s="41">
        <f t="shared" si="11"/>
        <v>-4.6532559263221515E-2</v>
      </c>
      <c r="G370" s="42">
        <f>VLOOKUP(A370,Skaters!A1:G623,7,FALSE)</f>
        <v>39</v>
      </c>
      <c r="H370" s="43">
        <f>(VLOOKUP($A370,Skaters!$A1:$V623,8,FALSE)-AVERAGE(Skaters!H3:H623))/STDEV(Skaters!H3:H623)</f>
        <v>0.65779906947942191</v>
      </c>
      <c r="I370" s="33">
        <f>(VLOOKUP($A370,Skaters!$A1:$V623,10,FALSE)-AVERAGE(Skaters!J3:J623))/STDEV(Skaters!J3:J623)</f>
        <v>-0.83654796561837474</v>
      </c>
      <c r="J370" s="33">
        <f>(VLOOKUP($A370,Skaters!$A1:$V623,11,FALSE)-AVERAGE(Skaters!K3:K623))/STDEV(Skaters!K3:K623)</f>
        <v>-7.8023029419162102E-2</v>
      </c>
      <c r="K370" s="33">
        <f>(VLOOKUP($A370,Skaters!$A1:$V623,12,FALSE)-AVERAGE(Skaters!L3:L623))/STDEV(Skaters!L3:L623)</f>
        <v>-0.44312195235976587</v>
      </c>
      <c r="L370" s="33">
        <f>(VLOOKUP($A370,Skaters!$A1:$V623,13,FALSE)-AVERAGE(Skaters!M3:M623))/STDEV(Skaters!M3:M623)</f>
        <v>-0.55888497730931874</v>
      </c>
      <c r="M370" s="33">
        <f>(VLOOKUP($A370,Skaters!$A1:$V623,14,FALSE)-AVERAGE(Skaters!N3:N623))/STDEV(Skaters!N3:N623)</f>
        <v>-0.71751417344432045</v>
      </c>
      <c r="N370" s="33">
        <f>(VLOOKUP($A370,Skaters!$A1:$V623,15,FALSE)-AVERAGE(Skaters!O3:O623))/STDEV(Skaters!O3:O623)</f>
        <v>3.9393690985623772E-2</v>
      </c>
      <c r="O370" s="33">
        <f>(VLOOKUP($A370,Skaters!$A1:$V623,16,FALSE)-AVERAGE(Skaters!P3:P623))/STDEV(Skaters!P3:P623)</f>
        <v>0.49802067218197443</v>
      </c>
      <c r="P370" s="33">
        <f>(VLOOKUP($A370,Skaters!$A1:$V623,17,FALSE)-AVERAGE(Skaters!Q3:Q623))/STDEV(Skaters!Q3:Q623)</f>
        <v>-1.0552219326682797</v>
      </c>
      <c r="Q370" s="33">
        <f>(VLOOKUP($A370,Skaters!$A1:$V623,18,FALSE)-AVERAGE(Skaters!R3:R623))/STDEV(Skaters!R3:R623)</f>
        <v>-0.87872820208638192</v>
      </c>
      <c r="R370" s="33">
        <f>(VLOOKUP($A370,Skaters!$A1:$V623,19,FALSE)-AVERAGE(Skaters!S3:S623))/STDEV(Skaters!S3:S623)</f>
        <v>-0.80207397785437751</v>
      </c>
      <c r="S370" s="33">
        <f>(VLOOKUP($A370,Skaters!$A1:$V623,20,FALSE)-AVERAGE(Skaters!T3:T623))/STDEV(Skaters!T3:T623)</f>
        <v>-0.5927671975926263</v>
      </c>
      <c r="T370" s="33">
        <f>(VLOOKUP($A370,Skaters!$A1:$V623,21,FALSE)-AVERAGE(Skaters!U3:U623))/STDEV(Skaters!U3:U623)</f>
        <v>-0.64690234740083585</v>
      </c>
      <c r="U370" s="33">
        <f>(VLOOKUP($A370,Skaters!$A1:$V623,22,FALSE)-AVERAGE(Skaters!V3:V623))/STDEV(Skaters!V3:V623)</f>
        <v>-1.2078191348136267</v>
      </c>
      <c r="V370" s="33">
        <f>IFERROR((VLOOKUP($A370,Skaters!A1:X623,23,FALSE)-AVERAGE(Skaters!W3:W623))/STDEV(Skaters!W3:W623),0)</f>
        <v>0</v>
      </c>
      <c r="W370" s="33">
        <f>IFERROR((VLOOKUP($A370,Skaters!A1:X623,24,FALSE)-AVERAGE(Skaters!X3:X623))/STDEV(Skaters!X3:X623),0)</f>
        <v>0</v>
      </c>
    </row>
    <row r="371" spans="1:23" ht="21.25" customHeight="1" x14ac:dyDescent="0.15">
      <c r="A371" s="44" t="s">
        <v>368</v>
      </c>
      <c r="B371" s="45" t="s">
        <v>186</v>
      </c>
      <c r="C371" s="46">
        <v>31</v>
      </c>
      <c r="D371" s="45" t="s">
        <v>60</v>
      </c>
      <c r="E371" s="40">
        <f t="shared" si="10"/>
        <v>-1.8212194142011882</v>
      </c>
      <c r="F371" s="41">
        <f t="shared" si="11"/>
        <v>-4.4419985712224101E-2</v>
      </c>
      <c r="G371" s="42">
        <f>VLOOKUP(A371,Skaters!A1:G623,7,FALSE)</f>
        <v>41</v>
      </c>
      <c r="H371" s="43">
        <f>(VLOOKUP($A371,Skaters!$A1:$V623,8,FALSE)-AVERAGE(Skaters!H3:H623))/STDEV(Skaters!H3:H623)</f>
        <v>-0.17906717170675091</v>
      </c>
      <c r="I371" s="33">
        <f>(VLOOKUP($A371,Skaters!$A1:$V623,10,FALSE)-AVERAGE(Skaters!J3:J623))/STDEV(Skaters!J3:J623)</f>
        <v>-2.940267991611548E-2</v>
      </c>
      <c r="J371" s="33">
        <f>(VLOOKUP($A371,Skaters!$A1:$V623,11,FALSE)-AVERAGE(Skaters!K3:K623))/STDEV(Skaters!K3:K623)</f>
        <v>-0.23903681261434603</v>
      </c>
      <c r="K371" s="33">
        <f>(VLOOKUP($A371,Skaters!$A1:$V623,12,FALSE)-AVERAGE(Skaters!L3:L623))/STDEV(Skaters!L3:L623)</f>
        <v>-0.1638583147960328</v>
      </c>
      <c r="L371" s="33">
        <f>(VLOOKUP($A371,Skaters!$A1:$V623,13,FALSE)-AVERAGE(Skaters!M3:M623))/STDEV(Skaters!M3:M623)</f>
        <v>-0.40504914769721095</v>
      </c>
      <c r="M371" s="33">
        <f>(VLOOKUP($A371,Skaters!$A1:$V623,14,FALSE)-AVERAGE(Skaters!N3:N623))/STDEV(Skaters!N3:N623)</f>
        <v>0.7695570307167926</v>
      </c>
      <c r="N371" s="33">
        <f>(VLOOKUP($A371,Skaters!$A1:$V623,15,FALSE)-AVERAGE(Skaters!O3:O623))/STDEV(Skaters!O3:O623)</f>
        <v>0.70218475293138194</v>
      </c>
      <c r="O371" s="33">
        <f>(VLOOKUP($A371,Skaters!$A1:$V623,16,FALSE)-AVERAGE(Skaters!P3:P623))/STDEV(Skaters!P3:P623)</f>
        <v>-0.87195774380458491</v>
      </c>
      <c r="P371" s="33">
        <f>(VLOOKUP($A371,Skaters!$A1:$V623,17,FALSE)-AVERAGE(Skaters!Q3:Q623))/STDEV(Skaters!Q3:Q623)</f>
        <v>-1.2352771632442026</v>
      </c>
      <c r="Q371" s="33">
        <f>(VLOOKUP($A371,Skaters!$A1:$V623,18,FALSE)-AVERAGE(Skaters!R3:R623))/STDEV(Skaters!R3:R623)</f>
        <v>-0.97795778310031278</v>
      </c>
      <c r="R371" s="33">
        <f>(VLOOKUP($A371,Skaters!$A1:$V623,19,FALSE)-AVERAGE(Skaters!S3:S623))/STDEV(Skaters!S3:S623)</f>
        <v>-0.10804905172362624</v>
      </c>
      <c r="S371" s="33">
        <f>(VLOOKUP($A371,Skaters!$A1:$V623,20,FALSE)-AVERAGE(Skaters!T3:T623))/STDEV(Skaters!T3:T623)</f>
        <v>-0.18634021820892169</v>
      </c>
      <c r="T371" s="33">
        <f>(VLOOKUP($A371,Skaters!$A1:$V623,21,FALSE)-AVERAGE(Skaters!U3:U623))/STDEV(Skaters!U3:U623)</f>
        <v>1.1189632355035825E-3</v>
      </c>
      <c r="U371" s="33">
        <f>(VLOOKUP($A371,Skaters!$A1:$V623,22,FALSE)-AVERAGE(Skaters!V3:V623))/STDEV(Skaters!V3:V623)</f>
        <v>0.58125600953515655</v>
      </c>
      <c r="V371" s="33">
        <f>IFERROR((VLOOKUP($A371,Skaters!A1:X623,23,FALSE)-AVERAGE(Skaters!W3:W623))/STDEV(Skaters!W3:W623),0)</f>
        <v>0</v>
      </c>
      <c r="W371" s="33">
        <f>IFERROR((VLOOKUP($A371,Skaters!A1:X623,24,FALSE)-AVERAGE(Skaters!X3:X623))/STDEV(Skaters!X3:X623),0)</f>
        <v>0</v>
      </c>
    </row>
    <row r="372" spans="1:23" ht="21.25" customHeight="1" x14ac:dyDescent="0.2">
      <c r="A372" s="47" t="s">
        <v>405</v>
      </c>
      <c r="B372" s="38" t="s">
        <v>119</v>
      </c>
      <c r="C372" s="39">
        <v>21</v>
      </c>
      <c r="D372" s="38" t="s">
        <v>73</v>
      </c>
      <c r="E372" s="40">
        <f t="shared" si="10"/>
        <v>-1.8501463130303386</v>
      </c>
      <c r="F372" s="41">
        <f t="shared" si="11"/>
        <v>-4.5125519830008259E-2</v>
      </c>
      <c r="G372" s="42">
        <f>VLOOKUP(A372,Skaters!A1:G623,7,FALSE)</f>
        <v>41</v>
      </c>
      <c r="H372" s="43">
        <f>(VLOOKUP($A372,Skaters!$A1:$V623,8,FALSE)-AVERAGE(Skaters!H3:H623))/STDEV(Skaters!H3:H623)</f>
        <v>-0.88003445029647975</v>
      </c>
      <c r="I372" s="33">
        <f>(VLOOKUP($A372,Skaters!$A1:$V623,10,FALSE)-AVERAGE(Skaters!J3:J623))/STDEV(Skaters!J3:J623)</f>
        <v>6.4169709550303308E-2</v>
      </c>
      <c r="J372" s="33">
        <f>(VLOOKUP($A372,Skaters!$A1:$V623,11,FALSE)-AVERAGE(Skaters!K3:K623))/STDEV(Skaters!K3:K623)</f>
        <v>-0.66543345079269689</v>
      </c>
      <c r="K372" s="33">
        <f>(VLOOKUP($A372,Skaters!$A1:$V623,12,FALSE)-AVERAGE(Skaters!L3:L623))/STDEV(Skaters!L3:L623)</f>
        <v>-0.38734928116072559</v>
      </c>
      <c r="L372" s="33">
        <f>(VLOOKUP($A372,Skaters!$A1:$V623,13,FALSE)-AVERAGE(Skaters!M3:M623))/STDEV(Skaters!M3:M623)</f>
        <v>0.35872967734086197</v>
      </c>
      <c r="M372" s="33">
        <f>(VLOOKUP($A372,Skaters!$A1:$V623,14,FALSE)-AVERAGE(Skaters!N3:N623))/STDEV(Skaters!N3:N623)</f>
        <v>-0.48394290197264839</v>
      </c>
      <c r="N372" s="33">
        <f>(VLOOKUP($A372,Skaters!$A1:$V623,15,FALSE)-AVERAGE(Skaters!O3:O623))/STDEV(Skaters!O3:O623)</f>
        <v>-0.62731145224329032</v>
      </c>
      <c r="O372" s="33">
        <f>(VLOOKUP($A372,Skaters!$A1:$V623,16,FALSE)-AVERAGE(Skaters!P3:P623))/STDEV(Skaters!P3:P623)</f>
        <v>-0.88738257775874552</v>
      </c>
      <c r="P372" s="33">
        <f>(VLOOKUP($A372,Skaters!$A1:$V623,17,FALSE)-AVERAGE(Skaters!Q3:Q623))/STDEV(Skaters!Q3:Q623)</f>
        <v>-1.1504162973315362</v>
      </c>
      <c r="Q372" s="33">
        <f>(VLOOKUP($A372,Skaters!$A1:$V623,18,FALSE)-AVERAGE(Skaters!R3:R623))/STDEV(Skaters!R3:R623)</f>
        <v>-9.2918219126770965E-2</v>
      </c>
      <c r="R372" s="33">
        <f>(VLOOKUP($A372,Skaters!$A1:$V623,19,FALSE)-AVERAGE(Skaters!S3:S623))/STDEV(Skaters!S3:S623)</f>
        <v>5.2862728884744373E-2</v>
      </c>
      <c r="S372" s="33">
        <f>(VLOOKUP($A372,Skaters!$A1:$V623,20,FALSE)-AVERAGE(Skaters!T3:T623))/STDEV(Skaters!T3:T623)</f>
        <v>-0.59205557772383888</v>
      </c>
      <c r="T372" s="33">
        <f>(VLOOKUP($A372,Skaters!$A1:$V623,21,FALSE)-AVERAGE(Skaters!U3:U623))/STDEV(Skaters!U3:U623)</f>
        <v>-0.64482675461228389</v>
      </c>
      <c r="U372" s="33">
        <f>(VLOOKUP($A372,Skaters!$A1:$V623,22,FALSE)-AVERAGE(Skaters!V3:V623))/STDEV(Skaters!V3:V623)</f>
        <v>-1.1902314963350496E-2</v>
      </c>
      <c r="V372" s="33">
        <f>IFERROR((VLOOKUP($A372,Skaters!A1:X623,23,FALSE)-AVERAGE(Skaters!W3:W623))/STDEV(Skaters!W3:W623),0)</f>
        <v>0</v>
      </c>
      <c r="W372" s="33">
        <f>IFERROR((VLOOKUP($A372,Skaters!A1:X623,24,FALSE)-AVERAGE(Skaters!X3:X623))/STDEV(Skaters!X3:X623),0)</f>
        <v>0</v>
      </c>
    </row>
    <row r="373" spans="1:23" ht="21.25" customHeight="1" x14ac:dyDescent="0.15">
      <c r="A373" s="44" t="s">
        <v>554</v>
      </c>
      <c r="B373" s="48" t="s">
        <v>78</v>
      </c>
      <c r="C373" s="49">
        <v>30</v>
      </c>
      <c r="D373" s="48" t="s">
        <v>84</v>
      </c>
      <c r="E373" s="40">
        <f t="shared" si="10"/>
        <v>-1.863540054094116</v>
      </c>
      <c r="F373" s="41">
        <f t="shared" si="11"/>
        <v>-4.0511740306393824E-2</v>
      </c>
      <c r="G373" s="42">
        <f>VLOOKUP(A373,Skaters!A1:G623,7,FALSE)</f>
        <v>46</v>
      </c>
      <c r="H373" s="43">
        <f>(VLOOKUP($A373,Skaters!$A1:$V623,8,FALSE)-AVERAGE(Skaters!H3:H623))/STDEV(Skaters!H3:H623)</f>
        <v>0.32403971155321037</v>
      </c>
      <c r="I373" s="33">
        <f>(VLOOKUP($A373,Skaters!$A1:$V623,10,FALSE)-AVERAGE(Skaters!J3:J623))/STDEV(Skaters!J3:J623)</f>
        <v>-1.1578942998695541</v>
      </c>
      <c r="J373" s="33">
        <f>(VLOOKUP($A373,Skaters!$A1:$V623,11,FALSE)-AVERAGE(Skaters!K3:K623))/STDEV(Skaters!K3:K623)</f>
        <v>-0.90414876817292555</v>
      </c>
      <c r="K373" s="33">
        <f>(VLOOKUP($A373,Skaters!$A1:$V623,12,FALSE)-AVERAGE(Skaters!L3:L623))/STDEV(Skaters!L3:L623)</f>
        <v>-1.112956758739899</v>
      </c>
      <c r="L373" s="33">
        <f>(VLOOKUP($A373,Skaters!$A1:$V623,13,FALSE)-AVERAGE(Skaters!M3:M623))/STDEV(Skaters!M3:M623)</f>
        <v>-0.34278800889413152</v>
      </c>
      <c r="M373" s="33">
        <f>(VLOOKUP($A373,Skaters!$A1:$V623,14,FALSE)-AVERAGE(Skaters!N3:N623))/STDEV(Skaters!N3:N623)</f>
        <v>-0.79602839930753999</v>
      </c>
      <c r="N373" s="33">
        <f>(VLOOKUP($A373,Skaters!$A1:$V623,15,FALSE)-AVERAGE(Skaters!O3:O623))/STDEV(Skaters!O3:O623)</f>
        <v>-0.88844141559778611</v>
      </c>
      <c r="O373" s="33">
        <f>(VLOOKUP($A373,Skaters!$A1:$V623,16,FALSE)-AVERAGE(Skaters!P3:P623))/STDEV(Skaters!P3:P623)</f>
        <v>1.4934586891299237</v>
      </c>
      <c r="P373" s="33">
        <f>(VLOOKUP($A373,Skaters!$A1:$V623,17,FALSE)-AVERAGE(Skaters!Q3:Q623))/STDEV(Skaters!Q3:Q623)</f>
        <v>1.0292897046505154</v>
      </c>
      <c r="Q373" s="33">
        <f>(VLOOKUP($A373,Skaters!$A1:$V623,18,FALSE)-AVERAGE(Skaters!R3:R623))/STDEV(Skaters!R3:R623)</f>
        <v>-6.3726250689642105E-2</v>
      </c>
      <c r="R373" s="33">
        <f>(VLOOKUP($A373,Skaters!$A1:$V623,19,FALSE)-AVERAGE(Skaters!S3:S623))/STDEV(Skaters!S3:S623)</f>
        <v>-1.0112076017557443</v>
      </c>
      <c r="S373" s="33">
        <f>(VLOOKUP($A373,Skaters!$A1:$V623,20,FALSE)-AVERAGE(Skaters!T3:T623))/STDEV(Skaters!T3:T623)</f>
        <v>-0.5927671975926263</v>
      </c>
      <c r="T373" s="33">
        <f>(VLOOKUP($A373,Skaters!$A1:$V623,21,FALSE)-AVERAGE(Skaters!U3:U623))/STDEV(Skaters!U3:U623)</f>
        <v>-0.64690234740083585</v>
      </c>
      <c r="U373" s="33">
        <f>(VLOOKUP($A373,Skaters!$A1:$V623,22,FALSE)-AVERAGE(Skaters!V3:V623))/STDEV(Skaters!V3:V623)</f>
        <v>-1.2078191348136267</v>
      </c>
      <c r="V373" s="33">
        <f>IFERROR((VLOOKUP($A373,Skaters!A1:X623,23,FALSE)-AVERAGE(Skaters!W3:W623))/STDEV(Skaters!W3:W623),0)</f>
        <v>0</v>
      </c>
      <c r="W373" s="33">
        <f>IFERROR((VLOOKUP($A373,Skaters!A1:X623,24,FALSE)-AVERAGE(Skaters!X3:X623))/STDEV(Skaters!X3:X623),0)</f>
        <v>0</v>
      </c>
    </row>
    <row r="374" spans="1:23" ht="21.25" customHeight="1" x14ac:dyDescent="0.15">
      <c r="A374" s="44" t="s">
        <v>488</v>
      </c>
      <c r="B374" s="45" t="s">
        <v>88</v>
      </c>
      <c r="C374" s="46">
        <v>26</v>
      </c>
      <c r="D374" s="45" t="s">
        <v>66</v>
      </c>
      <c r="E374" s="40">
        <f t="shared" si="10"/>
        <v>-1.8685566503231508</v>
      </c>
      <c r="F374" s="41">
        <f t="shared" si="11"/>
        <v>-4.6713916258078768E-2</v>
      </c>
      <c r="G374" s="42">
        <f>VLOOKUP(A374,Skaters!A1:G623,7,FALSE)</f>
        <v>40</v>
      </c>
      <c r="H374" s="43">
        <f>(VLOOKUP($A374,Skaters!$A1:$V623,8,FALSE)-AVERAGE(Skaters!H3:H623))/STDEV(Skaters!H3:H623)</f>
        <v>-1.1012191478486035</v>
      </c>
      <c r="I374" s="33">
        <f>(VLOOKUP($A374,Skaters!$A1:$V623,10,FALSE)-AVERAGE(Skaters!J3:J623))/STDEV(Skaters!J3:J623)</f>
        <v>-0.69866268870891945</v>
      </c>
      <c r="J374" s="33">
        <f>(VLOOKUP($A374,Skaters!$A1:$V623,11,FALSE)-AVERAGE(Skaters!K3:K623))/STDEV(Skaters!K3:K623)</f>
        <v>-4.786493211865548E-2</v>
      </c>
      <c r="K374" s="33">
        <f>(VLOOKUP($A374,Skaters!$A1:$V623,12,FALSE)-AVERAGE(Skaters!L3:L623))/STDEV(Skaters!L3:L623)</f>
        <v>-0.35922867218054622</v>
      </c>
      <c r="L374" s="33">
        <f>(VLOOKUP($A374,Skaters!$A1:$V623,13,FALSE)-AVERAGE(Skaters!M3:M623))/STDEV(Skaters!M3:M623)</f>
        <v>-0.59539374382398436</v>
      </c>
      <c r="M374" s="33">
        <f>(VLOOKUP($A374,Skaters!$A1:$V623,14,FALSE)-AVERAGE(Skaters!N3:N623))/STDEV(Skaters!N3:N623)</f>
        <v>-0.75831364897110964</v>
      </c>
      <c r="N374" s="33">
        <f>(VLOOKUP($A374,Skaters!$A1:$V623,15,FALSE)-AVERAGE(Skaters!O3:O623))/STDEV(Skaters!O3:O623)</f>
        <v>-0.87388990104835873</v>
      </c>
      <c r="O374" s="33">
        <f>(VLOOKUP($A374,Skaters!$A1:$V623,16,FALSE)-AVERAGE(Skaters!P3:P623))/STDEV(Skaters!P3:P623)</f>
        <v>-1.0323876873087565</v>
      </c>
      <c r="P374" s="33">
        <f>(VLOOKUP($A374,Skaters!$A1:$V623,17,FALSE)-AVERAGE(Skaters!Q3:Q623))/STDEV(Skaters!Q3:Q623)</f>
        <v>0.89175428519703248</v>
      </c>
      <c r="Q374" s="33">
        <f>(VLOOKUP($A374,Skaters!$A1:$V623,18,FALSE)-AVERAGE(Skaters!R3:R623))/STDEV(Skaters!R3:R623)</f>
        <v>1.3796423026855238</v>
      </c>
      <c r="R374" s="33">
        <f>(VLOOKUP($A374,Skaters!$A1:$V623,19,FALSE)-AVERAGE(Skaters!S3:S623))/STDEV(Skaters!S3:S623)</f>
        <v>-0.65486492687614117</v>
      </c>
      <c r="S374" s="33">
        <f>(VLOOKUP($A374,Skaters!$A1:$V623,20,FALSE)-AVERAGE(Skaters!T3:T623))/STDEV(Skaters!T3:T623)</f>
        <v>-0.47777554109015885</v>
      </c>
      <c r="T374" s="33">
        <f>(VLOOKUP($A374,Skaters!$A1:$V623,21,FALSE)-AVERAGE(Skaters!U3:U623))/STDEV(Skaters!U3:U623)</f>
        <v>-0.38848772953645438</v>
      </c>
      <c r="U374" s="33">
        <f>(VLOOKUP($A374,Skaters!$A1:$V623,22,FALSE)-AVERAGE(Skaters!V3:V623))/STDEV(Skaters!V3:V623)</f>
        <v>0.22934010036164126</v>
      </c>
      <c r="V374" s="33">
        <f>IFERROR((VLOOKUP($A374,Skaters!A1:X623,23,FALSE)-AVERAGE(Skaters!W3:W623))/STDEV(Skaters!W3:W623),0)</f>
        <v>0</v>
      </c>
      <c r="W374" s="33">
        <f>IFERROR((VLOOKUP($A374,Skaters!A1:X623,24,FALSE)-AVERAGE(Skaters!X3:X623))/STDEV(Skaters!X3:X623),0)</f>
        <v>0</v>
      </c>
    </row>
    <row r="375" spans="1:23" ht="21.25" customHeight="1" x14ac:dyDescent="0.2">
      <c r="A375" s="47" t="s">
        <v>516</v>
      </c>
      <c r="B375" s="38" t="s">
        <v>65</v>
      </c>
      <c r="C375" s="39">
        <v>31</v>
      </c>
      <c r="D375" s="38" t="s">
        <v>84</v>
      </c>
      <c r="E375" s="40">
        <f t="shared" si="10"/>
        <v>-1.876395856900942</v>
      </c>
      <c r="F375" s="41">
        <f t="shared" si="11"/>
        <v>-4.2645360384112319E-2</v>
      </c>
      <c r="G375" s="42">
        <f>VLOOKUP(A375,Skaters!A1:G623,7,FALSE)</f>
        <v>44</v>
      </c>
      <c r="H375" s="43">
        <f>(VLOOKUP($A375,Skaters!$A1:$V623,8,FALSE)-AVERAGE(Skaters!H3:H623))/STDEV(Skaters!H3:H623)</f>
        <v>0.50268574909164654</v>
      </c>
      <c r="I375" s="33">
        <f>(VLOOKUP($A375,Skaters!$A1:$V623,10,FALSE)-AVERAGE(Skaters!J3:J623))/STDEV(Skaters!J3:J623)</f>
        <v>-1.1576753690840471</v>
      </c>
      <c r="J375" s="33">
        <f>(VLOOKUP($A375,Skaters!$A1:$V623,11,FALSE)-AVERAGE(Skaters!K3:K623))/STDEV(Skaters!K3:K623)</f>
        <v>-0.2405233505193255</v>
      </c>
      <c r="K375" s="33">
        <f>(VLOOKUP($A375,Skaters!$A1:$V623,12,FALSE)-AVERAGE(Skaters!L3:L623))/STDEV(Skaters!L3:L623)</f>
        <v>-0.69640383795872884</v>
      </c>
      <c r="L375" s="33">
        <f>(VLOOKUP($A375,Skaters!$A1:$V623,13,FALSE)-AVERAGE(Skaters!M3:M623))/STDEV(Skaters!M3:M623)</f>
        <v>-0.84467696361160738</v>
      </c>
      <c r="M375" s="33">
        <f>(VLOOKUP($A375,Skaters!$A1:$V623,14,FALSE)-AVERAGE(Skaters!N3:N623))/STDEV(Skaters!N3:N623)</f>
        <v>-0.80680396214538019</v>
      </c>
      <c r="N375" s="33">
        <f>(VLOOKUP($A375,Skaters!$A1:$V623,15,FALSE)-AVERAGE(Skaters!O3:O623))/STDEV(Skaters!O3:O623)</f>
        <v>-0.90137383724456277</v>
      </c>
      <c r="O375" s="33">
        <f>(VLOOKUP($A375,Skaters!$A1:$V623,16,FALSE)-AVERAGE(Skaters!P3:P623))/STDEV(Skaters!P3:P623)</f>
        <v>1.1323877618393652</v>
      </c>
      <c r="P375" s="33">
        <f>(VLOOKUP($A375,Skaters!$A1:$V623,17,FALSE)-AVERAGE(Skaters!Q3:Q623))/STDEV(Skaters!Q3:Q623)</f>
        <v>1.9731681450365468</v>
      </c>
      <c r="Q375" s="33">
        <f>(VLOOKUP($A375,Skaters!$A1:$V623,18,FALSE)-AVERAGE(Skaters!R3:R623))/STDEV(Skaters!R3:R623)</f>
        <v>0.13546590171923592</v>
      </c>
      <c r="R375" s="33">
        <f>(VLOOKUP($A375,Skaters!$A1:$V623,19,FALSE)-AVERAGE(Skaters!S3:S623))/STDEV(Skaters!S3:S623)</f>
        <v>-1.0515361492253021</v>
      </c>
      <c r="S375" s="33">
        <f>(VLOOKUP($A375,Skaters!$A1:$V623,20,FALSE)-AVERAGE(Skaters!T3:T623))/STDEV(Skaters!T3:T623)</f>
        <v>-0.5927671975926263</v>
      </c>
      <c r="T375" s="33">
        <f>(VLOOKUP($A375,Skaters!$A1:$V623,21,FALSE)-AVERAGE(Skaters!U3:U623))/STDEV(Skaters!U3:U623)</f>
        <v>-0.64690234740083585</v>
      </c>
      <c r="U375" s="33">
        <f>(VLOOKUP($A375,Skaters!$A1:$V623,22,FALSE)-AVERAGE(Skaters!V3:V623))/STDEV(Skaters!V3:V623)</f>
        <v>-1.2078191348136267</v>
      </c>
      <c r="V375" s="33">
        <f>IFERROR((VLOOKUP($A375,Skaters!A1:X623,23,FALSE)-AVERAGE(Skaters!W3:W623))/STDEV(Skaters!W3:W623),0)</f>
        <v>0</v>
      </c>
      <c r="W375" s="33">
        <f>IFERROR((VLOOKUP($A375,Skaters!A1:X623,24,FALSE)-AVERAGE(Skaters!X3:X623))/STDEV(Skaters!X3:X623),0)</f>
        <v>0</v>
      </c>
    </row>
    <row r="376" spans="1:23" ht="21.25" customHeight="1" x14ac:dyDescent="0.15">
      <c r="A376" s="44" t="s">
        <v>528</v>
      </c>
      <c r="B376" s="45" t="s">
        <v>74</v>
      </c>
      <c r="C376" s="46">
        <v>30</v>
      </c>
      <c r="D376" s="45" t="s">
        <v>84</v>
      </c>
      <c r="E376" s="40">
        <f t="shared" si="10"/>
        <v>-1.8797180503114206</v>
      </c>
      <c r="F376" s="41">
        <f t="shared" si="11"/>
        <v>-4.5846781714912695E-2</v>
      </c>
      <c r="G376" s="42">
        <f>VLOOKUP(A376,Skaters!A1:G623,7,FALSE)</f>
        <v>41</v>
      </c>
      <c r="H376" s="43">
        <f>(VLOOKUP($A376,Skaters!$A1:$V623,8,FALSE)-AVERAGE(Skaters!H3:H623))/STDEV(Skaters!H3:H623)</f>
        <v>0.76504507203438088</v>
      </c>
      <c r="I376" s="33">
        <f>(VLOOKUP($A376,Skaters!$A1:$V623,10,FALSE)-AVERAGE(Skaters!J3:J623))/STDEV(Skaters!J3:J623)</f>
        <v>-1.1492621049900174</v>
      </c>
      <c r="J376" s="33">
        <f>(VLOOKUP($A376,Skaters!$A1:$V623,11,FALSE)-AVERAGE(Skaters!K3:K623))/STDEV(Skaters!K3:K623)</f>
        <v>-0.83756116266026037</v>
      </c>
      <c r="K376" s="33">
        <f>(VLOOKUP($A376,Skaters!$A1:$V623,12,FALSE)-AVERAGE(Skaters!L3:L623))/STDEV(Skaters!L3:L623)</f>
        <v>-1.0671032810976857</v>
      </c>
      <c r="L376" s="33">
        <f>(VLOOKUP($A376,Skaters!$A1:$V623,13,FALSE)-AVERAGE(Skaters!M3:M623))/STDEV(Skaters!M3:M623)</f>
        <v>-0.5440016507243145</v>
      </c>
      <c r="M376" s="33">
        <f>(VLOOKUP($A376,Skaters!$A1:$V623,14,FALSE)-AVERAGE(Skaters!N3:N623))/STDEV(Skaters!N3:N623)</f>
        <v>-0.79577147958336758</v>
      </c>
      <c r="N376" s="33">
        <f>(VLOOKUP($A376,Skaters!$A1:$V623,15,FALSE)-AVERAGE(Skaters!O3:O623))/STDEV(Skaters!O3:O623)</f>
        <v>-0.86918188210855796</v>
      </c>
      <c r="O376" s="33">
        <f>(VLOOKUP($A376,Skaters!$A1:$V623,16,FALSE)-AVERAGE(Skaters!P3:P623))/STDEV(Skaters!P3:P623)</f>
        <v>2.5326396847660511</v>
      </c>
      <c r="P376" s="33">
        <f>(VLOOKUP($A376,Skaters!$A1:$V623,17,FALSE)-AVERAGE(Skaters!Q3:Q623))/STDEV(Skaters!Q3:Q623)</f>
        <v>1.1155408622921399</v>
      </c>
      <c r="Q376" s="33">
        <f>(VLOOKUP($A376,Skaters!$A1:$V623,18,FALSE)-AVERAGE(Skaters!R3:R623))/STDEV(Skaters!R3:R623)</f>
        <v>-1.0123509345943213</v>
      </c>
      <c r="R376" s="33">
        <f>(VLOOKUP($A376,Skaters!$A1:$V623,19,FALSE)-AVERAGE(Skaters!S3:S623))/STDEV(Skaters!S3:S623)</f>
        <v>-1.0851000085684479</v>
      </c>
      <c r="S376" s="33">
        <f>(VLOOKUP($A376,Skaters!$A1:$V623,20,FALSE)-AVERAGE(Skaters!T3:T623))/STDEV(Skaters!T3:T623)</f>
        <v>-0.5927671975926263</v>
      </c>
      <c r="T376" s="33">
        <f>(VLOOKUP($A376,Skaters!$A1:$V623,21,FALSE)-AVERAGE(Skaters!U3:U623))/STDEV(Skaters!U3:U623)</f>
        <v>-0.64690206086952318</v>
      </c>
      <c r="U376" s="33">
        <f>(VLOOKUP($A376,Skaters!$A1:$V623,22,FALSE)-AVERAGE(Skaters!V3:V623))/STDEV(Skaters!V3:V623)</f>
        <v>-1.2078191348136267</v>
      </c>
      <c r="V376" s="33">
        <f>IFERROR((VLOOKUP($A376,Skaters!A1:X623,23,FALSE)-AVERAGE(Skaters!W3:W623))/STDEV(Skaters!W3:W623),0)</f>
        <v>0</v>
      </c>
      <c r="W376" s="33">
        <f>IFERROR((VLOOKUP($A376,Skaters!A1:X623,24,FALSE)-AVERAGE(Skaters!X3:X623))/STDEV(Skaters!X3:X623),0)</f>
        <v>0</v>
      </c>
    </row>
    <row r="377" spans="1:23" ht="21.25" customHeight="1" x14ac:dyDescent="0.15">
      <c r="A377" s="44" t="s">
        <v>507</v>
      </c>
      <c r="B377" s="48" t="s">
        <v>186</v>
      </c>
      <c r="C377" s="49">
        <v>29</v>
      </c>
      <c r="D377" s="48" t="s">
        <v>84</v>
      </c>
      <c r="E377" s="40">
        <f t="shared" si="10"/>
        <v>-1.8833227512456345</v>
      </c>
      <c r="F377" s="41">
        <f t="shared" si="11"/>
        <v>-4.5934701249893524E-2</v>
      </c>
      <c r="G377" s="42">
        <f>VLOOKUP(A377,Skaters!A1:G623,7,FALSE)</f>
        <v>41</v>
      </c>
      <c r="H377" s="43">
        <f>(VLOOKUP($A377,Skaters!$A1:$V623,8,FALSE)-AVERAGE(Skaters!H3:H623))/STDEV(Skaters!H3:H623)</f>
        <v>1.4782421202280085</v>
      </c>
      <c r="I377" s="33">
        <f>(VLOOKUP($A377,Skaters!$A1:$V623,10,FALSE)-AVERAGE(Skaters!J3:J623))/STDEV(Skaters!J3:J623)</f>
        <v>-0.96601313155020019</v>
      </c>
      <c r="J377" s="33">
        <f>(VLOOKUP($A377,Skaters!$A1:$V623,11,FALSE)-AVERAGE(Skaters!K3:K623))/STDEV(Skaters!K3:K623)</f>
        <v>-0.73154335529336301</v>
      </c>
      <c r="K377" s="33">
        <f>(VLOOKUP($A377,Skaters!$A1:$V623,12,FALSE)-AVERAGE(Skaters!L3:L623))/STDEV(Skaters!L3:L623)</f>
        <v>-0.91423100533610113</v>
      </c>
      <c r="L377" s="33">
        <f>(VLOOKUP($A377,Skaters!$A1:$V623,13,FALSE)-AVERAGE(Skaters!M3:M623))/STDEV(Skaters!M3:M623)</f>
        <v>-0.70652779897725926</v>
      </c>
      <c r="M377" s="33">
        <f>(VLOOKUP($A377,Skaters!$A1:$V623,14,FALSE)-AVERAGE(Skaters!N3:N623))/STDEV(Skaters!N3:N623)</f>
        <v>-0.8006814655786072</v>
      </c>
      <c r="N377" s="33">
        <f>(VLOOKUP($A377,Skaters!$A1:$V623,15,FALSE)-AVERAGE(Skaters!O3:O623))/STDEV(Skaters!O3:O623)</f>
        <v>-0.87713281806427756</v>
      </c>
      <c r="O377" s="33">
        <f>(VLOOKUP($A377,Skaters!$A1:$V623,16,FALSE)-AVERAGE(Skaters!P3:P623))/STDEV(Skaters!P3:P623)</f>
        <v>2.6518538181693638</v>
      </c>
      <c r="P377" s="33">
        <f>(VLOOKUP($A377,Skaters!$A1:$V623,17,FALSE)-AVERAGE(Skaters!Q3:Q623))/STDEV(Skaters!Q3:Q623)</f>
        <v>1.9139313658557029</v>
      </c>
      <c r="Q377" s="33">
        <f>(VLOOKUP($A377,Skaters!$A1:$V623,18,FALSE)-AVERAGE(Skaters!R3:R623))/STDEV(Skaters!R3:R623)</f>
        <v>-1.253959465529898</v>
      </c>
      <c r="R377" s="33">
        <f>(VLOOKUP($A377,Skaters!$A1:$V623,19,FALSE)-AVERAGE(Skaters!S3:S623))/STDEV(Skaters!S3:S623)</f>
        <v>-0.92755406798301099</v>
      </c>
      <c r="S377" s="33">
        <f>(VLOOKUP($A377,Skaters!$A1:$V623,20,FALSE)-AVERAGE(Skaters!T3:T623))/STDEV(Skaters!T3:T623)</f>
        <v>-0.59230321036610789</v>
      </c>
      <c r="T377" s="33">
        <f>(VLOOKUP($A377,Skaters!$A1:$V623,21,FALSE)-AVERAGE(Skaters!U3:U623))/STDEV(Skaters!U3:U623)</f>
        <v>-0.646081892975924</v>
      </c>
      <c r="U377" s="33">
        <f>(VLOOKUP($A377,Skaters!$A1:$V623,22,FALSE)-AVERAGE(Skaters!V3:V623))/STDEV(Skaters!V3:V623)</f>
        <v>0.4717400069660978</v>
      </c>
      <c r="V377" s="33">
        <f>IFERROR((VLOOKUP($A377,Skaters!A1:X623,23,FALSE)-AVERAGE(Skaters!W3:W623))/STDEV(Skaters!W3:W623),0)</f>
        <v>0</v>
      </c>
      <c r="W377" s="33">
        <f>IFERROR((VLOOKUP($A377,Skaters!A1:X623,24,FALSE)-AVERAGE(Skaters!X3:X623))/STDEV(Skaters!X3:X623),0)</f>
        <v>0</v>
      </c>
    </row>
    <row r="378" spans="1:23" ht="21.25" customHeight="1" x14ac:dyDescent="0.15">
      <c r="A378" s="44" t="s">
        <v>543</v>
      </c>
      <c r="B378" s="48" t="s">
        <v>122</v>
      </c>
      <c r="C378" s="49">
        <v>25</v>
      </c>
      <c r="D378" s="48" t="s">
        <v>84</v>
      </c>
      <c r="E378" s="40">
        <f t="shared" si="10"/>
        <v>-1.8860689215828477</v>
      </c>
      <c r="F378" s="41">
        <f t="shared" si="11"/>
        <v>-4.6001681014215798E-2</v>
      </c>
      <c r="G378" s="42">
        <f>VLOOKUP(A378,Skaters!A1:G623,7,FALSE)</f>
        <v>41</v>
      </c>
      <c r="H378" s="43">
        <f>(VLOOKUP($A378,Skaters!$A1:$V623,8,FALSE)-AVERAGE(Skaters!H3:H623))/STDEV(Skaters!H3:H623)</f>
        <v>0.60977344231062025</v>
      </c>
      <c r="I378" s="33">
        <f>(VLOOKUP($A378,Skaters!$A1:$V623,10,FALSE)-AVERAGE(Skaters!J3:J623))/STDEV(Skaters!J3:J623)</f>
        <v>-0.76745621533663066</v>
      </c>
      <c r="J378" s="33">
        <f>(VLOOKUP($A378,Skaters!$A1:$V623,11,FALSE)-AVERAGE(Skaters!K3:K623))/STDEV(Skaters!K3:K623)</f>
        <v>-0.86806694456677147</v>
      </c>
      <c r="K378" s="33">
        <f>(VLOOKUP($A378,Skaters!$A1:$V623,12,FALSE)-AVERAGE(Skaters!L3:L623))/STDEV(Skaters!L3:L623)</f>
        <v>-0.90634982257433838</v>
      </c>
      <c r="L378" s="33">
        <f>(VLOOKUP($A378,Skaters!$A1:$V623,13,FALSE)-AVERAGE(Skaters!M3:M623))/STDEV(Skaters!M3:M623)</f>
        <v>-0.68334902040175416</v>
      </c>
      <c r="M378" s="33">
        <f>(VLOOKUP($A378,Skaters!$A1:$V623,14,FALSE)-AVERAGE(Skaters!N3:N623))/STDEV(Skaters!N3:N623)</f>
        <v>-0.79967107230698686</v>
      </c>
      <c r="N378" s="33">
        <f>(VLOOKUP($A378,Skaters!$A1:$V623,15,FALSE)-AVERAGE(Skaters!O3:O623))/STDEV(Skaters!O3:O623)</f>
        <v>-0.89563255806124198</v>
      </c>
      <c r="O378" s="33">
        <f>(VLOOKUP($A378,Skaters!$A1:$V623,16,FALSE)-AVERAGE(Skaters!P3:P623))/STDEV(Skaters!P3:P623)</f>
        <v>1.4754740877394847</v>
      </c>
      <c r="P378" s="33">
        <f>(VLOOKUP($A378,Skaters!$A1:$V623,17,FALSE)-AVERAGE(Skaters!Q3:Q623))/STDEV(Skaters!Q3:Q623)</f>
        <v>0.96030992191376519</v>
      </c>
      <c r="Q378" s="33">
        <f>(VLOOKUP($A378,Skaters!$A1:$V623,18,FALSE)-AVERAGE(Skaters!R3:R623))/STDEV(Skaters!R3:R623)</f>
        <v>-0.14703827095593386</v>
      </c>
      <c r="R378" s="33">
        <f>(VLOOKUP($A378,Skaters!$A1:$V623,19,FALSE)-AVERAGE(Skaters!S3:S623))/STDEV(Skaters!S3:S623)</f>
        <v>-0.74627003815608128</v>
      </c>
      <c r="S378" s="33">
        <f>(VLOOKUP($A378,Skaters!$A1:$V623,20,FALSE)-AVERAGE(Skaters!T3:T623))/STDEV(Skaters!T3:T623)</f>
        <v>-0.5927671975926263</v>
      </c>
      <c r="T378" s="33">
        <f>(VLOOKUP($A378,Skaters!$A1:$V623,21,FALSE)-AVERAGE(Skaters!U3:U623))/STDEV(Skaters!U3:U623)</f>
        <v>-0.64690234740083585</v>
      </c>
      <c r="U378" s="33">
        <f>(VLOOKUP($A378,Skaters!$A1:$V623,22,FALSE)-AVERAGE(Skaters!V3:V623))/STDEV(Skaters!V3:V623)</f>
        <v>-1.2078191348136267</v>
      </c>
      <c r="V378" s="33">
        <f>IFERROR((VLOOKUP($A378,Skaters!A1:X623,23,FALSE)-AVERAGE(Skaters!W3:W623))/STDEV(Skaters!W3:W623),0)</f>
        <v>0</v>
      </c>
      <c r="W378" s="33">
        <f>IFERROR((VLOOKUP($A378,Skaters!A1:X623,24,FALSE)-AVERAGE(Skaters!X3:X623))/STDEV(Skaters!X3:X623),0)</f>
        <v>0</v>
      </c>
    </row>
    <row r="379" spans="1:23" ht="21.25" customHeight="1" x14ac:dyDescent="0.15">
      <c r="A379" s="44" t="s">
        <v>442</v>
      </c>
      <c r="B379" s="48" t="s">
        <v>135</v>
      </c>
      <c r="C379" s="49">
        <v>19</v>
      </c>
      <c r="D379" s="48" t="s">
        <v>59</v>
      </c>
      <c r="E379" s="40">
        <f t="shared" si="10"/>
        <v>-1.8924933390624832</v>
      </c>
      <c r="F379" s="41">
        <f t="shared" si="11"/>
        <v>-4.731233347656208E-2</v>
      </c>
      <c r="G379" s="42">
        <f>VLOOKUP(A379,Skaters!A1:G623,7,FALSE)</f>
        <v>40</v>
      </c>
      <c r="H379" s="43">
        <f>(VLOOKUP($A379,Skaters!$A1:$V623,8,FALSE)-AVERAGE(Skaters!H3:H623))/STDEV(Skaters!H3:H623)</f>
        <v>-1.149292552957643</v>
      </c>
      <c r="I379" s="33">
        <f>(VLOOKUP($A379,Skaters!$A1:$V623,10,FALSE)-AVERAGE(Skaters!J3:J623))/STDEV(Skaters!J3:J623)</f>
        <v>-0.45577248383306351</v>
      </c>
      <c r="J379" s="33">
        <f>(VLOOKUP($A379,Skaters!$A1:$V623,11,FALSE)-AVERAGE(Skaters!K3:K623))/STDEV(Skaters!K3:K623)</f>
        <v>-0.61817141396166553</v>
      </c>
      <c r="K379" s="33">
        <f>(VLOOKUP($A379,Skaters!$A1:$V623,12,FALSE)-AVERAGE(Skaters!L3:L623))/STDEV(Skaters!L3:L623)</f>
        <v>-0.6026737867386085</v>
      </c>
      <c r="L379" s="33">
        <f>(VLOOKUP($A379,Skaters!$A1:$V623,13,FALSE)-AVERAGE(Skaters!M3:M623))/STDEV(Skaters!M3:M623)</f>
        <v>-0.42911791726421561</v>
      </c>
      <c r="M379" s="33">
        <f>(VLOOKUP($A379,Skaters!$A1:$V623,14,FALSE)-AVERAGE(Skaters!N3:N623))/STDEV(Skaters!N3:N623)</f>
        <v>0.67210462271790439</v>
      </c>
      <c r="N379" s="33">
        <f>(VLOOKUP($A379,Skaters!$A1:$V623,15,FALSE)-AVERAGE(Skaters!O3:O623))/STDEV(Skaters!O3:O623)</f>
        <v>0.5614648077085741</v>
      </c>
      <c r="O379" s="33">
        <f>(VLOOKUP($A379,Skaters!$A1:$V623,16,FALSE)-AVERAGE(Skaters!P3:P623))/STDEV(Skaters!P3:P623)</f>
        <v>-0.93472299168100925</v>
      </c>
      <c r="P379" s="33">
        <f>(VLOOKUP($A379,Skaters!$A1:$V623,17,FALSE)-AVERAGE(Skaters!Q3:Q623))/STDEV(Skaters!Q3:Q623)</f>
        <v>-0.16566331845291413</v>
      </c>
      <c r="Q379" s="33">
        <f>(VLOOKUP($A379,Skaters!$A1:$V623,18,FALSE)-AVERAGE(Skaters!R3:R623))/STDEV(Skaters!R3:R623)</f>
        <v>-1.6173340031103212E-2</v>
      </c>
      <c r="R379" s="33">
        <f>(VLOOKUP($A379,Skaters!$A1:$V623,19,FALSE)-AVERAGE(Skaters!S3:S623))/STDEV(Skaters!S3:S623)</f>
        <v>-0.42225609907585648</v>
      </c>
      <c r="S379" s="33">
        <f>(VLOOKUP($A379,Skaters!$A1:$V623,20,FALSE)-AVERAGE(Skaters!T3:T623))/STDEV(Skaters!T3:T623)</f>
        <v>0.3337700205559046</v>
      </c>
      <c r="T379" s="33">
        <f>(VLOOKUP($A379,Skaters!$A1:$V623,21,FALSE)-AVERAGE(Skaters!U3:U623))/STDEV(Skaters!U3:U623)</f>
        <v>0.87091747580450718</v>
      </c>
      <c r="U379" s="33">
        <f>(VLOOKUP($A379,Skaters!$A1:$V623,22,FALSE)-AVERAGE(Skaters!V3:V623))/STDEV(Skaters!V3:V623)</f>
        <v>0.55238383717916439</v>
      </c>
      <c r="V379" s="33">
        <f>IFERROR((VLOOKUP($A379,Skaters!A1:X623,23,FALSE)-AVERAGE(Skaters!W3:W623))/STDEV(Skaters!W3:W623),0)</f>
        <v>0</v>
      </c>
      <c r="W379" s="33">
        <f>IFERROR((VLOOKUP($A379,Skaters!A1:X623,24,FALSE)-AVERAGE(Skaters!X3:X623))/STDEV(Skaters!X3:X623),0)</f>
        <v>0</v>
      </c>
    </row>
    <row r="380" spans="1:23" ht="21.25" customHeight="1" x14ac:dyDescent="0.15">
      <c r="A380" s="44" t="s">
        <v>334</v>
      </c>
      <c r="B380" s="45" t="s">
        <v>163</v>
      </c>
      <c r="C380" s="46">
        <v>28</v>
      </c>
      <c r="D380" s="45" t="s">
        <v>103</v>
      </c>
      <c r="E380" s="40">
        <f t="shared" si="10"/>
        <v>-1.8950582234960183</v>
      </c>
      <c r="F380" s="41">
        <f t="shared" si="11"/>
        <v>-4.5120433892762338E-2</v>
      </c>
      <c r="G380" s="42">
        <f>VLOOKUP(A380,Skaters!A1:G623,7,FALSE)</f>
        <v>42</v>
      </c>
      <c r="H380" s="43">
        <f>(VLOOKUP($A380,Skaters!$A1:$V623,8,FALSE)-AVERAGE(Skaters!H3:H623))/STDEV(Skaters!H3:H623)</f>
        <v>-0.21827839744769106</v>
      </c>
      <c r="I380" s="33">
        <f>(VLOOKUP($A380,Skaters!$A1:$V623,10,FALSE)-AVERAGE(Skaters!J3:J623))/STDEV(Skaters!J3:J623)</f>
        <v>0.6954593098019819</v>
      </c>
      <c r="J380" s="33">
        <f>(VLOOKUP($A380,Skaters!$A1:$V623,11,FALSE)-AVERAGE(Skaters!K3:K623))/STDEV(Skaters!K3:K623)</f>
        <v>-4.5529440402237782E-2</v>
      </c>
      <c r="K380" s="33">
        <f>(VLOOKUP($A380,Skaters!$A1:$V623,12,FALSE)-AVERAGE(Skaters!L3:L623))/STDEV(Skaters!L3:L623)</f>
        <v>0.29911086228242761</v>
      </c>
      <c r="L380" s="33">
        <f>(VLOOKUP($A380,Skaters!$A1:$V623,13,FALSE)-AVERAGE(Skaters!M3:M623))/STDEV(Skaters!M3:M623)</f>
        <v>-0.55606200875810841</v>
      </c>
      <c r="M380" s="33">
        <f>(VLOOKUP($A380,Skaters!$A1:$V623,14,FALSE)-AVERAGE(Skaters!N3:N623))/STDEV(Skaters!N3:N623)</f>
        <v>0.22586516164710704</v>
      </c>
      <c r="N380" s="33">
        <f>(VLOOKUP($A380,Skaters!$A1:$V623,15,FALSE)-AVERAGE(Skaters!O3:O623))/STDEV(Skaters!O3:O623)</f>
        <v>7.8534399527641297E-2</v>
      </c>
      <c r="O380" s="33">
        <f>(VLOOKUP($A380,Skaters!$A1:$V623,16,FALSE)-AVERAGE(Skaters!P3:P623))/STDEV(Skaters!P3:P623)</f>
        <v>-0.2575529436285261</v>
      </c>
      <c r="P380" s="33">
        <f>(VLOOKUP($A380,Skaters!$A1:$V623,17,FALSE)-AVERAGE(Skaters!Q3:Q623))/STDEV(Skaters!Q3:Q623)</f>
        <v>-0.6802931199816532</v>
      </c>
      <c r="Q380" s="33">
        <f>(VLOOKUP($A380,Skaters!$A1:$V623,18,FALSE)-AVERAGE(Skaters!R3:R623))/STDEV(Skaters!R3:R623)</f>
        <v>-1.8099075400367692</v>
      </c>
      <c r="R380" s="33">
        <f>(VLOOKUP($A380,Skaters!$A1:$V623,19,FALSE)-AVERAGE(Skaters!S3:S623))/STDEV(Skaters!S3:S623)</f>
        <v>7.0339083343168393E-2</v>
      </c>
      <c r="S380" s="33">
        <f>(VLOOKUP($A380,Skaters!$A1:$V623,20,FALSE)-AVERAGE(Skaters!T3:T623))/STDEV(Skaters!T3:T623)</f>
        <v>1.2473077968081743</v>
      </c>
      <c r="T380" s="33">
        <f>(VLOOKUP($A380,Skaters!$A1:$V623,21,FALSE)-AVERAGE(Skaters!U3:U623))/STDEV(Skaters!U3:U623)</f>
        <v>1.7350559619826555</v>
      </c>
      <c r="U380" s="33">
        <f>(VLOOKUP($A380,Skaters!$A1:$V623,22,FALSE)-AVERAGE(Skaters!V3:V623))/STDEV(Skaters!V3:V623)</f>
        <v>0.80806079093561489</v>
      </c>
      <c r="V380" s="33">
        <f>IFERROR((VLOOKUP($A380,Skaters!A1:X623,23,FALSE)-AVERAGE(Skaters!W3:W623))/STDEV(Skaters!W3:W623),0)</f>
        <v>0</v>
      </c>
      <c r="W380" s="33">
        <f>IFERROR((VLOOKUP($A380,Skaters!A1:X623,24,FALSE)-AVERAGE(Skaters!X3:X623))/STDEV(Skaters!X3:X623),0)</f>
        <v>0</v>
      </c>
    </row>
    <row r="381" spans="1:23" ht="21.25" customHeight="1" x14ac:dyDescent="0.2">
      <c r="A381" s="47" t="s">
        <v>328</v>
      </c>
      <c r="B381" s="38" t="s">
        <v>151</v>
      </c>
      <c r="C381" s="39">
        <v>21</v>
      </c>
      <c r="D381" s="38" t="s">
        <v>63</v>
      </c>
      <c r="E381" s="40">
        <f t="shared" si="10"/>
        <v>-1.9010259750644891</v>
      </c>
      <c r="F381" s="41">
        <f t="shared" si="11"/>
        <v>-4.5262523215821172E-2</v>
      </c>
      <c r="G381" s="42">
        <f>VLOOKUP(A381,Skaters!A1:G623,7,FALSE)</f>
        <v>42</v>
      </c>
      <c r="H381" s="43">
        <f>(VLOOKUP($A381,Skaters!$A1:$V623,8,FALSE)-AVERAGE(Skaters!H3:H623))/STDEV(Skaters!H3:H623)</f>
        <v>-0.51551986284271123</v>
      </c>
      <c r="I381" s="33">
        <f>(VLOOKUP($A381,Skaters!$A1:$V623,10,FALSE)-AVERAGE(Skaters!J3:J623))/STDEV(Skaters!J3:J623)</f>
        <v>-0.36656931913848495</v>
      </c>
      <c r="J381" s="33">
        <f>(VLOOKUP($A381,Skaters!$A1:$V623,11,FALSE)-AVERAGE(Skaters!K3:K623))/STDEV(Skaters!K3:K623)</f>
        <v>-0.21764539718420089</v>
      </c>
      <c r="K381" s="33">
        <f>(VLOOKUP($A381,Skaters!$A1:$V623,12,FALSE)-AVERAGE(Skaters!L3:L623))/STDEV(Skaters!L3:L623)</f>
        <v>-0.30929852853938883</v>
      </c>
      <c r="L381" s="33">
        <f>(VLOOKUP($A381,Skaters!$A1:$V623,13,FALSE)-AVERAGE(Skaters!M3:M623))/STDEV(Skaters!M3:M623)</f>
        <v>0.8979640119602087</v>
      </c>
      <c r="M381" s="33">
        <f>(VLOOKUP($A381,Skaters!$A1:$V623,14,FALSE)-AVERAGE(Skaters!N3:N623))/STDEV(Skaters!N3:N623)</f>
        <v>-0.14758916981763195</v>
      </c>
      <c r="N381" s="33">
        <f>(VLOOKUP($A381,Skaters!$A1:$V623,15,FALSE)-AVERAGE(Skaters!O3:O623))/STDEV(Skaters!O3:O623)</f>
        <v>0.43611423872562155</v>
      </c>
      <c r="O381" s="33">
        <f>(VLOOKUP($A381,Skaters!$A1:$V623,16,FALSE)-AVERAGE(Skaters!P3:P623))/STDEV(Skaters!P3:P623)</f>
        <v>-1.1365537549202409</v>
      </c>
      <c r="P381" s="33">
        <f>(VLOOKUP($A381,Skaters!$A1:$V623,17,FALSE)-AVERAGE(Skaters!Q3:Q623))/STDEV(Skaters!Q3:Q623)</f>
        <v>-1.1776758523152229</v>
      </c>
      <c r="Q381" s="33">
        <f>(VLOOKUP($A381,Skaters!$A1:$V623,18,FALSE)-AVERAGE(Skaters!R3:R623))/STDEV(Skaters!R3:R623)</f>
        <v>-1.5143357545073926</v>
      </c>
      <c r="R381" s="33">
        <f>(VLOOKUP($A381,Skaters!$A1:$V623,19,FALSE)-AVERAGE(Skaters!S3:S623))/STDEV(Skaters!S3:S623)</f>
        <v>-0.61080463275733177</v>
      </c>
      <c r="S381" s="33">
        <f>(VLOOKUP($A381,Skaters!$A1:$V623,20,FALSE)-AVERAGE(Skaters!T3:T623))/STDEV(Skaters!T3:T623)</f>
        <v>-0.5741070250541469</v>
      </c>
      <c r="T381" s="33">
        <f>(VLOOKUP($A381,Skaters!$A1:$V623,21,FALSE)-AVERAGE(Skaters!U3:U623))/STDEV(Skaters!U3:U623)</f>
        <v>-0.6160226146477159</v>
      </c>
      <c r="U381" s="33">
        <f>(VLOOKUP($A381,Skaters!$A1:$V623,22,FALSE)-AVERAGE(Skaters!V3:V623))/STDEV(Skaters!V3:V623)</f>
        <v>0.54161281321507571</v>
      </c>
      <c r="V381" s="33">
        <f>IFERROR((VLOOKUP($A381,Skaters!A1:X623,23,FALSE)-AVERAGE(Skaters!W3:W623))/STDEV(Skaters!W3:W623),0)</f>
        <v>0</v>
      </c>
      <c r="W381" s="33">
        <f>IFERROR((VLOOKUP($A381,Skaters!A1:X623,24,FALSE)-AVERAGE(Skaters!X3:X623))/STDEV(Skaters!X3:X623),0)</f>
        <v>0</v>
      </c>
    </row>
    <row r="382" spans="1:23" ht="21.25" customHeight="1" x14ac:dyDescent="0.15">
      <c r="A382" s="44" t="s">
        <v>426</v>
      </c>
      <c r="B382" s="45" t="s">
        <v>78</v>
      </c>
      <c r="C382" s="46">
        <v>33</v>
      </c>
      <c r="D382" s="45" t="s">
        <v>66</v>
      </c>
      <c r="E382" s="40">
        <f t="shared" si="10"/>
        <v>-1.9060871265876729</v>
      </c>
      <c r="F382" s="41">
        <f t="shared" si="11"/>
        <v>-4.1436676664949414E-2</v>
      </c>
      <c r="G382" s="42">
        <f>VLOOKUP(A382,Skaters!A1:G623,7,FALSE)</f>
        <v>46</v>
      </c>
      <c r="H382" s="43">
        <f>(VLOOKUP($A382,Skaters!$A1:$V623,8,FALSE)-AVERAGE(Skaters!H3:H623))/STDEV(Skaters!H3:H623)</f>
        <v>-1.0699462205405319</v>
      </c>
      <c r="I382" s="33">
        <f>(VLOOKUP($A382,Skaters!$A1:$V623,10,FALSE)-AVERAGE(Skaters!J3:J623))/STDEV(Skaters!J3:J623)</f>
        <v>0.18944616419542065</v>
      </c>
      <c r="J382" s="33">
        <f>(VLOOKUP($A382,Skaters!$A1:$V623,11,FALSE)-AVERAGE(Skaters!K3:K623))/STDEV(Skaters!K3:K623)</f>
        <v>-0.57608673700307378</v>
      </c>
      <c r="K382" s="33">
        <f>(VLOOKUP($A382,Skaters!$A1:$V623,12,FALSE)-AVERAGE(Skaters!L3:L623))/STDEV(Skaters!L3:L623)</f>
        <v>-0.27225387894025421</v>
      </c>
      <c r="L382" s="33">
        <f>(VLOOKUP($A382,Skaters!$A1:$V623,13,FALSE)-AVERAGE(Skaters!M3:M623))/STDEV(Skaters!M3:M623)</f>
        <v>-0.53891508628398532</v>
      </c>
      <c r="M382" s="33">
        <f>(VLOOKUP($A382,Skaters!$A1:$V623,14,FALSE)-AVERAGE(Skaters!N3:N623))/STDEV(Skaters!N3:N623)</f>
        <v>0.45736137746686234</v>
      </c>
      <c r="N382" s="33">
        <f>(VLOOKUP($A382,Skaters!$A1:$V623,15,FALSE)-AVERAGE(Skaters!O3:O623))/STDEV(Skaters!O3:O623)</f>
        <v>-0.14295535935320672</v>
      </c>
      <c r="O382" s="33">
        <f>(VLOOKUP($A382,Skaters!$A1:$V623,16,FALSE)-AVERAGE(Skaters!P3:P623))/STDEV(Skaters!P3:P623)</f>
        <v>-0.92911601664110233</v>
      </c>
      <c r="P382" s="33">
        <f>(VLOOKUP($A382,Skaters!$A1:$V623,17,FALSE)-AVERAGE(Skaters!Q3:Q623))/STDEV(Skaters!Q3:Q623)</f>
        <v>2.1519009191803358</v>
      </c>
      <c r="Q382" s="33">
        <f>(VLOOKUP($A382,Skaters!$A1:$V623,18,FALSE)-AVERAGE(Skaters!R3:R623))/STDEV(Skaters!R3:R623)</f>
        <v>9.1539908498274716E-2</v>
      </c>
      <c r="R382" s="33">
        <f>(VLOOKUP($A382,Skaters!$A1:$V623,19,FALSE)-AVERAGE(Skaters!S3:S623))/STDEV(Skaters!S3:S623)</f>
        <v>0.55191886416456382</v>
      </c>
      <c r="S382" s="33">
        <f>(VLOOKUP($A382,Skaters!$A1:$V623,20,FALSE)-AVERAGE(Skaters!T3:T623))/STDEV(Skaters!T3:T623)</f>
        <v>-0.53378351055632167</v>
      </c>
      <c r="T382" s="33">
        <f>(VLOOKUP($A382,Skaters!$A1:$V623,21,FALSE)-AVERAGE(Skaters!U3:U623))/STDEV(Skaters!U3:U623)</f>
        <v>-0.53969283891298769</v>
      </c>
      <c r="U382" s="33">
        <f>(VLOOKUP($A382,Skaters!$A1:$V623,22,FALSE)-AVERAGE(Skaters!V3:V623))/STDEV(Skaters!V3:V623)</f>
        <v>0.44305492624383902</v>
      </c>
      <c r="V382" s="33">
        <f>IFERROR((VLOOKUP($A382,Skaters!A1:X623,23,FALSE)-AVERAGE(Skaters!W3:W623))/STDEV(Skaters!W3:W623),0)</f>
        <v>0</v>
      </c>
      <c r="W382" s="33">
        <f>IFERROR((VLOOKUP($A382,Skaters!A1:X623,24,FALSE)-AVERAGE(Skaters!X3:X623))/STDEV(Skaters!X3:X623),0)</f>
        <v>0</v>
      </c>
    </row>
    <row r="383" spans="1:23" ht="21.25" customHeight="1" x14ac:dyDescent="0.2">
      <c r="A383" s="47" t="s">
        <v>339</v>
      </c>
      <c r="B383" s="38" t="s">
        <v>179</v>
      </c>
      <c r="C383" s="39">
        <v>23</v>
      </c>
      <c r="D383" s="38" t="s">
        <v>103</v>
      </c>
      <c r="E383" s="40">
        <f t="shared" si="10"/>
        <v>-1.9128760320372513</v>
      </c>
      <c r="F383" s="41">
        <f t="shared" si="11"/>
        <v>-4.6655512976518328E-2</v>
      </c>
      <c r="G383" s="42">
        <f>VLOOKUP(A383,Skaters!A1:G623,7,FALSE)</f>
        <v>41</v>
      </c>
      <c r="H383" s="43">
        <f>(VLOOKUP($A383,Skaters!$A1:$V623,8,FALSE)-AVERAGE(Skaters!H3:H623))/STDEV(Skaters!H3:H623)</f>
        <v>-0.37690660547247573</v>
      </c>
      <c r="I383" s="33">
        <f>(VLOOKUP($A383,Skaters!$A1:$V623,10,FALSE)-AVERAGE(Skaters!J3:J623))/STDEV(Skaters!J3:J623)</f>
        <v>0.38616406402683134</v>
      </c>
      <c r="J383" s="33">
        <f>(VLOOKUP($A383,Skaters!$A1:$V623,11,FALSE)-AVERAGE(Skaters!K3:K623))/STDEV(Skaters!K3:K623)</f>
        <v>-0.21492801556667879</v>
      </c>
      <c r="K383" s="33">
        <f>(VLOOKUP($A383,Skaters!$A1:$V623,12,FALSE)-AVERAGE(Skaters!L3:L623))/STDEV(Skaters!L3:L623)</f>
        <v>4.7075068406466719E-2</v>
      </c>
      <c r="L383" s="33">
        <f>(VLOOKUP($A383,Skaters!$A1:$V623,13,FALSE)-AVERAGE(Skaters!M3:M623))/STDEV(Skaters!M3:M623)</f>
        <v>-0.33376873369216642</v>
      </c>
      <c r="M383" s="33">
        <f>(VLOOKUP($A383,Skaters!$A1:$V623,14,FALSE)-AVERAGE(Skaters!N3:N623))/STDEV(Skaters!N3:N623)</f>
        <v>1.0801601798524409</v>
      </c>
      <c r="N383" s="33">
        <f>(VLOOKUP($A383,Skaters!$A1:$V623,15,FALSE)-AVERAGE(Skaters!O3:O623))/STDEV(Skaters!O3:O623)</f>
        <v>0.70772516516999473</v>
      </c>
      <c r="O383" s="33">
        <f>(VLOOKUP($A383,Skaters!$A1:$V623,16,FALSE)-AVERAGE(Skaters!P3:P623))/STDEV(Skaters!P3:P623)</f>
        <v>-0.79170283869702784</v>
      </c>
      <c r="P383" s="33">
        <f>(VLOOKUP($A383,Skaters!$A1:$V623,17,FALSE)-AVERAGE(Skaters!Q3:Q623))/STDEV(Skaters!Q3:Q623)</f>
        <v>-1.116525724098864</v>
      </c>
      <c r="Q383" s="33">
        <f>(VLOOKUP($A383,Skaters!$A1:$V623,18,FALSE)-AVERAGE(Skaters!R3:R623))/STDEV(Skaters!R3:R623)</f>
        <v>-1.6663656732782042</v>
      </c>
      <c r="R383" s="33">
        <f>(VLOOKUP($A383,Skaters!$A1:$V623,19,FALSE)-AVERAGE(Skaters!S3:S623))/STDEV(Skaters!S3:S623)</f>
        <v>-0.27636167939366069</v>
      </c>
      <c r="S383" s="33">
        <f>(VLOOKUP($A383,Skaters!$A1:$V623,20,FALSE)-AVERAGE(Skaters!T3:T623))/STDEV(Skaters!T3:T623)</f>
        <v>1.1603422056872725</v>
      </c>
      <c r="T383" s="33">
        <f>(VLOOKUP($A383,Skaters!$A1:$V623,21,FALSE)-AVERAGE(Skaters!U3:U623))/STDEV(Skaters!U3:U623)</f>
        <v>1.3696571395196868</v>
      </c>
      <c r="U383" s="33">
        <f>(VLOOKUP($A383,Skaters!$A1:$V623,22,FALSE)-AVERAGE(Skaters!V3:V623))/STDEV(Skaters!V3:V623)</f>
        <v>0.93890849552438282</v>
      </c>
      <c r="V383" s="33">
        <f>IFERROR((VLOOKUP($A383,Skaters!A1:X623,23,FALSE)-AVERAGE(Skaters!W3:W623))/STDEV(Skaters!W3:W623),0)</f>
        <v>0</v>
      </c>
      <c r="W383" s="33">
        <f>IFERROR((VLOOKUP($A383,Skaters!A1:X623,24,FALSE)-AVERAGE(Skaters!X3:X623))/STDEV(Skaters!X3:X623),0)</f>
        <v>0</v>
      </c>
    </row>
    <row r="384" spans="1:23" ht="21.25" customHeight="1" x14ac:dyDescent="0.15">
      <c r="A384" s="44" t="s">
        <v>549</v>
      </c>
      <c r="B384" s="45" t="s">
        <v>61</v>
      </c>
      <c r="C384" s="46">
        <v>23</v>
      </c>
      <c r="D384" s="45" t="s">
        <v>60</v>
      </c>
      <c r="E384" s="40">
        <f t="shared" si="10"/>
        <v>-1.929271509730454</v>
      </c>
      <c r="F384" s="41">
        <f t="shared" si="11"/>
        <v>-4.486677929605707E-2</v>
      </c>
      <c r="G384" s="42">
        <f>VLOOKUP(A384,Skaters!A1:G623,7,FALSE)</f>
        <v>43</v>
      </c>
      <c r="H384" s="43">
        <f>(VLOOKUP($A384,Skaters!$A1:$V623,8,FALSE)-AVERAGE(Skaters!H3:H623))/STDEV(Skaters!H3:H623)</f>
        <v>-1.2622357577398078</v>
      </c>
      <c r="I384" s="33">
        <f>(VLOOKUP($A384,Skaters!$A1:$V623,10,FALSE)-AVERAGE(Skaters!J3:J623))/STDEV(Skaters!J3:J623)</f>
        <v>-0.47886956761271615</v>
      </c>
      <c r="J384" s="33">
        <f>(VLOOKUP($A384,Skaters!$A1:$V623,11,FALSE)-AVERAGE(Skaters!K3:K623))/STDEV(Skaters!K3:K623)</f>
        <v>-0.81821906300183544</v>
      </c>
      <c r="K384" s="33">
        <f>(VLOOKUP($A384,Skaters!$A1:$V623,12,FALSE)-AVERAGE(Skaters!L3:L623))/STDEV(Skaters!L3:L623)</f>
        <v>-0.73909391091997223</v>
      </c>
      <c r="L384" s="33">
        <f>(VLOOKUP($A384,Skaters!$A1:$V623,13,FALSE)-AVERAGE(Skaters!M3:M623))/STDEV(Skaters!M3:M623)</f>
        <v>-0.52820525210435576</v>
      </c>
      <c r="M384" s="33">
        <f>(VLOOKUP($A384,Skaters!$A1:$V623,14,FALSE)-AVERAGE(Skaters!N3:N623))/STDEV(Skaters!N3:N623)</f>
        <v>-0.75567715542806502</v>
      </c>
      <c r="N384" s="33">
        <f>(VLOOKUP($A384,Skaters!$A1:$V623,15,FALSE)-AVERAGE(Skaters!O3:O623))/STDEV(Skaters!O3:O623)</f>
        <v>-0.84979179196735233</v>
      </c>
      <c r="O384" s="33">
        <f>(VLOOKUP($A384,Skaters!$A1:$V623,16,FALSE)-AVERAGE(Skaters!P3:P623))/STDEV(Skaters!P3:P623)</f>
        <v>-0.71160719255989879</v>
      </c>
      <c r="P384" s="33">
        <f>(VLOOKUP($A384,Skaters!$A1:$V623,17,FALSE)-AVERAGE(Skaters!Q3:Q623))/STDEV(Skaters!Q3:Q623)</f>
        <v>-0.70059436049079105</v>
      </c>
      <c r="Q384" s="33">
        <f>(VLOOKUP($A384,Skaters!$A1:$V623,18,FALSE)-AVERAGE(Skaters!R3:R623))/STDEV(Skaters!R3:R623)</f>
        <v>1.4574213575157045</v>
      </c>
      <c r="R384" s="33">
        <f>(VLOOKUP($A384,Skaters!$A1:$V623,19,FALSE)-AVERAGE(Skaters!S3:S623))/STDEV(Skaters!S3:S623)</f>
        <v>-0.33523353379085868</v>
      </c>
      <c r="S384" s="33">
        <f>(VLOOKUP($A384,Skaters!$A1:$V623,20,FALSE)-AVERAGE(Skaters!T3:T623))/STDEV(Skaters!T3:T623)</f>
        <v>7.3581630791268796E-2</v>
      </c>
      <c r="T384" s="33">
        <f>(VLOOKUP($A384,Skaters!$A1:$V623,21,FALSE)-AVERAGE(Skaters!U3:U623))/STDEV(Skaters!U3:U623)</f>
        <v>0.42261956633877057</v>
      </c>
      <c r="U384" s="33">
        <f>(VLOOKUP($A384,Skaters!$A1:$V623,22,FALSE)-AVERAGE(Skaters!V3:V623))/STDEV(Skaters!V3:V623)</f>
        <v>0.57416186686010828</v>
      </c>
      <c r="V384" s="33">
        <f>IFERROR((VLOOKUP($A384,Skaters!A1:X623,23,FALSE)-AVERAGE(Skaters!W3:W623))/STDEV(Skaters!W3:W623),0)</f>
        <v>0</v>
      </c>
      <c r="W384" s="33">
        <f>IFERROR((VLOOKUP($A384,Skaters!A1:X623,24,FALSE)-AVERAGE(Skaters!X3:X623))/STDEV(Skaters!X3:X623),0)</f>
        <v>0</v>
      </c>
    </row>
    <row r="385" spans="1:23" ht="21.25" customHeight="1" x14ac:dyDescent="0.15">
      <c r="A385" s="44" t="s">
        <v>414</v>
      </c>
      <c r="B385" s="48" t="s">
        <v>186</v>
      </c>
      <c r="C385" s="49">
        <v>30</v>
      </c>
      <c r="D385" s="48" t="s">
        <v>73</v>
      </c>
      <c r="E385" s="40">
        <f t="shared" si="10"/>
        <v>-1.9330254203415116</v>
      </c>
      <c r="F385" s="41">
        <f t="shared" si="11"/>
        <v>-4.7146961471744187E-2</v>
      </c>
      <c r="G385" s="42">
        <f>VLOOKUP(A385,Skaters!A1:G623,7,FALSE)</f>
        <v>41</v>
      </c>
      <c r="H385" s="43">
        <f>(VLOOKUP($A385,Skaters!$A1:$V623,8,FALSE)-AVERAGE(Skaters!H3:H623))/STDEV(Skaters!H3:H623)</f>
        <v>-0.670180791290794</v>
      </c>
      <c r="I385" s="33">
        <f>(VLOOKUP($A385,Skaters!$A1:$V623,10,FALSE)-AVERAGE(Skaters!J3:J623))/STDEV(Skaters!J3:J623)</f>
        <v>0.24226179308672682</v>
      </c>
      <c r="J385" s="33">
        <f>(VLOOKUP($A385,Skaters!$A1:$V623,11,FALSE)-AVERAGE(Skaters!K3:K623))/STDEV(Skaters!K3:K623)</f>
        <v>-0.45735802932126923</v>
      </c>
      <c r="K385" s="33">
        <f>(VLOOKUP($A385,Skaters!$A1:$V623,12,FALSE)-AVERAGE(Skaters!L3:L623))/STDEV(Skaters!L3:L623)</f>
        <v>-0.17286182806151668</v>
      </c>
      <c r="L385" s="33">
        <f>(VLOOKUP($A385,Skaters!$A1:$V623,13,FALSE)-AVERAGE(Skaters!M3:M623))/STDEV(Skaters!M3:M623)</f>
        <v>-0.45307641032873192</v>
      </c>
      <c r="M385" s="33">
        <f>(VLOOKUP($A385,Skaters!$A1:$V623,14,FALSE)-AVERAGE(Skaters!N3:N623))/STDEV(Skaters!N3:N623)</f>
        <v>-0.55908739205112656</v>
      </c>
      <c r="N385" s="33">
        <f>(VLOOKUP($A385,Skaters!$A1:$V623,15,FALSE)-AVERAGE(Skaters!O3:O623))/STDEV(Skaters!O3:O623)</f>
        <v>-0.79258946785590634</v>
      </c>
      <c r="O385" s="33">
        <f>(VLOOKUP($A385,Skaters!$A1:$V623,16,FALSE)-AVERAGE(Skaters!P3:P623))/STDEV(Skaters!P3:P623)</f>
        <v>-8.4079569956596427E-3</v>
      </c>
      <c r="P385" s="33">
        <f>(VLOOKUP($A385,Skaters!$A1:$V623,17,FALSE)-AVERAGE(Skaters!Q3:Q623))/STDEV(Skaters!Q3:Q623)</f>
        <v>2.871601849353723</v>
      </c>
      <c r="Q385" s="33">
        <f>(VLOOKUP($A385,Skaters!$A1:$V623,18,FALSE)-AVERAGE(Skaters!R3:R623))/STDEV(Skaters!R3:R623)</f>
        <v>-0.46385534892667118</v>
      </c>
      <c r="R385" s="33">
        <f>(VLOOKUP($A385,Skaters!$A1:$V623,19,FALSE)-AVERAGE(Skaters!S3:S623))/STDEV(Skaters!S3:S623)</f>
        <v>0.12964891329146858</v>
      </c>
      <c r="S385" s="33">
        <f>(VLOOKUP($A385,Skaters!$A1:$V623,20,FALSE)-AVERAGE(Skaters!T3:T623))/STDEV(Skaters!T3:T623)</f>
        <v>-0.57284034507313597</v>
      </c>
      <c r="T385" s="33">
        <f>(VLOOKUP($A385,Skaters!$A1:$V623,21,FALSE)-AVERAGE(Skaters!U3:U623))/STDEV(Skaters!U3:U623)</f>
        <v>-0.61439096948669858</v>
      </c>
      <c r="U385" s="33">
        <f>(VLOOKUP($A385,Skaters!$A1:$V623,22,FALSE)-AVERAGE(Skaters!V3:V623))/STDEV(Skaters!V3:V623)</f>
        <v>0.55669982536723295</v>
      </c>
      <c r="V385" s="33">
        <f>IFERROR((VLOOKUP($A385,Skaters!A1:X623,23,FALSE)-AVERAGE(Skaters!W3:W623))/STDEV(Skaters!W3:W623),0)</f>
        <v>0</v>
      </c>
      <c r="W385" s="33">
        <f>IFERROR((VLOOKUP($A385,Skaters!A1:X623,24,FALSE)-AVERAGE(Skaters!X3:X623))/STDEV(Skaters!X3:X623),0)</f>
        <v>0</v>
      </c>
    </row>
    <row r="386" spans="1:23" ht="21.25" customHeight="1" x14ac:dyDescent="0.2">
      <c r="A386" s="47" t="s">
        <v>583</v>
      </c>
      <c r="B386" s="38" t="s">
        <v>68</v>
      </c>
      <c r="C386" s="39">
        <v>31</v>
      </c>
      <c r="D386" s="38" t="s">
        <v>84</v>
      </c>
      <c r="E386" s="40">
        <f t="shared" si="10"/>
        <v>-1.9376921628208894</v>
      </c>
      <c r="F386" s="41">
        <f t="shared" si="11"/>
        <v>-4.8442304070522232E-2</v>
      </c>
      <c r="G386" s="42">
        <f>VLOOKUP(A386,Skaters!A1:G623,7,FALSE)</f>
        <v>40</v>
      </c>
      <c r="H386" s="43">
        <f>(VLOOKUP($A386,Skaters!$A1:$V623,8,FALSE)-AVERAGE(Skaters!H3:H623))/STDEV(Skaters!H3:H623)</f>
        <v>0.46520673517533573</v>
      </c>
      <c r="I386" s="33">
        <f>(VLOOKUP($A386,Skaters!$A1:$V623,10,FALSE)-AVERAGE(Skaters!J3:J623))/STDEV(Skaters!J3:J623)</f>
        <v>-1.0706987533522834</v>
      </c>
      <c r="J386" s="33">
        <f>(VLOOKUP($A386,Skaters!$A1:$V623,11,FALSE)-AVERAGE(Skaters!K3:K623))/STDEV(Skaters!K3:K623)</f>
        <v>-0.65644063958767385</v>
      </c>
      <c r="K386" s="33">
        <f>(VLOOKUP($A386,Skaters!$A1:$V623,12,FALSE)-AVERAGE(Skaters!L3:L623))/STDEV(Skaters!L3:L623)</f>
        <v>-0.91642637743607103</v>
      </c>
      <c r="L386" s="33">
        <f>(VLOOKUP($A386,Skaters!$A1:$V623,13,FALSE)-AVERAGE(Skaters!M3:M623))/STDEV(Skaters!M3:M623)</f>
        <v>-0.91653088199460675</v>
      </c>
      <c r="M386" s="33">
        <f>(VLOOKUP($A386,Skaters!$A1:$V623,14,FALSE)-AVERAGE(Skaters!N3:N623))/STDEV(Skaters!N3:N623)</f>
        <v>-0.80692538327829744</v>
      </c>
      <c r="N386" s="33">
        <f>(VLOOKUP($A386,Skaters!$A1:$V623,15,FALSE)-AVERAGE(Skaters!O3:O623))/STDEV(Skaters!O3:O623)</f>
        <v>-0.90385082997011867</v>
      </c>
      <c r="O386" s="33">
        <f>(VLOOKUP($A386,Skaters!$A1:$V623,16,FALSE)-AVERAGE(Skaters!P3:P623))/STDEV(Skaters!P3:P623)</f>
        <v>0.90040132106158088</v>
      </c>
      <c r="P386" s="33">
        <f>(VLOOKUP($A386,Skaters!$A1:$V623,17,FALSE)-AVERAGE(Skaters!Q3:Q623))/STDEV(Skaters!Q3:Q623)</f>
        <v>0.1642545679097088</v>
      </c>
      <c r="Q386" s="33">
        <f>(VLOOKUP($A386,Skaters!$A1:$V623,18,FALSE)-AVERAGE(Skaters!R3:R623))/STDEV(Skaters!R3:R623)</f>
        <v>0.70942762102221257</v>
      </c>
      <c r="R386" s="33">
        <f>(VLOOKUP($A386,Skaters!$A1:$V623,19,FALSE)-AVERAGE(Skaters!S3:S623))/STDEV(Skaters!S3:S623)</f>
        <v>-1.0236002405960747</v>
      </c>
      <c r="S386" s="33">
        <f>(VLOOKUP($A386,Skaters!$A1:$V623,20,FALSE)-AVERAGE(Skaters!T3:T623))/STDEV(Skaters!T3:T623)</f>
        <v>-0.5927671975926263</v>
      </c>
      <c r="T386" s="33">
        <f>(VLOOKUP($A386,Skaters!$A1:$V623,21,FALSE)-AVERAGE(Skaters!U3:U623))/STDEV(Skaters!U3:U623)</f>
        <v>-0.64690234740083585</v>
      </c>
      <c r="U386" s="33">
        <f>(VLOOKUP($A386,Skaters!$A1:$V623,22,FALSE)-AVERAGE(Skaters!V3:V623))/STDEV(Skaters!V3:V623)</f>
        <v>-1.2078191348136267</v>
      </c>
      <c r="V386" s="33">
        <f>IFERROR((VLOOKUP($A386,Skaters!A1:X623,23,FALSE)-AVERAGE(Skaters!W3:W623))/STDEV(Skaters!W3:W623),0)</f>
        <v>0</v>
      </c>
      <c r="W386" s="33">
        <f>IFERROR((VLOOKUP($A386,Skaters!A1:X623,24,FALSE)-AVERAGE(Skaters!X3:X623))/STDEV(Skaters!X3:X623),0)</f>
        <v>0</v>
      </c>
    </row>
    <row r="387" spans="1:23" ht="21.25" customHeight="1" x14ac:dyDescent="0.15">
      <c r="A387" s="44" t="s">
        <v>409</v>
      </c>
      <c r="B387" s="48" t="s">
        <v>151</v>
      </c>
      <c r="C387" s="49">
        <v>32</v>
      </c>
      <c r="D387" s="48" t="s">
        <v>84</v>
      </c>
      <c r="E387" s="40">
        <f t="shared" ref="E387:E450" si="12">(H387*G387*H$2)+(I387*I$2)+(J387*J$2)+(K387*K$2)+(L387*L$2)+(M387*M$2)+(N387*N$2)+(O387*O$2)+(P387*P$2)+(Q387*Q$2)+(R387*R$2)+(S387*S$2)+(T387*T$2)+(U387*U$2)+(V387*V$2)+(W387*W$2)</f>
        <v>-1.9458714489770998</v>
      </c>
      <c r="F387" s="41">
        <f t="shared" ref="F387:F450" si="13">E387/G387</f>
        <v>-4.6330272594692856E-2</v>
      </c>
      <c r="G387" s="42">
        <f>VLOOKUP(A387,Skaters!A1:G623,7,FALSE)</f>
        <v>42</v>
      </c>
      <c r="H387" s="43">
        <f>(VLOOKUP($A387,Skaters!$A1:$V623,8,FALSE)-AVERAGE(Skaters!H3:H623))/STDEV(Skaters!H3:H623)</f>
        <v>-0.52508564850069817</v>
      </c>
      <c r="I387" s="33">
        <f>(VLOOKUP($A387,Skaters!$A1:$V623,10,FALSE)-AVERAGE(Skaters!J3:J623))/STDEV(Skaters!J3:J623)</f>
        <v>-0.94350534157061339</v>
      </c>
      <c r="J387" s="33">
        <f>(VLOOKUP($A387,Skaters!$A1:$V623,11,FALSE)-AVERAGE(Skaters!K3:K623))/STDEV(Skaters!K3:K623)</f>
        <v>2.989351817396356E-2</v>
      </c>
      <c r="K387" s="33">
        <f>(VLOOKUP($A387,Skaters!$A1:$V623,12,FALSE)-AVERAGE(Skaters!L3:L623))/STDEV(Skaters!L3:L623)</f>
        <v>-0.42579580916134818</v>
      </c>
      <c r="L387" s="33">
        <f>(VLOOKUP($A387,Skaters!$A1:$V623,13,FALSE)-AVERAGE(Skaters!M3:M623))/STDEV(Skaters!M3:M623)</f>
        <v>-0.70307808254353854</v>
      </c>
      <c r="M387" s="33">
        <f>(VLOOKUP($A387,Skaters!$A1:$V623,14,FALSE)-AVERAGE(Skaters!N3:N623))/STDEV(Skaters!N3:N623)</f>
        <v>-0.56935973815263918</v>
      </c>
      <c r="N387" s="33">
        <f>(VLOOKUP($A387,Skaters!$A1:$V623,15,FALSE)-AVERAGE(Skaters!O3:O623))/STDEV(Skaters!O3:O623)</f>
        <v>0.67286487185711308</v>
      </c>
      <c r="O387" s="33">
        <f>(VLOOKUP($A387,Skaters!$A1:$V623,16,FALSE)-AVERAGE(Skaters!P3:P623))/STDEV(Skaters!P3:P623)</f>
        <v>-7.7918497458525179E-2</v>
      </c>
      <c r="P387" s="33">
        <f>(VLOOKUP($A387,Skaters!$A1:$V623,17,FALSE)-AVERAGE(Skaters!Q3:Q623))/STDEV(Skaters!Q3:Q623)</f>
        <v>-0.37426177938206912</v>
      </c>
      <c r="Q387" s="33">
        <f>(VLOOKUP($A387,Skaters!$A1:$V623,18,FALSE)-AVERAGE(Skaters!R3:R623))/STDEV(Skaters!R3:R623)</f>
        <v>-0.92412791743549949</v>
      </c>
      <c r="R387" s="33">
        <f>(VLOOKUP($A387,Skaters!$A1:$V623,19,FALSE)-AVERAGE(Skaters!S3:S623))/STDEV(Skaters!S3:S623)</f>
        <v>-1.0053120884672171</v>
      </c>
      <c r="S387" s="33">
        <f>(VLOOKUP($A387,Skaters!$A1:$V623,20,FALSE)-AVERAGE(Skaters!T3:T623))/STDEV(Skaters!T3:T623)</f>
        <v>-0.5927671975926263</v>
      </c>
      <c r="T387" s="33">
        <f>(VLOOKUP($A387,Skaters!$A1:$V623,21,FALSE)-AVERAGE(Skaters!U3:U623))/STDEV(Skaters!U3:U623)</f>
        <v>-0.64690234740083585</v>
      </c>
      <c r="U387" s="33">
        <f>(VLOOKUP($A387,Skaters!$A1:$V623,22,FALSE)-AVERAGE(Skaters!V3:V623))/STDEV(Skaters!V3:V623)</f>
        <v>-1.2078191348136267</v>
      </c>
      <c r="V387" s="33">
        <f>IFERROR((VLOOKUP($A387,Skaters!A1:X623,23,FALSE)-AVERAGE(Skaters!W3:W623))/STDEV(Skaters!W3:W623),0)</f>
        <v>0</v>
      </c>
      <c r="W387" s="33">
        <f>IFERROR((VLOOKUP($A387,Skaters!A1:X623,24,FALSE)-AVERAGE(Skaters!X3:X623))/STDEV(Skaters!X3:X623),0)</f>
        <v>0</v>
      </c>
    </row>
    <row r="388" spans="1:23" ht="21.25" customHeight="1" x14ac:dyDescent="0.15">
      <c r="A388" s="44" t="s">
        <v>383</v>
      </c>
      <c r="B388" s="48" t="s">
        <v>170</v>
      </c>
      <c r="C388" s="49">
        <v>27</v>
      </c>
      <c r="D388" s="48" t="s">
        <v>73</v>
      </c>
      <c r="E388" s="40">
        <f t="shared" si="12"/>
        <v>-1.9545954591938617</v>
      </c>
      <c r="F388" s="41">
        <f t="shared" si="13"/>
        <v>-4.6537987123663374E-2</v>
      </c>
      <c r="G388" s="42">
        <f>VLOOKUP(A388,Skaters!A1:G623,7,FALSE)</f>
        <v>42</v>
      </c>
      <c r="H388" s="43">
        <f>(VLOOKUP($A388,Skaters!$A1:$V623,8,FALSE)-AVERAGE(Skaters!H3:H623))/STDEV(Skaters!H3:H623)</f>
        <v>-0.5430457280285218</v>
      </c>
      <c r="I388" s="33">
        <f>(VLOOKUP($A388,Skaters!$A1:$V623,10,FALSE)-AVERAGE(Skaters!J3:J623))/STDEV(Skaters!J3:J623)</f>
        <v>0.1246503635458493</v>
      </c>
      <c r="J388" s="33">
        <f>(VLOOKUP($A388,Skaters!$A1:$V623,11,FALSE)-AVERAGE(Skaters!K3:K623))/STDEV(Skaters!K3:K623)</f>
        <v>-0.17855249389374986</v>
      </c>
      <c r="K388" s="33">
        <f>(VLOOKUP($A388,Skaters!$A1:$V623,12,FALSE)-AVERAGE(Skaters!L3:L623))/STDEV(Skaters!L3:L623)</f>
        <v>-5.3316366672408064E-2</v>
      </c>
      <c r="L388" s="33">
        <f>(VLOOKUP($A388,Skaters!$A1:$V623,13,FALSE)-AVERAGE(Skaters!M3:M623))/STDEV(Skaters!M3:M623)</f>
        <v>-8.4511133583965628E-2</v>
      </c>
      <c r="M388" s="33">
        <f>(VLOOKUP($A388,Skaters!$A1:$V623,14,FALSE)-AVERAGE(Skaters!N3:N623))/STDEV(Skaters!N3:N623)</f>
        <v>-7.5385688998116804E-2</v>
      </c>
      <c r="N388" s="33">
        <f>(VLOOKUP($A388,Skaters!$A1:$V623,15,FALSE)-AVERAGE(Skaters!O3:O623))/STDEV(Skaters!O3:O623)</f>
        <v>-0.50528859016383365</v>
      </c>
      <c r="O388" s="33">
        <f>(VLOOKUP($A388,Skaters!$A1:$V623,16,FALSE)-AVERAGE(Skaters!P3:P623))/STDEV(Skaters!P3:P623)</f>
        <v>-0.89974609732119359</v>
      </c>
      <c r="P388" s="33">
        <f>(VLOOKUP($A388,Skaters!$A1:$V623,17,FALSE)-AVERAGE(Skaters!Q3:Q623))/STDEV(Skaters!Q3:Q623)</f>
        <v>-0.51428880097039276</v>
      </c>
      <c r="Q388" s="33">
        <f>(VLOOKUP($A388,Skaters!$A1:$V623,18,FALSE)-AVERAGE(Skaters!R3:R623))/STDEV(Skaters!R3:R623)</f>
        <v>-0.41114750777696835</v>
      </c>
      <c r="R388" s="33">
        <f>(VLOOKUP($A388,Skaters!$A1:$V623,19,FALSE)-AVERAGE(Skaters!S3:S623))/STDEV(Skaters!S3:S623)</f>
        <v>3.2346823027589067E-2</v>
      </c>
      <c r="S388" s="33">
        <f>(VLOOKUP($A388,Skaters!$A1:$V623,20,FALSE)-AVERAGE(Skaters!T3:T623))/STDEV(Skaters!T3:T623)</f>
        <v>-0.56660797866320955</v>
      </c>
      <c r="T388" s="33">
        <f>(VLOOKUP($A388,Skaters!$A1:$V623,21,FALSE)-AVERAGE(Skaters!U3:U623))/STDEV(Skaters!U3:U623)</f>
        <v>-0.56601740113059273</v>
      </c>
      <c r="U388" s="33">
        <f>(VLOOKUP($A388,Skaters!$A1:$V623,22,FALSE)-AVERAGE(Skaters!V3:V623))/STDEV(Skaters!V3:V623)</f>
        <v>-6.2257117520353664E-2</v>
      </c>
      <c r="V388" s="33">
        <f>IFERROR((VLOOKUP($A388,Skaters!A1:X623,23,FALSE)-AVERAGE(Skaters!W3:W623))/STDEV(Skaters!W3:W623),0)</f>
        <v>0</v>
      </c>
      <c r="W388" s="33">
        <f>IFERROR((VLOOKUP($A388,Skaters!A1:X623,24,FALSE)-AVERAGE(Skaters!X3:X623))/STDEV(Skaters!X3:X623),0)</f>
        <v>0</v>
      </c>
    </row>
    <row r="389" spans="1:23" ht="21.25" customHeight="1" x14ac:dyDescent="0.2">
      <c r="A389" s="47" t="s">
        <v>394</v>
      </c>
      <c r="B389" s="38" t="s">
        <v>100</v>
      </c>
      <c r="C389" s="39">
        <v>24</v>
      </c>
      <c r="D389" s="38" t="s">
        <v>66</v>
      </c>
      <c r="E389" s="40">
        <f t="shared" si="12"/>
        <v>-1.9653567572829329</v>
      </c>
      <c r="F389" s="41">
        <f t="shared" si="13"/>
        <v>-4.913391893207332E-2</v>
      </c>
      <c r="G389" s="42">
        <f>VLOOKUP(A389,Skaters!A1:G623,7,FALSE)</f>
        <v>40</v>
      </c>
      <c r="H389" s="43">
        <f>(VLOOKUP($A389,Skaters!$A1:$V623,8,FALSE)-AVERAGE(Skaters!H3:H623))/STDEV(Skaters!H3:H623)</f>
        <v>-0.2676165041379559</v>
      </c>
      <c r="I389" s="33">
        <f>(VLOOKUP($A389,Skaters!$A1:$V623,10,FALSE)-AVERAGE(Skaters!J3:J623))/STDEV(Skaters!J3:J623)</f>
        <v>4.8482955678003072E-2</v>
      </c>
      <c r="J389" s="33">
        <f>(VLOOKUP($A389,Skaters!$A1:$V623,11,FALSE)-AVERAGE(Skaters!K3:K623))/STDEV(Skaters!K3:K623)</f>
        <v>-0.20306445399733963</v>
      </c>
      <c r="K389" s="33">
        <f>(VLOOKUP($A389,Skaters!$A1:$V623,12,FALSE)-AVERAGE(Skaters!L3:L623))/STDEV(Skaters!L3:L623)</f>
        <v>-0.10458663436985469</v>
      </c>
      <c r="L389" s="33">
        <f>(VLOOKUP($A389,Skaters!$A1:$V623,13,FALSE)-AVERAGE(Skaters!M3:M623))/STDEV(Skaters!M3:M623)</f>
        <v>-8.6607522793779354E-2</v>
      </c>
      <c r="M389" s="33">
        <f>(VLOOKUP($A389,Skaters!$A1:$V623,14,FALSE)-AVERAGE(Skaters!N3:N623))/STDEV(Skaters!N3:N623)</f>
        <v>-0.78163773465750563</v>
      </c>
      <c r="N389" s="33">
        <f>(VLOOKUP($A389,Skaters!$A1:$V623,15,FALSE)-AVERAGE(Skaters!O3:O623))/STDEV(Skaters!O3:O623)</f>
        <v>-0.88379614351805835</v>
      </c>
      <c r="O389" s="33">
        <f>(VLOOKUP($A389,Skaters!$A1:$V623,16,FALSE)-AVERAGE(Skaters!P3:P623))/STDEV(Skaters!P3:P623)</f>
        <v>-0.25432856718906177</v>
      </c>
      <c r="P389" s="33">
        <f>(VLOOKUP($A389,Skaters!$A1:$V623,17,FALSE)-AVERAGE(Skaters!Q3:Q623))/STDEV(Skaters!Q3:Q623)</f>
        <v>0.92177051205119476</v>
      </c>
      <c r="Q389" s="33">
        <f>(VLOOKUP($A389,Skaters!$A1:$V623,18,FALSE)-AVERAGE(Skaters!R3:R623))/STDEV(Skaters!R3:R623)</f>
        <v>-0.58604302546269693</v>
      </c>
      <c r="R389" s="33">
        <f>(VLOOKUP($A389,Skaters!$A1:$V623,19,FALSE)-AVERAGE(Skaters!S3:S623))/STDEV(Skaters!S3:S623)</f>
        <v>-0.22241342434635142</v>
      </c>
      <c r="S389" s="33">
        <f>(VLOOKUP($A389,Skaters!$A1:$V623,20,FALSE)-AVERAGE(Skaters!T3:T623))/STDEV(Skaters!T3:T623)</f>
        <v>-0.56810622531157906</v>
      </c>
      <c r="T389" s="33">
        <f>(VLOOKUP($A389,Skaters!$A1:$V623,21,FALSE)-AVERAGE(Skaters!U3:U623))/STDEV(Skaters!U3:U623)</f>
        <v>-0.52423707021594224</v>
      </c>
      <c r="U389" s="33">
        <f>(VLOOKUP($A389,Skaters!$A1:$V623,22,FALSE)-AVERAGE(Skaters!V3:V623))/STDEV(Skaters!V3:V623)</f>
        <v>-0.41887955290603146</v>
      </c>
      <c r="V389" s="33">
        <f>IFERROR((VLOOKUP($A389,Skaters!A1:X623,23,FALSE)-AVERAGE(Skaters!W3:W623))/STDEV(Skaters!W3:W623),0)</f>
        <v>0</v>
      </c>
      <c r="W389" s="33">
        <f>IFERROR((VLOOKUP($A389,Skaters!A1:X623,24,FALSE)-AVERAGE(Skaters!X3:X623))/STDEV(Skaters!X3:X623),0)</f>
        <v>0</v>
      </c>
    </row>
    <row r="390" spans="1:23" ht="21.25" customHeight="1" x14ac:dyDescent="0.15">
      <c r="A390" s="37" t="s">
        <v>391</v>
      </c>
      <c r="B390" s="38" t="s">
        <v>141</v>
      </c>
      <c r="C390" s="39">
        <v>27</v>
      </c>
      <c r="D390" s="38" t="s">
        <v>60</v>
      </c>
      <c r="E390" s="40">
        <f t="shared" si="12"/>
        <v>-1.9798429087098266</v>
      </c>
      <c r="F390" s="41">
        <f t="shared" si="13"/>
        <v>-4.8288851431946993E-2</v>
      </c>
      <c r="G390" s="42">
        <f>VLOOKUP(A390,Skaters!A1:G623,7,FALSE)</f>
        <v>41</v>
      </c>
      <c r="H390" s="43">
        <f>(VLOOKUP($A390,Skaters!$A1:$V623,8,FALSE)-AVERAGE(Skaters!H3:H623))/STDEV(Skaters!H3:H623)</f>
        <v>-7.1001372811157343E-2</v>
      </c>
      <c r="I390" s="33">
        <f>(VLOOKUP($A390,Skaters!$A1:$V623,10,FALSE)-AVERAGE(Skaters!J3:J623))/STDEV(Skaters!J3:J623)</f>
        <v>0.18025153668283164</v>
      </c>
      <c r="J390" s="33">
        <f>(VLOOKUP($A390,Skaters!$A1:$V623,11,FALSE)-AVERAGE(Skaters!K3:K623))/STDEV(Skaters!K3:K623)</f>
        <v>-0.22935440268456045</v>
      </c>
      <c r="K390" s="33">
        <f>(VLOOKUP($A390,Skaters!$A1:$V623,12,FALSE)-AVERAGE(Skaters!L3:L623))/STDEV(Skaters!L3:L623)</f>
        <v>-5.8998641544085677E-2</v>
      </c>
      <c r="L390" s="33">
        <f>(VLOOKUP($A390,Skaters!$A1:$V623,13,FALSE)-AVERAGE(Skaters!M3:M623))/STDEV(Skaters!M3:M623)</f>
        <v>-0.19171966479051086</v>
      </c>
      <c r="M390" s="33">
        <f>(VLOOKUP($A390,Skaters!$A1:$V623,14,FALSE)-AVERAGE(Skaters!N3:N623))/STDEV(Skaters!N3:N623)</f>
        <v>-0.75587461179386017</v>
      </c>
      <c r="N390" s="33">
        <f>(VLOOKUP($A390,Skaters!$A1:$V623,15,FALSE)-AVERAGE(Skaters!O3:O623))/STDEV(Skaters!O3:O623)</f>
        <v>-0.87162351892374268</v>
      </c>
      <c r="O390" s="33">
        <f>(VLOOKUP($A390,Skaters!$A1:$V623,16,FALSE)-AVERAGE(Skaters!P3:P623))/STDEV(Skaters!P3:P623)</f>
        <v>-0.18956238290690303</v>
      </c>
      <c r="P390" s="33">
        <f>(VLOOKUP($A390,Skaters!$A1:$V623,17,FALSE)-AVERAGE(Skaters!Q3:Q623))/STDEV(Skaters!Q3:Q623)</f>
        <v>1.6169360610498837</v>
      </c>
      <c r="Q390" s="33">
        <f>(VLOOKUP($A390,Skaters!$A1:$V623,18,FALSE)-AVERAGE(Skaters!R3:R623))/STDEV(Skaters!R3:R623)</f>
        <v>-0.67783447608694114</v>
      </c>
      <c r="R390" s="33">
        <f>(VLOOKUP($A390,Skaters!$A1:$V623,19,FALSE)-AVERAGE(Skaters!S3:S623))/STDEV(Skaters!S3:S623)</f>
        <v>1.0310994654117988E-2</v>
      </c>
      <c r="S390" s="33">
        <f>(VLOOKUP($A390,Skaters!$A1:$V623,20,FALSE)-AVERAGE(Skaters!T3:T623))/STDEV(Skaters!T3:T623)</f>
        <v>1.1421812211363975</v>
      </c>
      <c r="T390" s="33">
        <f>(VLOOKUP($A390,Skaters!$A1:$V623,21,FALSE)-AVERAGE(Skaters!U3:U623))/STDEV(Skaters!U3:U623)</f>
        <v>1.1855075871633196</v>
      </c>
      <c r="U390" s="33">
        <f>(VLOOKUP($A390,Skaters!$A1:$V623,22,FALSE)-AVERAGE(Skaters!V3:V623))/STDEV(Skaters!V3:V623)</f>
        <v>1.0338503127809624</v>
      </c>
      <c r="V390" s="33">
        <f>IFERROR((VLOOKUP($A390,Skaters!A1:X623,23,FALSE)-AVERAGE(Skaters!W3:W623))/STDEV(Skaters!W3:W623),0)</f>
        <v>0</v>
      </c>
      <c r="W390" s="33">
        <f>IFERROR((VLOOKUP($A390,Skaters!A1:X623,24,FALSE)-AVERAGE(Skaters!X3:X623))/STDEV(Skaters!X3:X623),0)</f>
        <v>0</v>
      </c>
    </row>
    <row r="391" spans="1:23" ht="21.25" customHeight="1" x14ac:dyDescent="0.15">
      <c r="A391" s="44" t="s">
        <v>565</v>
      </c>
      <c r="B391" s="45" t="s">
        <v>106</v>
      </c>
      <c r="C391" s="46">
        <v>23</v>
      </c>
      <c r="D391" s="45" t="s">
        <v>84</v>
      </c>
      <c r="E391" s="40">
        <f t="shared" si="12"/>
        <v>-2.0112139028290721</v>
      </c>
      <c r="F391" s="41">
        <f t="shared" si="13"/>
        <v>-5.1569587252027489E-2</v>
      </c>
      <c r="G391" s="42">
        <f>VLOOKUP(A391,Skaters!A1:G623,7,FALSE)</f>
        <v>39</v>
      </c>
      <c r="H391" s="43">
        <f>(VLOOKUP($A391,Skaters!$A1:$V623,8,FALSE)-AVERAGE(Skaters!H3:H623))/STDEV(Skaters!H3:H623)</f>
        <v>0.46099876799399181</v>
      </c>
      <c r="I391" s="33">
        <f>(VLOOKUP($A391,Skaters!$A1:$V623,10,FALSE)-AVERAGE(Skaters!J3:J623))/STDEV(Skaters!J3:J623)</f>
        <v>-1.1022702944676446</v>
      </c>
      <c r="J391" s="33">
        <f>(VLOOKUP($A391,Skaters!$A1:$V623,11,FALSE)-AVERAGE(Skaters!K3:K623))/STDEV(Skaters!K3:K623)</f>
        <v>-0.5606341401030821</v>
      </c>
      <c r="K391" s="33">
        <f>(VLOOKUP($A391,Skaters!$A1:$V623,12,FALSE)-AVERAGE(Skaters!L3:L623))/STDEV(Skaters!L3:L623)</f>
        <v>-0.87117990302665238</v>
      </c>
      <c r="L391" s="33">
        <f>(VLOOKUP($A391,Skaters!$A1:$V623,13,FALSE)-AVERAGE(Skaters!M3:M623))/STDEV(Skaters!M3:M623)</f>
        <v>-0.82729756957500422</v>
      </c>
      <c r="M391" s="33">
        <f>(VLOOKUP($A391,Skaters!$A1:$V623,14,FALSE)-AVERAGE(Skaters!N3:N623))/STDEV(Skaters!N3:N623)</f>
        <v>-0.75509495740783861</v>
      </c>
      <c r="N391" s="33">
        <f>(VLOOKUP($A391,Skaters!$A1:$V623,15,FALSE)-AVERAGE(Skaters!O3:O623))/STDEV(Skaters!O3:O623)</f>
        <v>-0.88488088281628141</v>
      </c>
      <c r="O391" s="33">
        <f>(VLOOKUP($A391,Skaters!$A1:$V623,16,FALSE)-AVERAGE(Skaters!P3:P623))/STDEV(Skaters!P3:P623)</f>
        <v>0.93601736134692237</v>
      </c>
      <c r="P391" s="33">
        <f>(VLOOKUP($A391,Skaters!$A1:$V623,17,FALSE)-AVERAGE(Skaters!Q3:Q623))/STDEV(Skaters!Q3:Q623)</f>
        <v>-0.64083365066115994</v>
      </c>
      <c r="Q391" s="33">
        <f>(VLOOKUP($A391,Skaters!$A1:$V623,18,FALSE)-AVERAGE(Skaters!R3:R623))/STDEV(Skaters!R3:R623)</f>
        <v>0.42785162278601774</v>
      </c>
      <c r="R391" s="33">
        <f>(VLOOKUP($A391,Skaters!$A1:$V623,19,FALSE)-AVERAGE(Skaters!S3:S623))/STDEV(Skaters!S3:S623)</f>
        <v>-0.99011225396402547</v>
      </c>
      <c r="S391" s="33">
        <f>(VLOOKUP($A391,Skaters!$A1:$V623,20,FALSE)-AVERAGE(Skaters!T3:T623))/STDEV(Skaters!T3:T623)</f>
        <v>-0.5927671975926263</v>
      </c>
      <c r="T391" s="33">
        <f>(VLOOKUP($A391,Skaters!$A1:$V623,21,FALSE)-AVERAGE(Skaters!U3:U623))/STDEV(Skaters!U3:U623)</f>
        <v>-0.64690234740083585</v>
      </c>
      <c r="U391" s="33">
        <f>(VLOOKUP($A391,Skaters!$A1:$V623,22,FALSE)-AVERAGE(Skaters!V3:V623))/STDEV(Skaters!V3:V623)</f>
        <v>-1.2078191348136267</v>
      </c>
      <c r="V391" s="33">
        <f>IFERROR((VLOOKUP($A391,Skaters!A1:X623,23,FALSE)-AVERAGE(Skaters!W3:W623))/STDEV(Skaters!W3:W623),0)</f>
        <v>0</v>
      </c>
      <c r="W391" s="33">
        <f>IFERROR((VLOOKUP($A391,Skaters!A1:X623,24,FALSE)-AVERAGE(Skaters!X3:X623))/STDEV(Skaters!X3:X623),0)</f>
        <v>0</v>
      </c>
    </row>
    <row r="392" spans="1:23" ht="21.25" customHeight="1" x14ac:dyDescent="0.15">
      <c r="A392" s="37" t="s">
        <v>544</v>
      </c>
      <c r="B392" s="38" t="s">
        <v>88</v>
      </c>
      <c r="C392" s="50"/>
      <c r="D392" s="38" t="s">
        <v>103</v>
      </c>
      <c r="E392" s="40">
        <f t="shared" si="12"/>
        <v>-2.0200928039523784</v>
      </c>
      <c r="F392" s="41">
        <f t="shared" si="13"/>
        <v>-5.0502320098809464E-2</v>
      </c>
      <c r="G392" s="42">
        <f>VLOOKUP(A392,Skaters!A1:G623,7,FALSE)</f>
        <v>40</v>
      </c>
      <c r="H392" s="43">
        <f>(VLOOKUP($A392,Skaters!$A1:$V623,8,FALSE)-AVERAGE(Skaters!H3:H623))/STDEV(Skaters!H3:H623)</f>
        <v>-1.1372449893028407</v>
      </c>
      <c r="I392" s="33">
        <f>(VLOOKUP($A392,Skaters!$A1:$V623,10,FALSE)-AVERAGE(Skaters!J3:J623))/STDEV(Skaters!J3:J623)</f>
        <v>-6.3898526146852208E-3</v>
      </c>
      <c r="J392" s="33">
        <f>(VLOOKUP($A392,Skaters!$A1:$V623,11,FALSE)-AVERAGE(Skaters!K3:K623))/STDEV(Skaters!K3:K623)</f>
        <v>-0.92505535459787003</v>
      </c>
      <c r="K392" s="33">
        <f>(VLOOKUP($A392,Skaters!$A1:$V623,12,FALSE)-AVERAGE(Skaters!L3:L623))/STDEV(Skaters!L3:L623)</f>
        <v>-0.5835175599895317</v>
      </c>
      <c r="L392" s="33">
        <f>(VLOOKUP($A392,Skaters!$A1:$V623,13,FALSE)-AVERAGE(Skaters!M3:M623))/STDEV(Skaters!M3:M623)</f>
        <v>-0.85366192182533029</v>
      </c>
      <c r="M392" s="33">
        <f>(VLOOKUP($A392,Skaters!$A1:$V623,14,FALSE)-AVERAGE(Skaters!N3:N623))/STDEV(Skaters!N3:N623)</f>
        <v>-0.73111362714814876</v>
      </c>
      <c r="N392" s="33">
        <f>(VLOOKUP($A392,Skaters!$A1:$V623,15,FALSE)-AVERAGE(Skaters!O3:O623))/STDEV(Skaters!O3:O623)</f>
        <v>-0.84861531982272953</v>
      </c>
      <c r="O392" s="33">
        <f>(VLOOKUP($A392,Skaters!$A1:$V623,16,FALSE)-AVERAGE(Skaters!P3:P623))/STDEV(Skaters!P3:P623)</f>
        <v>-0.65623924427814329</v>
      </c>
      <c r="P392" s="33">
        <f>(VLOOKUP($A392,Skaters!$A1:$V623,17,FALSE)-AVERAGE(Skaters!Q3:Q623))/STDEV(Skaters!Q3:Q623)</f>
        <v>0.10828512684308506</v>
      </c>
      <c r="Q392" s="33">
        <f>(VLOOKUP($A392,Skaters!$A1:$V623,18,FALSE)-AVERAGE(Skaters!R3:R623))/STDEV(Skaters!R3:R623)</f>
        <v>1.2698688891863796</v>
      </c>
      <c r="R392" s="33">
        <f>(VLOOKUP($A392,Skaters!$A1:$V623,19,FALSE)-AVERAGE(Skaters!S3:S623))/STDEV(Skaters!S3:S623)</f>
        <v>-1.3583980536980738E-2</v>
      </c>
      <c r="S392" s="33">
        <f>(VLOOKUP($A392,Skaters!$A1:$V623,20,FALSE)-AVERAGE(Skaters!T3:T623))/STDEV(Skaters!T3:T623)</f>
        <v>-0.5927671975926263</v>
      </c>
      <c r="T392" s="33">
        <f>(VLOOKUP($A392,Skaters!$A1:$V623,21,FALSE)-AVERAGE(Skaters!U3:U623))/STDEV(Skaters!U3:U623)</f>
        <v>-0.6469016951950145</v>
      </c>
      <c r="U392" s="33">
        <f>(VLOOKUP($A392,Skaters!$A1:$V623,22,FALSE)-AVERAGE(Skaters!V3:V623))/STDEV(Skaters!V3:V623)</f>
        <v>-1.2078191348136267</v>
      </c>
      <c r="V392" s="33">
        <f>IFERROR((VLOOKUP($A392,Skaters!A1:X623,23,FALSE)-AVERAGE(Skaters!W3:W623))/STDEV(Skaters!W3:W623),0)</f>
        <v>0</v>
      </c>
      <c r="W392" s="33">
        <f>IFERROR((VLOOKUP($A392,Skaters!A1:X623,24,FALSE)-AVERAGE(Skaters!X3:X623))/STDEV(Skaters!X3:X623),0)</f>
        <v>0</v>
      </c>
    </row>
    <row r="393" spans="1:23" ht="21.25" customHeight="1" x14ac:dyDescent="0.2">
      <c r="A393" s="47" t="s">
        <v>364</v>
      </c>
      <c r="B393" s="38" t="s">
        <v>170</v>
      </c>
      <c r="C393" s="39">
        <v>23</v>
      </c>
      <c r="D393" s="38" t="s">
        <v>73</v>
      </c>
      <c r="E393" s="40">
        <f t="shared" si="12"/>
        <v>-2.0207808201766513</v>
      </c>
      <c r="F393" s="41">
        <f t="shared" si="13"/>
        <v>-4.8113829051825027E-2</v>
      </c>
      <c r="G393" s="42">
        <f>VLOOKUP(A393,Skaters!A1:G623,7,FALSE)</f>
        <v>42</v>
      </c>
      <c r="H393" s="43">
        <f>(VLOOKUP($A393,Skaters!$A1:$V623,8,FALSE)-AVERAGE(Skaters!H3:H623))/STDEV(Skaters!H3:H623)</f>
        <v>-0.49167005888677268</v>
      </c>
      <c r="I393" s="33">
        <f>(VLOOKUP($A393,Skaters!$A1:$V623,10,FALSE)-AVERAGE(Skaters!J3:J623))/STDEV(Skaters!J3:J623)</f>
        <v>0.52055924594441305</v>
      </c>
      <c r="J393" s="33">
        <f>(VLOOKUP($A393,Skaters!$A1:$V623,11,FALSE)-AVERAGE(Skaters!K3:K623))/STDEV(Skaters!K3:K623)</f>
        <v>-0.34831672685332665</v>
      </c>
      <c r="K393" s="33">
        <f>(VLOOKUP($A393,Skaters!$A1:$V623,12,FALSE)-AVERAGE(Skaters!L3:L623))/STDEV(Skaters!L3:L623)</f>
        <v>2.669216851607031E-2</v>
      </c>
      <c r="L393" s="33">
        <f>(VLOOKUP($A393,Skaters!$A1:$V623,13,FALSE)-AVERAGE(Skaters!M3:M623))/STDEV(Skaters!M3:M623)</f>
        <v>0.14096130830154321</v>
      </c>
      <c r="M393" s="33">
        <f>(VLOOKUP($A393,Skaters!$A1:$V623,14,FALSE)-AVERAGE(Skaters!N3:N623))/STDEV(Skaters!N3:N623)</f>
        <v>-0.62535368668173308</v>
      </c>
      <c r="N393" s="33">
        <f>(VLOOKUP($A393,Skaters!$A1:$V623,15,FALSE)-AVERAGE(Skaters!O3:O623))/STDEV(Skaters!O3:O623)</f>
        <v>-0.77364510480820825</v>
      </c>
      <c r="O393" s="33">
        <f>(VLOOKUP($A393,Skaters!$A1:$V623,16,FALSE)-AVERAGE(Skaters!P3:P623))/STDEV(Skaters!P3:P623)</f>
        <v>-0.80449414008011833</v>
      </c>
      <c r="P393" s="33">
        <f>(VLOOKUP($A393,Skaters!$A1:$V623,17,FALSE)-AVERAGE(Skaters!Q3:Q623))/STDEV(Skaters!Q3:Q623)</f>
        <v>-1.2070236339309834</v>
      </c>
      <c r="Q393" s="33">
        <f>(VLOOKUP($A393,Skaters!$A1:$V623,18,FALSE)-AVERAGE(Skaters!R3:R623))/STDEV(Skaters!R3:R623)</f>
        <v>-0.75584540268095401</v>
      </c>
      <c r="R393" s="33">
        <f>(VLOOKUP($A393,Skaters!$A1:$V623,19,FALSE)-AVERAGE(Skaters!S3:S623))/STDEV(Skaters!S3:S623)</f>
        <v>0.38016092349857411</v>
      </c>
      <c r="S393" s="33">
        <f>(VLOOKUP($A393,Skaters!$A1:$V623,20,FALSE)-AVERAGE(Skaters!T3:T623))/STDEV(Skaters!T3:T623)</f>
        <v>-0.29498905381421736</v>
      </c>
      <c r="T393" s="33">
        <f>(VLOOKUP($A393,Skaters!$A1:$V623,21,FALSE)-AVERAGE(Skaters!U3:U623))/STDEV(Skaters!U3:U623)</f>
        <v>-6.4028604131907375E-3</v>
      </c>
      <c r="U393" s="33">
        <f>(VLOOKUP($A393,Skaters!$A1:$V623,22,FALSE)-AVERAGE(Skaters!V3:V623))/STDEV(Skaters!V3:V623)</f>
        <v>0.27229633886485405</v>
      </c>
      <c r="V393" s="33">
        <f>IFERROR((VLOOKUP($A393,Skaters!A1:X623,23,FALSE)-AVERAGE(Skaters!W3:W623))/STDEV(Skaters!W3:W623),0)</f>
        <v>0</v>
      </c>
      <c r="W393" s="33">
        <f>IFERROR((VLOOKUP($A393,Skaters!A1:X623,24,FALSE)-AVERAGE(Skaters!X3:X623))/STDEV(Skaters!X3:X623),0)</f>
        <v>0</v>
      </c>
    </row>
    <row r="394" spans="1:23" ht="21.25" customHeight="1" x14ac:dyDescent="0.15">
      <c r="A394" s="37" t="s">
        <v>601</v>
      </c>
      <c r="B394" s="38" t="s">
        <v>127</v>
      </c>
      <c r="C394" s="39">
        <v>39</v>
      </c>
      <c r="D394" s="38" t="s">
        <v>84</v>
      </c>
      <c r="E394" s="40">
        <f t="shared" si="12"/>
        <v>-2.0408990120277104</v>
      </c>
      <c r="F394" s="41">
        <f t="shared" si="13"/>
        <v>-4.2518729417243967E-2</v>
      </c>
      <c r="G394" s="42">
        <f>VLOOKUP(A394,Skaters!A1:G623,7,FALSE)</f>
        <v>48</v>
      </c>
      <c r="H394" s="43">
        <f>(VLOOKUP($A394,Skaters!$A1:$V623,8,FALSE)-AVERAGE(Skaters!H3:H623))/STDEV(Skaters!H3:H623)</f>
        <v>0.18741276114962499</v>
      </c>
      <c r="I394" s="33">
        <f>(VLOOKUP($A394,Skaters!$A1:$V623,10,FALSE)-AVERAGE(Skaters!J3:J623))/STDEV(Skaters!J3:J623)</f>
        <v>-1.1525402533908413</v>
      </c>
      <c r="J394" s="33">
        <f>(VLOOKUP($A394,Skaters!$A1:$V623,11,FALSE)-AVERAGE(Skaters!K3:K623))/STDEV(Skaters!K3:K623)</f>
        <v>-0.81695882738193548</v>
      </c>
      <c r="K394" s="33">
        <f>(VLOOKUP($A394,Skaters!$A1:$V623,12,FALSE)-AVERAGE(Skaters!L3:L623))/STDEV(Skaters!L3:L623)</f>
        <v>-1.0557191233022734</v>
      </c>
      <c r="L394" s="33">
        <f>(VLOOKUP($A394,Skaters!$A1:$V623,13,FALSE)-AVERAGE(Skaters!M3:M623))/STDEV(Skaters!M3:M623)</f>
        <v>-1.2091808968894933</v>
      </c>
      <c r="M394" s="33">
        <f>(VLOOKUP($A394,Skaters!$A1:$V623,14,FALSE)-AVERAGE(Skaters!N3:N623))/STDEV(Skaters!N3:N623)</f>
        <v>-0.81037077248848399</v>
      </c>
      <c r="N394" s="33">
        <f>(VLOOKUP($A394,Skaters!$A1:$V623,15,FALSE)-AVERAGE(Skaters!O3:O623))/STDEV(Skaters!O3:O623)</f>
        <v>-0.91306506551821054</v>
      </c>
      <c r="O394" s="33">
        <f>(VLOOKUP($A394,Skaters!$A1:$V623,16,FALSE)-AVERAGE(Skaters!P3:P623))/STDEV(Skaters!P3:P623)</f>
        <v>2.2521054306539736</v>
      </c>
      <c r="P394" s="33">
        <f>(VLOOKUP($A394,Skaters!$A1:$V623,17,FALSE)-AVERAGE(Skaters!Q3:Q623))/STDEV(Skaters!Q3:Q623)</f>
        <v>-0.65127874761313798</v>
      </c>
      <c r="Q394" s="33">
        <f>(VLOOKUP($A394,Skaters!$A1:$V623,18,FALSE)-AVERAGE(Skaters!R3:R623))/STDEV(Skaters!R3:R623)</f>
        <v>-0.2012593995012032</v>
      </c>
      <c r="R394" s="33">
        <f>(VLOOKUP($A394,Skaters!$A1:$V623,19,FALSE)-AVERAGE(Skaters!S3:S623))/STDEV(Skaters!S3:S623)</f>
        <v>-1.0823670639272587</v>
      </c>
      <c r="S394" s="33">
        <f>(VLOOKUP($A394,Skaters!$A1:$V623,20,FALSE)-AVERAGE(Skaters!T3:T623))/STDEV(Skaters!T3:T623)</f>
        <v>-0.5927671975926263</v>
      </c>
      <c r="T394" s="33">
        <f>(VLOOKUP($A394,Skaters!$A1:$V623,21,FALSE)-AVERAGE(Skaters!U3:U623))/STDEV(Skaters!U3:U623)</f>
        <v>-0.64690234740083585</v>
      </c>
      <c r="U394" s="33">
        <f>(VLOOKUP($A394,Skaters!$A1:$V623,22,FALSE)-AVERAGE(Skaters!V3:V623))/STDEV(Skaters!V3:V623)</f>
        <v>-1.2078191348136267</v>
      </c>
      <c r="V394" s="33">
        <f>IFERROR((VLOOKUP($A394,Skaters!A1:X623,23,FALSE)-AVERAGE(Skaters!W3:W623))/STDEV(Skaters!W3:W623),0)</f>
        <v>0</v>
      </c>
      <c r="W394" s="33">
        <f>IFERROR((VLOOKUP($A394,Skaters!A1:X623,24,FALSE)-AVERAGE(Skaters!X3:X623))/STDEV(Skaters!X3:X623),0)</f>
        <v>0</v>
      </c>
    </row>
    <row r="395" spans="1:23" ht="21.25" customHeight="1" x14ac:dyDescent="0.2">
      <c r="A395" s="47" t="s">
        <v>352</v>
      </c>
      <c r="B395" s="38" t="s">
        <v>163</v>
      </c>
      <c r="C395" s="39">
        <v>29</v>
      </c>
      <c r="D395" s="38" t="s">
        <v>60</v>
      </c>
      <c r="E395" s="40">
        <f t="shared" si="12"/>
        <v>-2.0475225069095564</v>
      </c>
      <c r="F395" s="41">
        <f t="shared" si="13"/>
        <v>-4.8750535878798962E-2</v>
      </c>
      <c r="G395" s="42">
        <f>VLOOKUP(A395,Skaters!A1:G623,7,FALSE)</f>
        <v>42</v>
      </c>
      <c r="H395" s="43">
        <f>(VLOOKUP($A395,Skaters!$A1:$V623,8,FALSE)-AVERAGE(Skaters!H3:H623))/STDEV(Skaters!H3:H623)</f>
        <v>0.36079237041985784</v>
      </c>
      <c r="I395" s="33">
        <f>(VLOOKUP($A395,Skaters!$A1:$V623,10,FALSE)-AVERAGE(Skaters!J3:J623))/STDEV(Skaters!J3:J623)</f>
        <v>0.38788323187904822</v>
      </c>
      <c r="J395" s="33">
        <f>(VLOOKUP($A395,Skaters!$A1:$V623,11,FALSE)-AVERAGE(Skaters!K3:K623))/STDEV(Skaters!K3:K623)</f>
        <v>-4.8699527402533693E-2</v>
      </c>
      <c r="K395" s="33">
        <f>(VLOOKUP($A395,Skaters!$A1:$V623,12,FALSE)-AVERAGE(Skaters!L3:L623))/STDEV(Skaters!L3:L623)</f>
        <v>0.15219968801261999</v>
      </c>
      <c r="L395" s="33">
        <f>(VLOOKUP($A395,Skaters!$A1:$V623,13,FALSE)-AVERAGE(Skaters!M3:M623))/STDEV(Skaters!M3:M623)</f>
        <v>-0.59918927963357826</v>
      </c>
      <c r="M395" s="33">
        <f>(VLOOKUP($A395,Skaters!$A1:$V623,14,FALSE)-AVERAGE(Skaters!N3:N623))/STDEV(Skaters!N3:N623)</f>
        <v>0.28825510516983671</v>
      </c>
      <c r="N395" s="33">
        <f>(VLOOKUP($A395,Skaters!$A1:$V623,15,FALSE)-AVERAGE(Skaters!O3:O623))/STDEV(Skaters!O3:O623)</f>
        <v>1.9936686018215462E-2</v>
      </c>
      <c r="O395" s="33">
        <f>(VLOOKUP($A395,Skaters!$A1:$V623,16,FALSE)-AVERAGE(Skaters!P3:P623))/STDEV(Skaters!P3:P623)</f>
        <v>-0.1297607952875128</v>
      </c>
      <c r="P395" s="33">
        <f>(VLOOKUP($A395,Skaters!$A1:$V623,17,FALSE)-AVERAGE(Skaters!Q3:Q623))/STDEV(Skaters!Q3:Q623)</f>
        <v>0.71549104704886579</v>
      </c>
      <c r="Q395" s="33">
        <f>(VLOOKUP($A395,Skaters!$A1:$V623,18,FALSE)-AVERAGE(Skaters!R3:R623))/STDEV(Skaters!R3:R623)</f>
        <v>-1.6776928224831953</v>
      </c>
      <c r="R395" s="33">
        <f>(VLOOKUP($A395,Skaters!$A1:$V623,19,FALSE)-AVERAGE(Skaters!S3:S623))/STDEV(Skaters!S3:S623)</f>
        <v>-0.13352937559494688</v>
      </c>
      <c r="S395" s="33">
        <f>(VLOOKUP($A395,Skaters!$A1:$V623,20,FALSE)-AVERAGE(Skaters!T3:T623))/STDEV(Skaters!T3:T623)</f>
        <v>1.9223735484937909</v>
      </c>
      <c r="T395" s="33">
        <f>(VLOOKUP($A395,Skaters!$A1:$V623,21,FALSE)-AVERAGE(Skaters!U3:U623))/STDEV(Skaters!U3:U623)</f>
        <v>2.2865449613559181</v>
      </c>
      <c r="U395" s="33">
        <f>(VLOOKUP($A395,Skaters!$A1:$V623,22,FALSE)-AVERAGE(Skaters!V3:V623))/STDEV(Skaters!V3:V623)</f>
        <v>0.92352208029603289</v>
      </c>
      <c r="V395" s="33">
        <f>IFERROR((VLOOKUP($A395,Skaters!A1:X623,23,FALSE)-AVERAGE(Skaters!W3:W623))/STDEV(Skaters!W3:W623),0)</f>
        <v>0</v>
      </c>
      <c r="W395" s="33">
        <f>IFERROR((VLOOKUP($A395,Skaters!A1:X623,24,FALSE)-AVERAGE(Skaters!X3:X623))/STDEV(Skaters!X3:X623),0)</f>
        <v>0</v>
      </c>
    </row>
    <row r="396" spans="1:23" ht="21.25" customHeight="1" x14ac:dyDescent="0.15">
      <c r="A396" s="37" t="s">
        <v>542</v>
      </c>
      <c r="B396" s="38" t="s">
        <v>100</v>
      </c>
      <c r="C396" s="39">
        <v>26</v>
      </c>
      <c r="D396" s="50"/>
      <c r="E396" s="40">
        <f t="shared" si="12"/>
        <v>-2.0826031951609854</v>
      </c>
      <c r="F396" s="41">
        <f t="shared" si="13"/>
        <v>-5.2065079879024631E-2</v>
      </c>
      <c r="G396" s="42">
        <f>VLOOKUP(A396,Skaters!A1:G623,7,FALSE)</f>
        <v>40</v>
      </c>
      <c r="H396" s="43">
        <f>(VLOOKUP($A396,Skaters!$A1:$V623,8,FALSE)-AVERAGE(Skaters!H3:H623))/STDEV(Skaters!H3:H623)</f>
        <v>0.34965055050288985</v>
      </c>
      <c r="I396" s="33">
        <f>(VLOOKUP($A396,Skaters!$A1:$V623,10,FALSE)-AVERAGE(Skaters!J3:J623))/STDEV(Skaters!J3:J623)</f>
        <v>-0.81287509629272381</v>
      </c>
      <c r="J396" s="33">
        <f>(VLOOKUP($A396,Skaters!$A1:$V623,11,FALSE)-AVERAGE(Skaters!K3:K623))/STDEV(Skaters!K3:K623)</f>
        <v>-0.68489242169187114</v>
      </c>
      <c r="K396" s="33">
        <f>(VLOOKUP($A396,Skaters!$A1:$V623,12,FALSE)-AVERAGE(Skaters!L3:L623))/STDEV(Skaters!L3:L623)</f>
        <v>-0.81280115168555489</v>
      </c>
      <c r="L396" s="33">
        <f>(VLOOKUP($A396,Skaters!$A1:$V623,13,FALSE)-AVERAGE(Skaters!M3:M623))/STDEV(Skaters!M3:M623)</f>
        <v>-0.86514927843601064</v>
      </c>
      <c r="M396" s="33">
        <f>(VLOOKUP($A396,Skaters!$A1:$V623,14,FALSE)-AVERAGE(Skaters!N3:N623))/STDEV(Skaters!N3:N623)</f>
        <v>-0.80670634172575917</v>
      </c>
      <c r="N396" s="33">
        <f>(VLOOKUP($A396,Skaters!$A1:$V623,15,FALSE)-AVERAGE(Skaters!O3:O623))/STDEV(Skaters!O3:O623)</f>
        <v>-0.90952115708368186</v>
      </c>
      <c r="O396" s="33">
        <f>(VLOOKUP($A396,Skaters!$A1:$V623,16,FALSE)-AVERAGE(Skaters!P3:P623))/STDEV(Skaters!P3:P623)</f>
        <v>1.466517953473583</v>
      </c>
      <c r="P396" s="33">
        <f>(VLOOKUP($A396,Skaters!$A1:$V623,17,FALSE)-AVERAGE(Skaters!Q3:Q623))/STDEV(Skaters!Q3:Q623)</f>
        <v>0.4271390643700595</v>
      </c>
      <c r="Q396" s="33">
        <f>(VLOOKUP($A396,Skaters!$A1:$V623,18,FALSE)-AVERAGE(Skaters!R3:R623))/STDEV(Skaters!R3:R623)</f>
        <v>-0.27668319513028122</v>
      </c>
      <c r="R396" s="33">
        <f>(VLOOKUP($A396,Skaters!$A1:$V623,19,FALSE)-AVERAGE(Skaters!S3:S623))/STDEV(Skaters!S3:S623)</f>
        <v>-0.8713916099679323</v>
      </c>
      <c r="S396" s="33">
        <f>(VLOOKUP($A396,Skaters!$A1:$V623,20,FALSE)-AVERAGE(Skaters!T3:T623))/STDEV(Skaters!T3:T623)</f>
        <v>-0.5927671975926263</v>
      </c>
      <c r="T396" s="33">
        <f>(VLOOKUP($A396,Skaters!$A1:$V623,21,FALSE)-AVERAGE(Skaters!U3:U623))/STDEV(Skaters!U3:U623)</f>
        <v>-0.64690234740083585</v>
      </c>
      <c r="U396" s="33">
        <f>(VLOOKUP($A396,Skaters!$A1:$V623,22,FALSE)-AVERAGE(Skaters!V3:V623))/STDEV(Skaters!V3:V623)</f>
        <v>-1.2078191348136267</v>
      </c>
      <c r="V396" s="33">
        <f>IFERROR((VLOOKUP($A396,Skaters!A1:X623,23,FALSE)-AVERAGE(Skaters!W3:W623))/STDEV(Skaters!W3:W623),0)</f>
        <v>0</v>
      </c>
      <c r="W396" s="33">
        <f>IFERROR((VLOOKUP($A396,Skaters!A1:X623,24,FALSE)-AVERAGE(Skaters!X3:X623))/STDEV(Skaters!X3:X623),0)</f>
        <v>0</v>
      </c>
    </row>
    <row r="397" spans="1:23" ht="21.25" customHeight="1" x14ac:dyDescent="0.15">
      <c r="A397" s="44" t="s">
        <v>371</v>
      </c>
      <c r="B397" s="45" t="s">
        <v>98</v>
      </c>
      <c r="C397" s="46">
        <v>32</v>
      </c>
      <c r="D397" s="45" t="s">
        <v>66</v>
      </c>
      <c r="E397" s="40">
        <f t="shared" si="12"/>
        <v>-2.0880060679901336</v>
      </c>
      <c r="F397" s="41">
        <f t="shared" si="13"/>
        <v>-4.4425661021066674E-2</v>
      </c>
      <c r="G397" s="42">
        <f>VLOOKUP(A397,Skaters!A1:G623,7,FALSE)</f>
        <v>47</v>
      </c>
      <c r="H397" s="43">
        <f>(VLOOKUP($A397,Skaters!$A1:$V623,8,FALSE)-AVERAGE(Skaters!H3:H623))/STDEV(Skaters!H3:H623)</f>
        <v>-1.3030306377064549</v>
      </c>
      <c r="I397" s="33">
        <f>(VLOOKUP($A397,Skaters!$A1:$V623,10,FALSE)-AVERAGE(Skaters!J3:J623))/STDEV(Skaters!J3:J623)</f>
        <v>-0.39689868534706257</v>
      </c>
      <c r="J397" s="33">
        <f>(VLOOKUP($A397,Skaters!$A1:$V623,11,FALSE)-AVERAGE(Skaters!K3:K623))/STDEV(Skaters!K3:K623)</f>
        <v>7.3810480775429274E-2</v>
      </c>
      <c r="K397" s="33">
        <f>(VLOOKUP($A397,Skaters!$A1:$V623,12,FALSE)-AVERAGE(Skaters!L3:L623))/STDEV(Skaters!L3:L623)</f>
        <v>-0.14068947227494963</v>
      </c>
      <c r="L397" s="33">
        <f>(VLOOKUP($A397,Skaters!$A1:$V623,13,FALSE)-AVERAGE(Skaters!M3:M623))/STDEV(Skaters!M3:M623)</f>
        <v>-0.14298756311659136</v>
      </c>
      <c r="M397" s="33">
        <f>(VLOOKUP($A397,Skaters!$A1:$V623,14,FALSE)-AVERAGE(Skaters!N3:N623))/STDEV(Skaters!N3:N623)</f>
        <v>0.21565449883420829</v>
      </c>
      <c r="N397" s="33">
        <f>(VLOOKUP($A397,Skaters!$A1:$V623,15,FALSE)-AVERAGE(Skaters!O3:O623))/STDEV(Skaters!O3:O623)</f>
        <v>0.14651343417593873</v>
      </c>
      <c r="O397" s="33">
        <f>(VLOOKUP($A397,Skaters!$A1:$V623,16,FALSE)-AVERAGE(Skaters!P3:P623))/STDEV(Skaters!P3:P623)</f>
        <v>-0.85551946772117637</v>
      </c>
      <c r="P397" s="33">
        <f>(VLOOKUP($A397,Skaters!$A1:$V623,17,FALSE)-AVERAGE(Skaters!Q3:Q623))/STDEV(Skaters!Q3:Q623)</f>
        <v>0.47757239657240241</v>
      </c>
      <c r="Q397" s="33">
        <f>(VLOOKUP($A397,Skaters!$A1:$V623,18,FALSE)-AVERAGE(Skaters!R3:R623))/STDEV(Skaters!R3:R623)</f>
        <v>-0.91292426675667138</v>
      </c>
      <c r="R397" s="33">
        <f>(VLOOKUP($A397,Skaters!$A1:$V623,19,FALSE)-AVERAGE(Skaters!S3:S623))/STDEV(Skaters!S3:S623)</f>
        <v>-0.51767577762916472</v>
      </c>
      <c r="S397" s="33">
        <f>(VLOOKUP($A397,Skaters!$A1:$V623,20,FALSE)-AVERAGE(Skaters!T3:T623))/STDEV(Skaters!T3:T623)</f>
        <v>-0.49004570599196856</v>
      </c>
      <c r="T397" s="33">
        <f>(VLOOKUP($A397,Skaters!$A1:$V623,21,FALSE)-AVERAGE(Skaters!U3:U623))/STDEV(Skaters!U3:U623)</f>
        <v>-0.58298724606203556</v>
      </c>
      <c r="U397" s="33">
        <f>(VLOOKUP($A397,Skaters!$A1:$V623,22,FALSE)-AVERAGE(Skaters!V3:V623))/STDEV(Skaters!V3:V623)</f>
        <v>1.608193167541885</v>
      </c>
      <c r="V397" s="33">
        <f>IFERROR((VLOOKUP($A397,Skaters!A1:X623,23,FALSE)-AVERAGE(Skaters!W3:W623))/STDEV(Skaters!W3:W623),0)</f>
        <v>0</v>
      </c>
      <c r="W397" s="33">
        <f>IFERROR((VLOOKUP($A397,Skaters!A1:X623,24,FALSE)-AVERAGE(Skaters!X3:X623))/STDEV(Skaters!X3:X623),0)</f>
        <v>0</v>
      </c>
    </row>
    <row r="398" spans="1:23" ht="21.25" customHeight="1" x14ac:dyDescent="0.2">
      <c r="A398" s="47" t="s">
        <v>567</v>
      </c>
      <c r="B398" s="38" t="s">
        <v>127</v>
      </c>
      <c r="C398" s="39">
        <v>44</v>
      </c>
      <c r="D398" s="38" t="s">
        <v>84</v>
      </c>
      <c r="E398" s="40">
        <f t="shared" si="12"/>
        <v>-2.1191812264215457</v>
      </c>
      <c r="F398" s="41">
        <f t="shared" si="13"/>
        <v>-4.41496088837822E-2</v>
      </c>
      <c r="G398" s="42">
        <f>VLOOKUP(A398,Skaters!A1:G623,7,FALSE)</f>
        <v>48</v>
      </c>
      <c r="H398" s="43">
        <f>(VLOOKUP($A398,Skaters!$A1:$V623,8,FALSE)-AVERAGE(Skaters!H3:H623))/STDEV(Skaters!H3:H623)</f>
        <v>0.578186267011781</v>
      </c>
      <c r="I398" s="33">
        <f>(VLOOKUP($A398,Skaters!$A1:$V623,10,FALSE)-AVERAGE(Skaters!J3:J623))/STDEV(Skaters!J3:J623)</f>
        <v>-1.0635806800663319</v>
      </c>
      <c r="J398" s="33">
        <f>(VLOOKUP($A398,Skaters!$A1:$V623,11,FALSE)-AVERAGE(Skaters!K3:K623))/STDEV(Skaters!K3:K623)</f>
        <v>-0.86007319398301496</v>
      </c>
      <c r="K398" s="33">
        <f>(VLOOKUP($A398,Skaters!$A1:$V623,12,FALSE)-AVERAGE(Skaters!L3:L623))/STDEV(Skaters!L3:L623)</f>
        <v>-1.0408595698097989</v>
      </c>
      <c r="L398" s="33">
        <f>(VLOOKUP($A398,Skaters!$A1:$V623,13,FALSE)-AVERAGE(Skaters!M3:M623))/STDEV(Skaters!M3:M623)</f>
        <v>-0.57583912790805258</v>
      </c>
      <c r="M398" s="33">
        <f>(VLOOKUP($A398,Skaters!$A1:$V623,14,FALSE)-AVERAGE(Skaters!N3:N623))/STDEV(Skaters!N3:N623)</f>
        <v>-0.80954847658911167</v>
      </c>
      <c r="N398" s="33">
        <f>(VLOOKUP($A398,Skaters!$A1:$V623,15,FALSE)-AVERAGE(Skaters!O3:O623))/STDEV(Skaters!O3:O623)</f>
        <v>-0.91513192592258863</v>
      </c>
      <c r="O398" s="33">
        <f>(VLOOKUP($A398,Skaters!$A1:$V623,16,FALSE)-AVERAGE(Skaters!P3:P623))/STDEV(Skaters!P3:P623)</f>
        <v>1.326050477344052</v>
      </c>
      <c r="P398" s="33">
        <f>(VLOOKUP($A398,Skaters!$A1:$V623,17,FALSE)-AVERAGE(Skaters!Q3:Q623))/STDEV(Skaters!Q3:Q623)</f>
        <v>1.050307848524308</v>
      </c>
      <c r="Q398" s="33">
        <f>(VLOOKUP($A398,Skaters!$A1:$V623,18,FALSE)-AVERAGE(Skaters!R3:R623))/STDEV(Skaters!R3:R623)</f>
        <v>-3.0606775885609672E-2</v>
      </c>
      <c r="R398" s="33">
        <f>(VLOOKUP($A398,Skaters!$A1:$V623,19,FALSE)-AVERAGE(Skaters!S3:S623))/STDEV(Skaters!S3:S623)</f>
        <v>-1.0020475859199001</v>
      </c>
      <c r="S398" s="33">
        <f>(VLOOKUP($A398,Skaters!$A1:$V623,20,FALSE)-AVERAGE(Skaters!T3:T623))/STDEV(Skaters!T3:T623)</f>
        <v>-0.5927671975926263</v>
      </c>
      <c r="T398" s="33">
        <f>(VLOOKUP($A398,Skaters!$A1:$V623,21,FALSE)-AVERAGE(Skaters!U3:U623))/STDEV(Skaters!U3:U623)</f>
        <v>-0.64690234740083585</v>
      </c>
      <c r="U398" s="33">
        <f>(VLOOKUP($A398,Skaters!$A1:$V623,22,FALSE)-AVERAGE(Skaters!V3:V623))/STDEV(Skaters!V3:V623)</f>
        <v>-1.2078191348136267</v>
      </c>
      <c r="V398" s="33">
        <f>IFERROR((VLOOKUP($A398,Skaters!A1:X623,23,FALSE)-AVERAGE(Skaters!W3:W623))/STDEV(Skaters!W3:W623),0)</f>
        <v>0</v>
      </c>
      <c r="W398" s="33">
        <f>IFERROR((VLOOKUP($A398,Skaters!A1:X623,24,FALSE)-AVERAGE(Skaters!X3:X623))/STDEV(Skaters!X3:X623),0)</f>
        <v>0</v>
      </c>
    </row>
    <row r="399" spans="1:23" ht="21.25" customHeight="1" x14ac:dyDescent="0.2">
      <c r="A399" s="47" t="s">
        <v>508</v>
      </c>
      <c r="B399" s="38" t="s">
        <v>98</v>
      </c>
      <c r="C399" s="39">
        <v>34</v>
      </c>
      <c r="D399" s="38" t="s">
        <v>84</v>
      </c>
      <c r="E399" s="40">
        <f t="shared" si="12"/>
        <v>-2.1260939524010571</v>
      </c>
      <c r="F399" s="41">
        <f t="shared" si="13"/>
        <v>-4.5236041540448024E-2</v>
      </c>
      <c r="G399" s="42">
        <f>VLOOKUP(A399,Skaters!A1:G623,7,FALSE)</f>
        <v>47</v>
      </c>
      <c r="H399" s="43">
        <f>(VLOOKUP($A399,Skaters!$A1:$V623,8,FALSE)-AVERAGE(Skaters!H3:H623))/STDEV(Skaters!H3:H623)</f>
        <v>0.80520016252412174</v>
      </c>
      <c r="I399" s="33">
        <f>(VLOOKUP($A399,Skaters!$A1:$V623,10,FALSE)-AVERAGE(Skaters!J3:J623))/STDEV(Skaters!J3:J623)</f>
        <v>-0.92904543800100048</v>
      </c>
      <c r="J399" s="33">
        <f>(VLOOKUP($A399,Skaters!$A1:$V623,11,FALSE)-AVERAGE(Skaters!K3:K623))/STDEV(Skaters!K3:K623)</f>
        <v>-0.75007679590253773</v>
      </c>
      <c r="K399" s="33">
        <f>(VLOOKUP($A399,Skaters!$A1:$V623,12,FALSE)-AVERAGE(Skaters!L3:L623))/STDEV(Skaters!L3:L623)</f>
        <v>-0.908443219330614</v>
      </c>
      <c r="L399" s="33">
        <f>(VLOOKUP($A399,Skaters!$A1:$V623,13,FALSE)-AVERAGE(Skaters!M3:M623))/STDEV(Skaters!M3:M623)</f>
        <v>-0.43304754450904981</v>
      </c>
      <c r="M399" s="33">
        <f>(VLOOKUP($A399,Skaters!$A1:$V623,14,FALSE)-AVERAGE(Skaters!N3:N623))/STDEV(Skaters!N3:N623)</f>
        <v>-0.79358807541178844</v>
      </c>
      <c r="N399" s="33">
        <f>(VLOOKUP($A399,Skaters!$A1:$V623,15,FALSE)-AVERAGE(Skaters!O3:O623))/STDEV(Skaters!O3:O623)</f>
        <v>-0.90595191145502285</v>
      </c>
      <c r="O399" s="33">
        <f>(VLOOKUP($A399,Skaters!$A1:$V623,16,FALSE)-AVERAGE(Skaters!P3:P623))/STDEV(Skaters!P3:P623)</f>
        <v>1.6903798212318772</v>
      </c>
      <c r="P399" s="33">
        <f>(VLOOKUP($A399,Skaters!$A1:$V623,17,FALSE)-AVERAGE(Skaters!Q3:Q623))/STDEV(Skaters!Q3:Q623)</f>
        <v>1.1034394032494519</v>
      </c>
      <c r="Q399" s="33">
        <f>(VLOOKUP($A399,Skaters!$A1:$V623,18,FALSE)-AVERAGE(Skaters!R3:R623))/STDEV(Skaters!R3:R623)</f>
        <v>-0.79835208376532296</v>
      </c>
      <c r="R399" s="33">
        <f>(VLOOKUP($A399,Skaters!$A1:$V623,19,FALSE)-AVERAGE(Skaters!S3:S623))/STDEV(Skaters!S3:S623)</f>
        <v>-0.93891762510478871</v>
      </c>
      <c r="S399" s="33">
        <f>(VLOOKUP($A399,Skaters!$A1:$V623,20,FALSE)-AVERAGE(Skaters!T3:T623))/STDEV(Skaters!T3:T623)</f>
        <v>-0.5927671975926263</v>
      </c>
      <c r="T399" s="33">
        <f>(VLOOKUP($A399,Skaters!$A1:$V623,21,FALSE)-AVERAGE(Skaters!U3:U623))/STDEV(Skaters!U3:U623)</f>
        <v>-0.64690234740083585</v>
      </c>
      <c r="U399" s="33">
        <f>(VLOOKUP($A399,Skaters!$A1:$V623,22,FALSE)-AVERAGE(Skaters!V3:V623))/STDEV(Skaters!V3:V623)</f>
        <v>-1.2078191348136267</v>
      </c>
      <c r="V399" s="33">
        <f>IFERROR((VLOOKUP($A399,Skaters!A1:X623,23,FALSE)-AVERAGE(Skaters!W3:W623))/STDEV(Skaters!W3:W623),0)</f>
        <v>0</v>
      </c>
      <c r="W399" s="33">
        <f>IFERROR((VLOOKUP($A399,Skaters!A1:X623,24,FALSE)-AVERAGE(Skaters!X3:X623))/STDEV(Skaters!X3:X623),0)</f>
        <v>0</v>
      </c>
    </row>
    <row r="400" spans="1:23" ht="21.25" customHeight="1" x14ac:dyDescent="0.15">
      <c r="A400" s="37" t="s">
        <v>431</v>
      </c>
      <c r="B400" s="38" t="s">
        <v>78</v>
      </c>
      <c r="C400" s="39">
        <v>23</v>
      </c>
      <c r="D400" s="38" t="s">
        <v>73</v>
      </c>
      <c r="E400" s="40">
        <f t="shared" si="12"/>
        <v>-2.1399382837850993</v>
      </c>
      <c r="F400" s="41">
        <f t="shared" si="13"/>
        <v>-4.6520397473589117E-2</v>
      </c>
      <c r="G400" s="42">
        <f>VLOOKUP(A400,Skaters!A1:G623,7,FALSE)</f>
        <v>46</v>
      </c>
      <c r="H400" s="43">
        <f>(VLOOKUP($A400,Skaters!$A1:$V623,8,FALSE)-AVERAGE(Skaters!H3:H623))/STDEV(Skaters!H3:H623)</f>
        <v>-1.0406828290560735</v>
      </c>
      <c r="I400" s="33">
        <f>(VLOOKUP($A400,Skaters!$A1:$V623,10,FALSE)-AVERAGE(Skaters!J3:J623))/STDEV(Skaters!J3:J623)</f>
        <v>-0.13991974947041927</v>
      </c>
      <c r="J400" s="33">
        <f>(VLOOKUP($A400,Skaters!$A1:$V623,11,FALSE)-AVERAGE(Skaters!K3:K623))/STDEV(Skaters!K3:K623)</f>
        <v>-0.47886807387844377</v>
      </c>
      <c r="K400" s="33">
        <f>(VLOOKUP($A400,Skaters!$A1:$V623,12,FALSE)-AVERAGE(Skaters!L3:L623))/STDEV(Skaters!L3:L623)</f>
        <v>-0.36643416070928586</v>
      </c>
      <c r="L400" s="33">
        <f>(VLOOKUP($A400,Skaters!$A1:$V623,13,FALSE)-AVERAGE(Skaters!M3:M623))/STDEV(Skaters!M3:M623)</f>
        <v>2.1112167672894089E-2</v>
      </c>
      <c r="M400" s="33">
        <f>(VLOOKUP($A400,Skaters!$A1:$V623,14,FALSE)-AVERAGE(Skaters!N3:N623))/STDEV(Skaters!N3:N623)</f>
        <v>-0.52289406963060392</v>
      </c>
      <c r="N400" s="33">
        <f>(VLOOKUP($A400,Skaters!$A1:$V623,15,FALSE)-AVERAGE(Skaters!O3:O623))/STDEV(Skaters!O3:O623)</f>
        <v>-0.69195565540250403</v>
      </c>
      <c r="O400" s="33">
        <f>(VLOOKUP($A400,Skaters!$A1:$V623,16,FALSE)-AVERAGE(Skaters!P3:P623))/STDEV(Skaters!P3:P623)</f>
        <v>-1.042480110929993</v>
      </c>
      <c r="P400" s="33">
        <f>(VLOOKUP($A400,Skaters!$A1:$V623,17,FALSE)-AVERAGE(Skaters!Q3:Q623))/STDEV(Skaters!Q3:Q623)</f>
        <v>-6.8819549707940894E-2</v>
      </c>
      <c r="Q400" s="33">
        <f>(VLOOKUP($A400,Skaters!$A1:$V623,18,FALSE)-AVERAGE(Skaters!R3:R623))/STDEV(Skaters!R3:R623)</f>
        <v>0.19217313822336693</v>
      </c>
      <c r="R400" s="33">
        <f>(VLOOKUP($A400,Skaters!$A1:$V623,19,FALSE)-AVERAGE(Skaters!S3:S623))/STDEV(Skaters!S3:S623)</f>
        <v>0.16980269504884779</v>
      </c>
      <c r="S400" s="33">
        <f>(VLOOKUP($A400,Skaters!$A1:$V623,20,FALSE)-AVERAGE(Skaters!T3:T623))/STDEV(Skaters!T3:T623)</f>
        <v>-0.22666342469959685</v>
      </c>
      <c r="T400" s="33">
        <f>(VLOOKUP($A400,Skaters!$A1:$V623,21,FALSE)-AVERAGE(Skaters!U3:U623))/STDEV(Skaters!U3:U623)</f>
        <v>-9.456927651634485E-2</v>
      </c>
      <c r="U400" s="33">
        <f>(VLOOKUP($A400,Skaters!$A1:$V623,22,FALSE)-AVERAGE(Skaters!V3:V623))/STDEV(Skaters!V3:V623)</f>
        <v>0.64071773401848453</v>
      </c>
      <c r="V400" s="33">
        <f>IFERROR((VLOOKUP($A400,Skaters!A1:X623,23,FALSE)-AVERAGE(Skaters!W3:W623))/STDEV(Skaters!W3:W623),0)</f>
        <v>0</v>
      </c>
      <c r="W400" s="33">
        <f>IFERROR((VLOOKUP($A400,Skaters!A1:X623,24,FALSE)-AVERAGE(Skaters!X3:X623))/STDEV(Skaters!X3:X623),0)</f>
        <v>0</v>
      </c>
    </row>
    <row r="401" spans="1:23" ht="21.25" customHeight="1" x14ac:dyDescent="0.15">
      <c r="A401" s="44" t="s">
        <v>510</v>
      </c>
      <c r="B401" s="48" t="s">
        <v>70</v>
      </c>
      <c r="C401" s="49">
        <v>33</v>
      </c>
      <c r="D401" s="48" t="s">
        <v>73</v>
      </c>
      <c r="E401" s="40">
        <f t="shared" si="12"/>
        <v>-2.1560688260210057</v>
      </c>
      <c r="F401" s="41">
        <f t="shared" si="13"/>
        <v>-5.5283816051820658E-2</v>
      </c>
      <c r="G401" s="42">
        <f>VLOOKUP(A401,Skaters!A1:G623,7,FALSE)</f>
        <v>39</v>
      </c>
      <c r="H401" s="43">
        <f>(VLOOKUP($A401,Skaters!$A1:$V623,8,FALSE)-AVERAGE(Skaters!H3:H623))/STDEV(Skaters!H3:H623)</f>
        <v>-0.89487538736555039</v>
      </c>
      <c r="I401" s="33">
        <f>(VLOOKUP($A401,Skaters!$A1:$V623,10,FALSE)-AVERAGE(Skaters!J3:J623))/STDEV(Skaters!J3:J623)</f>
        <v>-0.42238792733565667</v>
      </c>
      <c r="J401" s="33">
        <f>(VLOOKUP($A401,Skaters!$A1:$V623,11,FALSE)-AVERAGE(Skaters!K3:K623))/STDEV(Skaters!K3:K623)</f>
        <v>-0.65992713937984582</v>
      </c>
      <c r="K401" s="33">
        <f>(VLOOKUP($A401,Skaters!$A1:$V623,12,FALSE)-AVERAGE(Skaters!L3:L623))/STDEV(Skaters!L3:L623)</f>
        <v>-0.6131471335922416</v>
      </c>
      <c r="L401" s="33">
        <f>(VLOOKUP($A401,Skaters!$A1:$V623,13,FALSE)-AVERAGE(Skaters!M3:M623))/STDEV(Skaters!M3:M623)</f>
        <v>-0.68419580068166785</v>
      </c>
      <c r="M401" s="33">
        <f>(VLOOKUP($A401,Skaters!$A1:$V623,14,FALSE)-AVERAGE(Skaters!N3:N623))/STDEV(Skaters!N3:N623)</f>
        <v>4.1048985718401133E-2</v>
      </c>
      <c r="N401" s="33">
        <f>(VLOOKUP($A401,Skaters!$A1:$V623,15,FALSE)-AVERAGE(Skaters!O3:O623))/STDEV(Skaters!O3:O623)</f>
        <v>-0.33571060609206588</v>
      </c>
      <c r="O401" s="33">
        <f>(VLOOKUP($A401,Skaters!$A1:$V623,16,FALSE)-AVERAGE(Skaters!P3:P623))/STDEV(Skaters!P3:P623)</f>
        <v>-1.2179249903739018</v>
      </c>
      <c r="P401" s="33">
        <f>(VLOOKUP($A401,Skaters!$A1:$V623,17,FALSE)-AVERAGE(Skaters!Q3:Q623))/STDEV(Skaters!Q3:Q623)</f>
        <v>0.53155845812387459</v>
      </c>
      <c r="Q401" s="33">
        <f>(VLOOKUP($A401,Skaters!$A1:$V623,18,FALSE)-AVERAGE(Skaters!R3:R623))/STDEV(Skaters!R3:R623)</f>
        <v>1.1640776378421327</v>
      </c>
      <c r="R401" s="33">
        <f>(VLOOKUP($A401,Skaters!$A1:$V623,19,FALSE)-AVERAGE(Skaters!S3:S623))/STDEV(Skaters!S3:S623)</f>
        <v>-0.2063927558522049</v>
      </c>
      <c r="S401" s="33">
        <f>(VLOOKUP($A401,Skaters!$A1:$V623,20,FALSE)-AVERAGE(Skaters!T3:T623))/STDEV(Skaters!T3:T623)</f>
        <v>-0.53372038417456258</v>
      </c>
      <c r="T401" s="33">
        <f>(VLOOKUP($A401,Skaters!$A1:$V623,21,FALSE)-AVERAGE(Skaters!U3:U623))/STDEV(Skaters!U3:U623)</f>
        <v>-0.57082468318781576</v>
      </c>
      <c r="U401" s="33">
        <f>(VLOOKUP($A401,Skaters!$A1:$V623,22,FALSE)-AVERAGE(Skaters!V3:V623))/STDEV(Skaters!V3:V623)</f>
        <v>0.81323739456433197</v>
      </c>
      <c r="V401" s="33">
        <f>IFERROR((VLOOKUP($A401,Skaters!A1:X623,23,FALSE)-AVERAGE(Skaters!W3:W623))/STDEV(Skaters!W3:W623),0)</f>
        <v>0</v>
      </c>
      <c r="W401" s="33">
        <f>IFERROR((VLOOKUP($A401,Skaters!A1:X623,24,FALSE)-AVERAGE(Skaters!X3:X623))/STDEV(Skaters!X3:X623),0)</f>
        <v>0</v>
      </c>
    </row>
    <row r="402" spans="1:23" ht="21.25" customHeight="1" x14ac:dyDescent="0.15">
      <c r="A402" s="44" t="s">
        <v>593</v>
      </c>
      <c r="B402" s="48" t="s">
        <v>81</v>
      </c>
      <c r="C402" s="49">
        <v>24</v>
      </c>
      <c r="D402" s="48" t="s">
        <v>84</v>
      </c>
      <c r="E402" s="40">
        <f t="shared" si="12"/>
        <v>-2.1697241984854649</v>
      </c>
      <c r="F402" s="41">
        <f t="shared" si="13"/>
        <v>-4.9311913601942384E-2</v>
      </c>
      <c r="G402" s="42">
        <f>VLOOKUP(A402,Skaters!A1:G623,7,FALSE)</f>
        <v>44</v>
      </c>
      <c r="H402" s="43">
        <f>(VLOOKUP($A402,Skaters!$A1:$V623,8,FALSE)-AVERAGE(Skaters!H3:H623))/STDEV(Skaters!H3:H623)</f>
        <v>-0.40015402807614381</v>
      </c>
      <c r="I402" s="33">
        <f>(VLOOKUP($A402,Skaters!$A1:$V623,10,FALSE)-AVERAGE(Skaters!J3:J623))/STDEV(Skaters!J3:J623)</f>
        <v>-1.0234874762785866</v>
      </c>
      <c r="J402" s="33">
        <f>(VLOOKUP($A402,Skaters!$A1:$V623,11,FALSE)-AVERAGE(Skaters!K3:K623))/STDEV(Skaters!K3:K623)</f>
        <v>-0.81012153495435291</v>
      </c>
      <c r="K402" s="33">
        <f>(VLOOKUP($A402,Skaters!$A1:$V623,12,FALSE)-AVERAGE(Skaters!L3:L623))/STDEV(Skaters!L3:L623)</f>
        <v>-0.99062216382529866</v>
      </c>
      <c r="L402" s="33">
        <f>(VLOOKUP($A402,Skaters!$A1:$V623,13,FALSE)-AVERAGE(Skaters!M3:M623))/STDEV(Skaters!M3:M623)</f>
        <v>-0.87723712935950404</v>
      </c>
      <c r="M402" s="33">
        <f>(VLOOKUP($A402,Skaters!$A1:$V623,14,FALSE)-AVERAGE(Skaters!N3:N623))/STDEV(Skaters!N3:N623)</f>
        <v>-0.7089815585561442</v>
      </c>
      <c r="N402" s="33">
        <f>(VLOOKUP($A402,Skaters!$A1:$V623,15,FALSE)-AVERAGE(Skaters!O3:O623))/STDEV(Skaters!O3:O623)</f>
        <v>-0.79773423892047979</v>
      </c>
      <c r="O402" s="33">
        <f>(VLOOKUP($A402,Skaters!$A1:$V623,16,FALSE)-AVERAGE(Skaters!P3:P623))/STDEV(Skaters!P3:P623)</f>
        <v>0.55486434394738005</v>
      </c>
      <c r="P402" s="33">
        <f>(VLOOKUP($A402,Skaters!$A1:$V623,17,FALSE)-AVERAGE(Skaters!Q3:Q623))/STDEV(Skaters!Q3:Q623)</f>
        <v>-0.52375044251541059</v>
      </c>
      <c r="Q402" s="33">
        <f>(VLOOKUP($A402,Skaters!$A1:$V623,18,FALSE)-AVERAGE(Skaters!R3:R623))/STDEV(Skaters!R3:R623)</f>
        <v>0.78399183708007836</v>
      </c>
      <c r="R402" s="33">
        <f>(VLOOKUP($A402,Skaters!$A1:$V623,19,FALSE)-AVERAGE(Skaters!S3:S623))/STDEV(Skaters!S3:S623)</f>
        <v>-0.88306081221856858</v>
      </c>
      <c r="S402" s="33">
        <f>(VLOOKUP($A402,Skaters!$A1:$V623,20,FALSE)-AVERAGE(Skaters!T3:T623))/STDEV(Skaters!T3:T623)</f>
        <v>-0.5927671975926263</v>
      </c>
      <c r="T402" s="33">
        <f>(VLOOKUP($A402,Skaters!$A1:$V623,21,FALSE)-AVERAGE(Skaters!U3:U623))/STDEV(Skaters!U3:U623)</f>
        <v>-0.64690234740083585</v>
      </c>
      <c r="U402" s="33">
        <f>(VLOOKUP($A402,Skaters!$A1:$V623,22,FALSE)-AVERAGE(Skaters!V3:V623))/STDEV(Skaters!V3:V623)</f>
        <v>-1.2078191348136267</v>
      </c>
      <c r="V402" s="33">
        <f>IFERROR((VLOOKUP($A402,Skaters!A1:X623,23,FALSE)-AVERAGE(Skaters!W3:W623))/STDEV(Skaters!W3:W623),0)</f>
        <v>0</v>
      </c>
      <c r="W402" s="33">
        <f>IFERROR((VLOOKUP($A402,Skaters!A1:X623,24,FALSE)-AVERAGE(Skaters!X3:X623))/STDEV(Skaters!X3:X623),0)</f>
        <v>0</v>
      </c>
    </row>
    <row r="403" spans="1:23" ht="21.25" customHeight="1" x14ac:dyDescent="0.15">
      <c r="A403" s="44" t="s">
        <v>466</v>
      </c>
      <c r="B403" s="45" t="s">
        <v>106</v>
      </c>
      <c r="C403" s="46">
        <v>28</v>
      </c>
      <c r="D403" s="45" t="s">
        <v>103</v>
      </c>
      <c r="E403" s="40">
        <f t="shared" si="12"/>
        <v>-2.1718026227620291</v>
      </c>
      <c r="F403" s="41">
        <f t="shared" si="13"/>
        <v>-5.5687246737487928E-2</v>
      </c>
      <c r="G403" s="42">
        <f>VLOOKUP(A403,Skaters!A1:G623,7,FALSE)</f>
        <v>39</v>
      </c>
      <c r="H403" s="43">
        <f>(VLOOKUP($A403,Skaters!$A1:$V623,8,FALSE)-AVERAGE(Skaters!H3:H623))/STDEV(Skaters!H3:H623)</f>
        <v>8.1001014449862282E-2</v>
      </c>
      <c r="I403" s="33">
        <f>(VLOOKUP($A403,Skaters!$A1:$V623,10,FALSE)-AVERAGE(Skaters!J3:J623))/STDEV(Skaters!J3:J623)</f>
        <v>-0.10606863830204873</v>
      </c>
      <c r="J403" s="33">
        <f>(VLOOKUP($A403,Skaters!$A1:$V623,11,FALSE)-AVERAGE(Skaters!K3:K623))/STDEV(Skaters!K3:K623)</f>
        <v>-0.33799565040209872</v>
      </c>
      <c r="K403" s="33">
        <f>(VLOOKUP($A403,Skaters!$A1:$V623,12,FALSE)-AVERAGE(Skaters!L3:L623))/STDEV(Skaters!L3:L623)</f>
        <v>-0.26208168623390721</v>
      </c>
      <c r="L403" s="33">
        <f>(VLOOKUP($A403,Skaters!$A1:$V623,13,FALSE)-AVERAGE(Skaters!M3:M623))/STDEV(Skaters!M3:M623)</f>
        <v>-0.93215869262525097</v>
      </c>
      <c r="M403" s="33">
        <f>(VLOOKUP($A403,Skaters!$A1:$V623,14,FALSE)-AVERAGE(Skaters!N3:N623))/STDEV(Skaters!N3:N623)</f>
        <v>-0.44910403274563099</v>
      </c>
      <c r="N403" s="33">
        <f>(VLOOKUP($A403,Skaters!$A1:$V623,15,FALSE)-AVERAGE(Skaters!O3:O623))/STDEV(Skaters!O3:O623)</f>
        <v>-0.53094500693512714</v>
      </c>
      <c r="O403" s="33">
        <f>(VLOOKUP($A403,Skaters!$A1:$V623,16,FALSE)-AVERAGE(Skaters!P3:P623))/STDEV(Skaters!P3:P623)</f>
        <v>-0.3165456932148028</v>
      </c>
      <c r="P403" s="33">
        <f>(VLOOKUP($A403,Skaters!$A1:$V623,17,FALSE)-AVERAGE(Skaters!Q3:Q623))/STDEV(Skaters!Q3:Q623)</f>
        <v>0.77483532544029865</v>
      </c>
      <c r="Q403" s="33">
        <f>(VLOOKUP($A403,Skaters!$A1:$V623,18,FALSE)-AVERAGE(Skaters!R3:R623))/STDEV(Skaters!R3:R623)</f>
        <v>5.1911058717299313E-2</v>
      </c>
      <c r="R403" s="33">
        <f>(VLOOKUP($A403,Skaters!$A1:$V623,19,FALSE)-AVERAGE(Skaters!S3:S623))/STDEV(Skaters!S3:S623)</f>
        <v>4.2353853397495776E-2</v>
      </c>
      <c r="S403" s="33">
        <f>(VLOOKUP($A403,Skaters!$A1:$V623,20,FALSE)-AVERAGE(Skaters!T3:T623))/STDEV(Skaters!T3:T623)</f>
        <v>2.1865934601806498</v>
      </c>
      <c r="T403" s="33">
        <f>(VLOOKUP($A403,Skaters!$A1:$V623,21,FALSE)-AVERAGE(Skaters!U3:U623))/STDEV(Skaters!U3:U623)</f>
        <v>1.9867733653414097</v>
      </c>
      <c r="U403" s="33">
        <f>(VLOOKUP($A403,Skaters!$A1:$V623,22,FALSE)-AVERAGE(Skaters!V3:V623))/STDEV(Skaters!V3:V623)</f>
        <v>1.1544121481605596</v>
      </c>
      <c r="V403" s="33">
        <f>IFERROR((VLOOKUP($A403,Skaters!A1:X623,23,FALSE)-AVERAGE(Skaters!W3:W623))/STDEV(Skaters!W3:W623),0)</f>
        <v>0</v>
      </c>
      <c r="W403" s="33">
        <f>IFERROR((VLOOKUP($A403,Skaters!A1:X623,24,FALSE)-AVERAGE(Skaters!X3:X623))/STDEV(Skaters!X3:X623),0)</f>
        <v>0</v>
      </c>
    </row>
    <row r="404" spans="1:23" ht="21.25" customHeight="1" x14ac:dyDescent="0.2">
      <c r="A404" s="47" t="s">
        <v>529</v>
      </c>
      <c r="B404" s="38" t="s">
        <v>88</v>
      </c>
      <c r="C404" s="39">
        <v>27</v>
      </c>
      <c r="D404" s="38" t="s">
        <v>66</v>
      </c>
      <c r="E404" s="40">
        <f t="shared" si="12"/>
        <v>-2.178765060659595</v>
      </c>
      <c r="F404" s="41">
        <f t="shared" si="13"/>
        <v>-5.4469126516489871E-2</v>
      </c>
      <c r="G404" s="42">
        <f>VLOOKUP(A404,Skaters!A1:G623,7,FALSE)</f>
        <v>40</v>
      </c>
      <c r="H404" s="43">
        <f>(VLOOKUP($A404,Skaters!$A1:$V623,8,FALSE)-AVERAGE(Skaters!H3:H623))/STDEV(Skaters!H3:H623)</f>
        <v>-1.2220471023296409</v>
      </c>
      <c r="I404" s="33">
        <f>(VLOOKUP($A404,Skaters!$A1:$V623,10,FALSE)-AVERAGE(Skaters!J3:J623))/STDEV(Skaters!J3:J623)</f>
        <v>-0.5472343625756102</v>
      </c>
      <c r="J404" s="33">
        <f>(VLOOKUP($A404,Skaters!$A1:$V623,11,FALSE)-AVERAGE(Skaters!K3:K623))/STDEV(Skaters!K3:K623)</f>
        <v>-0.80150513436475901</v>
      </c>
      <c r="K404" s="33">
        <f>(VLOOKUP($A404,Skaters!$A1:$V623,12,FALSE)-AVERAGE(Skaters!L3:L623))/STDEV(Skaters!L3:L623)</f>
        <v>-0.76081700405880193</v>
      </c>
      <c r="L404" s="33">
        <f>(VLOOKUP($A404,Skaters!$A1:$V623,13,FALSE)-AVERAGE(Skaters!M3:M623))/STDEV(Skaters!M3:M623)</f>
        <v>-0.17501288905890511</v>
      </c>
      <c r="M404" s="33">
        <f>(VLOOKUP($A404,Skaters!$A1:$V623,14,FALSE)-AVERAGE(Skaters!N3:N623))/STDEV(Skaters!N3:N623)</f>
        <v>-0.80643988539277334</v>
      </c>
      <c r="N404" s="33">
        <f>(VLOOKUP($A404,Skaters!$A1:$V623,15,FALSE)-AVERAGE(Skaters!O3:O623))/STDEV(Skaters!O3:O623)</f>
        <v>-0.91860936779880031</v>
      </c>
      <c r="O404" s="33">
        <f>(VLOOKUP($A404,Skaters!$A1:$V623,16,FALSE)-AVERAGE(Skaters!P3:P623))/STDEV(Skaters!P3:P623)</f>
        <v>-1.087481436910446</v>
      </c>
      <c r="P404" s="33">
        <f>(VLOOKUP($A404,Skaters!$A1:$V623,17,FALSE)-AVERAGE(Skaters!Q3:Q623))/STDEV(Skaters!Q3:Q623)</f>
        <v>1.8533414050716046</v>
      </c>
      <c r="Q404" s="33">
        <f>(VLOOKUP($A404,Skaters!$A1:$V623,18,FALSE)-AVERAGE(Skaters!R3:R623))/STDEV(Skaters!R3:R623)</f>
        <v>1.3510781300489259</v>
      </c>
      <c r="R404" s="33">
        <f>(VLOOKUP($A404,Skaters!$A1:$V623,19,FALSE)-AVERAGE(Skaters!S3:S623))/STDEV(Skaters!S3:S623)</f>
        <v>-0.51459060839615822</v>
      </c>
      <c r="S404" s="33">
        <f>(VLOOKUP($A404,Skaters!$A1:$V623,20,FALSE)-AVERAGE(Skaters!T3:T623))/STDEV(Skaters!T3:T623)</f>
        <v>-0.5868976248273029</v>
      </c>
      <c r="T404" s="33">
        <f>(VLOOKUP($A404,Skaters!$A1:$V623,21,FALSE)-AVERAGE(Skaters!U3:U623))/STDEV(Skaters!U3:U623)</f>
        <v>-0.60870450506430507</v>
      </c>
      <c r="U404" s="33">
        <f>(VLOOKUP($A404,Skaters!$A1:$V623,22,FALSE)-AVERAGE(Skaters!V3:V623))/STDEV(Skaters!V3:V623)</f>
        <v>-0.57852521440339377</v>
      </c>
      <c r="V404" s="33">
        <f>IFERROR((VLOOKUP($A404,Skaters!A1:X623,23,FALSE)-AVERAGE(Skaters!W3:W623))/STDEV(Skaters!W3:W623),0)</f>
        <v>0</v>
      </c>
      <c r="W404" s="33">
        <f>IFERROR((VLOOKUP($A404,Skaters!A1:X623,24,FALSE)-AVERAGE(Skaters!X3:X623))/STDEV(Skaters!X3:X623),0)</f>
        <v>0</v>
      </c>
    </row>
    <row r="405" spans="1:23" ht="21.25" customHeight="1" x14ac:dyDescent="0.2">
      <c r="A405" s="47" t="s">
        <v>482</v>
      </c>
      <c r="B405" s="38" t="s">
        <v>106</v>
      </c>
      <c r="C405" s="39">
        <v>25</v>
      </c>
      <c r="D405" s="38" t="s">
        <v>66</v>
      </c>
      <c r="E405" s="40">
        <f t="shared" si="12"/>
        <v>-2.1790090157465722</v>
      </c>
      <c r="F405" s="41">
        <f t="shared" si="13"/>
        <v>-5.5872026044783904E-2</v>
      </c>
      <c r="G405" s="42">
        <f>VLOOKUP(A405,Skaters!A1:G623,7,FALSE)</f>
        <v>39</v>
      </c>
      <c r="H405" s="43">
        <f>(VLOOKUP($A405,Skaters!$A1:$V623,8,FALSE)-AVERAGE(Skaters!H3:H623))/STDEV(Skaters!H3:H623)</f>
        <v>-0.63295735066821313</v>
      </c>
      <c r="I405" s="33">
        <f>(VLOOKUP($A405,Skaters!$A1:$V623,10,FALSE)-AVERAGE(Skaters!J3:J623))/STDEV(Skaters!J3:J623)</f>
        <v>0.10444178234493445</v>
      </c>
      <c r="J405" s="33">
        <f>(VLOOKUP($A405,Skaters!$A1:$V623,11,FALSE)-AVERAGE(Skaters!K3:K623))/STDEV(Skaters!K3:K623)</f>
        <v>-0.85171614694620856</v>
      </c>
      <c r="K405" s="33">
        <f>(VLOOKUP($A405,Skaters!$A1:$V623,12,FALSE)-AVERAGE(Skaters!L3:L623))/STDEV(Skaters!L3:L623)</f>
        <v>-0.48527348878764071</v>
      </c>
      <c r="L405" s="33">
        <f>(VLOOKUP($A405,Skaters!$A1:$V623,13,FALSE)-AVERAGE(Skaters!M3:M623))/STDEV(Skaters!M3:M623)</f>
        <v>-0.32860120972670742</v>
      </c>
      <c r="M405" s="33">
        <f>(VLOOKUP($A405,Skaters!$A1:$V623,14,FALSE)-AVERAGE(Skaters!N3:N623))/STDEV(Skaters!N3:N623)</f>
        <v>-0.7625061874260527</v>
      </c>
      <c r="N405" s="33">
        <f>(VLOOKUP($A405,Skaters!$A1:$V623,15,FALSE)-AVERAGE(Skaters!O3:O623))/STDEV(Skaters!O3:O623)</f>
        <v>-0.87778565725071556</v>
      </c>
      <c r="O405" s="33">
        <f>(VLOOKUP($A405,Skaters!$A1:$V623,16,FALSE)-AVERAGE(Skaters!P3:P623))/STDEV(Skaters!P3:P623)</f>
        <v>-0.61457303764869786</v>
      </c>
      <c r="P405" s="33">
        <f>(VLOOKUP($A405,Skaters!$A1:$V623,17,FALSE)-AVERAGE(Skaters!Q3:Q623))/STDEV(Skaters!Q3:Q623)</f>
        <v>1.3314478448093789</v>
      </c>
      <c r="Q405" s="33">
        <f>(VLOOKUP($A405,Skaters!$A1:$V623,18,FALSE)-AVERAGE(Skaters!R3:R623))/STDEV(Skaters!R3:R623)</f>
        <v>0.3892252534808226</v>
      </c>
      <c r="R405" s="33">
        <f>(VLOOKUP($A405,Skaters!$A1:$V623,19,FALSE)-AVERAGE(Skaters!S3:S623))/STDEV(Skaters!S3:S623)</f>
        <v>0.26052742620702529</v>
      </c>
      <c r="S405" s="33">
        <f>(VLOOKUP($A405,Skaters!$A1:$V623,20,FALSE)-AVERAGE(Skaters!T3:T623))/STDEV(Skaters!T3:T623)</f>
        <v>-0.54359342881385542</v>
      </c>
      <c r="T405" s="33">
        <f>(VLOOKUP($A405,Skaters!$A1:$V623,21,FALSE)-AVERAGE(Skaters!U3:U623))/STDEV(Skaters!U3:U623)</f>
        <v>-0.5485671181881655</v>
      </c>
      <c r="U405" s="33">
        <f>(VLOOKUP($A405,Skaters!$A1:$V623,22,FALSE)-AVERAGE(Skaters!V3:V623))/STDEV(Skaters!V3:V623)</f>
        <v>0.34515267948427708</v>
      </c>
      <c r="V405" s="33">
        <f>IFERROR((VLOOKUP($A405,Skaters!A1:X623,23,FALSE)-AVERAGE(Skaters!W3:W623))/STDEV(Skaters!W3:W623),0)</f>
        <v>0</v>
      </c>
      <c r="W405" s="33">
        <f>IFERROR((VLOOKUP($A405,Skaters!A1:X623,24,FALSE)-AVERAGE(Skaters!X3:X623))/STDEV(Skaters!X3:X623),0)</f>
        <v>0</v>
      </c>
    </row>
    <row r="406" spans="1:23" ht="21.25" customHeight="1" x14ac:dyDescent="0.15">
      <c r="A406" s="44" t="s">
        <v>634</v>
      </c>
      <c r="B406" s="48" t="s">
        <v>69</v>
      </c>
      <c r="C406" s="49">
        <v>26</v>
      </c>
      <c r="D406" s="48" t="s">
        <v>84</v>
      </c>
      <c r="E406" s="40">
        <f t="shared" si="12"/>
        <v>-2.1811737817741088</v>
      </c>
      <c r="F406" s="41">
        <f t="shared" si="13"/>
        <v>-4.9572131403957019E-2</v>
      </c>
      <c r="G406" s="42">
        <f>VLOOKUP(A406,Skaters!A1:G623,7,FALSE)</f>
        <v>44</v>
      </c>
      <c r="H406" s="43">
        <f>(VLOOKUP($A406,Skaters!$A1:$V623,8,FALSE)-AVERAGE(Skaters!H3:H623))/STDEV(Skaters!H3:H623)</f>
        <v>-9.6132743564323941E-2</v>
      </c>
      <c r="I406" s="33">
        <f>(VLOOKUP($A406,Skaters!$A1:$V623,10,FALSE)-AVERAGE(Skaters!J3:J623))/STDEV(Skaters!J3:J623)</f>
        <v>-1.0891573659144742</v>
      </c>
      <c r="J406" s="33">
        <f>(VLOOKUP($A406,Skaters!$A1:$V623,11,FALSE)-AVERAGE(Skaters!K3:K623))/STDEV(Skaters!K3:K623)</f>
        <v>-1.1706432448209718</v>
      </c>
      <c r="K406" s="33">
        <f>(VLOOKUP($A406,Skaters!$A1:$V623,12,FALSE)-AVERAGE(Skaters!L3:L623))/STDEV(Skaters!L3:L623)</f>
        <v>-1.2478049580052408</v>
      </c>
      <c r="L406" s="33">
        <f>(VLOOKUP($A406,Skaters!$A1:$V623,13,FALSE)-AVERAGE(Skaters!M3:M623))/STDEV(Skaters!M3:M623)</f>
        <v>-0.83479919130794866</v>
      </c>
      <c r="M406" s="33">
        <f>(VLOOKUP($A406,Skaters!$A1:$V623,14,FALSE)-AVERAGE(Skaters!N3:N623))/STDEV(Skaters!N3:N623)</f>
        <v>-0.79289473138215116</v>
      </c>
      <c r="N406" s="33">
        <f>(VLOOKUP($A406,Skaters!$A1:$V623,15,FALSE)-AVERAGE(Skaters!O3:O623))/STDEV(Skaters!O3:O623)</f>
        <v>-0.88225511985066418</v>
      </c>
      <c r="O406" s="33">
        <f>(VLOOKUP($A406,Skaters!$A1:$V623,16,FALSE)-AVERAGE(Skaters!P3:P623))/STDEV(Skaters!P3:P623)</f>
        <v>0.84822711440544862</v>
      </c>
      <c r="P406" s="33">
        <f>(VLOOKUP($A406,Skaters!$A1:$V623,17,FALSE)-AVERAGE(Skaters!Q3:Q623))/STDEV(Skaters!Q3:Q623)</f>
        <v>1.6159677842338485</v>
      </c>
      <c r="Q406" s="33">
        <f>(VLOOKUP($A406,Skaters!$A1:$V623,18,FALSE)-AVERAGE(Skaters!R3:R623))/STDEV(Skaters!R3:R623)</f>
        <v>0.94745402571450155</v>
      </c>
      <c r="R406" s="33">
        <f>(VLOOKUP($A406,Skaters!$A1:$V623,19,FALSE)-AVERAGE(Skaters!S3:S623))/STDEV(Skaters!S3:S623)</f>
        <v>-0.93251748461581208</v>
      </c>
      <c r="S406" s="33">
        <f>(VLOOKUP($A406,Skaters!$A1:$V623,20,FALSE)-AVERAGE(Skaters!T3:T623))/STDEV(Skaters!T3:T623)</f>
        <v>-0.5927671975926263</v>
      </c>
      <c r="T406" s="33">
        <f>(VLOOKUP($A406,Skaters!$A1:$V623,21,FALSE)-AVERAGE(Skaters!U3:U623))/STDEV(Skaters!U3:U623)</f>
        <v>-0.64690234740083585</v>
      </c>
      <c r="U406" s="33">
        <f>(VLOOKUP($A406,Skaters!$A1:$V623,22,FALSE)-AVERAGE(Skaters!V3:V623))/STDEV(Skaters!V3:V623)</f>
        <v>-1.2078191348136267</v>
      </c>
      <c r="V406" s="33">
        <f>IFERROR((VLOOKUP($A406,Skaters!A1:X623,23,FALSE)-AVERAGE(Skaters!W3:W623))/STDEV(Skaters!W3:W623),0)</f>
        <v>0</v>
      </c>
      <c r="W406" s="33">
        <f>IFERROR((VLOOKUP($A406,Skaters!A1:X623,24,FALSE)-AVERAGE(Skaters!X3:X623))/STDEV(Skaters!X3:X623),0)</f>
        <v>0</v>
      </c>
    </row>
    <row r="407" spans="1:23" ht="21.25" customHeight="1" x14ac:dyDescent="0.2">
      <c r="A407" s="47" t="s">
        <v>547</v>
      </c>
      <c r="B407" s="38" t="s">
        <v>88</v>
      </c>
      <c r="C407" s="39">
        <v>23</v>
      </c>
      <c r="D407" s="38" t="s">
        <v>59</v>
      </c>
      <c r="E407" s="40">
        <f t="shared" si="12"/>
        <v>-2.2002059122459734</v>
      </c>
      <c r="F407" s="41">
        <f t="shared" si="13"/>
        <v>-5.5005147806149332E-2</v>
      </c>
      <c r="G407" s="42">
        <f>VLOOKUP(A407,Skaters!A1:G623,7,FALSE)</f>
        <v>40</v>
      </c>
      <c r="H407" s="43">
        <f>(VLOOKUP($A407,Skaters!$A1:$V623,8,FALSE)-AVERAGE(Skaters!H3:H623))/STDEV(Skaters!H3:H623)</f>
        <v>-0.74333338973161689</v>
      </c>
      <c r="I407" s="33">
        <f>(VLOOKUP($A407,Skaters!$A1:$V623,10,FALSE)-AVERAGE(Skaters!J3:J623))/STDEV(Skaters!J3:J623)</f>
        <v>-0.20016525080668596</v>
      </c>
      <c r="J407" s="33">
        <f>(VLOOKUP($A407,Skaters!$A1:$V623,11,FALSE)-AVERAGE(Skaters!K3:K623))/STDEV(Skaters!K3:K623)</f>
        <v>-0.77411098212382001</v>
      </c>
      <c r="K407" s="33">
        <f>(VLOOKUP($A407,Skaters!$A1:$V623,12,FALSE)-AVERAGE(Skaters!L3:L623))/STDEV(Skaters!L3:L623)</f>
        <v>-0.58009623543121014</v>
      </c>
      <c r="L407" s="33">
        <f>(VLOOKUP($A407,Skaters!$A1:$V623,13,FALSE)-AVERAGE(Skaters!M3:M623))/STDEV(Skaters!M3:M623)</f>
        <v>-0.96007813158090038</v>
      </c>
      <c r="M407" s="33">
        <f>(VLOOKUP($A407,Skaters!$A1:$V623,14,FALSE)-AVERAGE(Skaters!N3:N623))/STDEV(Skaters!N3:N623)</f>
        <v>-0.76444168364646581</v>
      </c>
      <c r="N407" s="33">
        <f>(VLOOKUP($A407,Skaters!$A1:$V623,15,FALSE)-AVERAGE(Skaters!O3:O623))/STDEV(Skaters!O3:O623)</f>
        <v>-0.87958414317668743</v>
      </c>
      <c r="O407" s="33">
        <f>(VLOOKUP($A407,Skaters!$A1:$V623,16,FALSE)-AVERAGE(Skaters!P3:P623))/STDEV(Skaters!P3:P623)</f>
        <v>-0.33448580253761634</v>
      </c>
      <c r="P407" s="33">
        <f>(VLOOKUP($A407,Skaters!$A1:$V623,17,FALSE)-AVERAGE(Skaters!Q3:Q623))/STDEV(Skaters!Q3:Q623)</f>
        <v>1.9505615055209088E-2</v>
      </c>
      <c r="Q407" s="33">
        <f>(VLOOKUP($A407,Skaters!$A1:$V623,18,FALSE)-AVERAGE(Skaters!R3:R623))/STDEV(Skaters!R3:R623)</f>
        <v>0.94821839797973628</v>
      </c>
      <c r="R407" s="33">
        <f>(VLOOKUP($A407,Skaters!$A1:$V623,19,FALSE)-AVERAGE(Skaters!S3:S623))/STDEV(Skaters!S3:S623)</f>
        <v>-0.19308614247490438</v>
      </c>
      <c r="S407" s="33">
        <f>(VLOOKUP($A407,Skaters!$A1:$V623,20,FALSE)-AVERAGE(Skaters!T3:T623))/STDEV(Skaters!T3:T623)</f>
        <v>1.1230088541411249</v>
      </c>
      <c r="T407" s="33">
        <f>(VLOOKUP($A407,Skaters!$A1:$V623,21,FALSE)-AVERAGE(Skaters!U3:U623))/STDEV(Skaters!U3:U623)</f>
        <v>1.7315563055257406</v>
      </c>
      <c r="U407" s="33">
        <f>(VLOOKUP($A407,Skaters!$A1:$V623,22,FALSE)-AVERAGE(Skaters!V3:V623))/STDEV(Skaters!V3:V623)</f>
        <v>0.73281519990379862</v>
      </c>
      <c r="V407" s="33">
        <f>IFERROR((VLOOKUP($A407,Skaters!A1:X623,23,FALSE)-AVERAGE(Skaters!W3:W623))/STDEV(Skaters!W3:W623),0)</f>
        <v>0</v>
      </c>
      <c r="W407" s="33">
        <f>IFERROR((VLOOKUP($A407,Skaters!A1:X623,24,FALSE)-AVERAGE(Skaters!X3:X623))/STDEV(Skaters!X3:X623),0)</f>
        <v>0</v>
      </c>
    </row>
    <row r="408" spans="1:23" ht="21.25" customHeight="1" x14ac:dyDescent="0.15">
      <c r="A408" s="44" t="s">
        <v>473</v>
      </c>
      <c r="B408" s="45" t="s">
        <v>141</v>
      </c>
      <c r="C408" s="46">
        <v>27</v>
      </c>
      <c r="D408" s="45" t="s">
        <v>84</v>
      </c>
      <c r="E408" s="40">
        <f t="shared" si="12"/>
        <v>-2.2235350466085597</v>
      </c>
      <c r="F408" s="41">
        <f t="shared" si="13"/>
        <v>-5.4232562112403897E-2</v>
      </c>
      <c r="G408" s="42">
        <f>VLOOKUP(A408,Skaters!A1:G623,7,FALSE)</f>
        <v>41</v>
      </c>
      <c r="H408" s="43">
        <f>(VLOOKUP($A408,Skaters!$A1:$V623,8,FALSE)-AVERAGE(Skaters!H3:H623))/STDEV(Skaters!H3:H623)</f>
        <v>1.0709570896230156</v>
      </c>
      <c r="I408" s="33">
        <f>(VLOOKUP($A408,Skaters!$A1:$V623,10,FALSE)-AVERAGE(Skaters!J3:J623))/STDEV(Skaters!J3:J623)</f>
        <v>-0.93862661722219953</v>
      </c>
      <c r="J408" s="33">
        <f>(VLOOKUP($A408,Skaters!$A1:$V623,11,FALSE)-AVERAGE(Skaters!K3:K623))/STDEV(Skaters!K3:K623)</f>
        <v>-0.35022125077385252</v>
      </c>
      <c r="K408" s="33">
        <f>(VLOOKUP($A408,Skaters!$A1:$V623,12,FALSE)-AVERAGE(Skaters!L3:L623))/STDEV(Skaters!L3:L623)</f>
        <v>-0.66203331365577034</v>
      </c>
      <c r="L408" s="33">
        <f>(VLOOKUP($A408,Skaters!$A1:$V623,13,FALSE)-AVERAGE(Skaters!M3:M623))/STDEV(Skaters!M3:M623)</f>
        <v>-0.48425067232659708</v>
      </c>
      <c r="M408" s="33">
        <f>(VLOOKUP($A408,Skaters!$A1:$V623,14,FALSE)-AVERAGE(Skaters!N3:N623))/STDEV(Skaters!N3:N623)</f>
        <v>-0.75299226958755827</v>
      </c>
      <c r="N408" s="33">
        <f>(VLOOKUP($A408,Skaters!$A1:$V623,15,FALSE)-AVERAGE(Skaters!O3:O623))/STDEV(Skaters!O3:O623)</f>
        <v>-0.79954563064492246</v>
      </c>
      <c r="O408" s="33">
        <f>(VLOOKUP($A408,Skaters!$A1:$V623,16,FALSE)-AVERAGE(Skaters!P3:P623))/STDEV(Skaters!P3:P623)</f>
        <v>1.5167344496581912</v>
      </c>
      <c r="P408" s="33">
        <f>(VLOOKUP($A408,Skaters!$A1:$V623,17,FALSE)-AVERAGE(Skaters!Q3:Q623))/STDEV(Skaters!Q3:Q623)</f>
        <v>2.7894922292028377</v>
      </c>
      <c r="Q408" s="33">
        <f>(VLOOKUP($A408,Skaters!$A1:$V623,18,FALSE)-AVERAGE(Skaters!R3:R623))/STDEV(Skaters!R3:R623)</f>
        <v>-1.1676253252991793</v>
      </c>
      <c r="R408" s="33">
        <f>(VLOOKUP($A408,Skaters!$A1:$V623,19,FALSE)-AVERAGE(Skaters!S3:S623))/STDEV(Skaters!S3:S623)</f>
        <v>-0.92409543869745392</v>
      </c>
      <c r="S408" s="33">
        <f>(VLOOKUP($A408,Skaters!$A1:$V623,20,FALSE)-AVERAGE(Skaters!T3:T623))/STDEV(Skaters!T3:T623)</f>
        <v>-0.5927671975926263</v>
      </c>
      <c r="T408" s="33">
        <f>(VLOOKUP($A408,Skaters!$A1:$V623,21,FALSE)-AVERAGE(Skaters!U3:U623))/STDEV(Skaters!U3:U623)</f>
        <v>-0.64690234740083585</v>
      </c>
      <c r="U408" s="33">
        <f>(VLOOKUP($A408,Skaters!$A1:$V623,22,FALSE)-AVERAGE(Skaters!V3:V623))/STDEV(Skaters!V3:V623)</f>
        <v>-1.2078191348136267</v>
      </c>
      <c r="V408" s="33">
        <f>IFERROR((VLOOKUP($A408,Skaters!A1:X623,23,FALSE)-AVERAGE(Skaters!W3:W623))/STDEV(Skaters!W3:W623),0)</f>
        <v>0</v>
      </c>
      <c r="W408" s="33">
        <f>IFERROR((VLOOKUP($A408,Skaters!A1:X623,24,FALSE)-AVERAGE(Skaters!X3:X623))/STDEV(Skaters!X3:X623),0)</f>
        <v>0</v>
      </c>
    </row>
    <row r="409" spans="1:23" ht="21.25" customHeight="1" x14ac:dyDescent="0.15">
      <c r="A409" s="37" t="s">
        <v>568</v>
      </c>
      <c r="B409" s="38" t="s">
        <v>70</v>
      </c>
      <c r="C409" s="39">
        <v>36</v>
      </c>
      <c r="D409" s="38" t="s">
        <v>60</v>
      </c>
      <c r="E409" s="40">
        <f t="shared" si="12"/>
        <v>-2.2308909185899384</v>
      </c>
      <c r="F409" s="41">
        <f t="shared" si="13"/>
        <v>-5.7202331245895854E-2</v>
      </c>
      <c r="G409" s="42">
        <f>VLOOKUP(A409,Skaters!A1:G623,7,FALSE)</f>
        <v>39</v>
      </c>
      <c r="H409" s="43">
        <f>(VLOOKUP($A409,Skaters!$A1:$V623,8,FALSE)-AVERAGE(Skaters!H3:H623))/STDEV(Skaters!H3:H623)</f>
        <v>-0.60217087696774929</v>
      </c>
      <c r="I409" s="33">
        <f>(VLOOKUP($A409,Skaters!$A1:$V623,10,FALSE)-AVERAGE(Skaters!J3:J623))/STDEV(Skaters!J3:J623)</f>
        <v>-0.23670595189416177</v>
      </c>
      <c r="J409" s="33">
        <f>(VLOOKUP($A409,Skaters!$A1:$V623,11,FALSE)-AVERAGE(Skaters!K3:K623))/STDEV(Skaters!K3:K623)</f>
        <v>-0.8631269312074491</v>
      </c>
      <c r="K409" s="33">
        <f>(VLOOKUP($A409,Skaters!$A1:$V623,12,FALSE)-AVERAGE(Skaters!L3:L623))/STDEV(Skaters!L3:L623)</f>
        <v>-0.65317409764035195</v>
      </c>
      <c r="L409" s="33">
        <f>(VLOOKUP($A409,Skaters!$A1:$V623,13,FALSE)-AVERAGE(Skaters!M3:M623))/STDEV(Skaters!M3:M623)</f>
        <v>-0.97411035877567365</v>
      </c>
      <c r="M409" s="33">
        <f>(VLOOKUP($A409,Skaters!$A1:$V623,14,FALSE)-AVERAGE(Skaters!N3:N623))/STDEV(Skaters!N3:N623)</f>
        <v>-0.80227637137383057</v>
      </c>
      <c r="N409" s="33">
        <f>(VLOOKUP($A409,Skaters!$A1:$V623,15,FALSE)-AVERAGE(Skaters!O3:O623))/STDEV(Skaters!O3:O623)</f>
        <v>-0.91474058144485026</v>
      </c>
      <c r="O409" s="33">
        <f>(VLOOKUP($A409,Skaters!$A1:$V623,16,FALSE)-AVERAGE(Skaters!P3:P623))/STDEV(Skaters!P3:P623)</f>
        <v>-0.29348105873511493</v>
      </c>
      <c r="P409" s="33">
        <f>(VLOOKUP($A409,Skaters!$A1:$V623,17,FALSE)-AVERAGE(Skaters!Q3:Q623))/STDEV(Skaters!Q3:Q623)</f>
        <v>-0.41108370963561824</v>
      </c>
      <c r="Q409" s="33">
        <f>(VLOOKUP($A409,Skaters!$A1:$V623,18,FALSE)-AVERAGE(Skaters!R3:R623))/STDEV(Skaters!R3:R623)</f>
        <v>1.0512739634673109</v>
      </c>
      <c r="R409" s="33">
        <f>(VLOOKUP($A409,Skaters!$A1:$V623,19,FALSE)-AVERAGE(Skaters!S3:S623))/STDEV(Skaters!S3:S623)</f>
        <v>2.9381586712126737E-4</v>
      </c>
      <c r="S409" s="33">
        <f>(VLOOKUP($A409,Skaters!$A1:$V623,20,FALSE)-AVERAGE(Skaters!T3:T623))/STDEV(Skaters!T3:T623)</f>
        <v>1.5530949879480564</v>
      </c>
      <c r="T409" s="33">
        <f>(VLOOKUP($A409,Skaters!$A1:$V623,21,FALSE)-AVERAGE(Skaters!U3:U623))/STDEV(Skaters!U3:U623)</f>
        <v>1.2522901188823943</v>
      </c>
      <c r="U409" s="33">
        <f>(VLOOKUP($A409,Skaters!$A1:$V623,22,FALSE)-AVERAGE(Skaters!V3:V623))/STDEV(Skaters!V3:V623)</f>
        <v>1.2299120031987765</v>
      </c>
      <c r="V409" s="33">
        <f>IFERROR((VLOOKUP($A409,Skaters!A1:X623,23,FALSE)-AVERAGE(Skaters!W3:W623))/STDEV(Skaters!W3:W623),0)</f>
        <v>0</v>
      </c>
      <c r="W409" s="33">
        <f>IFERROR((VLOOKUP($A409,Skaters!A1:X623,24,FALSE)-AVERAGE(Skaters!X3:X623))/STDEV(Skaters!X3:X623),0)</f>
        <v>0</v>
      </c>
    </row>
    <row r="410" spans="1:23" ht="21.25" customHeight="1" x14ac:dyDescent="0.15">
      <c r="A410" s="44" t="s">
        <v>621</v>
      </c>
      <c r="B410" s="45" t="s">
        <v>70</v>
      </c>
      <c r="C410" s="46">
        <v>31</v>
      </c>
      <c r="D410" s="45" t="s">
        <v>84</v>
      </c>
      <c r="E410" s="40">
        <f t="shared" si="12"/>
        <v>-2.2457759979961507</v>
      </c>
      <c r="F410" s="41">
        <f t="shared" si="13"/>
        <v>-5.7583999948619249E-2</v>
      </c>
      <c r="G410" s="42">
        <f>VLOOKUP(A410,Skaters!A1:G623,7,FALSE)</f>
        <v>39</v>
      </c>
      <c r="H410" s="43">
        <f>(VLOOKUP($A410,Skaters!$A1:$V623,8,FALSE)-AVERAGE(Skaters!H3:H623))/STDEV(Skaters!H3:H623)</f>
        <v>-8.038214371982523E-2</v>
      </c>
      <c r="I410" s="33">
        <f>(VLOOKUP($A410,Skaters!$A1:$V623,10,FALSE)-AVERAGE(Skaters!J3:J623))/STDEV(Skaters!J3:J623)</f>
        <v>-1.1569215068349241</v>
      </c>
      <c r="J410" s="33">
        <f>(VLOOKUP($A410,Skaters!$A1:$V623,11,FALSE)-AVERAGE(Skaters!K3:K623))/STDEV(Skaters!K3:K623)</f>
        <v>-0.71330992490944756</v>
      </c>
      <c r="K410" s="33">
        <f>(VLOOKUP($A410,Skaters!$A1:$V623,12,FALSE)-AVERAGE(Skaters!L3:L623))/STDEV(Skaters!L3:L623)</f>
        <v>-0.99273989333590917</v>
      </c>
      <c r="L410" s="33">
        <f>(VLOOKUP($A410,Skaters!$A1:$V623,13,FALSE)-AVERAGE(Skaters!M3:M623))/STDEV(Skaters!M3:M623)</f>
        <v>-1.0226178989665984</v>
      </c>
      <c r="M410" s="33">
        <f>(VLOOKUP($A410,Skaters!$A1:$V623,14,FALSE)-AVERAGE(Skaters!N3:N623))/STDEV(Skaters!N3:N623)</f>
        <v>-0.80987305187391467</v>
      </c>
      <c r="N410" s="33">
        <f>(VLOOKUP($A410,Skaters!$A1:$V623,15,FALSE)-AVERAGE(Skaters!O3:O623))/STDEV(Skaters!O3:O623)</f>
        <v>-0.91577268276806634</v>
      </c>
      <c r="O410" s="33">
        <f>(VLOOKUP($A410,Skaters!$A1:$V623,16,FALSE)-AVERAGE(Skaters!P3:P623))/STDEV(Skaters!P3:P623)</f>
        <v>0.3441046374741491</v>
      </c>
      <c r="P410" s="33">
        <f>(VLOOKUP($A410,Skaters!$A1:$V623,17,FALSE)-AVERAGE(Skaters!Q3:Q623))/STDEV(Skaters!Q3:Q623)</f>
        <v>-0.4355820139929949</v>
      </c>
      <c r="Q410" s="33">
        <f>(VLOOKUP($A410,Skaters!$A1:$V623,18,FALSE)-AVERAGE(Skaters!R3:R623))/STDEV(Skaters!R3:R623)</f>
        <v>1.2187413780087362</v>
      </c>
      <c r="R410" s="33">
        <f>(VLOOKUP($A410,Skaters!$A1:$V623,19,FALSE)-AVERAGE(Skaters!S3:S623))/STDEV(Skaters!S3:S623)</f>
        <v>-1.0240177676416053</v>
      </c>
      <c r="S410" s="33">
        <f>(VLOOKUP($A410,Skaters!$A1:$V623,20,FALSE)-AVERAGE(Skaters!T3:T623))/STDEV(Skaters!T3:T623)</f>
        <v>-0.5927671975926263</v>
      </c>
      <c r="T410" s="33">
        <f>(VLOOKUP($A410,Skaters!$A1:$V623,21,FALSE)-AVERAGE(Skaters!U3:U623))/STDEV(Skaters!U3:U623)</f>
        <v>-0.64690234740083585</v>
      </c>
      <c r="U410" s="33">
        <f>(VLOOKUP($A410,Skaters!$A1:$V623,22,FALSE)-AVERAGE(Skaters!V3:V623))/STDEV(Skaters!V3:V623)</f>
        <v>-1.2078191348136267</v>
      </c>
      <c r="V410" s="33">
        <f>IFERROR((VLOOKUP($A410,Skaters!A1:X623,23,FALSE)-AVERAGE(Skaters!W3:W623))/STDEV(Skaters!W3:W623),0)</f>
        <v>0</v>
      </c>
      <c r="W410" s="33">
        <f>IFERROR((VLOOKUP($A410,Skaters!A1:X623,24,FALSE)-AVERAGE(Skaters!X3:X623))/STDEV(Skaters!X3:X623),0)</f>
        <v>0</v>
      </c>
    </row>
    <row r="411" spans="1:23" ht="21.25" customHeight="1" x14ac:dyDescent="0.15">
      <c r="A411" s="44" t="s">
        <v>471</v>
      </c>
      <c r="B411" s="48" t="s">
        <v>83</v>
      </c>
      <c r="C411" s="49">
        <v>29</v>
      </c>
      <c r="D411" s="48" t="s">
        <v>60</v>
      </c>
      <c r="E411" s="40">
        <f t="shared" si="12"/>
        <v>-2.2578277041340469</v>
      </c>
      <c r="F411" s="41">
        <f t="shared" si="13"/>
        <v>-5.5068968393513336E-2</v>
      </c>
      <c r="G411" s="42">
        <f>VLOOKUP(A411,Skaters!A1:G623,7,FALSE)</f>
        <v>41</v>
      </c>
      <c r="H411" s="43">
        <f>(VLOOKUP($A411,Skaters!$A1:$V623,8,FALSE)-AVERAGE(Skaters!H3:H623))/STDEV(Skaters!H3:H623)</f>
        <v>-0.45905322816624139</v>
      </c>
      <c r="I411" s="33">
        <f>(VLOOKUP($A411,Skaters!$A1:$V623,10,FALSE)-AVERAGE(Skaters!J3:J623))/STDEV(Skaters!J3:J623)</f>
        <v>-0.11218671432549696</v>
      </c>
      <c r="J411" s="33">
        <f>(VLOOKUP($A411,Skaters!$A1:$V623,11,FALSE)-AVERAGE(Skaters!K3:K623))/STDEV(Skaters!K3:K623)</f>
        <v>-0.4705000002818146</v>
      </c>
      <c r="K411" s="33">
        <f>(VLOOKUP($A411,Skaters!$A1:$V623,12,FALSE)-AVERAGE(Skaters!L3:L623))/STDEV(Skaters!L3:L623)</f>
        <v>-0.34811579873317428</v>
      </c>
      <c r="L411" s="33">
        <f>(VLOOKUP($A411,Skaters!$A1:$V623,13,FALSE)-AVERAGE(Skaters!M3:M623))/STDEV(Skaters!M3:M623)</f>
        <v>-0.55512065341922501</v>
      </c>
      <c r="M411" s="33">
        <f>(VLOOKUP($A411,Skaters!$A1:$V623,14,FALSE)-AVERAGE(Skaters!N3:N623))/STDEV(Skaters!N3:N623)</f>
        <v>-0.47772382094290738</v>
      </c>
      <c r="N411" s="33">
        <f>(VLOOKUP($A411,Skaters!$A1:$V623,15,FALSE)-AVERAGE(Skaters!O3:O623))/STDEV(Skaters!O3:O623)</f>
        <v>-0.6328928175269708</v>
      </c>
      <c r="O411" s="33">
        <f>(VLOOKUP($A411,Skaters!$A1:$V623,16,FALSE)-AVERAGE(Skaters!P3:P623))/STDEV(Skaters!P3:P623)</f>
        <v>-0.85974658290086903</v>
      </c>
      <c r="P411" s="33">
        <f>(VLOOKUP($A411,Skaters!$A1:$V623,17,FALSE)-AVERAGE(Skaters!Q3:Q623))/STDEV(Skaters!Q3:Q623)</f>
        <v>-1.3020168990050869</v>
      </c>
      <c r="Q411" s="33">
        <f>(VLOOKUP($A411,Skaters!$A1:$V623,18,FALSE)-AVERAGE(Skaters!R3:R623))/STDEV(Skaters!R3:R623)</f>
        <v>0.37261906432032954</v>
      </c>
      <c r="R411" s="33">
        <f>(VLOOKUP($A411,Skaters!$A1:$V623,19,FALSE)-AVERAGE(Skaters!S3:S623))/STDEV(Skaters!S3:S623)</f>
        <v>-1.5644420686940521E-2</v>
      </c>
      <c r="S411" s="33">
        <f>(VLOOKUP($A411,Skaters!$A1:$V623,20,FALSE)-AVERAGE(Skaters!T3:T623))/STDEV(Skaters!T3:T623)</f>
        <v>-0.50159888959461663</v>
      </c>
      <c r="T411" s="33">
        <f>(VLOOKUP($A411,Skaters!$A1:$V623,21,FALSE)-AVERAGE(Skaters!U3:U623))/STDEV(Skaters!U3:U623)</f>
        <v>-0.47693059466019505</v>
      </c>
      <c r="U411" s="33">
        <f>(VLOOKUP($A411,Skaters!$A1:$V623,22,FALSE)-AVERAGE(Skaters!V3:V623))/STDEV(Skaters!V3:V623)</f>
        <v>0.41676130545183238</v>
      </c>
      <c r="V411" s="33">
        <f>IFERROR((VLOOKUP($A411,Skaters!A1:X623,23,FALSE)-AVERAGE(Skaters!W3:W623))/STDEV(Skaters!W3:W623),0)</f>
        <v>0</v>
      </c>
      <c r="W411" s="33">
        <f>IFERROR((VLOOKUP($A411,Skaters!A1:X623,24,FALSE)-AVERAGE(Skaters!X3:X623))/STDEV(Skaters!X3:X623),0)</f>
        <v>0</v>
      </c>
    </row>
    <row r="412" spans="1:23" ht="21.25" customHeight="1" x14ac:dyDescent="0.2">
      <c r="A412" s="47" t="s">
        <v>499</v>
      </c>
      <c r="B412" s="38" t="s">
        <v>72</v>
      </c>
      <c r="C412" s="39">
        <v>26</v>
      </c>
      <c r="D412" s="38" t="s">
        <v>59</v>
      </c>
      <c r="E412" s="40">
        <f t="shared" si="12"/>
        <v>-2.2670484908440294</v>
      </c>
      <c r="F412" s="41">
        <f t="shared" si="13"/>
        <v>-5.0378855352089538E-2</v>
      </c>
      <c r="G412" s="42">
        <f>VLOOKUP(A412,Skaters!A1:G623,7,FALSE)</f>
        <v>45</v>
      </c>
      <c r="H412" s="43">
        <f>(VLOOKUP($A412,Skaters!$A1:$V623,8,FALSE)-AVERAGE(Skaters!H3:H623))/STDEV(Skaters!H3:H623)</f>
        <v>-1.2441154879434073</v>
      </c>
      <c r="I412" s="33">
        <f>(VLOOKUP($A412,Skaters!$A1:$V623,10,FALSE)-AVERAGE(Skaters!J3:J623))/STDEV(Skaters!J3:J623)</f>
        <v>-9.7271770476518651E-2</v>
      </c>
      <c r="J412" s="33">
        <f>(VLOOKUP($A412,Skaters!$A1:$V623,11,FALSE)-AVERAGE(Skaters!K3:K623))/STDEV(Skaters!K3:K623)</f>
        <v>-0.79654346662590703</v>
      </c>
      <c r="K412" s="33">
        <f>(VLOOKUP($A412,Skaters!$A1:$V623,12,FALSE)-AVERAGE(Skaters!L3:L623))/STDEV(Skaters!L3:L623)</f>
        <v>-0.54569273393291273</v>
      </c>
      <c r="L412" s="33">
        <f>(VLOOKUP($A412,Skaters!$A1:$V623,13,FALSE)-AVERAGE(Skaters!M3:M623))/STDEV(Skaters!M3:M623)</f>
        <v>-0.4987806683401893</v>
      </c>
      <c r="M412" s="33">
        <f>(VLOOKUP($A412,Skaters!$A1:$V623,14,FALSE)-AVERAGE(Skaters!N3:N623))/STDEV(Skaters!N3:N623)</f>
        <v>-0.73679232003713901</v>
      </c>
      <c r="N412" s="33">
        <f>(VLOOKUP($A412,Skaters!$A1:$V623,15,FALSE)-AVERAGE(Skaters!O3:O623))/STDEV(Skaters!O3:O623)</f>
        <v>-0.8795202124407695</v>
      </c>
      <c r="O412" s="33">
        <f>(VLOOKUP($A412,Skaters!$A1:$V623,16,FALSE)-AVERAGE(Skaters!P3:P623))/STDEV(Skaters!P3:P623)</f>
        <v>-0.54629826341913246</v>
      </c>
      <c r="P412" s="33">
        <f>(VLOOKUP($A412,Skaters!$A1:$V623,17,FALSE)-AVERAGE(Skaters!Q3:Q623))/STDEV(Skaters!Q3:Q623)</f>
        <v>-8.1260218487878746E-2</v>
      </c>
      <c r="Q412" s="33">
        <f>(VLOOKUP($A412,Skaters!$A1:$V623,18,FALSE)-AVERAGE(Skaters!R3:R623))/STDEV(Skaters!R3:R623)</f>
        <v>0.55136589045848727</v>
      </c>
      <c r="R412" s="33">
        <f>(VLOOKUP($A412,Skaters!$A1:$V623,19,FALSE)-AVERAGE(Skaters!S3:S623))/STDEV(Skaters!S3:S623)</f>
        <v>0.13096334615055763</v>
      </c>
      <c r="S412" s="33">
        <f>(VLOOKUP($A412,Skaters!$A1:$V623,20,FALSE)-AVERAGE(Skaters!T3:T623))/STDEV(Skaters!T3:T623)</f>
        <v>0.83358056088844634</v>
      </c>
      <c r="T412" s="33">
        <f>(VLOOKUP($A412,Skaters!$A1:$V623,21,FALSE)-AVERAGE(Skaters!U3:U623))/STDEV(Skaters!U3:U623)</f>
        <v>0.7302894176104795</v>
      </c>
      <c r="U412" s="33">
        <f>(VLOOKUP($A412,Skaters!$A1:$V623,22,FALSE)-AVERAGE(Skaters!V3:V623))/STDEV(Skaters!V3:V623)</f>
        <v>1.1335923909476435</v>
      </c>
      <c r="V412" s="33">
        <f>IFERROR((VLOOKUP($A412,Skaters!A1:X623,23,FALSE)-AVERAGE(Skaters!W3:W623))/STDEV(Skaters!W3:W623),0)</f>
        <v>0</v>
      </c>
      <c r="W412" s="33">
        <f>IFERROR((VLOOKUP($A412,Skaters!A1:X623,24,FALSE)-AVERAGE(Skaters!X3:X623))/STDEV(Skaters!X3:X623),0)</f>
        <v>0</v>
      </c>
    </row>
    <row r="413" spans="1:23" ht="21.25" customHeight="1" x14ac:dyDescent="0.2">
      <c r="A413" s="47" t="s">
        <v>551</v>
      </c>
      <c r="B413" s="38" t="s">
        <v>65</v>
      </c>
      <c r="C413" s="39">
        <v>23</v>
      </c>
      <c r="D413" s="38" t="s">
        <v>84</v>
      </c>
      <c r="E413" s="40">
        <f t="shared" si="12"/>
        <v>-2.2808705868643209</v>
      </c>
      <c r="F413" s="41">
        <f t="shared" si="13"/>
        <v>-5.1837967883280017E-2</v>
      </c>
      <c r="G413" s="42">
        <f>VLOOKUP(A413,Skaters!A1:G623,7,FALSE)</f>
        <v>44</v>
      </c>
      <c r="H413" s="43">
        <f>(VLOOKUP($A413,Skaters!$A1:$V623,8,FALSE)-AVERAGE(Skaters!H3:H623))/STDEV(Skaters!H3:H623)</f>
        <v>-0.44090669237417596</v>
      </c>
      <c r="I413" s="33">
        <f>(VLOOKUP($A413,Skaters!$A1:$V623,10,FALSE)-AVERAGE(Skaters!J3:J623))/STDEV(Skaters!J3:J623)</f>
        <v>-1.2846983605260256</v>
      </c>
      <c r="J413" s="33">
        <f>(VLOOKUP($A413,Skaters!$A1:$V623,11,FALSE)-AVERAGE(Skaters!K3:K623))/STDEV(Skaters!K3:K623)</f>
        <v>-0.68801178321306877</v>
      </c>
      <c r="K413" s="33">
        <f>(VLOOKUP($A413,Skaters!$A1:$V623,12,FALSE)-AVERAGE(Skaters!L3:L623))/STDEV(Skaters!L3:L623)</f>
        <v>-1.0370694843343977</v>
      </c>
      <c r="L413" s="33">
        <f>(VLOOKUP($A413,Skaters!$A1:$V623,13,FALSE)-AVERAGE(Skaters!M3:M623))/STDEV(Skaters!M3:M623)</f>
        <v>-0.33805440949587534</v>
      </c>
      <c r="M413" s="33">
        <f>(VLOOKUP($A413,Skaters!$A1:$V623,14,FALSE)-AVERAGE(Skaters!N3:N623))/STDEV(Skaters!N3:N623)</f>
        <v>-0.78801671016386232</v>
      </c>
      <c r="N413" s="33">
        <f>(VLOOKUP($A413,Skaters!$A1:$V623,15,FALSE)-AVERAGE(Skaters!O3:O623))/STDEV(Skaters!O3:O623)</f>
        <v>-0.8726252284149516</v>
      </c>
      <c r="O413" s="33">
        <f>(VLOOKUP($A413,Skaters!$A1:$V623,16,FALSE)-AVERAGE(Skaters!P3:P623))/STDEV(Skaters!P3:P623)</f>
        <v>0.91568552228515065</v>
      </c>
      <c r="P413" s="33">
        <f>(VLOOKUP($A413,Skaters!$A1:$V623,17,FALSE)-AVERAGE(Skaters!Q3:Q623))/STDEV(Skaters!Q3:Q623)</f>
        <v>1.080733458562164</v>
      </c>
      <c r="Q413" s="33">
        <f>(VLOOKUP($A413,Skaters!$A1:$V623,18,FALSE)-AVERAGE(Skaters!R3:R623))/STDEV(Skaters!R3:R623)</f>
        <v>-1.3166327499550091E-2</v>
      </c>
      <c r="R413" s="33">
        <f>(VLOOKUP($A413,Skaters!$A1:$V623,19,FALSE)-AVERAGE(Skaters!S3:S623))/STDEV(Skaters!S3:S623)</f>
        <v>-1.1814633923340998</v>
      </c>
      <c r="S413" s="33">
        <f>(VLOOKUP($A413,Skaters!$A1:$V623,20,FALSE)-AVERAGE(Skaters!T3:T623))/STDEV(Skaters!T3:T623)</f>
        <v>-0.5927671975926263</v>
      </c>
      <c r="T413" s="33">
        <f>(VLOOKUP($A413,Skaters!$A1:$V623,21,FALSE)-AVERAGE(Skaters!U3:U623))/STDEV(Skaters!U3:U623)</f>
        <v>-0.64690234740083585</v>
      </c>
      <c r="U413" s="33">
        <f>(VLOOKUP($A413,Skaters!$A1:$V623,22,FALSE)-AVERAGE(Skaters!V3:V623))/STDEV(Skaters!V3:V623)</f>
        <v>-1.2078191348136267</v>
      </c>
      <c r="V413" s="33">
        <f>IFERROR((VLOOKUP($A413,Skaters!A1:X623,23,FALSE)-AVERAGE(Skaters!W3:W623))/STDEV(Skaters!W3:W623),0)</f>
        <v>0</v>
      </c>
      <c r="W413" s="33">
        <f>IFERROR((VLOOKUP($A413,Skaters!A1:X623,24,FALSE)-AVERAGE(Skaters!X3:X623))/STDEV(Skaters!X3:X623),0)</f>
        <v>0</v>
      </c>
    </row>
    <row r="414" spans="1:23" ht="21.25" customHeight="1" x14ac:dyDescent="0.15">
      <c r="A414" s="44" t="s">
        <v>556</v>
      </c>
      <c r="B414" s="45" t="s">
        <v>86</v>
      </c>
      <c r="C414" s="46">
        <v>27</v>
      </c>
      <c r="D414" s="45" t="s">
        <v>73</v>
      </c>
      <c r="E414" s="40">
        <f t="shared" si="12"/>
        <v>-2.2866307874025131</v>
      </c>
      <c r="F414" s="41">
        <f t="shared" si="13"/>
        <v>-5.5771482619573494E-2</v>
      </c>
      <c r="G414" s="42">
        <f>VLOOKUP(A414,Skaters!A1:G623,7,FALSE)</f>
        <v>41</v>
      </c>
      <c r="H414" s="43">
        <f>(VLOOKUP($A414,Skaters!$A1:$V623,8,FALSE)-AVERAGE(Skaters!H3:H623))/STDEV(Skaters!H3:H623)</f>
        <v>-0.7942154365878924</v>
      </c>
      <c r="I414" s="33">
        <f>(VLOOKUP($A414,Skaters!$A1:$V623,10,FALSE)-AVERAGE(Skaters!J3:J623))/STDEV(Skaters!J3:J623)</f>
        <v>-0.50965458333421931</v>
      </c>
      <c r="J414" s="33">
        <f>(VLOOKUP($A414,Skaters!$A1:$V623,11,FALSE)-AVERAGE(Skaters!K3:K623))/STDEV(Skaters!K3:K623)</f>
        <v>-0.77651647673952018</v>
      </c>
      <c r="K414" s="33">
        <f>(VLOOKUP($A414,Skaters!$A1:$V623,12,FALSE)-AVERAGE(Skaters!L3:L623))/STDEV(Skaters!L3:L623)</f>
        <v>-0.7274290750579584</v>
      </c>
      <c r="L414" s="33">
        <f>(VLOOKUP($A414,Skaters!$A1:$V623,13,FALSE)-AVERAGE(Skaters!M3:M623))/STDEV(Skaters!M3:M623)</f>
        <v>-0.64151625798462197</v>
      </c>
      <c r="M414" s="33">
        <f>(VLOOKUP($A414,Skaters!$A1:$V623,14,FALSE)-AVERAGE(Skaters!N3:N623))/STDEV(Skaters!N3:N623)</f>
        <v>-0.80765135533727739</v>
      </c>
      <c r="N414" s="33">
        <f>(VLOOKUP($A414,Skaters!$A1:$V623,15,FALSE)-AVERAGE(Skaters!O3:O623))/STDEV(Skaters!O3:O623)</f>
        <v>-0.919735079966021</v>
      </c>
      <c r="O414" s="33">
        <f>(VLOOKUP($A414,Skaters!$A1:$V623,16,FALSE)-AVERAGE(Skaters!P3:P623))/STDEV(Skaters!P3:P623)</f>
        <v>-0.43950283262927098</v>
      </c>
      <c r="P414" s="33">
        <f>(VLOOKUP($A414,Skaters!$A1:$V623,17,FALSE)-AVERAGE(Skaters!Q3:Q623))/STDEV(Skaters!Q3:Q623)</f>
        <v>2.2766442674474843</v>
      </c>
      <c r="Q414" s="33">
        <f>(VLOOKUP($A414,Skaters!$A1:$V623,18,FALSE)-AVERAGE(Skaters!R3:R623))/STDEV(Skaters!R3:R623)</f>
        <v>1.0002944432511405</v>
      </c>
      <c r="R414" s="33">
        <f>(VLOOKUP($A414,Skaters!$A1:$V623,19,FALSE)-AVERAGE(Skaters!S3:S623))/STDEV(Skaters!S3:S623)</f>
        <v>-0.4310357029436151</v>
      </c>
      <c r="S414" s="33">
        <f>(VLOOKUP($A414,Skaters!$A1:$V623,20,FALSE)-AVERAGE(Skaters!T3:T623))/STDEV(Skaters!T3:T623)</f>
        <v>-0.55594147260897653</v>
      </c>
      <c r="T414" s="33">
        <f>(VLOOKUP($A414,Skaters!$A1:$V623,21,FALSE)-AVERAGE(Skaters!U3:U623))/STDEV(Skaters!U3:U623)</f>
        <v>-0.59374118401605036</v>
      </c>
      <c r="U414" s="33">
        <f>(VLOOKUP($A414,Skaters!$A1:$V623,22,FALSE)-AVERAGE(Skaters!V3:V623))/STDEV(Skaters!V3:V623)</f>
        <v>0.68855794824889593</v>
      </c>
      <c r="V414" s="33">
        <f>IFERROR((VLOOKUP($A414,Skaters!A1:X623,23,FALSE)-AVERAGE(Skaters!W3:W623))/STDEV(Skaters!W3:W623),0)</f>
        <v>0</v>
      </c>
      <c r="W414" s="33">
        <f>IFERROR((VLOOKUP($A414,Skaters!A1:X623,24,FALSE)-AVERAGE(Skaters!X3:X623))/STDEV(Skaters!X3:X623),0)</f>
        <v>0</v>
      </c>
    </row>
    <row r="415" spans="1:23" ht="21.25" customHeight="1" x14ac:dyDescent="0.15">
      <c r="A415" s="37" t="s">
        <v>444</v>
      </c>
      <c r="B415" s="38" t="s">
        <v>135</v>
      </c>
      <c r="C415" s="39">
        <v>20</v>
      </c>
      <c r="D415" s="38" t="s">
        <v>73</v>
      </c>
      <c r="E415" s="40">
        <f t="shared" si="12"/>
        <v>-2.2910562291231158</v>
      </c>
      <c r="F415" s="41">
        <f t="shared" si="13"/>
        <v>-5.7276405728077892E-2</v>
      </c>
      <c r="G415" s="42">
        <f>VLOOKUP(A415,Skaters!A1:G623,7,FALSE)</f>
        <v>40</v>
      </c>
      <c r="H415" s="43">
        <f>(VLOOKUP($A415,Skaters!$A1:$V623,8,FALSE)-AVERAGE(Skaters!H3:H623))/STDEV(Skaters!H3:H623)</f>
        <v>-1.1135756199429483</v>
      </c>
      <c r="I415" s="33">
        <f>(VLOOKUP($A415,Skaters!$A1:$V623,10,FALSE)-AVERAGE(Skaters!J3:J623))/STDEV(Skaters!J3:J623)</f>
        <v>-0.1684649841400688</v>
      </c>
      <c r="J415" s="33">
        <f>(VLOOKUP($A415,Skaters!$A1:$V623,11,FALSE)-AVERAGE(Skaters!K3:K623))/STDEV(Skaters!K3:K623)</f>
        <v>-0.9879115852232625</v>
      </c>
      <c r="K415" s="33">
        <f>(VLOOKUP($A415,Skaters!$A1:$V623,12,FALSE)-AVERAGE(Skaters!L3:L623))/STDEV(Skaters!L3:L623)</f>
        <v>-0.69932777020680414</v>
      </c>
      <c r="L415" s="33">
        <f>(VLOOKUP($A415,Skaters!$A1:$V623,13,FALSE)-AVERAGE(Skaters!M3:M623))/STDEV(Skaters!M3:M623)</f>
        <v>0.23122741428770663</v>
      </c>
      <c r="M415" s="33">
        <f>(VLOOKUP($A415,Skaters!$A1:$V623,14,FALSE)-AVERAGE(Skaters!N3:N623))/STDEV(Skaters!N3:N623)</f>
        <v>0.31085745100511142</v>
      </c>
      <c r="N415" s="33">
        <f>(VLOOKUP($A415,Skaters!$A1:$V623,15,FALSE)-AVERAGE(Skaters!O3:O623))/STDEV(Skaters!O3:O623)</f>
        <v>-0.11639346410230227</v>
      </c>
      <c r="O415" s="33">
        <f>(VLOOKUP($A415,Skaters!$A1:$V623,16,FALSE)-AVERAGE(Skaters!P3:P623))/STDEV(Skaters!P3:P623)</f>
        <v>-1.1280171822476954</v>
      </c>
      <c r="P415" s="33">
        <f>(VLOOKUP($A415,Skaters!$A1:$V623,17,FALSE)-AVERAGE(Skaters!Q3:Q623))/STDEV(Skaters!Q3:Q623)</f>
        <v>-1.1539196062067474</v>
      </c>
      <c r="Q415" s="33">
        <f>(VLOOKUP($A415,Skaters!$A1:$V623,18,FALSE)-AVERAGE(Skaters!R3:R623))/STDEV(Skaters!R3:R623)</f>
        <v>-0.12149642769749346</v>
      </c>
      <c r="R415" s="33">
        <f>(VLOOKUP($A415,Skaters!$A1:$V623,19,FALSE)-AVERAGE(Skaters!S3:S623))/STDEV(Skaters!S3:S623)</f>
        <v>-0.15391949918959041</v>
      </c>
      <c r="S415" s="33">
        <f>(VLOOKUP($A415,Skaters!$A1:$V623,20,FALSE)-AVERAGE(Skaters!T3:T623))/STDEV(Skaters!T3:T623)</f>
        <v>-0.5927671975926263</v>
      </c>
      <c r="T415" s="33">
        <f>(VLOOKUP($A415,Skaters!$A1:$V623,21,FALSE)-AVERAGE(Skaters!U3:U623))/STDEV(Skaters!U3:U623)</f>
        <v>-0.64690234740083585</v>
      </c>
      <c r="U415" s="33">
        <f>(VLOOKUP($A415,Skaters!$A1:$V623,22,FALSE)-AVERAGE(Skaters!V3:V623))/STDEV(Skaters!V3:V623)</f>
        <v>-1.2078191348136267</v>
      </c>
      <c r="V415" s="33">
        <f>IFERROR((VLOOKUP($A415,Skaters!A1:X623,23,FALSE)-AVERAGE(Skaters!W3:W623))/STDEV(Skaters!W3:W623),0)</f>
        <v>0</v>
      </c>
      <c r="W415" s="33">
        <f>IFERROR((VLOOKUP($A415,Skaters!A1:X623,24,FALSE)-AVERAGE(Skaters!X3:X623))/STDEV(Skaters!X3:X623),0)</f>
        <v>0</v>
      </c>
    </row>
    <row r="416" spans="1:23" ht="21.25" customHeight="1" x14ac:dyDescent="0.15">
      <c r="A416" s="44" t="s">
        <v>492</v>
      </c>
      <c r="B416" s="45" t="s">
        <v>106</v>
      </c>
      <c r="C416" s="46">
        <v>28</v>
      </c>
      <c r="D416" s="45" t="s">
        <v>73</v>
      </c>
      <c r="E416" s="40">
        <f t="shared" si="12"/>
        <v>-2.3326853168393971</v>
      </c>
      <c r="F416" s="41">
        <f t="shared" si="13"/>
        <v>-5.9812444021523005E-2</v>
      </c>
      <c r="G416" s="42">
        <f>VLOOKUP(A416,Skaters!A1:G623,7,FALSE)</f>
        <v>39</v>
      </c>
      <c r="H416" s="43">
        <f>(VLOOKUP($A416,Skaters!$A1:$V623,8,FALSE)-AVERAGE(Skaters!H3:H623))/STDEV(Skaters!H3:H623)</f>
        <v>-1.1298736325577501</v>
      </c>
      <c r="I416" s="33">
        <f>(VLOOKUP($A416,Skaters!$A1:$V623,10,FALSE)-AVERAGE(Skaters!J3:J623))/STDEV(Skaters!J3:J623)</f>
        <v>-0.44465709692422406</v>
      </c>
      <c r="J416" s="33">
        <f>(VLOOKUP($A416,Skaters!$A1:$V623,11,FALSE)-AVERAGE(Skaters!K3:K623))/STDEV(Skaters!K3:K623)</f>
        <v>-0.63027599835694825</v>
      </c>
      <c r="K416" s="33">
        <f>(VLOOKUP($A416,Skaters!$A1:$V623,12,FALSE)-AVERAGE(Skaters!L3:L623))/STDEV(Skaters!L3:L623)</f>
        <v>-0.60503258569108331</v>
      </c>
      <c r="L416" s="33">
        <f>(VLOOKUP($A416,Skaters!$A1:$V623,13,FALSE)-AVERAGE(Skaters!M3:M623))/STDEV(Skaters!M3:M623)</f>
        <v>-0.57675168311315095</v>
      </c>
      <c r="M416" s="33">
        <f>(VLOOKUP($A416,Skaters!$A1:$V623,14,FALSE)-AVERAGE(Skaters!N3:N623))/STDEV(Skaters!N3:N623)</f>
        <v>2.0445382642146626E-2</v>
      </c>
      <c r="N416" s="33">
        <f>(VLOOKUP($A416,Skaters!$A1:$V623,15,FALSE)-AVERAGE(Skaters!O3:O623))/STDEV(Skaters!O3:O623)</f>
        <v>-0.28909540455461624</v>
      </c>
      <c r="O416" s="33">
        <f>(VLOOKUP($A416,Skaters!$A1:$V623,16,FALSE)-AVERAGE(Skaters!P3:P623))/STDEV(Skaters!P3:P623)</f>
        <v>-0.85217168525256437</v>
      </c>
      <c r="P416" s="33">
        <f>(VLOOKUP($A416,Skaters!$A1:$V623,17,FALSE)-AVERAGE(Skaters!Q3:Q623))/STDEV(Skaters!Q3:Q623)</f>
        <v>-0.45136583843559469</v>
      </c>
      <c r="Q416" s="33">
        <f>(VLOOKUP($A416,Skaters!$A1:$V623,18,FALSE)-AVERAGE(Skaters!R3:R623))/STDEV(Skaters!R3:R623)</f>
        <v>0.46026655136210676</v>
      </c>
      <c r="R416" s="33">
        <f>(VLOOKUP($A416,Skaters!$A1:$V623,19,FALSE)-AVERAGE(Skaters!S3:S623))/STDEV(Skaters!S3:S623)</f>
        <v>-0.30856014650160812</v>
      </c>
      <c r="S416" s="33">
        <f>(VLOOKUP($A416,Skaters!$A1:$V623,20,FALSE)-AVERAGE(Skaters!T3:T623))/STDEV(Skaters!T3:T623)</f>
        <v>-0.45047655323660385</v>
      </c>
      <c r="T416" s="33">
        <f>(VLOOKUP($A416,Skaters!$A1:$V623,21,FALSE)-AVERAGE(Skaters!U3:U623))/STDEV(Skaters!U3:U623)</f>
        <v>-0.47962301109295474</v>
      </c>
      <c r="U416" s="33">
        <f>(VLOOKUP($A416,Skaters!$A1:$V623,22,FALSE)-AVERAGE(Skaters!V3:V623))/STDEV(Skaters!V3:V623)</f>
        <v>0.91469955885411014</v>
      </c>
      <c r="V416" s="33">
        <f>IFERROR((VLOOKUP($A416,Skaters!A1:X623,23,FALSE)-AVERAGE(Skaters!W3:W623))/STDEV(Skaters!W3:W623),0)</f>
        <v>0</v>
      </c>
      <c r="W416" s="33">
        <f>IFERROR((VLOOKUP($A416,Skaters!A1:X623,24,FALSE)-AVERAGE(Skaters!X3:X623))/STDEV(Skaters!X3:X623),0)</f>
        <v>0</v>
      </c>
    </row>
    <row r="417" spans="1:23" ht="21.25" customHeight="1" x14ac:dyDescent="0.2">
      <c r="A417" s="47" t="s">
        <v>422</v>
      </c>
      <c r="B417" s="38" t="s">
        <v>186</v>
      </c>
      <c r="C417" s="39">
        <v>29</v>
      </c>
      <c r="D417" s="38" t="s">
        <v>73</v>
      </c>
      <c r="E417" s="40">
        <f t="shared" si="12"/>
        <v>-2.3369647845230972</v>
      </c>
      <c r="F417" s="41">
        <f t="shared" si="13"/>
        <v>-5.6999141085929197E-2</v>
      </c>
      <c r="G417" s="42">
        <f>VLOOKUP(A417,Skaters!A1:G623,7,FALSE)</f>
        <v>41</v>
      </c>
      <c r="H417" s="43">
        <f>(VLOOKUP($A417,Skaters!$A1:$V623,8,FALSE)-AVERAGE(Skaters!H3:H623))/STDEV(Skaters!H3:H623)</f>
        <v>-0.47593160181074373</v>
      </c>
      <c r="I417" s="33">
        <f>(VLOOKUP($A417,Skaters!$A1:$V623,10,FALSE)-AVERAGE(Skaters!J3:J623))/STDEV(Skaters!J3:J623)</f>
        <v>-0.16841661757542825</v>
      </c>
      <c r="J417" s="33">
        <f>(VLOOKUP($A417,Skaters!$A1:$V623,11,FALSE)-AVERAGE(Skaters!K3:K623))/STDEV(Skaters!K3:K623)</f>
        <v>-0.1030645624453851</v>
      </c>
      <c r="K417" s="33">
        <f>(VLOOKUP($A417,Skaters!$A1:$V623,12,FALSE)-AVERAGE(Skaters!L3:L623))/STDEV(Skaters!L3:L623)</f>
        <v>-0.14403038488908232</v>
      </c>
      <c r="L417" s="33">
        <f>(VLOOKUP($A417,Skaters!$A1:$V623,13,FALSE)-AVERAGE(Skaters!M3:M623))/STDEV(Skaters!M3:M623)</f>
        <v>-0.70898727844533127</v>
      </c>
      <c r="M417" s="33">
        <f>(VLOOKUP($A417,Skaters!$A1:$V623,14,FALSE)-AVERAGE(Skaters!N3:N623))/STDEV(Skaters!N3:N623)</f>
        <v>-0.20512403150156758</v>
      </c>
      <c r="N417" s="33">
        <f>(VLOOKUP($A417,Skaters!$A1:$V623,15,FALSE)-AVERAGE(Skaters!O3:O623))/STDEV(Skaters!O3:O623)</f>
        <v>-0.39548491971316385</v>
      </c>
      <c r="O417" s="33">
        <f>(VLOOKUP($A417,Skaters!$A1:$V623,16,FALSE)-AVERAGE(Skaters!P3:P623))/STDEV(Skaters!P3:P623)</f>
        <v>-0.57477337257014527</v>
      </c>
      <c r="P417" s="33">
        <f>(VLOOKUP($A417,Skaters!$A1:$V623,17,FALSE)-AVERAGE(Skaters!Q3:Q623))/STDEV(Skaters!Q3:Q623)</f>
        <v>-1.1681028978080548</v>
      </c>
      <c r="Q417" s="33">
        <f>(VLOOKUP($A417,Skaters!$A1:$V623,18,FALSE)-AVERAGE(Skaters!R3:R623))/STDEV(Skaters!R3:R623)</f>
        <v>-0.38623803377364352</v>
      </c>
      <c r="R417" s="33">
        <f>(VLOOKUP($A417,Skaters!$A1:$V623,19,FALSE)-AVERAGE(Skaters!S3:S623))/STDEV(Skaters!S3:S623)</f>
        <v>-0.22968192379228036</v>
      </c>
      <c r="S417" s="33">
        <f>(VLOOKUP($A417,Skaters!$A1:$V623,20,FALSE)-AVERAGE(Skaters!T3:T623))/STDEV(Skaters!T3:T623)</f>
        <v>-0.54992195282632295</v>
      </c>
      <c r="T417" s="33">
        <f>(VLOOKUP($A417,Skaters!$A1:$V623,21,FALSE)-AVERAGE(Skaters!U3:U623))/STDEV(Skaters!U3:U623)</f>
        <v>-0.56963584903949216</v>
      </c>
      <c r="U417" s="33">
        <f>(VLOOKUP($A417,Skaters!$A1:$V623,22,FALSE)-AVERAGE(Skaters!V3:V623))/STDEV(Skaters!V3:V623)</f>
        <v>0.45122469926598879</v>
      </c>
      <c r="V417" s="33">
        <f>IFERROR((VLOOKUP($A417,Skaters!A1:X623,23,FALSE)-AVERAGE(Skaters!W3:W623))/STDEV(Skaters!W3:W623),0)</f>
        <v>0</v>
      </c>
      <c r="W417" s="33">
        <f>IFERROR((VLOOKUP($A417,Skaters!A1:X623,24,FALSE)-AVERAGE(Skaters!X3:X623))/STDEV(Skaters!X3:X623),0)</f>
        <v>0</v>
      </c>
    </row>
    <row r="418" spans="1:23" ht="21.25" customHeight="1" x14ac:dyDescent="0.2">
      <c r="A418" s="47" t="s">
        <v>407</v>
      </c>
      <c r="B418" s="38" t="s">
        <v>100</v>
      </c>
      <c r="C418" s="39">
        <v>26</v>
      </c>
      <c r="D418" s="38" t="s">
        <v>73</v>
      </c>
      <c r="E418" s="40">
        <f t="shared" si="12"/>
        <v>-2.3445840851888193</v>
      </c>
      <c r="F418" s="41">
        <f t="shared" si="13"/>
        <v>-5.8614602129720486E-2</v>
      </c>
      <c r="G418" s="42">
        <f>VLOOKUP(A418,Skaters!A1:G623,7,FALSE)</f>
        <v>40</v>
      </c>
      <c r="H418" s="43">
        <f>(VLOOKUP($A418,Skaters!$A1:$V623,8,FALSE)-AVERAGE(Skaters!H3:H623))/STDEV(Skaters!H3:H623)</f>
        <v>-0.93215597819520135</v>
      </c>
      <c r="I418" s="33">
        <f>(VLOOKUP($A418,Skaters!$A1:$V623,10,FALSE)-AVERAGE(Skaters!J3:J623))/STDEV(Skaters!J3:J623)</f>
        <v>-0.14269697997005279</v>
      </c>
      <c r="J418" s="33">
        <f>(VLOOKUP($A418,Skaters!$A1:$V623,11,FALSE)-AVERAGE(Skaters!K3:K623))/STDEV(Skaters!K3:K623)</f>
        <v>-0.5463602556423911</v>
      </c>
      <c r="K418" s="33">
        <f>(VLOOKUP($A418,Skaters!$A1:$V623,12,FALSE)-AVERAGE(Skaters!L3:L623))/STDEV(Skaters!L3:L623)</f>
        <v>-0.41009658726194859</v>
      </c>
      <c r="L418" s="33">
        <f>(VLOOKUP($A418,Skaters!$A1:$V623,13,FALSE)-AVERAGE(Skaters!M3:M623))/STDEV(Skaters!M3:M623)</f>
        <v>-2.851167968455386E-2</v>
      </c>
      <c r="M418" s="33">
        <f>(VLOOKUP($A418,Skaters!$A1:$V623,14,FALSE)-AVERAGE(Skaters!N3:N623))/STDEV(Skaters!N3:N623)</f>
        <v>7.7622733226632046E-2</v>
      </c>
      <c r="N418" s="33">
        <f>(VLOOKUP($A418,Skaters!$A1:$V623,15,FALSE)-AVERAGE(Skaters!O3:O623))/STDEV(Skaters!O3:O623)</f>
        <v>-9.4723533541436755E-3</v>
      </c>
      <c r="O418" s="33">
        <f>(VLOOKUP($A418,Skaters!$A1:$V623,16,FALSE)-AVERAGE(Skaters!P3:P623))/STDEV(Skaters!P3:P623)</f>
        <v>-0.92281032147975561</v>
      </c>
      <c r="P418" s="33">
        <f>(VLOOKUP($A418,Skaters!$A1:$V623,17,FALSE)-AVERAGE(Skaters!Q3:Q623))/STDEV(Skaters!Q3:Q623)</f>
        <v>-0.39960672076427339</v>
      </c>
      <c r="Q418" s="33">
        <f>(VLOOKUP($A418,Skaters!$A1:$V623,18,FALSE)-AVERAGE(Skaters!R3:R623))/STDEV(Skaters!R3:R623)</f>
        <v>-0.69473249505792234</v>
      </c>
      <c r="R418" s="33">
        <f>(VLOOKUP($A418,Skaters!$A1:$V623,19,FALSE)-AVERAGE(Skaters!S3:S623))/STDEV(Skaters!S3:S623)</f>
        <v>-0.36645527486398022</v>
      </c>
      <c r="S418" s="33">
        <f>(VLOOKUP($A418,Skaters!$A1:$V623,20,FALSE)-AVERAGE(Skaters!T3:T623))/STDEV(Skaters!T3:T623)</f>
        <v>-0.59119070213992653</v>
      </c>
      <c r="T418" s="33">
        <f>(VLOOKUP($A418,Skaters!$A1:$V623,21,FALSE)-AVERAGE(Skaters!U3:U623))/STDEV(Skaters!U3:U623)</f>
        <v>-0.62270509709802713</v>
      </c>
      <c r="U418" s="33">
        <f>(VLOOKUP($A418,Skaters!$A1:$V623,22,FALSE)-AVERAGE(Skaters!V3:V623))/STDEV(Skaters!V3:V623)</f>
        <v>-0.9173487443790167</v>
      </c>
      <c r="V418" s="33">
        <f>IFERROR((VLOOKUP($A418,Skaters!A1:X623,23,FALSE)-AVERAGE(Skaters!W3:W623))/STDEV(Skaters!W3:W623),0)</f>
        <v>0</v>
      </c>
      <c r="W418" s="33">
        <f>IFERROR((VLOOKUP($A418,Skaters!A1:X623,24,FALSE)-AVERAGE(Skaters!X3:X623))/STDEV(Skaters!X3:X623),0)</f>
        <v>0</v>
      </c>
    </row>
    <row r="419" spans="1:23" ht="21.25" customHeight="1" x14ac:dyDescent="0.15">
      <c r="A419" s="44" t="s">
        <v>513</v>
      </c>
      <c r="B419" s="48" t="s">
        <v>68</v>
      </c>
      <c r="C419" s="49">
        <v>31</v>
      </c>
      <c r="D419" s="48" t="s">
        <v>103</v>
      </c>
      <c r="E419" s="40">
        <f t="shared" si="12"/>
        <v>-2.3996053722776551</v>
      </c>
      <c r="F419" s="41">
        <f t="shared" si="13"/>
        <v>-5.9990134306941376E-2</v>
      </c>
      <c r="G419" s="42">
        <f>VLOOKUP(A419,Skaters!A1:G623,7,FALSE)</f>
        <v>40</v>
      </c>
      <c r="H419" s="43">
        <f>(VLOOKUP($A419,Skaters!$A1:$V623,8,FALSE)-AVERAGE(Skaters!H3:H623))/STDEV(Skaters!H3:H623)</f>
        <v>-0.55126449764853369</v>
      </c>
      <c r="I419" s="33">
        <f>(VLOOKUP($A419,Skaters!$A1:$V623,10,FALSE)-AVERAGE(Skaters!J3:J623))/STDEV(Skaters!J3:J623)</f>
        <v>2.1434773128570537E-2</v>
      </c>
      <c r="J419" s="33">
        <f>(VLOOKUP($A419,Skaters!$A1:$V623,11,FALSE)-AVERAGE(Skaters!K3:K623))/STDEV(Skaters!K3:K623)</f>
        <v>-0.92120931353804059</v>
      </c>
      <c r="K419" s="33">
        <f>(VLOOKUP($A419,Skaters!$A1:$V623,12,FALSE)-AVERAGE(Skaters!L3:L623))/STDEV(Skaters!L3:L623)</f>
        <v>-0.56799378743358475</v>
      </c>
      <c r="L419" s="33">
        <f>(VLOOKUP($A419,Skaters!$A1:$V623,13,FALSE)-AVERAGE(Skaters!M3:M623))/STDEV(Skaters!M3:M623)</f>
        <v>-0.73607846762392626</v>
      </c>
      <c r="M419" s="33">
        <f>(VLOOKUP($A419,Skaters!$A1:$V623,14,FALSE)-AVERAGE(Skaters!N3:N623))/STDEV(Skaters!N3:N623)</f>
        <v>-0.80161105599003013</v>
      </c>
      <c r="N419" s="33">
        <f>(VLOOKUP($A419,Skaters!$A1:$V623,15,FALSE)-AVERAGE(Skaters!O3:O623))/STDEV(Skaters!O3:O623)</f>
        <v>-0.91412236253980761</v>
      </c>
      <c r="O419" s="33">
        <f>(VLOOKUP($A419,Skaters!$A1:$V623,16,FALSE)-AVERAGE(Skaters!P3:P623))/STDEV(Skaters!P3:P623)</f>
        <v>-0.12431176784870709</v>
      </c>
      <c r="P419" s="33">
        <f>(VLOOKUP($A419,Skaters!$A1:$V623,17,FALSE)-AVERAGE(Skaters!Q3:Q623))/STDEV(Skaters!Q3:Q623)</f>
        <v>1.1206347255914577</v>
      </c>
      <c r="Q419" s="33">
        <f>(VLOOKUP($A419,Skaters!$A1:$V623,18,FALSE)-AVERAGE(Skaters!R3:R623))/STDEV(Skaters!R3:R623)</f>
        <v>0.27468176614425599</v>
      </c>
      <c r="R419" s="33">
        <f>(VLOOKUP($A419,Skaters!$A1:$V623,19,FALSE)-AVERAGE(Skaters!S3:S623))/STDEV(Skaters!S3:S623)</f>
        <v>-8.0719600348851131E-2</v>
      </c>
      <c r="S419" s="33">
        <f>(VLOOKUP($A419,Skaters!$A1:$V623,20,FALSE)-AVERAGE(Skaters!T3:T623))/STDEV(Skaters!T3:T623)</f>
        <v>2.0794933158475377</v>
      </c>
      <c r="T419" s="33">
        <f>(VLOOKUP($A419,Skaters!$A1:$V623,21,FALSE)-AVERAGE(Skaters!U3:U623))/STDEV(Skaters!U3:U623)</f>
        <v>1.8993940009876276</v>
      </c>
      <c r="U419" s="33">
        <f>(VLOOKUP($A419,Skaters!$A1:$V623,22,FALSE)-AVERAGE(Skaters!V3:V623))/STDEV(Skaters!V3:V623)</f>
        <v>1.1482521254752998</v>
      </c>
      <c r="V419" s="33">
        <f>IFERROR((VLOOKUP($A419,Skaters!A1:X623,23,FALSE)-AVERAGE(Skaters!W3:W623))/STDEV(Skaters!W3:W623),0)</f>
        <v>0</v>
      </c>
      <c r="W419" s="33">
        <f>IFERROR((VLOOKUP($A419,Skaters!A1:X623,24,FALSE)-AVERAGE(Skaters!X3:X623))/STDEV(Skaters!X3:X623),0)</f>
        <v>0</v>
      </c>
    </row>
    <row r="420" spans="1:23" ht="21.25" customHeight="1" x14ac:dyDescent="0.15">
      <c r="A420" s="44" t="s">
        <v>404</v>
      </c>
      <c r="B420" s="48" t="s">
        <v>141</v>
      </c>
      <c r="C420" s="49">
        <v>34</v>
      </c>
      <c r="D420" s="48" t="s">
        <v>60</v>
      </c>
      <c r="E420" s="40">
        <f t="shared" si="12"/>
        <v>-2.3999382999970891</v>
      </c>
      <c r="F420" s="41">
        <f t="shared" si="13"/>
        <v>-5.8535080487733877E-2</v>
      </c>
      <c r="G420" s="42">
        <f>VLOOKUP(A420,Skaters!A1:G623,7,FALSE)</f>
        <v>41</v>
      </c>
      <c r="H420" s="43">
        <f>(VLOOKUP($A420,Skaters!$A1:$V623,8,FALSE)-AVERAGE(Skaters!H3:H623))/STDEV(Skaters!H3:H623)</f>
        <v>-0.77073771113335943</v>
      </c>
      <c r="I420" s="33">
        <f>(VLOOKUP($A420,Skaters!$A1:$V623,10,FALSE)-AVERAGE(Skaters!J3:J623))/STDEV(Skaters!J3:J623)</f>
        <v>-0.12598751097109093</v>
      </c>
      <c r="J420" s="33">
        <f>(VLOOKUP($A420,Skaters!$A1:$V623,11,FALSE)-AVERAGE(Skaters!K3:K623))/STDEV(Skaters!K3:K623)</f>
        <v>-0.1411044425874623</v>
      </c>
      <c r="K420" s="33">
        <f>(VLOOKUP($A420,Skaters!$A1:$V623,12,FALSE)-AVERAGE(Skaters!L3:L623))/STDEV(Skaters!L3:L623)</f>
        <v>-0.14791034375283732</v>
      </c>
      <c r="L420" s="33">
        <f>(VLOOKUP($A420,Skaters!$A1:$V623,13,FALSE)-AVERAGE(Skaters!M3:M623))/STDEV(Skaters!M3:M623)</f>
        <v>-0.56280934681054318</v>
      </c>
      <c r="M420" s="33">
        <f>(VLOOKUP($A420,Skaters!$A1:$V623,14,FALSE)-AVERAGE(Skaters!N3:N623))/STDEV(Skaters!N3:N623)</f>
        <v>0.50476587161976039</v>
      </c>
      <c r="N420" s="33">
        <f>(VLOOKUP($A420,Skaters!$A1:$V623,15,FALSE)-AVERAGE(Skaters!O3:O623))/STDEV(Skaters!O3:O623)</f>
        <v>0.16968565939682209</v>
      </c>
      <c r="O420" s="33">
        <f>(VLOOKUP($A420,Skaters!$A1:$V623,16,FALSE)-AVERAGE(Skaters!P3:P623))/STDEV(Skaters!P3:P623)</f>
        <v>-1.1561898785418407</v>
      </c>
      <c r="P420" s="33">
        <f>(VLOOKUP($A420,Skaters!$A1:$V623,17,FALSE)-AVERAGE(Skaters!Q3:Q623))/STDEV(Skaters!Q3:Q623)</f>
        <v>0.39334075134902541</v>
      </c>
      <c r="Q420" s="33">
        <f>(VLOOKUP($A420,Skaters!$A1:$V623,18,FALSE)-AVERAGE(Skaters!R3:R623))/STDEV(Skaters!R3:R623)</f>
        <v>-0.58353278048297441</v>
      </c>
      <c r="R420" s="33">
        <f>(VLOOKUP($A420,Skaters!$A1:$V623,19,FALSE)-AVERAGE(Skaters!S3:S623))/STDEV(Skaters!S3:S623)</f>
        <v>-0.24543779735918181</v>
      </c>
      <c r="S420" s="33">
        <f>(VLOOKUP($A420,Skaters!$A1:$V623,20,FALSE)-AVERAGE(Skaters!T3:T623))/STDEV(Skaters!T3:T623)</f>
        <v>0.81061002891810163</v>
      </c>
      <c r="T420" s="33">
        <f>(VLOOKUP($A420,Skaters!$A1:$V623,21,FALSE)-AVERAGE(Skaters!U3:U623))/STDEV(Skaters!U3:U623)</f>
        <v>0.68423600759908809</v>
      </c>
      <c r="U420" s="33">
        <f>(VLOOKUP($A420,Skaters!$A1:$V623,22,FALSE)-AVERAGE(Skaters!V3:V623))/STDEV(Skaters!V3:V623)</f>
        <v>1.153310943615691</v>
      </c>
      <c r="V420" s="33">
        <f>IFERROR((VLOOKUP($A420,Skaters!A1:X623,23,FALSE)-AVERAGE(Skaters!W3:W623))/STDEV(Skaters!W3:W623),0)</f>
        <v>0</v>
      </c>
      <c r="W420" s="33">
        <f>IFERROR((VLOOKUP($A420,Skaters!A1:X623,24,FALSE)-AVERAGE(Skaters!X3:X623))/STDEV(Skaters!X3:X623),0)</f>
        <v>0</v>
      </c>
    </row>
    <row r="421" spans="1:23" ht="21.25" customHeight="1" x14ac:dyDescent="0.15">
      <c r="A421" s="44" t="s">
        <v>458</v>
      </c>
      <c r="B421" s="45" t="s">
        <v>65</v>
      </c>
      <c r="C421" s="46">
        <v>28</v>
      </c>
      <c r="D421" s="45" t="s">
        <v>59</v>
      </c>
      <c r="E421" s="40">
        <f t="shared" si="12"/>
        <v>-2.4319614626401176</v>
      </c>
      <c r="F421" s="41">
        <f t="shared" si="13"/>
        <v>-5.5271851423639037E-2</v>
      </c>
      <c r="G421" s="42">
        <f>VLOOKUP(A421,Skaters!A1:G623,7,FALSE)</f>
        <v>44</v>
      </c>
      <c r="H421" s="43">
        <f>(VLOOKUP($A421,Skaters!$A1:$V623,8,FALSE)-AVERAGE(Skaters!H3:H623))/STDEV(Skaters!H3:H623)</f>
        <v>-0.22801137567269794</v>
      </c>
      <c r="I421" s="33">
        <f>(VLOOKUP($A421,Skaters!$A1:$V623,10,FALSE)-AVERAGE(Skaters!J3:J623))/STDEV(Skaters!J3:J623)</f>
        <v>-0.19436735311238576</v>
      </c>
      <c r="J421" s="33">
        <f>(VLOOKUP($A421,Skaters!$A1:$V623,11,FALSE)-AVERAGE(Skaters!K3:K623))/STDEV(Skaters!K3:K623)</f>
        <v>-0.48356779067047895</v>
      </c>
      <c r="K421" s="33">
        <f>(VLOOKUP($A421,Skaters!$A1:$V623,12,FALSE)-AVERAGE(Skaters!L3:L623))/STDEV(Skaters!L3:L623)</f>
        <v>-0.39503769955195001</v>
      </c>
      <c r="L421" s="33">
        <f>(VLOOKUP($A421,Skaters!$A1:$V623,13,FALSE)-AVERAGE(Skaters!M3:M623))/STDEV(Skaters!M3:M623)</f>
        <v>-0.56449829729125167</v>
      </c>
      <c r="M421" s="33">
        <f>(VLOOKUP($A421,Skaters!$A1:$V623,14,FALSE)-AVERAGE(Skaters!N3:N623))/STDEV(Skaters!N3:N623)</f>
        <v>-0.61115512641524239</v>
      </c>
      <c r="N421" s="33">
        <f>(VLOOKUP($A421,Skaters!$A1:$V623,15,FALSE)-AVERAGE(Skaters!O3:O623))/STDEV(Skaters!O3:O623)</f>
        <v>-0.4717890124822714</v>
      </c>
      <c r="O421" s="33">
        <f>(VLOOKUP($A421,Skaters!$A1:$V623,16,FALSE)-AVERAGE(Skaters!P3:P623))/STDEV(Skaters!P3:P623)</f>
        <v>-0.45147937162803675</v>
      </c>
      <c r="P421" s="33">
        <f>(VLOOKUP($A421,Skaters!$A1:$V623,17,FALSE)-AVERAGE(Skaters!Q3:Q623))/STDEV(Skaters!Q3:Q623)</f>
        <v>2.6316837307888967</v>
      </c>
      <c r="Q421" s="33">
        <f>(VLOOKUP($A421,Skaters!$A1:$V623,18,FALSE)-AVERAGE(Skaters!R3:R623))/STDEV(Skaters!R3:R623)</f>
        <v>-0.26625963745569287</v>
      </c>
      <c r="R421" s="33">
        <f>(VLOOKUP($A421,Skaters!$A1:$V623,19,FALSE)-AVERAGE(Skaters!S3:S623))/STDEV(Skaters!S3:S623)</f>
        <v>-6.6203074016046345E-2</v>
      </c>
      <c r="S421" s="33">
        <f>(VLOOKUP($A421,Skaters!$A1:$V623,20,FALSE)-AVERAGE(Skaters!T3:T623))/STDEV(Skaters!T3:T623)</f>
        <v>2.02703739658374</v>
      </c>
      <c r="T421" s="33">
        <f>(VLOOKUP($A421,Skaters!$A1:$V623,21,FALSE)-AVERAGE(Skaters!U3:U623))/STDEV(Skaters!U3:U623)</f>
        <v>1.9120362388352878</v>
      </c>
      <c r="U421" s="33">
        <f>(VLOOKUP($A421,Skaters!$A1:$V623,22,FALSE)-AVERAGE(Skaters!V3:V623))/STDEV(Skaters!V3:V623)</f>
        <v>1.120755568439157</v>
      </c>
      <c r="V421" s="33">
        <f>IFERROR((VLOOKUP($A421,Skaters!A1:X623,23,FALSE)-AVERAGE(Skaters!W3:W623))/STDEV(Skaters!W3:W623),0)</f>
        <v>0</v>
      </c>
      <c r="W421" s="33">
        <f>IFERROR((VLOOKUP($A421,Skaters!A1:X623,24,FALSE)-AVERAGE(Skaters!X3:X623))/STDEV(Skaters!X3:X623),0)</f>
        <v>0</v>
      </c>
    </row>
    <row r="422" spans="1:23" ht="21.25" customHeight="1" x14ac:dyDescent="0.2">
      <c r="A422" s="47" t="s">
        <v>534</v>
      </c>
      <c r="B422" s="38" t="s">
        <v>186</v>
      </c>
      <c r="C422" s="39">
        <v>29</v>
      </c>
      <c r="D422" s="38" t="s">
        <v>84</v>
      </c>
      <c r="E422" s="40">
        <f t="shared" si="12"/>
        <v>-2.4347216471619886</v>
      </c>
      <c r="F422" s="41">
        <f t="shared" si="13"/>
        <v>-5.9383454808828992E-2</v>
      </c>
      <c r="G422" s="42">
        <f>VLOOKUP(A422,Skaters!A1:G623,7,FALSE)</f>
        <v>41</v>
      </c>
      <c r="H422" s="43">
        <f>(VLOOKUP($A422,Skaters!$A1:$V623,8,FALSE)-AVERAGE(Skaters!H3:H623))/STDEV(Skaters!H3:H623)</f>
        <v>0.65472985579664078</v>
      </c>
      <c r="I422" s="33">
        <f>(VLOOKUP($A422,Skaters!$A1:$V623,10,FALSE)-AVERAGE(Skaters!J3:J623))/STDEV(Skaters!J3:J623)</f>
        <v>-0.94164096699544586</v>
      </c>
      <c r="J422" s="33">
        <f>(VLOOKUP($A422,Skaters!$A1:$V623,11,FALSE)-AVERAGE(Skaters!K3:K623))/STDEV(Skaters!K3:K623)</f>
        <v>-0.63656363285715445</v>
      </c>
      <c r="K422" s="33">
        <f>(VLOOKUP($A422,Skaters!$A1:$V623,12,FALSE)-AVERAGE(Skaters!L3:L623))/STDEV(Skaters!L3:L623)</f>
        <v>-0.84314414937956061</v>
      </c>
      <c r="L422" s="33">
        <f>(VLOOKUP($A422,Skaters!$A1:$V623,13,FALSE)-AVERAGE(Skaters!M3:M623))/STDEV(Skaters!M3:M623)</f>
        <v>-0.62928697748800722</v>
      </c>
      <c r="M422" s="33">
        <f>(VLOOKUP($A422,Skaters!$A1:$V623,14,FALSE)-AVERAGE(Skaters!N3:N623))/STDEV(Skaters!N3:N623)</f>
        <v>-0.80519919785525829</v>
      </c>
      <c r="N422" s="33">
        <f>(VLOOKUP($A422,Skaters!$A1:$V623,15,FALSE)-AVERAGE(Skaters!O3:O623))/STDEV(Skaters!O3:O623)</f>
        <v>-0.90654584574298724</v>
      </c>
      <c r="O422" s="33">
        <f>(VLOOKUP($A422,Skaters!$A1:$V623,16,FALSE)-AVERAGE(Skaters!P3:P623))/STDEV(Skaters!P3:P623)</f>
        <v>1.0156633080659399</v>
      </c>
      <c r="P422" s="33">
        <f>(VLOOKUP($A422,Skaters!$A1:$V623,17,FALSE)-AVERAGE(Skaters!Q3:Q623))/STDEV(Skaters!Q3:Q623)</f>
        <v>1.7445257853518557</v>
      </c>
      <c r="Q422" s="33">
        <f>(VLOOKUP($A422,Skaters!$A1:$V623,18,FALSE)-AVERAGE(Skaters!R3:R623))/STDEV(Skaters!R3:R623)</f>
        <v>-0.33634753214433394</v>
      </c>
      <c r="R422" s="33">
        <f>(VLOOKUP($A422,Skaters!$A1:$V623,19,FALSE)-AVERAGE(Skaters!S3:S623))/STDEV(Skaters!S3:S623)</f>
        <v>-0.90622918198064573</v>
      </c>
      <c r="S422" s="33">
        <f>(VLOOKUP($A422,Skaters!$A1:$V623,20,FALSE)-AVERAGE(Skaters!T3:T623))/STDEV(Skaters!T3:T623)</f>
        <v>-0.5927671975926263</v>
      </c>
      <c r="T422" s="33">
        <f>(VLOOKUP($A422,Skaters!$A1:$V623,21,FALSE)-AVERAGE(Skaters!U3:U623))/STDEV(Skaters!U3:U623)</f>
        <v>-0.64690234740083585</v>
      </c>
      <c r="U422" s="33">
        <f>(VLOOKUP($A422,Skaters!$A1:$V623,22,FALSE)-AVERAGE(Skaters!V3:V623))/STDEV(Skaters!V3:V623)</f>
        <v>-1.2078191348136267</v>
      </c>
      <c r="V422" s="33">
        <f>IFERROR((VLOOKUP($A422,Skaters!A1:X623,23,FALSE)-AVERAGE(Skaters!W3:W623))/STDEV(Skaters!W3:W623),0)</f>
        <v>0</v>
      </c>
      <c r="W422" s="33">
        <f>IFERROR((VLOOKUP($A422,Skaters!A1:X623,24,FALSE)-AVERAGE(Skaters!X3:X623))/STDEV(Skaters!X3:X623),0)</f>
        <v>0</v>
      </c>
    </row>
    <row r="423" spans="1:23" ht="21.25" customHeight="1" x14ac:dyDescent="0.15">
      <c r="A423" s="44" t="s">
        <v>608</v>
      </c>
      <c r="B423" s="45" t="s">
        <v>72</v>
      </c>
      <c r="C423" s="46">
        <v>34</v>
      </c>
      <c r="D423" s="45" t="s">
        <v>84</v>
      </c>
      <c r="E423" s="40">
        <f t="shared" si="12"/>
        <v>-2.4647139876383681</v>
      </c>
      <c r="F423" s="41">
        <f t="shared" si="13"/>
        <v>-5.4771421947519293E-2</v>
      </c>
      <c r="G423" s="42">
        <f>VLOOKUP(A423,Skaters!A1:G623,7,FALSE)</f>
        <v>45</v>
      </c>
      <c r="H423" s="43">
        <f>(VLOOKUP($A423,Skaters!$A1:$V623,8,FALSE)-AVERAGE(Skaters!H3:H623))/STDEV(Skaters!H3:H623)</f>
        <v>-0.3378586703154603</v>
      </c>
      <c r="I423" s="33">
        <f>(VLOOKUP($A423,Skaters!$A1:$V623,10,FALSE)-AVERAGE(Skaters!J3:J623))/STDEV(Skaters!J3:J623)</f>
        <v>-1.2541881300078068</v>
      </c>
      <c r="J423" s="33">
        <f>(VLOOKUP($A423,Skaters!$A1:$V623,11,FALSE)-AVERAGE(Skaters!K3:K623))/STDEV(Skaters!K3:K623)</f>
        <v>-0.73938123159970914</v>
      </c>
      <c r="K423" s="33">
        <f>(VLOOKUP($A423,Skaters!$A1:$V623,12,FALSE)-AVERAGE(Skaters!L3:L623))/STDEV(Skaters!L3:L623)</f>
        <v>-1.0549301092995638</v>
      </c>
      <c r="L423" s="33">
        <f>(VLOOKUP($A423,Skaters!$A1:$V623,13,FALSE)-AVERAGE(Skaters!M3:M623))/STDEV(Skaters!M3:M623)</f>
        <v>-0.9241525224484195</v>
      </c>
      <c r="M423" s="33">
        <f>(VLOOKUP($A423,Skaters!$A1:$V623,14,FALSE)-AVERAGE(Skaters!N3:N623))/STDEV(Skaters!N3:N623)</f>
        <v>-0.80443543067272372</v>
      </c>
      <c r="N423" s="33">
        <f>(VLOOKUP($A423,Skaters!$A1:$V623,15,FALSE)-AVERAGE(Skaters!O3:O623))/STDEV(Skaters!O3:O623)</f>
        <v>-0.90503806323839453</v>
      </c>
      <c r="O423" s="33">
        <f>(VLOOKUP($A423,Skaters!$A1:$V623,16,FALSE)-AVERAGE(Skaters!P3:P623))/STDEV(Skaters!P3:P623)</f>
        <v>1.0285937679923649</v>
      </c>
      <c r="P423" s="33">
        <f>(VLOOKUP($A423,Skaters!$A1:$V623,17,FALSE)-AVERAGE(Skaters!Q3:Q623))/STDEV(Skaters!Q3:Q623)</f>
        <v>-9.0648223006857945E-2</v>
      </c>
      <c r="Q423" s="33">
        <f>(VLOOKUP($A423,Skaters!$A1:$V623,18,FALSE)-AVERAGE(Skaters!R3:R623))/STDEV(Skaters!R3:R623)</f>
        <v>0.32945219166359696</v>
      </c>
      <c r="R423" s="33">
        <f>(VLOOKUP($A423,Skaters!$A1:$V623,19,FALSE)-AVERAGE(Skaters!S3:S623))/STDEV(Skaters!S3:S623)</f>
        <v>-1.1358897732850148</v>
      </c>
      <c r="S423" s="33">
        <f>(VLOOKUP($A423,Skaters!$A1:$V623,20,FALSE)-AVERAGE(Skaters!T3:T623))/STDEV(Skaters!T3:T623)</f>
        <v>-0.5927671975926263</v>
      </c>
      <c r="T423" s="33">
        <f>(VLOOKUP($A423,Skaters!$A1:$V623,21,FALSE)-AVERAGE(Skaters!U3:U623))/STDEV(Skaters!U3:U623)</f>
        <v>-0.64690234740083585</v>
      </c>
      <c r="U423" s="33">
        <f>(VLOOKUP($A423,Skaters!$A1:$V623,22,FALSE)-AVERAGE(Skaters!V3:V623))/STDEV(Skaters!V3:V623)</f>
        <v>-1.2078191348136267</v>
      </c>
      <c r="V423" s="33">
        <f>IFERROR((VLOOKUP($A423,Skaters!A1:X623,23,FALSE)-AVERAGE(Skaters!W3:W623))/STDEV(Skaters!W3:W623),0)</f>
        <v>0</v>
      </c>
      <c r="W423" s="33">
        <f>IFERROR((VLOOKUP($A423,Skaters!A1:X623,24,FALSE)-AVERAGE(Skaters!X3:X623))/STDEV(Skaters!X3:X623),0)</f>
        <v>0</v>
      </c>
    </row>
    <row r="424" spans="1:23" ht="21.25" customHeight="1" x14ac:dyDescent="0.15">
      <c r="A424" s="44" t="s">
        <v>525</v>
      </c>
      <c r="B424" s="45" t="s">
        <v>72</v>
      </c>
      <c r="C424" s="46">
        <v>29</v>
      </c>
      <c r="D424" s="45" t="s">
        <v>103</v>
      </c>
      <c r="E424" s="40">
        <f t="shared" si="12"/>
        <v>-2.4761928960660011</v>
      </c>
      <c r="F424" s="41">
        <f t="shared" si="13"/>
        <v>-5.5026508801466693E-2</v>
      </c>
      <c r="G424" s="42">
        <f>VLOOKUP(A424,Skaters!A1:G623,7,FALSE)</f>
        <v>45</v>
      </c>
      <c r="H424" s="43">
        <f>(VLOOKUP($A424,Skaters!$A1:$V623,8,FALSE)-AVERAGE(Skaters!H3:H623))/STDEV(Skaters!H3:H623)</f>
        <v>-1.6870741303229053</v>
      </c>
      <c r="I424" s="33">
        <f>(VLOOKUP($A424,Skaters!$A1:$V623,10,FALSE)-AVERAGE(Skaters!J3:J623))/STDEV(Skaters!J3:J623)</f>
        <v>-0.35094586201016681</v>
      </c>
      <c r="J424" s="33">
        <f>(VLOOKUP($A424,Skaters!$A1:$V623,11,FALSE)-AVERAGE(Skaters!K3:K623))/STDEV(Skaters!K3:K623)</f>
        <v>-0.96493984826293477</v>
      </c>
      <c r="K424" s="33">
        <f>(VLOOKUP($A424,Skaters!$A1:$V623,12,FALSE)-AVERAGE(Skaters!L3:L623))/STDEV(Skaters!L3:L623)</f>
        <v>-0.77089237665063681</v>
      </c>
      <c r="L424" s="33">
        <f>(VLOOKUP($A424,Skaters!$A1:$V623,13,FALSE)-AVERAGE(Skaters!M3:M623))/STDEV(Skaters!M3:M623)</f>
        <v>-0.23977278272124511</v>
      </c>
      <c r="M424" s="33">
        <f>(VLOOKUP($A424,Skaters!$A1:$V623,14,FALSE)-AVERAGE(Skaters!N3:N623))/STDEV(Skaters!N3:N623)</f>
        <v>-0.79504890288059726</v>
      </c>
      <c r="N424" s="33">
        <f>(VLOOKUP($A424,Skaters!$A1:$V623,15,FALSE)-AVERAGE(Skaters!O3:O623))/STDEV(Skaters!O3:O623)</f>
        <v>-0.90089889768239229</v>
      </c>
      <c r="O424" s="33">
        <f>(VLOOKUP($A424,Skaters!$A1:$V623,16,FALSE)-AVERAGE(Skaters!P3:P623))/STDEV(Skaters!P3:P623)</f>
        <v>-0.63084814114506527</v>
      </c>
      <c r="P424" s="33">
        <f>(VLOOKUP($A424,Skaters!$A1:$V623,17,FALSE)-AVERAGE(Skaters!Q3:Q623))/STDEV(Skaters!Q3:Q623)</f>
        <v>0.31091131590768356</v>
      </c>
      <c r="Q424" s="33">
        <f>(VLOOKUP($A424,Skaters!$A1:$V623,18,FALSE)-AVERAGE(Skaters!R3:R623))/STDEV(Skaters!R3:R623)</f>
        <v>0.61121263575580298</v>
      </c>
      <c r="R424" s="33">
        <f>(VLOOKUP($A424,Skaters!$A1:$V623,19,FALSE)-AVERAGE(Skaters!S3:S623))/STDEV(Skaters!S3:S623)</f>
        <v>-0.1468162975823705</v>
      </c>
      <c r="S424" s="33">
        <f>(VLOOKUP($A424,Skaters!$A1:$V623,20,FALSE)-AVERAGE(Skaters!T3:T623))/STDEV(Skaters!T3:T623)</f>
        <v>0.32677761533006411</v>
      </c>
      <c r="T424" s="33">
        <f>(VLOOKUP($A424,Skaters!$A1:$V623,21,FALSE)-AVERAGE(Skaters!U3:U623))/STDEV(Skaters!U3:U623)</f>
        <v>0.44798840192116385</v>
      </c>
      <c r="U424" s="33">
        <f>(VLOOKUP($A424,Skaters!$A1:$V623,22,FALSE)-AVERAGE(Skaters!V3:V623))/STDEV(Skaters!V3:V623)</f>
        <v>0.90055969275593539</v>
      </c>
      <c r="V424" s="33">
        <f>IFERROR((VLOOKUP($A424,Skaters!A1:X623,23,FALSE)-AVERAGE(Skaters!W3:W623))/STDEV(Skaters!W3:W623),0)</f>
        <v>0</v>
      </c>
      <c r="W424" s="33">
        <f>IFERROR((VLOOKUP($A424,Skaters!A1:X623,24,FALSE)-AVERAGE(Skaters!X3:X623))/STDEV(Skaters!X3:X623),0)</f>
        <v>0</v>
      </c>
    </row>
    <row r="425" spans="1:23" ht="21.25" customHeight="1" x14ac:dyDescent="0.2">
      <c r="A425" s="47" t="s">
        <v>464</v>
      </c>
      <c r="B425" s="38" t="s">
        <v>138</v>
      </c>
      <c r="C425" s="39">
        <v>26</v>
      </c>
      <c r="D425" s="38" t="s">
        <v>84</v>
      </c>
      <c r="E425" s="40">
        <f t="shared" si="12"/>
        <v>-2.4829432499878692</v>
      </c>
      <c r="F425" s="41">
        <f t="shared" si="13"/>
        <v>-5.7742866278787656E-2</v>
      </c>
      <c r="G425" s="42">
        <f>VLOOKUP(A425,Skaters!A1:G623,7,FALSE)</f>
        <v>43</v>
      </c>
      <c r="H425" s="43">
        <f>(VLOOKUP($A425,Skaters!$A1:$V623,8,FALSE)-AVERAGE(Skaters!H3:H623))/STDEV(Skaters!H3:H623)</f>
        <v>1.1830736123731898</v>
      </c>
      <c r="I425" s="33">
        <f>(VLOOKUP($A425,Skaters!$A1:$V623,10,FALSE)-AVERAGE(Skaters!J3:J623))/STDEV(Skaters!J3:J623)</f>
        <v>-0.93769231224047145</v>
      </c>
      <c r="J425" s="33">
        <f>(VLOOKUP($A425,Skaters!$A1:$V623,11,FALSE)-AVERAGE(Skaters!K3:K623))/STDEV(Skaters!K3:K623)</f>
        <v>-8.2587583231870584E-3</v>
      </c>
      <c r="K425" s="33">
        <f>(VLOOKUP($A425,Skaters!$A1:$V623,12,FALSE)-AVERAGE(Skaters!L3:L623))/STDEV(Skaters!L3:L623)</f>
        <v>-0.44699884158112052</v>
      </c>
      <c r="L425" s="33">
        <f>(VLOOKUP($A425,Skaters!$A1:$V623,13,FALSE)-AVERAGE(Skaters!M3:M623))/STDEV(Skaters!M3:M623)</f>
        <v>-0.84631125277367869</v>
      </c>
      <c r="M425" s="33">
        <f>(VLOOKUP($A425,Skaters!$A1:$V623,14,FALSE)-AVERAGE(Skaters!N3:N623))/STDEV(Skaters!N3:N623)</f>
        <v>-0.80050560281281102</v>
      </c>
      <c r="N425" s="33">
        <f>(VLOOKUP($A425,Skaters!$A1:$V623,15,FALSE)-AVERAGE(Skaters!O3:O623))/STDEV(Skaters!O3:O623)</f>
        <v>-0.89728003719494198</v>
      </c>
      <c r="O425" s="33">
        <f>(VLOOKUP($A425,Skaters!$A1:$V623,16,FALSE)-AVERAGE(Skaters!P3:P623))/STDEV(Skaters!P3:P623)</f>
        <v>1.7012671865054192</v>
      </c>
      <c r="P425" s="33">
        <f>(VLOOKUP($A425,Skaters!$A1:$V623,17,FALSE)-AVERAGE(Skaters!Q3:Q623))/STDEV(Skaters!Q3:Q623)</f>
        <v>0.50511224208615146</v>
      </c>
      <c r="Q425" s="33">
        <f>(VLOOKUP($A425,Skaters!$A1:$V623,18,FALSE)-AVERAGE(Skaters!R3:R623))/STDEV(Skaters!R3:R623)</f>
        <v>-1.4946680759610094</v>
      </c>
      <c r="R425" s="33">
        <f>(VLOOKUP($A425,Skaters!$A1:$V623,19,FALSE)-AVERAGE(Skaters!S3:S623))/STDEV(Skaters!S3:S623)</f>
        <v>-0.97808331794503289</v>
      </c>
      <c r="S425" s="33">
        <f>(VLOOKUP($A425,Skaters!$A1:$V623,20,FALSE)-AVERAGE(Skaters!T3:T623))/STDEV(Skaters!T3:T623)</f>
        <v>-0.5927671975926263</v>
      </c>
      <c r="T425" s="33">
        <f>(VLOOKUP($A425,Skaters!$A1:$V623,21,FALSE)-AVERAGE(Skaters!U3:U623))/STDEV(Skaters!U3:U623)</f>
        <v>-0.64690234740083585</v>
      </c>
      <c r="U425" s="33">
        <f>(VLOOKUP($A425,Skaters!$A1:$V623,22,FALSE)-AVERAGE(Skaters!V3:V623))/STDEV(Skaters!V3:V623)</f>
        <v>-1.2078191348136267</v>
      </c>
      <c r="V425" s="33">
        <f>IFERROR((VLOOKUP($A425,Skaters!A1:X623,23,FALSE)-AVERAGE(Skaters!W3:W623))/STDEV(Skaters!W3:W623),0)</f>
        <v>0</v>
      </c>
      <c r="W425" s="33">
        <f>IFERROR((VLOOKUP($A425,Skaters!A1:X623,24,FALSE)-AVERAGE(Skaters!X3:X623))/STDEV(Skaters!X3:X623),0)</f>
        <v>0</v>
      </c>
    </row>
    <row r="426" spans="1:23" ht="21.25" customHeight="1" x14ac:dyDescent="0.15">
      <c r="A426" s="37" t="s">
        <v>433</v>
      </c>
      <c r="B426" s="38" t="s">
        <v>58</v>
      </c>
      <c r="C426" s="39">
        <v>31</v>
      </c>
      <c r="D426" s="38" t="s">
        <v>63</v>
      </c>
      <c r="E426" s="40">
        <f t="shared" si="12"/>
        <v>-2.5197752020017341</v>
      </c>
      <c r="F426" s="41">
        <f t="shared" si="13"/>
        <v>-5.5995004488927427E-2</v>
      </c>
      <c r="G426" s="42">
        <f>VLOOKUP(A426,Skaters!A1:G623,7,FALSE)</f>
        <v>45</v>
      </c>
      <c r="H426" s="43">
        <f>(VLOOKUP($A426,Skaters!$A1:$V623,8,FALSE)-AVERAGE(Skaters!H3:H623))/STDEV(Skaters!H3:H623)</f>
        <v>-0.7772263226615056</v>
      </c>
      <c r="I426" s="33">
        <f>(VLOOKUP($A426,Skaters!$A1:$V623,10,FALSE)-AVERAGE(Skaters!J3:J623))/STDEV(Skaters!J3:J623)</f>
        <v>4.2080387610525682E-2</v>
      </c>
      <c r="J426" s="33">
        <f>(VLOOKUP($A426,Skaters!$A1:$V623,11,FALSE)-AVERAGE(Skaters!K3:K623))/STDEV(Skaters!K3:K623)</f>
        <v>-0.17852651763619529</v>
      </c>
      <c r="K426" s="33">
        <f>(VLOOKUP($A426,Skaters!$A1:$V623,12,FALSE)-AVERAGE(Skaters!L3:L623))/STDEV(Skaters!L3:L623)</f>
        <v>-9.220488478046171E-2</v>
      </c>
      <c r="L426" s="33">
        <f>(VLOOKUP($A426,Skaters!$A1:$V623,13,FALSE)-AVERAGE(Skaters!M3:M623))/STDEV(Skaters!M3:M623)</f>
        <v>-0.62576819129491912</v>
      </c>
      <c r="M426" s="33">
        <f>(VLOOKUP($A426,Skaters!$A1:$V623,14,FALSE)-AVERAGE(Skaters!N3:N623))/STDEV(Skaters!N3:N623)</f>
        <v>-0.21816675941071362</v>
      </c>
      <c r="N426" s="33">
        <f>(VLOOKUP($A426,Skaters!$A1:$V623,15,FALSE)-AVERAGE(Skaters!O3:O623))/STDEV(Skaters!O3:O623)</f>
        <v>-0.6137670076395515</v>
      </c>
      <c r="O426" s="33">
        <f>(VLOOKUP($A426,Skaters!$A1:$V623,16,FALSE)-AVERAGE(Skaters!P3:P623))/STDEV(Skaters!P3:P623)</f>
        <v>-1.1872191460414814</v>
      </c>
      <c r="P426" s="33">
        <f>(VLOOKUP($A426,Skaters!$A1:$V623,17,FALSE)-AVERAGE(Skaters!Q3:Q623))/STDEV(Skaters!Q3:Q623)</f>
        <v>2.3554036288422964</v>
      </c>
      <c r="Q426" s="33">
        <f>(VLOOKUP($A426,Skaters!$A1:$V623,18,FALSE)-AVERAGE(Skaters!R3:R623))/STDEV(Skaters!R3:R623)</f>
        <v>4.3425272999887597E-2</v>
      </c>
      <c r="R426" s="33">
        <f>(VLOOKUP($A426,Skaters!$A1:$V623,19,FALSE)-AVERAGE(Skaters!S3:S623))/STDEV(Skaters!S3:S623)</f>
        <v>-3.5936497951789916E-2</v>
      </c>
      <c r="S426" s="33">
        <f>(VLOOKUP($A426,Skaters!$A1:$V623,20,FALSE)-AVERAGE(Skaters!T3:T623))/STDEV(Skaters!T3:T623)</f>
        <v>-0.57832775871961384</v>
      </c>
      <c r="T426" s="33">
        <f>(VLOOKUP($A426,Skaters!$A1:$V623,21,FALSE)-AVERAGE(Skaters!U3:U623))/STDEV(Skaters!U3:U623)</f>
        <v>-0.6070179902744125</v>
      </c>
      <c r="U426" s="33">
        <f>(VLOOKUP($A426,Skaters!$A1:$V623,22,FALSE)-AVERAGE(Skaters!V3:V623))/STDEV(Skaters!V3:V623)</f>
        <v>3.6304110463803024E-2</v>
      </c>
      <c r="V426" s="33">
        <f>IFERROR((VLOOKUP($A426,Skaters!A1:X623,23,FALSE)-AVERAGE(Skaters!W3:W623))/STDEV(Skaters!W3:W623),0)</f>
        <v>0</v>
      </c>
      <c r="W426" s="33">
        <f>IFERROR((VLOOKUP($A426,Skaters!A1:X623,24,FALSE)-AVERAGE(Skaters!X3:X623))/STDEV(Skaters!X3:X623),0)</f>
        <v>0</v>
      </c>
    </row>
    <row r="427" spans="1:23" ht="21.25" customHeight="1" x14ac:dyDescent="0.2">
      <c r="A427" s="47" t="s">
        <v>519</v>
      </c>
      <c r="B427" s="38" t="s">
        <v>83</v>
      </c>
      <c r="C427" s="39">
        <v>24</v>
      </c>
      <c r="D427" s="38" t="s">
        <v>63</v>
      </c>
      <c r="E427" s="40">
        <f t="shared" si="12"/>
        <v>-2.5204142379253529</v>
      </c>
      <c r="F427" s="41">
        <f t="shared" si="13"/>
        <v>-6.1473517998179336E-2</v>
      </c>
      <c r="G427" s="42">
        <f>VLOOKUP(A427,Skaters!A1:G623,7,FALSE)</f>
        <v>41</v>
      </c>
      <c r="H427" s="43">
        <f>(VLOOKUP($A427,Skaters!$A1:$V623,8,FALSE)-AVERAGE(Skaters!H3:H623))/STDEV(Skaters!H3:H623)</f>
        <v>-1.0907264670561139</v>
      </c>
      <c r="I427" s="33">
        <f>(VLOOKUP($A427,Skaters!$A1:$V623,10,FALSE)-AVERAGE(Skaters!J3:J623))/STDEV(Skaters!J3:J623)</f>
        <v>-0.78266608319141284</v>
      </c>
      <c r="J427" s="33">
        <f>(VLOOKUP($A427,Skaters!$A1:$V623,11,FALSE)-AVERAGE(Skaters!K3:K623))/STDEV(Skaters!K3:K623)</f>
        <v>-0.32216984215133387</v>
      </c>
      <c r="K427" s="33">
        <f>(VLOOKUP($A427,Skaters!$A1:$V623,12,FALSE)-AVERAGE(Skaters!L3:L623))/STDEV(Skaters!L3:L623)</f>
        <v>-0.57094546966216086</v>
      </c>
      <c r="L427" s="33">
        <f>(VLOOKUP($A427,Skaters!$A1:$V623,13,FALSE)-AVERAGE(Skaters!M3:M623))/STDEV(Skaters!M3:M623)</f>
        <v>-0.76494207000029846</v>
      </c>
      <c r="M427" s="33">
        <f>(VLOOKUP($A427,Skaters!$A1:$V623,14,FALSE)-AVERAGE(Skaters!N3:N623))/STDEV(Skaters!N3:N623)</f>
        <v>-0.57500784603149258</v>
      </c>
      <c r="N427" s="33">
        <f>(VLOOKUP($A427,Skaters!$A1:$V623,15,FALSE)-AVERAGE(Skaters!O3:O623))/STDEV(Skaters!O3:O623)</f>
        <v>-0.78177314002218556</v>
      </c>
      <c r="O427" s="33">
        <f>(VLOOKUP($A427,Skaters!$A1:$V623,16,FALSE)-AVERAGE(Skaters!P3:P623))/STDEV(Skaters!P3:P623)</f>
        <v>-0.51347582910949396</v>
      </c>
      <c r="P427" s="33">
        <f>(VLOOKUP($A427,Skaters!$A1:$V623,17,FALSE)-AVERAGE(Skaters!Q3:Q623))/STDEV(Skaters!Q3:Q623)</f>
        <v>1.8961596733941446</v>
      </c>
      <c r="Q427" s="33">
        <f>(VLOOKUP($A427,Skaters!$A1:$V623,18,FALSE)-AVERAGE(Skaters!R3:R623))/STDEV(Skaters!R3:R623)</f>
        <v>0.64461272654937163</v>
      </c>
      <c r="R427" s="33">
        <f>(VLOOKUP($A427,Skaters!$A1:$V623,19,FALSE)-AVERAGE(Skaters!S3:S623))/STDEV(Skaters!S3:S623)</f>
        <v>-0.68470464499740014</v>
      </c>
      <c r="S427" s="33">
        <f>(VLOOKUP($A427,Skaters!$A1:$V623,20,FALSE)-AVERAGE(Skaters!T3:T623))/STDEV(Skaters!T3:T623)</f>
        <v>-4.988412555926721E-2</v>
      </c>
      <c r="T427" s="33">
        <f>(VLOOKUP($A427,Skaters!$A1:$V623,21,FALSE)-AVERAGE(Skaters!U3:U623))/STDEV(Skaters!U3:U623)</f>
        <v>0.14280794119011603</v>
      </c>
      <c r="U427" s="33">
        <f>(VLOOKUP($A427,Skaters!$A1:$V623,22,FALSE)-AVERAGE(Skaters!V3:V623))/STDEV(Skaters!V3:V623)</f>
        <v>0.68024610970429156</v>
      </c>
      <c r="V427" s="33">
        <f>IFERROR((VLOOKUP($A427,Skaters!A1:X623,23,FALSE)-AVERAGE(Skaters!W3:W623))/STDEV(Skaters!W3:W623),0)</f>
        <v>0</v>
      </c>
      <c r="W427" s="33">
        <f>IFERROR((VLOOKUP($A427,Skaters!A1:X623,24,FALSE)-AVERAGE(Skaters!X3:X623))/STDEV(Skaters!X3:X623),0)</f>
        <v>0</v>
      </c>
    </row>
    <row r="428" spans="1:23" ht="21.25" customHeight="1" x14ac:dyDescent="0.15">
      <c r="A428" s="44" t="s">
        <v>548</v>
      </c>
      <c r="B428" s="45" t="s">
        <v>83</v>
      </c>
      <c r="C428" s="46">
        <v>27</v>
      </c>
      <c r="D428" s="45" t="s">
        <v>73</v>
      </c>
      <c r="E428" s="40">
        <f t="shared" si="12"/>
        <v>-2.5208526999126537</v>
      </c>
      <c r="F428" s="41">
        <f t="shared" si="13"/>
        <v>-6.1484212192991557E-2</v>
      </c>
      <c r="G428" s="42">
        <f>VLOOKUP(A428,Skaters!A1:G623,7,FALSE)</f>
        <v>41</v>
      </c>
      <c r="H428" s="43">
        <f>(VLOOKUP($A428,Skaters!$A1:$V623,8,FALSE)-AVERAGE(Skaters!H3:H623))/STDEV(Skaters!H3:H623)</f>
        <v>-1.4594748341715127</v>
      </c>
      <c r="I428" s="33">
        <f>(VLOOKUP($A428,Skaters!$A1:$V623,10,FALSE)-AVERAGE(Skaters!J3:J623))/STDEV(Skaters!J3:J623)</f>
        <v>-0.48312360444902791</v>
      </c>
      <c r="J428" s="33">
        <f>(VLOOKUP($A428,Skaters!$A1:$V623,11,FALSE)-AVERAGE(Skaters!K3:K623))/STDEV(Skaters!K3:K623)</f>
        <v>-0.71646309530265329</v>
      </c>
      <c r="K428" s="33">
        <f>(VLOOKUP($A428,Skaters!$A1:$V623,12,FALSE)-AVERAGE(Skaters!L3:L623))/STDEV(Skaters!L3:L623)</f>
        <v>-0.6772426271637656</v>
      </c>
      <c r="L428" s="33">
        <f>(VLOOKUP($A428,Skaters!$A1:$V623,13,FALSE)-AVERAGE(Skaters!M3:M623))/STDEV(Skaters!M3:M623)</f>
        <v>-0.57026820442262738</v>
      </c>
      <c r="M428" s="33">
        <f>(VLOOKUP($A428,Skaters!$A1:$V623,14,FALSE)-AVERAGE(Skaters!N3:N623))/STDEV(Skaters!N3:N623)</f>
        <v>-0.79703444337241824</v>
      </c>
      <c r="N428" s="33">
        <f>(VLOOKUP($A428,Skaters!$A1:$V623,15,FALSE)-AVERAGE(Skaters!O3:O623))/STDEV(Skaters!O3:O623)</f>
        <v>-0.9098697200936009</v>
      </c>
      <c r="O428" s="33">
        <f>(VLOOKUP($A428,Skaters!$A1:$V623,16,FALSE)-AVERAGE(Skaters!P3:P623))/STDEV(Skaters!P3:P623)</f>
        <v>-0.90433652792434494</v>
      </c>
      <c r="P428" s="33">
        <f>(VLOOKUP($A428,Skaters!$A1:$V623,17,FALSE)-AVERAGE(Skaters!Q3:Q623))/STDEV(Skaters!Q3:Q623)</f>
        <v>1.5830317247794357</v>
      </c>
      <c r="Q428" s="33">
        <f>(VLOOKUP($A428,Skaters!$A1:$V623,18,FALSE)-AVERAGE(Skaters!R3:R623))/STDEV(Skaters!R3:R623)</f>
        <v>1.0632084522796006</v>
      </c>
      <c r="R428" s="33">
        <f>(VLOOKUP($A428,Skaters!$A1:$V623,19,FALSE)-AVERAGE(Skaters!S3:S623))/STDEV(Skaters!S3:S623)</f>
        <v>-0.38579618140533273</v>
      </c>
      <c r="S428" s="33">
        <f>(VLOOKUP($A428,Skaters!$A1:$V623,20,FALSE)-AVERAGE(Skaters!T3:T623))/STDEV(Skaters!T3:T623)</f>
        <v>-0.57998897673204264</v>
      </c>
      <c r="T428" s="33">
        <f>(VLOOKUP($A428,Skaters!$A1:$V623,21,FALSE)-AVERAGE(Skaters!U3:U623))/STDEV(Skaters!U3:U623)</f>
        <v>-0.62213770318972106</v>
      </c>
      <c r="U428" s="33">
        <f>(VLOOKUP($A428,Skaters!$A1:$V623,22,FALSE)-AVERAGE(Skaters!V3:V623))/STDEV(Skaters!V3:V623)</f>
        <v>0.37699802630558327</v>
      </c>
      <c r="V428" s="33">
        <f>IFERROR((VLOOKUP($A428,Skaters!A1:X623,23,FALSE)-AVERAGE(Skaters!W3:W623))/STDEV(Skaters!W3:W623),0)</f>
        <v>0</v>
      </c>
      <c r="W428" s="33">
        <f>IFERROR((VLOOKUP($A428,Skaters!A1:X623,24,FALSE)-AVERAGE(Skaters!X3:X623))/STDEV(Skaters!X3:X623),0)</f>
        <v>0</v>
      </c>
    </row>
    <row r="429" spans="1:23" ht="21.25" customHeight="1" x14ac:dyDescent="0.2">
      <c r="A429" s="47" t="s">
        <v>546</v>
      </c>
      <c r="B429" s="38" t="s">
        <v>62</v>
      </c>
      <c r="C429" s="39">
        <v>27</v>
      </c>
      <c r="D429" s="38" t="s">
        <v>103</v>
      </c>
      <c r="E429" s="40">
        <f t="shared" si="12"/>
        <v>-2.5480440895786849</v>
      </c>
      <c r="F429" s="41">
        <f t="shared" si="13"/>
        <v>-5.7910092944970112E-2</v>
      </c>
      <c r="G429" s="42">
        <f>VLOOKUP(A429,Skaters!A1:G623,7,FALSE)</f>
        <v>44</v>
      </c>
      <c r="H429" s="43">
        <f>(VLOOKUP($A429,Skaters!$A1:$V623,8,FALSE)-AVERAGE(Skaters!H3:H623))/STDEV(Skaters!H3:H623)</f>
        <v>-0.48213743557405059</v>
      </c>
      <c r="I429" s="33">
        <f>(VLOOKUP($A429,Skaters!$A1:$V623,10,FALSE)-AVERAGE(Skaters!J3:J623))/STDEV(Skaters!J3:J623)</f>
        <v>-0.59733867766994431</v>
      </c>
      <c r="J429" s="33">
        <f>(VLOOKUP($A429,Skaters!$A1:$V623,11,FALSE)-AVERAGE(Skaters!K3:K623))/STDEV(Skaters!K3:K623)</f>
        <v>-0.60917551419601512</v>
      </c>
      <c r="K429" s="33">
        <f>(VLOOKUP($A429,Skaters!$A1:$V623,12,FALSE)-AVERAGE(Skaters!L3:L623))/STDEV(Skaters!L3:L623)</f>
        <v>-0.66373082162370267</v>
      </c>
      <c r="L429" s="33">
        <f>(VLOOKUP($A429,Skaters!$A1:$V623,13,FALSE)-AVERAGE(Skaters!M3:M623))/STDEV(Skaters!M3:M623)</f>
        <v>-0.61028994667362935</v>
      </c>
      <c r="M429" s="33">
        <f>(VLOOKUP($A429,Skaters!$A1:$V623,14,FALSE)-AVERAGE(Skaters!N3:N623))/STDEV(Skaters!N3:N623)</f>
        <v>-0.79394509717781769</v>
      </c>
      <c r="N429" s="33">
        <f>(VLOOKUP($A429,Skaters!$A1:$V623,15,FALSE)-AVERAGE(Skaters!O3:O623))/STDEV(Skaters!O3:O623)</f>
        <v>-0.90699906315671541</v>
      </c>
      <c r="O429" s="33">
        <f>(VLOOKUP($A429,Skaters!$A1:$V623,16,FALSE)-AVERAGE(Skaters!P3:P623))/STDEV(Skaters!P3:P623)</f>
        <v>-0.82557141744051266</v>
      </c>
      <c r="P429" s="33">
        <f>(VLOOKUP($A429,Skaters!$A1:$V623,17,FALSE)-AVERAGE(Skaters!Q3:Q623))/STDEV(Skaters!Q3:Q623)</f>
        <v>-0.41352554763434507</v>
      </c>
      <c r="Q429" s="33">
        <f>(VLOOKUP($A429,Skaters!$A1:$V623,18,FALSE)-AVERAGE(Skaters!R3:R623))/STDEV(Skaters!R3:R623)</f>
        <v>1.0013305295581316</v>
      </c>
      <c r="R429" s="33">
        <f>(VLOOKUP($A429,Skaters!$A1:$V623,19,FALSE)-AVERAGE(Skaters!S3:S623))/STDEV(Skaters!S3:S623)</f>
        <v>-0.39530908649854379</v>
      </c>
      <c r="S429" s="33">
        <f>(VLOOKUP($A429,Skaters!$A1:$V623,20,FALSE)-AVERAGE(Skaters!T3:T623))/STDEV(Skaters!T3:T623)</f>
        <v>2.0049843964400282</v>
      </c>
      <c r="T429" s="33">
        <f>(VLOOKUP($A429,Skaters!$A1:$V623,21,FALSE)-AVERAGE(Skaters!U3:U623))/STDEV(Skaters!U3:U623)</f>
        <v>1.7866825850005894</v>
      </c>
      <c r="U429" s="33">
        <f>(VLOOKUP($A429,Skaters!$A1:$V623,22,FALSE)-AVERAGE(Skaters!V3:V623))/STDEV(Skaters!V3:V623)</f>
        <v>1.167090530100968</v>
      </c>
      <c r="V429" s="33">
        <f>IFERROR((VLOOKUP($A429,Skaters!A1:X623,23,FALSE)-AVERAGE(Skaters!W3:W623))/STDEV(Skaters!W3:W623),0)</f>
        <v>0</v>
      </c>
      <c r="W429" s="33">
        <f>IFERROR((VLOOKUP($A429,Skaters!A1:X623,24,FALSE)-AVERAGE(Skaters!X3:X623))/STDEV(Skaters!X3:X623),0)</f>
        <v>0</v>
      </c>
    </row>
    <row r="430" spans="1:23" ht="21.25" customHeight="1" x14ac:dyDescent="0.15">
      <c r="A430" s="44" t="s">
        <v>491</v>
      </c>
      <c r="B430" s="48" t="s">
        <v>122</v>
      </c>
      <c r="C430" s="49">
        <v>27</v>
      </c>
      <c r="D430" s="48" t="s">
        <v>59</v>
      </c>
      <c r="E430" s="40">
        <f t="shared" si="12"/>
        <v>-2.5594600326264993</v>
      </c>
      <c r="F430" s="41">
        <f t="shared" si="13"/>
        <v>-6.242585445430486E-2</v>
      </c>
      <c r="G430" s="42">
        <f>VLOOKUP(A430,Skaters!A1:G623,7,FALSE)</f>
        <v>41</v>
      </c>
      <c r="H430" s="43">
        <f>(VLOOKUP($A430,Skaters!$A1:$V623,8,FALSE)-AVERAGE(Skaters!H3:H623))/STDEV(Skaters!H3:H623)</f>
        <v>-0.58654593248580777</v>
      </c>
      <c r="I430" s="33">
        <f>(VLOOKUP($A430,Skaters!$A1:$V623,10,FALSE)-AVERAGE(Skaters!J3:J623))/STDEV(Skaters!J3:J623)</f>
        <v>-0.30418626455725634</v>
      </c>
      <c r="J430" s="33">
        <f>(VLOOKUP($A430,Skaters!$A1:$V623,11,FALSE)-AVERAGE(Skaters!K3:K623))/STDEV(Skaters!K3:K623)</f>
        <v>-0.65751603630455813</v>
      </c>
      <c r="K430" s="33">
        <f>(VLOOKUP($A430,Skaters!$A1:$V623,12,FALSE)-AVERAGE(Skaters!L3:L623))/STDEV(Skaters!L3:L623)</f>
        <v>-0.55594053552408196</v>
      </c>
      <c r="L430" s="33">
        <f>(VLOOKUP($A430,Skaters!$A1:$V623,13,FALSE)-AVERAGE(Skaters!M3:M623))/STDEV(Skaters!M3:M623)</f>
        <v>-0.42320082521987207</v>
      </c>
      <c r="M430" s="33">
        <f>(VLOOKUP($A430,Skaters!$A1:$V623,14,FALSE)-AVERAGE(Skaters!N3:N623))/STDEV(Skaters!N3:N623)</f>
        <v>-0.74923684018538617</v>
      </c>
      <c r="N430" s="33">
        <f>(VLOOKUP($A430,Skaters!$A1:$V623,15,FALSE)-AVERAGE(Skaters!O3:O623))/STDEV(Skaters!O3:O623)</f>
        <v>-0.85767551609962689</v>
      </c>
      <c r="O430" s="33">
        <f>(VLOOKUP($A430,Skaters!$A1:$V623,16,FALSE)-AVERAGE(Skaters!P3:P623))/STDEV(Skaters!P3:P623)</f>
        <v>-0.31350562061230142</v>
      </c>
      <c r="P430" s="33">
        <f>(VLOOKUP($A430,Skaters!$A1:$V623,17,FALSE)-AVERAGE(Skaters!Q3:Q623))/STDEV(Skaters!Q3:Q623)</f>
        <v>-9.2922216646084035E-2</v>
      </c>
      <c r="Q430" s="33">
        <f>(VLOOKUP($A430,Skaters!$A1:$V623,18,FALSE)-AVERAGE(Skaters!R3:R623))/STDEV(Skaters!R3:R623)</f>
        <v>-3.3757698328847475E-3</v>
      </c>
      <c r="R430" s="33">
        <f>(VLOOKUP($A430,Skaters!$A1:$V623,19,FALSE)-AVERAGE(Skaters!S3:S623))/STDEV(Skaters!S3:S623)</f>
        <v>-0.33582119368898572</v>
      </c>
      <c r="S430" s="33">
        <f>(VLOOKUP($A430,Skaters!$A1:$V623,20,FALSE)-AVERAGE(Skaters!T3:T623))/STDEV(Skaters!T3:T623)</f>
        <v>0.10651925036288391</v>
      </c>
      <c r="T430" s="33">
        <f>(VLOOKUP($A430,Skaters!$A1:$V623,21,FALSE)-AVERAGE(Skaters!U3:U623))/STDEV(Skaters!U3:U623)</f>
        <v>0.26021155771010229</v>
      </c>
      <c r="U430" s="33">
        <f>(VLOOKUP($A430,Skaters!$A1:$V623,22,FALSE)-AVERAGE(Skaters!V3:V623))/STDEV(Skaters!V3:V623)</f>
        <v>0.805754881495098</v>
      </c>
      <c r="V430" s="33">
        <f>IFERROR((VLOOKUP($A430,Skaters!A1:X623,23,FALSE)-AVERAGE(Skaters!W3:W623))/STDEV(Skaters!W3:W623),0)</f>
        <v>0</v>
      </c>
      <c r="W430" s="33">
        <f>IFERROR((VLOOKUP($A430,Skaters!A1:X623,24,FALSE)-AVERAGE(Skaters!X3:X623))/STDEV(Skaters!X3:X623),0)</f>
        <v>0</v>
      </c>
    </row>
    <row r="431" spans="1:23" ht="21.25" customHeight="1" x14ac:dyDescent="0.15">
      <c r="A431" s="44" t="s">
        <v>625</v>
      </c>
      <c r="B431" s="45" t="s">
        <v>70</v>
      </c>
      <c r="C431" s="46">
        <v>31</v>
      </c>
      <c r="D431" s="45" t="s">
        <v>84</v>
      </c>
      <c r="E431" s="40">
        <f t="shared" si="12"/>
        <v>-2.5663565511483251</v>
      </c>
      <c r="F431" s="41">
        <f t="shared" si="13"/>
        <v>-6.5804014132008329E-2</v>
      </c>
      <c r="G431" s="42">
        <f>VLOOKUP(A431,Skaters!A1:G623,7,FALSE)</f>
        <v>39</v>
      </c>
      <c r="H431" s="43">
        <f>(VLOOKUP($A431,Skaters!$A1:$V623,8,FALSE)-AVERAGE(Skaters!H3:H623))/STDEV(Skaters!H3:H623)</f>
        <v>0.2215370856172082</v>
      </c>
      <c r="I431" s="33">
        <f>(VLOOKUP($A431,Skaters!$A1:$V623,10,FALSE)-AVERAGE(Skaters!J3:J623))/STDEV(Skaters!J3:J623)</f>
        <v>-1.0928007467379084</v>
      </c>
      <c r="J431" s="33">
        <f>(VLOOKUP($A431,Skaters!$A1:$V623,11,FALSE)-AVERAGE(Skaters!K3:K623))/STDEV(Skaters!K3:K623)</f>
        <v>-0.84532044627888359</v>
      </c>
      <c r="K431" s="33">
        <f>(VLOOKUP($A431,Skaters!$A1:$V623,12,FALSE)-AVERAGE(Skaters!L3:L623))/STDEV(Skaters!L3:L623)</f>
        <v>-1.0453694022733002</v>
      </c>
      <c r="L431" s="33">
        <f>(VLOOKUP($A431,Skaters!$A1:$V623,13,FALSE)-AVERAGE(Skaters!M3:M623))/STDEV(Skaters!M3:M623)</f>
        <v>-0.93132556640656505</v>
      </c>
      <c r="M431" s="33">
        <f>(VLOOKUP($A431,Skaters!$A1:$V623,14,FALSE)-AVERAGE(Skaters!N3:N623))/STDEV(Skaters!N3:N623)</f>
        <v>-0.81209449784931798</v>
      </c>
      <c r="N431" s="33">
        <f>(VLOOKUP($A431,Skaters!$A1:$V623,15,FALSE)-AVERAGE(Skaters!O3:O623))/STDEV(Skaters!O3:O623)</f>
        <v>-0.92015812563576049</v>
      </c>
      <c r="O431" s="33">
        <f>(VLOOKUP($A431,Skaters!$A1:$V623,16,FALSE)-AVERAGE(Skaters!P3:P623))/STDEV(Skaters!P3:P623)</f>
        <v>0.30665042225957423</v>
      </c>
      <c r="P431" s="33">
        <f>(VLOOKUP($A431,Skaters!$A1:$V623,17,FALSE)-AVERAGE(Skaters!Q3:Q623))/STDEV(Skaters!Q3:Q623)</f>
        <v>0.84054085301931958</v>
      </c>
      <c r="Q431" s="33">
        <f>(VLOOKUP($A431,Skaters!$A1:$V623,18,FALSE)-AVERAGE(Skaters!R3:R623))/STDEV(Skaters!R3:R623)</f>
        <v>0.91659791165121784</v>
      </c>
      <c r="R431" s="33">
        <f>(VLOOKUP($A431,Skaters!$A1:$V623,19,FALSE)-AVERAGE(Skaters!S3:S623))/STDEV(Skaters!S3:S623)</f>
        <v>-0.95264358041110753</v>
      </c>
      <c r="S431" s="33">
        <f>(VLOOKUP($A431,Skaters!$A1:$V623,20,FALSE)-AVERAGE(Skaters!T3:T623))/STDEV(Skaters!T3:T623)</f>
        <v>-0.5927671975926263</v>
      </c>
      <c r="T431" s="33">
        <f>(VLOOKUP($A431,Skaters!$A1:$V623,21,FALSE)-AVERAGE(Skaters!U3:U623))/STDEV(Skaters!U3:U623)</f>
        <v>-0.64690234740083585</v>
      </c>
      <c r="U431" s="33">
        <f>(VLOOKUP($A431,Skaters!$A1:$V623,22,FALSE)-AVERAGE(Skaters!V3:V623))/STDEV(Skaters!V3:V623)</f>
        <v>-1.2078191348136267</v>
      </c>
      <c r="V431" s="33">
        <f>IFERROR((VLOOKUP($A431,Skaters!A1:X623,23,FALSE)-AVERAGE(Skaters!W3:W623))/STDEV(Skaters!W3:W623),0)</f>
        <v>0</v>
      </c>
      <c r="W431" s="33">
        <f>IFERROR((VLOOKUP($A431,Skaters!A1:X623,24,FALSE)-AVERAGE(Skaters!X3:X623))/STDEV(Skaters!X3:X623),0)</f>
        <v>0</v>
      </c>
    </row>
    <row r="432" spans="1:23" ht="21.25" customHeight="1" x14ac:dyDescent="0.15">
      <c r="A432" s="44" t="s">
        <v>502</v>
      </c>
      <c r="B432" s="48" t="s">
        <v>106</v>
      </c>
      <c r="C432" s="49">
        <v>20</v>
      </c>
      <c r="D432" s="48" t="s">
        <v>59</v>
      </c>
      <c r="E432" s="40">
        <f t="shared" si="12"/>
        <v>-2.5706042760647305</v>
      </c>
      <c r="F432" s="41">
        <f t="shared" si="13"/>
        <v>-6.5912930155505908E-2</v>
      </c>
      <c r="G432" s="42">
        <f>VLOOKUP(A432,Skaters!A1:G623,7,FALSE)</f>
        <v>39</v>
      </c>
      <c r="H432" s="43">
        <f>(VLOOKUP($A432,Skaters!$A1:$V623,8,FALSE)-AVERAGE(Skaters!H3:H623))/STDEV(Skaters!H3:H623)</f>
        <v>-1.5425505156373081</v>
      </c>
      <c r="I432" s="33">
        <f>(VLOOKUP($A432,Skaters!$A1:$V623,10,FALSE)-AVERAGE(Skaters!J3:J623))/STDEV(Skaters!J3:J623)</f>
        <v>-0.41406513106542431</v>
      </c>
      <c r="J432" s="33">
        <f>(VLOOKUP($A432,Skaters!$A1:$V623,11,FALSE)-AVERAGE(Skaters!K3:K623))/STDEV(Skaters!K3:K623)</f>
        <v>-0.6906627707646068</v>
      </c>
      <c r="K432" s="33">
        <f>(VLOOKUP($A432,Skaters!$A1:$V623,12,FALSE)-AVERAGE(Skaters!L3:L623))/STDEV(Skaters!L3:L623)</f>
        <v>-0.62851340712768289</v>
      </c>
      <c r="L432" s="33">
        <f>(VLOOKUP($A432,Skaters!$A1:$V623,13,FALSE)-AVERAGE(Skaters!M3:M623))/STDEV(Skaters!M3:M623)</f>
        <v>-0.83518159764905209</v>
      </c>
      <c r="M432" s="33">
        <f>(VLOOKUP($A432,Skaters!$A1:$V623,14,FALSE)-AVERAGE(Skaters!N3:N623))/STDEV(Skaters!N3:N623)</f>
        <v>0.45092652119654042</v>
      </c>
      <c r="N432" s="33">
        <f>(VLOOKUP($A432,Skaters!$A1:$V623,15,FALSE)-AVERAGE(Skaters!O3:O623))/STDEV(Skaters!O3:O623)</f>
        <v>0.10097269405491877</v>
      </c>
      <c r="O432" s="33">
        <f>(VLOOKUP($A432,Skaters!$A1:$V623,16,FALSE)-AVERAGE(Skaters!P3:P623))/STDEV(Skaters!P3:P623)</f>
        <v>-0.94145373813506184</v>
      </c>
      <c r="P432" s="33">
        <f>(VLOOKUP($A432,Skaters!$A1:$V623,17,FALSE)-AVERAGE(Skaters!Q3:Q623))/STDEV(Skaters!Q3:Q623)</f>
        <v>-0.94121128489870332</v>
      </c>
      <c r="Q432" s="33">
        <f>(VLOOKUP($A432,Skaters!$A1:$V623,18,FALSE)-AVERAGE(Skaters!R3:R623))/STDEV(Skaters!R3:R623)</f>
        <v>0.20978626749449569</v>
      </c>
      <c r="R432" s="33">
        <f>(VLOOKUP($A432,Skaters!$A1:$V623,19,FALSE)-AVERAGE(Skaters!S3:S623))/STDEV(Skaters!S3:S623)</f>
        <v>-0.27685454983723212</v>
      </c>
      <c r="S432" s="33">
        <f>(VLOOKUP($A432,Skaters!$A1:$V623,20,FALSE)-AVERAGE(Skaters!T3:T623))/STDEV(Skaters!T3:T623)</f>
        <v>-0.46371227858242448</v>
      </c>
      <c r="T432" s="33">
        <f>(VLOOKUP($A432,Skaters!$A1:$V623,21,FALSE)-AVERAGE(Skaters!U3:U623))/STDEV(Skaters!U3:U623)</f>
        <v>-0.40720672694947896</v>
      </c>
      <c r="U432" s="33">
        <f>(VLOOKUP($A432,Skaters!$A1:$V623,22,FALSE)-AVERAGE(Skaters!V3:V623))/STDEV(Skaters!V3:V623)</f>
        <v>0.42067645852228241</v>
      </c>
      <c r="V432" s="33">
        <f>IFERROR((VLOOKUP($A432,Skaters!A1:X623,23,FALSE)-AVERAGE(Skaters!W3:W623))/STDEV(Skaters!W3:W623),0)</f>
        <v>0</v>
      </c>
      <c r="W432" s="33">
        <f>IFERROR((VLOOKUP($A432,Skaters!A1:X623,24,FALSE)-AVERAGE(Skaters!X3:X623))/STDEV(Skaters!X3:X623),0)</f>
        <v>0</v>
      </c>
    </row>
    <row r="433" spans="1:23" ht="21.25" customHeight="1" x14ac:dyDescent="0.2">
      <c r="A433" s="47" t="s">
        <v>666</v>
      </c>
      <c r="B433" s="38" t="s">
        <v>61</v>
      </c>
      <c r="C433" s="39">
        <v>28</v>
      </c>
      <c r="D433" s="38" t="s">
        <v>84</v>
      </c>
      <c r="E433" s="40">
        <f t="shared" si="12"/>
        <v>-2.5820951067995326</v>
      </c>
      <c r="F433" s="41">
        <f t="shared" si="13"/>
        <v>-6.0048723413942622E-2</v>
      </c>
      <c r="G433" s="42">
        <f>VLOOKUP(A433,Skaters!A1:G623,7,FALSE)</f>
        <v>43</v>
      </c>
      <c r="H433" s="43">
        <f>(VLOOKUP($A433,Skaters!$A1:$V623,8,FALSE)-AVERAGE(Skaters!H3:H623))/STDEV(Skaters!H3:H623)</f>
        <v>-0.81863832866077957</v>
      </c>
      <c r="I433" s="33">
        <f>(VLOOKUP($A433,Skaters!$A1:$V623,10,FALSE)-AVERAGE(Skaters!J3:J623))/STDEV(Skaters!J3:J623)</f>
        <v>-1.3173467032343256</v>
      </c>
      <c r="J433" s="33">
        <f>(VLOOKUP($A433,Skaters!$A1:$V623,11,FALSE)-AVERAGE(Skaters!K3:K623))/STDEV(Skaters!K3:K623)</f>
        <v>-0.69319700814601659</v>
      </c>
      <c r="K433" s="33">
        <f>(VLOOKUP($A433,Skaters!$A1:$V623,12,FALSE)-AVERAGE(Skaters!L3:L623))/STDEV(Skaters!L3:L623)</f>
        <v>-1.0557064544786172</v>
      </c>
      <c r="L433" s="33">
        <f>(VLOOKUP($A433,Skaters!$A1:$V623,13,FALSE)-AVERAGE(Skaters!M3:M623))/STDEV(Skaters!M3:M623)</f>
        <v>-1.6685980212476514</v>
      </c>
      <c r="M433" s="33">
        <f>(VLOOKUP($A433,Skaters!$A1:$V623,14,FALSE)-AVERAGE(Skaters!N3:N623))/STDEV(Skaters!N3:N623)</f>
        <v>-0.80996430580537093</v>
      </c>
      <c r="N433" s="33">
        <f>(VLOOKUP($A433,Skaters!$A1:$V623,15,FALSE)-AVERAGE(Skaters!O3:O623))/STDEV(Skaters!O3:O623)</f>
        <v>-0.90800321812865081</v>
      </c>
      <c r="O433" s="33">
        <f>(VLOOKUP($A433,Skaters!$A1:$V623,16,FALSE)-AVERAGE(Skaters!P3:P623))/STDEV(Skaters!P3:P623)</f>
        <v>0.77965929611078366</v>
      </c>
      <c r="P433" s="33">
        <f>(VLOOKUP($A433,Skaters!$A1:$V623,17,FALSE)-AVERAGE(Skaters!Q3:Q623))/STDEV(Skaters!Q3:Q623)</f>
        <v>-0.65873782746332099</v>
      </c>
      <c r="Q433" s="33">
        <f>(VLOOKUP($A433,Skaters!$A1:$V623,18,FALSE)-AVERAGE(Skaters!R3:R623))/STDEV(Skaters!R3:R623)</f>
        <v>1.2253905478463283</v>
      </c>
      <c r="R433" s="33">
        <f>(VLOOKUP($A433,Skaters!$A1:$V623,19,FALSE)-AVERAGE(Skaters!S3:S623))/STDEV(Skaters!S3:S623)</f>
        <v>-1.2117926705087376</v>
      </c>
      <c r="S433" s="33">
        <f>(VLOOKUP($A433,Skaters!$A1:$V623,20,FALSE)-AVERAGE(Skaters!T3:T623))/STDEV(Skaters!T3:T623)</f>
        <v>-0.5927671975926263</v>
      </c>
      <c r="T433" s="33">
        <f>(VLOOKUP($A433,Skaters!$A1:$V623,21,FALSE)-AVERAGE(Skaters!U3:U623))/STDEV(Skaters!U3:U623)</f>
        <v>-0.64690234740083585</v>
      </c>
      <c r="U433" s="33">
        <f>(VLOOKUP($A433,Skaters!$A1:$V623,22,FALSE)-AVERAGE(Skaters!V3:V623))/STDEV(Skaters!V3:V623)</f>
        <v>-1.2078191348136267</v>
      </c>
      <c r="V433" s="33">
        <f>IFERROR((VLOOKUP($A433,Skaters!A1:X623,23,FALSE)-AVERAGE(Skaters!W3:W623))/STDEV(Skaters!W3:W623),0)</f>
        <v>0</v>
      </c>
      <c r="W433" s="33">
        <f>IFERROR((VLOOKUP($A433,Skaters!A1:X623,24,FALSE)-AVERAGE(Skaters!X3:X623))/STDEV(Skaters!X3:X623),0)</f>
        <v>0</v>
      </c>
    </row>
    <row r="434" spans="1:23" ht="21.25" customHeight="1" x14ac:dyDescent="0.2">
      <c r="A434" s="47" t="s">
        <v>664</v>
      </c>
      <c r="B434" s="38" t="s">
        <v>70</v>
      </c>
      <c r="C434" s="39">
        <v>23</v>
      </c>
      <c r="D434" s="38" t="s">
        <v>84</v>
      </c>
      <c r="E434" s="40">
        <f t="shared" si="12"/>
        <v>-2.5943206127929681</v>
      </c>
      <c r="F434" s="41">
        <f t="shared" si="13"/>
        <v>-6.652104135366585E-2</v>
      </c>
      <c r="G434" s="42">
        <f>VLOOKUP(A434,Skaters!A1:G623,7,FALSE)</f>
        <v>39</v>
      </c>
      <c r="H434" s="43">
        <f>(VLOOKUP($A434,Skaters!$A1:$V623,8,FALSE)-AVERAGE(Skaters!H3:H623))/STDEV(Skaters!H3:H623)</f>
        <v>-0.423684467935035</v>
      </c>
      <c r="I434" s="33">
        <f>(VLOOKUP($A434,Skaters!$A1:$V623,10,FALSE)-AVERAGE(Skaters!J3:J623))/STDEV(Skaters!J3:J623)</f>
        <v>-1.2913599498945514</v>
      </c>
      <c r="J434" s="33">
        <f>(VLOOKUP($A434,Skaters!$A1:$V623,11,FALSE)-AVERAGE(Skaters!K3:K623))/STDEV(Skaters!K3:K623)</f>
        <v>-1.0798918176751431</v>
      </c>
      <c r="K434" s="33">
        <f>(VLOOKUP($A434,Skaters!$A1:$V623,12,FALSE)-AVERAGE(Skaters!L3:L623))/STDEV(Skaters!L3:L623)</f>
        <v>-1.2861276277535789</v>
      </c>
      <c r="L434" s="33">
        <f>(VLOOKUP($A434,Skaters!$A1:$V623,13,FALSE)-AVERAGE(Skaters!M3:M623))/STDEV(Skaters!M3:M623)</f>
        <v>-1.1064904421485398</v>
      </c>
      <c r="M434" s="33">
        <f>(VLOOKUP($A434,Skaters!$A1:$V623,14,FALSE)-AVERAGE(Skaters!N3:N623))/STDEV(Skaters!N3:N623)</f>
        <v>-0.81288902846956979</v>
      </c>
      <c r="N434" s="33">
        <f>(VLOOKUP($A434,Skaters!$A1:$V623,15,FALSE)-AVERAGE(Skaters!O3:O623))/STDEV(Skaters!O3:O623)</f>
        <v>-0.92172663948312106</v>
      </c>
      <c r="O434" s="33">
        <f>(VLOOKUP($A434,Skaters!$A1:$V623,16,FALSE)-AVERAGE(Skaters!P3:P623))/STDEV(Skaters!P3:P623)</f>
        <v>0.63713561592204682</v>
      </c>
      <c r="P434" s="33">
        <f>(VLOOKUP($A434,Skaters!$A1:$V623,17,FALSE)-AVERAGE(Skaters!Q3:Q623))/STDEV(Skaters!Q3:Q623)</f>
        <v>0.27027749151655633</v>
      </c>
      <c r="Q434" s="33">
        <f>(VLOOKUP($A434,Skaters!$A1:$V623,18,FALSE)-AVERAGE(Skaters!R3:R623))/STDEV(Skaters!R3:R623)</f>
        <v>1.1680126204863399</v>
      </c>
      <c r="R434" s="33">
        <f>(VLOOKUP($A434,Skaters!$A1:$V623,19,FALSE)-AVERAGE(Skaters!S3:S623))/STDEV(Skaters!S3:S623)</f>
        <v>-1.1736640692667932</v>
      </c>
      <c r="S434" s="33">
        <f>(VLOOKUP($A434,Skaters!$A1:$V623,20,FALSE)-AVERAGE(Skaters!T3:T623))/STDEV(Skaters!T3:T623)</f>
        <v>-0.5927671975926263</v>
      </c>
      <c r="T434" s="33">
        <f>(VLOOKUP($A434,Skaters!$A1:$V623,21,FALSE)-AVERAGE(Skaters!U3:U623))/STDEV(Skaters!U3:U623)</f>
        <v>-0.64690234740083585</v>
      </c>
      <c r="U434" s="33">
        <f>(VLOOKUP($A434,Skaters!$A1:$V623,22,FALSE)-AVERAGE(Skaters!V3:V623))/STDEV(Skaters!V3:V623)</f>
        <v>-1.2078191348136267</v>
      </c>
      <c r="V434" s="33">
        <f>IFERROR((VLOOKUP($A434,Skaters!A1:X623,23,FALSE)-AVERAGE(Skaters!W3:W623))/STDEV(Skaters!W3:W623),0)</f>
        <v>0</v>
      </c>
      <c r="W434" s="33">
        <f>IFERROR((VLOOKUP($A434,Skaters!A1:X623,24,FALSE)-AVERAGE(Skaters!X3:X623))/STDEV(Skaters!X3:X623),0)</f>
        <v>0</v>
      </c>
    </row>
    <row r="435" spans="1:23" ht="21.25" customHeight="1" x14ac:dyDescent="0.15">
      <c r="A435" s="37" t="s">
        <v>628</v>
      </c>
      <c r="B435" s="38" t="s">
        <v>86</v>
      </c>
      <c r="C435" s="39">
        <v>25</v>
      </c>
      <c r="D435" s="38" t="s">
        <v>84</v>
      </c>
      <c r="E435" s="40">
        <f t="shared" si="12"/>
        <v>-2.5997190532798289</v>
      </c>
      <c r="F435" s="41">
        <f t="shared" si="13"/>
        <v>-6.3407781787312906E-2</v>
      </c>
      <c r="G435" s="42">
        <f>VLOOKUP(A435,Skaters!A1:G623,7,FALSE)</f>
        <v>41</v>
      </c>
      <c r="H435" s="43">
        <f>(VLOOKUP($A435,Skaters!$A1:$V623,8,FALSE)-AVERAGE(Skaters!H3:H623))/STDEV(Skaters!H3:H623)</f>
        <v>-0.39654328536368599</v>
      </c>
      <c r="I435" s="33">
        <f>(VLOOKUP($A435,Skaters!$A1:$V623,10,FALSE)-AVERAGE(Skaters!J3:J623))/STDEV(Skaters!J3:J623)</f>
        <v>-1.2034117964824833</v>
      </c>
      <c r="J435" s="33">
        <f>(VLOOKUP($A435,Skaters!$A1:$V623,11,FALSE)-AVERAGE(Skaters!K3:K623))/STDEV(Skaters!K3:K623)</f>
        <v>-0.59915921494281221</v>
      </c>
      <c r="K435" s="33">
        <f>(VLOOKUP($A435,Skaters!$A1:$V623,12,FALSE)-AVERAGE(Skaters!L3:L623))/STDEV(Skaters!L3:L623)</f>
        <v>-0.94301106607221796</v>
      </c>
      <c r="L435" s="33">
        <f>(VLOOKUP($A435,Skaters!$A1:$V623,13,FALSE)-AVERAGE(Skaters!M3:M623))/STDEV(Skaters!M3:M623)</f>
        <v>-1.2384767127296146</v>
      </c>
      <c r="M435" s="33">
        <f>(VLOOKUP($A435,Skaters!$A1:$V623,14,FALSE)-AVERAGE(Skaters!N3:N623))/STDEV(Skaters!N3:N623)</f>
        <v>-0.80467189176041232</v>
      </c>
      <c r="N435" s="33">
        <f>(VLOOKUP($A435,Skaters!$A1:$V623,15,FALSE)-AVERAGE(Skaters!O3:O623))/STDEV(Skaters!O3:O623)</f>
        <v>-0.89014346292202429</v>
      </c>
      <c r="O435" s="33">
        <f>(VLOOKUP($A435,Skaters!$A1:$V623,16,FALSE)-AVERAGE(Skaters!P3:P623))/STDEV(Skaters!P3:P623)</f>
        <v>0.25192104170577978</v>
      </c>
      <c r="P435" s="33">
        <f>(VLOOKUP($A435,Skaters!$A1:$V623,17,FALSE)-AVERAGE(Skaters!Q3:Q623))/STDEV(Skaters!Q3:Q623)</f>
        <v>0.17733359388335385</v>
      </c>
      <c r="Q435" s="33">
        <f>(VLOOKUP($A435,Skaters!$A1:$V623,18,FALSE)-AVERAGE(Skaters!R3:R623))/STDEV(Skaters!R3:R623)</f>
        <v>1.079551092091326</v>
      </c>
      <c r="R435" s="33">
        <f>(VLOOKUP($A435,Skaters!$A1:$V623,19,FALSE)-AVERAGE(Skaters!S3:S623))/STDEV(Skaters!S3:S623)</f>
        <v>-1.1095284161322241</v>
      </c>
      <c r="S435" s="33">
        <f>(VLOOKUP($A435,Skaters!$A1:$V623,20,FALSE)-AVERAGE(Skaters!T3:T623))/STDEV(Skaters!T3:T623)</f>
        <v>-0.5927671975926132</v>
      </c>
      <c r="T435" s="33">
        <f>(VLOOKUP($A435,Skaters!$A1:$V623,21,FALSE)-AVERAGE(Skaters!U3:U623))/STDEV(Skaters!U3:U623)</f>
        <v>-0.64690213145097164</v>
      </c>
      <c r="U435" s="33">
        <f>(VLOOKUP($A435,Skaters!$A1:$V623,22,FALSE)-AVERAGE(Skaters!V3:V623))/STDEV(Skaters!V3:V623)</f>
        <v>-1.2078188447615636</v>
      </c>
      <c r="V435" s="33">
        <f>IFERROR((VLOOKUP($A435,Skaters!A1:X623,23,FALSE)-AVERAGE(Skaters!W3:W623))/STDEV(Skaters!W3:W623),0)</f>
        <v>0</v>
      </c>
      <c r="W435" s="33">
        <f>IFERROR((VLOOKUP($A435,Skaters!A1:X623,24,FALSE)-AVERAGE(Skaters!X3:X623))/STDEV(Skaters!X3:X623),0)</f>
        <v>0</v>
      </c>
    </row>
    <row r="436" spans="1:23" ht="21.25" customHeight="1" x14ac:dyDescent="0.2">
      <c r="A436" s="47" t="s">
        <v>424</v>
      </c>
      <c r="B436" s="38" t="s">
        <v>179</v>
      </c>
      <c r="C436" s="39">
        <v>29</v>
      </c>
      <c r="D436" s="38" t="s">
        <v>84</v>
      </c>
      <c r="E436" s="40">
        <f t="shared" si="12"/>
        <v>-2.6053565692042633</v>
      </c>
      <c r="F436" s="41">
        <f t="shared" si="13"/>
        <v>-6.3545282175713744E-2</v>
      </c>
      <c r="G436" s="42">
        <f>VLOOKUP(A436,Skaters!A1:G623,7,FALSE)</f>
        <v>41</v>
      </c>
      <c r="H436" s="43">
        <f>(VLOOKUP($A436,Skaters!$A1:$V623,8,FALSE)-AVERAGE(Skaters!H3:H623))/STDEV(Skaters!H3:H623)</f>
        <v>0.57103551961590326</v>
      </c>
      <c r="I436" s="33">
        <f>(VLOOKUP($A436,Skaters!$A1:$V623,10,FALSE)-AVERAGE(Skaters!J3:J623))/STDEV(Skaters!J3:J623)</f>
        <v>-0.92012549746418881</v>
      </c>
      <c r="J436" s="33">
        <f>(VLOOKUP($A436,Skaters!$A1:$V623,11,FALSE)-AVERAGE(Skaters!K3:K623))/STDEV(Skaters!K3:K623)</f>
        <v>-0.20662734229863677</v>
      </c>
      <c r="K436" s="33">
        <f>(VLOOKUP($A436,Skaters!$A1:$V623,12,FALSE)-AVERAGE(Skaters!L3:L623))/STDEV(Skaters!L3:L623)</f>
        <v>-0.56320552118642475</v>
      </c>
      <c r="L436" s="33">
        <f>(VLOOKUP($A436,Skaters!$A1:$V623,13,FALSE)-AVERAGE(Skaters!M3:M623))/STDEV(Skaters!M3:M623)</f>
        <v>-0.50320728612614152</v>
      </c>
      <c r="M436" s="33">
        <f>(VLOOKUP($A436,Skaters!$A1:$V623,14,FALSE)-AVERAGE(Skaters!N3:N623))/STDEV(Skaters!N3:N623)</f>
        <v>-0.52730965879376879</v>
      </c>
      <c r="N436" s="33">
        <f>(VLOOKUP($A436,Skaters!$A1:$V623,15,FALSE)-AVERAGE(Skaters!O3:O623))/STDEV(Skaters!O3:O623)</f>
        <v>9.9060718473821405E-2</v>
      </c>
      <c r="O436" s="33">
        <f>(VLOOKUP($A436,Skaters!$A1:$V623,16,FALSE)-AVERAGE(Skaters!P3:P623))/STDEV(Skaters!P3:P623)</f>
        <v>0.71492219556255643</v>
      </c>
      <c r="P436" s="33">
        <f>(VLOOKUP($A436,Skaters!$A1:$V623,17,FALSE)-AVERAGE(Skaters!Q3:Q623))/STDEV(Skaters!Q3:Q623)</f>
        <v>0.31953853175259567</v>
      </c>
      <c r="Q436" s="33">
        <f>(VLOOKUP($A436,Skaters!$A1:$V623,18,FALSE)-AVERAGE(Skaters!R3:R623))/STDEV(Skaters!R3:R623)</f>
        <v>-1.7893793573516739</v>
      </c>
      <c r="R436" s="33">
        <f>(VLOOKUP($A436,Skaters!$A1:$V623,19,FALSE)-AVERAGE(Skaters!S3:S623))/STDEV(Skaters!S3:S623)</f>
        <v>-1.0415757301894586</v>
      </c>
      <c r="S436" s="33">
        <f>(VLOOKUP($A436,Skaters!$A1:$V623,20,FALSE)-AVERAGE(Skaters!T3:T623))/STDEV(Skaters!T3:T623)</f>
        <v>-0.5927671975926263</v>
      </c>
      <c r="T436" s="33">
        <f>(VLOOKUP($A436,Skaters!$A1:$V623,21,FALSE)-AVERAGE(Skaters!U3:U623))/STDEV(Skaters!U3:U623)</f>
        <v>-0.64690234740083585</v>
      </c>
      <c r="U436" s="33">
        <f>(VLOOKUP($A436,Skaters!$A1:$V623,22,FALSE)-AVERAGE(Skaters!V3:V623))/STDEV(Skaters!V3:V623)</f>
        <v>-1.2078191348136267</v>
      </c>
      <c r="V436" s="33">
        <f>IFERROR((VLOOKUP($A436,Skaters!A1:X623,23,FALSE)-AVERAGE(Skaters!W3:W623))/STDEV(Skaters!W3:W623),0)</f>
        <v>0</v>
      </c>
      <c r="W436" s="33">
        <f>IFERROR((VLOOKUP($A436,Skaters!A1:X623,24,FALSE)-AVERAGE(Skaters!X3:X623))/STDEV(Skaters!X3:X623),0)</f>
        <v>0</v>
      </c>
    </row>
    <row r="437" spans="1:23" ht="21.25" customHeight="1" x14ac:dyDescent="0.15">
      <c r="A437" s="44" t="s">
        <v>557</v>
      </c>
      <c r="B437" s="45" t="s">
        <v>69</v>
      </c>
      <c r="C437" s="46">
        <v>26</v>
      </c>
      <c r="D437" s="45" t="s">
        <v>103</v>
      </c>
      <c r="E437" s="40">
        <f t="shared" si="12"/>
        <v>-2.6161719677751996</v>
      </c>
      <c r="F437" s="41">
        <f t="shared" si="13"/>
        <v>-5.9458453813072715E-2</v>
      </c>
      <c r="G437" s="42">
        <f>VLOOKUP(A437,Skaters!A1:G623,7,FALSE)</f>
        <v>44</v>
      </c>
      <c r="H437" s="43">
        <f>(VLOOKUP($A437,Skaters!$A1:$V623,8,FALSE)-AVERAGE(Skaters!H3:H623))/STDEV(Skaters!H3:H623)</f>
        <v>-1.2237318508498665</v>
      </c>
      <c r="I437" s="33">
        <f>(VLOOKUP($A437,Skaters!$A1:$V623,10,FALSE)-AVERAGE(Skaters!J3:J623))/STDEV(Skaters!J3:J623)</f>
        <v>-0.2550034791654705</v>
      </c>
      <c r="J437" s="33">
        <f>(VLOOKUP($A437,Skaters!$A1:$V623,11,FALSE)-AVERAGE(Skaters!K3:K623))/STDEV(Skaters!K3:K623)</f>
        <v>-0.84658509277086058</v>
      </c>
      <c r="K437" s="33">
        <f>(VLOOKUP($A437,Skaters!$A1:$V623,12,FALSE)-AVERAGE(Skaters!L3:L623))/STDEV(Skaters!L3:L623)</f>
        <v>-0.65141479306661554</v>
      </c>
      <c r="L437" s="33">
        <f>(VLOOKUP($A437,Skaters!$A1:$V623,13,FALSE)-AVERAGE(Skaters!M3:M623))/STDEV(Skaters!M3:M623)</f>
        <v>-0.79957788279729192</v>
      </c>
      <c r="M437" s="33">
        <f>(VLOOKUP($A437,Skaters!$A1:$V623,14,FALSE)-AVERAGE(Skaters!N3:N623))/STDEV(Skaters!N3:N623)</f>
        <v>-0.79808083938641272</v>
      </c>
      <c r="N437" s="33">
        <f>(VLOOKUP($A437,Skaters!$A1:$V623,15,FALSE)-AVERAGE(Skaters!O3:O623))/STDEV(Skaters!O3:O623)</f>
        <v>-0.91084204361679566</v>
      </c>
      <c r="O437" s="33">
        <f>(VLOOKUP($A437,Skaters!$A1:$V623,16,FALSE)-AVERAGE(Skaters!P3:P623))/STDEV(Skaters!P3:P623)</f>
        <v>-0.52291531622361698</v>
      </c>
      <c r="P437" s="33">
        <f>(VLOOKUP($A437,Skaters!$A1:$V623,17,FALSE)-AVERAGE(Skaters!Q3:Q623))/STDEV(Skaters!Q3:Q623)</f>
        <v>1.3807552508849537</v>
      </c>
      <c r="Q437" s="33">
        <f>(VLOOKUP($A437,Skaters!$A1:$V623,18,FALSE)-AVERAGE(Skaters!R3:R623))/STDEV(Skaters!R3:R623)</f>
        <v>0.71875184679883608</v>
      </c>
      <c r="R437" s="33">
        <f>(VLOOKUP($A437,Skaters!$A1:$V623,19,FALSE)-AVERAGE(Skaters!S3:S623))/STDEV(Skaters!S3:S623)</f>
        <v>3.2813847835086556E-2</v>
      </c>
      <c r="S437" s="33">
        <f>(VLOOKUP($A437,Skaters!$A1:$V623,20,FALSE)-AVERAGE(Skaters!T3:T623))/STDEV(Skaters!T3:T623)</f>
        <v>0.4502734265329299</v>
      </c>
      <c r="T437" s="33">
        <f>(VLOOKUP($A437,Skaters!$A1:$V623,21,FALSE)-AVERAGE(Skaters!U3:U623))/STDEV(Skaters!U3:U623)</f>
        <v>0.55259722779220366</v>
      </c>
      <c r="U437" s="33">
        <f>(VLOOKUP($A437,Skaters!$A1:$V623,22,FALSE)-AVERAGE(Skaters!V3:V623))/STDEV(Skaters!V3:V623)</f>
        <v>0.93917245281773376</v>
      </c>
      <c r="V437" s="33">
        <f>IFERROR((VLOOKUP($A437,Skaters!A1:X623,23,FALSE)-AVERAGE(Skaters!W3:W623))/STDEV(Skaters!W3:W623),0)</f>
        <v>0</v>
      </c>
      <c r="W437" s="33">
        <f>IFERROR((VLOOKUP($A437,Skaters!A1:X623,24,FALSE)-AVERAGE(Skaters!X3:X623))/STDEV(Skaters!X3:X623),0)</f>
        <v>0</v>
      </c>
    </row>
    <row r="438" spans="1:23" ht="21.25" customHeight="1" x14ac:dyDescent="0.15">
      <c r="A438" s="44" t="s">
        <v>425</v>
      </c>
      <c r="B438" s="45" t="s">
        <v>141</v>
      </c>
      <c r="C438" s="46">
        <v>35</v>
      </c>
      <c r="D438" s="45" t="s">
        <v>84</v>
      </c>
      <c r="E438" s="40">
        <f t="shared" si="12"/>
        <v>-2.6258542979851081</v>
      </c>
      <c r="F438" s="41">
        <f t="shared" si="13"/>
        <v>-6.4045226780124587E-2</v>
      </c>
      <c r="G438" s="42">
        <f>VLOOKUP(A438,Skaters!A1:G623,7,FALSE)</f>
        <v>41</v>
      </c>
      <c r="H438" s="43">
        <f>(VLOOKUP($A438,Skaters!$A1:$V623,8,FALSE)-AVERAGE(Skaters!H3:H623))/STDEV(Skaters!H3:H623)</f>
        <v>-0.67280423583881277</v>
      </c>
      <c r="I438" s="33">
        <f>(VLOOKUP($A438,Skaters!$A1:$V623,10,FALSE)-AVERAGE(Skaters!J3:J623))/STDEV(Skaters!J3:J623)</f>
        <v>-1.1834941388984366</v>
      </c>
      <c r="J438" s="33">
        <f>(VLOOKUP($A438,Skaters!$A1:$V623,11,FALSE)-AVERAGE(Skaters!K3:K623))/STDEV(Skaters!K3:K623)</f>
        <v>5.4936010619604438E-2</v>
      </c>
      <c r="K438" s="33">
        <f>(VLOOKUP($A438,Skaters!$A1:$V623,12,FALSE)-AVERAGE(Skaters!L3:L623))/STDEV(Skaters!L3:L623)</f>
        <v>-0.52315717090469349</v>
      </c>
      <c r="L438" s="33">
        <f>(VLOOKUP($A438,Skaters!$A1:$V623,13,FALSE)-AVERAGE(Skaters!M3:M623))/STDEV(Skaters!M3:M623)</f>
        <v>-0.55016923077627855</v>
      </c>
      <c r="M438" s="33">
        <f>(VLOOKUP($A438,Skaters!$A1:$V623,14,FALSE)-AVERAGE(Skaters!N3:N623))/STDEV(Skaters!N3:N623)</f>
        <v>-0.57508160495775829</v>
      </c>
      <c r="N438" s="33">
        <f>(VLOOKUP($A438,Skaters!$A1:$V623,15,FALSE)-AVERAGE(Skaters!O3:O623))/STDEV(Skaters!O3:O623)</f>
        <v>0.50615204243775369</v>
      </c>
      <c r="O438" s="33">
        <f>(VLOOKUP($A438,Skaters!$A1:$V623,16,FALSE)-AVERAGE(Skaters!P3:P623))/STDEV(Skaters!P3:P623)</f>
        <v>-0.35585770632321628</v>
      </c>
      <c r="P438" s="33">
        <f>(VLOOKUP($A438,Skaters!$A1:$V623,17,FALSE)-AVERAGE(Skaters!Q3:Q623))/STDEV(Skaters!Q3:Q623)</f>
        <v>-1.0909037993703172</v>
      </c>
      <c r="Q438" s="33">
        <f>(VLOOKUP($A438,Skaters!$A1:$V623,18,FALSE)-AVERAGE(Skaters!R3:R623))/STDEV(Skaters!R3:R623)</f>
        <v>-1.0974212750445349</v>
      </c>
      <c r="R438" s="33">
        <f>(VLOOKUP($A438,Skaters!$A1:$V623,19,FALSE)-AVERAGE(Skaters!S3:S623))/STDEV(Skaters!S3:S623)</f>
        <v>-1.1285911532438229</v>
      </c>
      <c r="S438" s="33">
        <f>(VLOOKUP($A438,Skaters!$A1:$V623,20,FALSE)-AVERAGE(Skaters!T3:T623))/STDEV(Skaters!T3:T623)</f>
        <v>-0.5927671975926263</v>
      </c>
      <c r="T438" s="33">
        <f>(VLOOKUP($A438,Skaters!$A1:$V623,21,FALSE)-AVERAGE(Skaters!U3:U623))/STDEV(Skaters!U3:U623)</f>
        <v>-0.64589141566663089</v>
      </c>
      <c r="U438" s="33">
        <f>(VLOOKUP($A438,Skaters!$A1:$V623,22,FALSE)-AVERAGE(Skaters!V3:V623))/STDEV(Skaters!V3:V623)</f>
        <v>-1.2078191348136267</v>
      </c>
      <c r="V438" s="33">
        <f>IFERROR((VLOOKUP($A438,Skaters!A1:X623,23,FALSE)-AVERAGE(Skaters!W3:W623))/STDEV(Skaters!W3:W623),0)</f>
        <v>0</v>
      </c>
      <c r="W438" s="33">
        <f>IFERROR((VLOOKUP($A438,Skaters!A1:X623,24,FALSE)-AVERAGE(Skaters!X3:X623))/STDEV(Skaters!X3:X623),0)</f>
        <v>0</v>
      </c>
    </row>
    <row r="439" spans="1:23" ht="21.25" customHeight="1" x14ac:dyDescent="0.15">
      <c r="A439" s="44" t="s">
        <v>469</v>
      </c>
      <c r="B439" s="45" t="s">
        <v>98</v>
      </c>
      <c r="C439" s="46">
        <v>27</v>
      </c>
      <c r="D439" s="45" t="s">
        <v>66</v>
      </c>
      <c r="E439" s="40">
        <f t="shared" si="12"/>
        <v>-2.6308460761686865</v>
      </c>
      <c r="F439" s="41">
        <f t="shared" si="13"/>
        <v>-5.5975448429120986E-2</v>
      </c>
      <c r="G439" s="42">
        <f>VLOOKUP(A439,Skaters!A1:G623,7,FALSE)</f>
        <v>47</v>
      </c>
      <c r="H439" s="43">
        <f>(VLOOKUP($A439,Skaters!$A1:$V623,8,FALSE)-AVERAGE(Skaters!H3:H623))/STDEV(Skaters!H3:H623)</f>
        <v>-1.0909413722165169</v>
      </c>
      <c r="I439" s="33">
        <f>(VLOOKUP($A439,Skaters!$A1:$V623,10,FALSE)-AVERAGE(Skaters!J3:J623))/STDEV(Skaters!J3:J623)</f>
        <v>0.18498011290259997</v>
      </c>
      <c r="J439" s="33">
        <f>(VLOOKUP($A439,Skaters!$A1:$V623,11,FALSE)-AVERAGE(Skaters!K3:K623))/STDEV(Skaters!K3:K623)</f>
        <v>-0.93397987700739915</v>
      </c>
      <c r="K439" s="33">
        <f>(VLOOKUP($A439,Skaters!$A1:$V623,12,FALSE)-AVERAGE(Skaters!L3:L623))/STDEV(Skaters!L3:L623)</f>
        <v>-0.49894949484379553</v>
      </c>
      <c r="L439" s="33">
        <f>(VLOOKUP($A439,Skaters!$A1:$V623,13,FALSE)-AVERAGE(Skaters!M3:M623))/STDEV(Skaters!M3:M623)</f>
        <v>-0.50330808925011228</v>
      </c>
      <c r="M439" s="33">
        <f>(VLOOKUP($A439,Skaters!$A1:$V623,14,FALSE)-AVERAGE(Skaters!N3:N623))/STDEV(Skaters!N3:N623)</f>
        <v>-0.26459200356993157</v>
      </c>
      <c r="N439" s="33">
        <f>(VLOOKUP($A439,Skaters!$A1:$V623,15,FALSE)-AVERAGE(Skaters!O3:O623))/STDEV(Skaters!O3:O623)</f>
        <v>-0.60043245402196999</v>
      </c>
      <c r="O439" s="33">
        <f>(VLOOKUP($A439,Skaters!$A1:$V623,16,FALSE)-AVERAGE(Skaters!P3:P623))/STDEV(Skaters!P3:P623)</f>
        <v>0.1041096295504738</v>
      </c>
      <c r="P439" s="33">
        <f>(VLOOKUP($A439,Skaters!$A1:$V623,17,FALSE)-AVERAGE(Skaters!Q3:Q623))/STDEV(Skaters!Q3:Q623)</f>
        <v>0.94984311190353377</v>
      </c>
      <c r="Q439" s="33">
        <f>(VLOOKUP($A439,Skaters!$A1:$V623,18,FALSE)-AVERAGE(Skaters!R3:R623))/STDEV(Skaters!R3:R623)</f>
        <v>-0.88221539834227869</v>
      </c>
      <c r="R439" s="33">
        <f>(VLOOKUP($A439,Skaters!$A1:$V623,19,FALSE)-AVERAGE(Skaters!S3:S623))/STDEV(Skaters!S3:S623)</f>
        <v>-5.7066558914299424E-2</v>
      </c>
      <c r="S439" s="33">
        <f>(VLOOKUP($A439,Skaters!$A1:$V623,20,FALSE)-AVERAGE(Skaters!T3:T623))/STDEV(Skaters!T3:T623)</f>
        <v>-0.54872387897081509</v>
      </c>
      <c r="T439" s="33">
        <f>(VLOOKUP($A439,Skaters!$A1:$V623,21,FALSE)-AVERAGE(Skaters!U3:U623))/STDEV(Skaters!U3:U623)</f>
        <v>-0.51262905902223854</v>
      </c>
      <c r="U439" s="33">
        <f>(VLOOKUP($A439,Skaters!$A1:$V623,22,FALSE)-AVERAGE(Skaters!V3:V623))/STDEV(Skaters!V3:V623)</f>
        <v>-5.0201382949583186E-2</v>
      </c>
      <c r="V439" s="33">
        <f>IFERROR((VLOOKUP($A439,Skaters!A1:X623,23,FALSE)-AVERAGE(Skaters!W3:W623))/STDEV(Skaters!W3:W623),0)</f>
        <v>0</v>
      </c>
      <c r="W439" s="33">
        <f>IFERROR((VLOOKUP($A439,Skaters!A1:X623,24,FALSE)-AVERAGE(Skaters!X3:X623))/STDEV(Skaters!X3:X623),0)</f>
        <v>0</v>
      </c>
    </row>
    <row r="440" spans="1:23" ht="21.25" customHeight="1" x14ac:dyDescent="0.15">
      <c r="A440" s="44" t="s">
        <v>562</v>
      </c>
      <c r="B440" s="45" t="s">
        <v>141</v>
      </c>
      <c r="C440" s="46">
        <v>34</v>
      </c>
      <c r="D440" s="45" t="s">
        <v>84</v>
      </c>
      <c r="E440" s="40">
        <f t="shared" si="12"/>
        <v>-2.6309579113597747</v>
      </c>
      <c r="F440" s="41">
        <f t="shared" si="13"/>
        <v>-6.4169705155116455E-2</v>
      </c>
      <c r="G440" s="42">
        <f>VLOOKUP(A440,Skaters!A1:G623,7,FALSE)</f>
        <v>41</v>
      </c>
      <c r="H440" s="43">
        <f>(VLOOKUP($A440,Skaters!$A1:$V623,8,FALSE)-AVERAGE(Skaters!H3:H623))/STDEV(Skaters!H3:H623)</f>
        <v>0.72510046065307399</v>
      </c>
      <c r="I440" s="33">
        <f>(VLOOKUP($A440,Skaters!$A1:$V623,10,FALSE)-AVERAGE(Skaters!J3:J623))/STDEV(Skaters!J3:J623)</f>
        <v>-1.078958190820045</v>
      </c>
      <c r="J440" s="33">
        <f>(VLOOKUP($A440,Skaters!$A1:$V623,11,FALSE)-AVERAGE(Skaters!K3:K623))/STDEV(Skaters!K3:K623)</f>
        <v>-0.70183828250279645</v>
      </c>
      <c r="K440" s="33">
        <f>(VLOOKUP($A440,Skaters!$A1:$V623,12,FALSE)-AVERAGE(Skaters!L3:L623))/STDEV(Skaters!L3:L623)</f>
        <v>-0.9488067275644898</v>
      </c>
      <c r="L440" s="33">
        <f>(VLOOKUP($A440,Skaters!$A1:$V623,13,FALSE)-AVERAGE(Skaters!M3:M623))/STDEV(Skaters!M3:M623)</f>
        <v>-0.88187186833196141</v>
      </c>
      <c r="M440" s="33">
        <f>(VLOOKUP($A440,Skaters!$A1:$V623,14,FALSE)-AVERAGE(Skaters!N3:N623))/STDEV(Skaters!N3:N623)</f>
        <v>-0.80696539556293145</v>
      </c>
      <c r="N440" s="33">
        <f>(VLOOKUP($A440,Skaters!$A1:$V623,15,FALSE)-AVERAGE(Skaters!O3:O623))/STDEV(Skaters!O3:O623)</f>
        <v>-0.90395783740153168</v>
      </c>
      <c r="O440" s="33">
        <f>(VLOOKUP($A440,Skaters!$A1:$V623,16,FALSE)-AVERAGE(Skaters!P3:P623))/STDEV(Skaters!P3:P623)</f>
        <v>1.863950073513295</v>
      </c>
      <c r="P440" s="33">
        <f>(VLOOKUP($A440,Skaters!$A1:$V623,17,FALSE)-AVERAGE(Skaters!Q3:Q623))/STDEV(Skaters!Q3:Q623)</f>
        <v>0.11118188876147438</v>
      </c>
      <c r="Q440" s="33">
        <f>(VLOOKUP($A440,Skaters!$A1:$V623,18,FALSE)-AVERAGE(Skaters!R3:R623))/STDEV(Skaters!R3:R623)</f>
        <v>-0.92828180581673547</v>
      </c>
      <c r="R440" s="33">
        <f>(VLOOKUP($A440,Skaters!$A1:$V623,19,FALSE)-AVERAGE(Skaters!S3:S623))/STDEV(Skaters!S3:S623)</f>
        <v>-1.0412902598801965</v>
      </c>
      <c r="S440" s="33">
        <f>(VLOOKUP($A440,Skaters!$A1:$V623,20,FALSE)-AVERAGE(Skaters!T3:T623))/STDEV(Skaters!T3:T623)</f>
        <v>-0.5927671975926263</v>
      </c>
      <c r="T440" s="33">
        <f>(VLOOKUP($A440,Skaters!$A1:$V623,21,FALSE)-AVERAGE(Skaters!U3:U623))/STDEV(Skaters!U3:U623)</f>
        <v>-0.64690234740083585</v>
      </c>
      <c r="U440" s="33">
        <f>(VLOOKUP($A440,Skaters!$A1:$V623,22,FALSE)-AVERAGE(Skaters!V3:V623))/STDEV(Skaters!V3:V623)</f>
        <v>-1.2078191348136267</v>
      </c>
      <c r="V440" s="33">
        <f>IFERROR((VLOOKUP($A440,Skaters!A1:X623,23,FALSE)-AVERAGE(Skaters!W3:W623))/STDEV(Skaters!W3:W623),0)</f>
        <v>0</v>
      </c>
      <c r="W440" s="33">
        <f>IFERROR((VLOOKUP($A440,Skaters!A1:X623,24,FALSE)-AVERAGE(Skaters!X3:X623))/STDEV(Skaters!X3:X623),0)</f>
        <v>0</v>
      </c>
    </row>
    <row r="441" spans="1:23" ht="21.25" customHeight="1" x14ac:dyDescent="0.15">
      <c r="A441" s="44" t="s">
        <v>350</v>
      </c>
      <c r="B441" s="45" t="s">
        <v>179</v>
      </c>
      <c r="C441" s="46">
        <v>20</v>
      </c>
      <c r="D441" s="45" t="s">
        <v>103</v>
      </c>
      <c r="E441" s="40">
        <f t="shared" si="12"/>
        <v>-2.6342952782550104</v>
      </c>
      <c r="F441" s="41">
        <f t="shared" si="13"/>
        <v>-6.4251104347683177E-2</v>
      </c>
      <c r="G441" s="42">
        <f>VLOOKUP(A441,Skaters!A1:G623,7,FALSE)</f>
        <v>41</v>
      </c>
      <c r="H441" s="43">
        <f>(VLOOKUP($A441,Skaters!$A1:$V623,8,FALSE)-AVERAGE(Skaters!H3:H623))/STDEV(Skaters!H3:H623)</f>
        <v>-0.13536658572961541</v>
      </c>
      <c r="I441" s="33">
        <f>(VLOOKUP($A441,Skaters!$A1:$V623,10,FALSE)-AVERAGE(Skaters!J3:J623))/STDEV(Skaters!J3:J623)</f>
        <v>0.29274266112984554</v>
      </c>
      <c r="J441" s="33">
        <f>(VLOOKUP($A441,Skaters!$A1:$V623,11,FALSE)-AVERAGE(Skaters!K3:K623))/STDEV(Skaters!K3:K623)</f>
        <v>-0.15110229809507295</v>
      </c>
      <c r="K441" s="33">
        <f>(VLOOKUP($A441,Skaters!$A1:$V623,12,FALSE)-AVERAGE(Skaters!L3:L623))/STDEV(Skaters!L3:L623)</f>
        <v>4.3110364373331288E-2</v>
      </c>
      <c r="L441" s="33">
        <f>(VLOOKUP($A441,Skaters!$A1:$V623,13,FALSE)-AVERAGE(Skaters!M3:M623))/STDEV(Skaters!M3:M623)</f>
        <v>-5.3017621758587707E-2</v>
      </c>
      <c r="M441" s="33">
        <f>(VLOOKUP($A441,Skaters!$A1:$V623,14,FALSE)-AVERAGE(Skaters!N3:N623))/STDEV(Skaters!N3:N623)</f>
        <v>-2.4099703605235574E-2</v>
      </c>
      <c r="N441" s="33">
        <f>(VLOOKUP($A441,Skaters!$A1:$V623,15,FALSE)-AVERAGE(Skaters!O3:O623))/STDEV(Skaters!O3:O623)</f>
        <v>-7.9947942834490318E-2</v>
      </c>
      <c r="O441" s="33">
        <f>(VLOOKUP($A441,Skaters!$A1:$V623,16,FALSE)-AVERAGE(Skaters!P3:P623))/STDEV(Skaters!P3:P623)</f>
        <v>-0.82548017783413108</v>
      </c>
      <c r="P441" s="33">
        <f>(VLOOKUP($A441,Skaters!$A1:$V623,17,FALSE)-AVERAGE(Skaters!Q3:Q623))/STDEV(Skaters!Q3:Q623)</f>
        <v>-1.0099044474211065</v>
      </c>
      <c r="Q441" s="33">
        <f>(VLOOKUP($A441,Skaters!$A1:$V623,18,FALSE)-AVERAGE(Skaters!R3:R623))/STDEV(Skaters!R3:R623)</f>
        <v>-1.8174898988625738</v>
      </c>
      <c r="R441" s="33">
        <f>(VLOOKUP($A441,Skaters!$A1:$V623,19,FALSE)-AVERAGE(Skaters!S3:S623))/STDEV(Skaters!S3:S623)</f>
        <v>-0.33108719527409453</v>
      </c>
      <c r="S441" s="33">
        <f>(VLOOKUP($A441,Skaters!$A1:$V623,20,FALSE)-AVERAGE(Skaters!T3:T623))/STDEV(Skaters!T3:T623)</f>
        <v>1.0403996999338208</v>
      </c>
      <c r="T441" s="33">
        <f>(VLOOKUP($A441,Skaters!$A1:$V623,21,FALSE)-AVERAGE(Skaters!U3:U623))/STDEV(Skaters!U3:U623)</f>
        <v>1.5418201852018623</v>
      </c>
      <c r="U441" s="33">
        <f>(VLOOKUP($A441,Skaters!$A1:$V623,22,FALSE)-AVERAGE(Skaters!V3:V623))/STDEV(Skaters!V3:V623)</f>
        <v>0.76987718615997602</v>
      </c>
      <c r="V441" s="33">
        <f>IFERROR((VLOOKUP($A441,Skaters!A1:X623,23,FALSE)-AVERAGE(Skaters!W3:W623))/STDEV(Skaters!W3:W623),0)</f>
        <v>0</v>
      </c>
      <c r="W441" s="33">
        <f>IFERROR((VLOOKUP($A441,Skaters!A1:X623,24,FALSE)-AVERAGE(Skaters!X3:X623))/STDEV(Skaters!X3:X623),0)</f>
        <v>0</v>
      </c>
    </row>
    <row r="442" spans="1:23" ht="21.25" customHeight="1" x14ac:dyDescent="0.15">
      <c r="A442" s="44" t="s">
        <v>537</v>
      </c>
      <c r="B442" s="48" t="s">
        <v>70</v>
      </c>
      <c r="C442" s="49">
        <v>24</v>
      </c>
      <c r="D442" s="48" t="s">
        <v>103</v>
      </c>
      <c r="E442" s="40">
        <f t="shared" si="12"/>
        <v>-2.6403331651746478</v>
      </c>
      <c r="F442" s="41">
        <f t="shared" si="13"/>
        <v>-6.7700850389093528E-2</v>
      </c>
      <c r="G442" s="42">
        <f>VLOOKUP(A442,Skaters!A1:G623,7,FALSE)</f>
        <v>39</v>
      </c>
      <c r="H442" s="43">
        <f>(VLOOKUP($A442,Skaters!$A1:$V623,8,FALSE)-AVERAGE(Skaters!H3:H623))/STDEV(Skaters!H3:H623)</f>
        <v>-0.69351845342767382</v>
      </c>
      <c r="I442" s="33">
        <f>(VLOOKUP($A442,Skaters!$A1:$V623,10,FALSE)-AVERAGE(Skaters!J3:J623))/STDEV(Skaters!J3:J623)</f>
        <v>5.8716919762406602E-2</v>
      </c>
      <c r="J442" s="33">
        <f>(VLOOKUP($A442,Skaters!$A1:$V623,11,FALSE)-AVERAGE(Skaters!K3:K623))/STDEV(Skaters!K3:K623)</f>
        <v>-0.84660182316264088</v>
      </c>
      <c r="K442" s="33">
        <f>(VLOOKUP($A442,Skaters!$A1:$V623,12,FALSE)-AVERAGE(Skaters!L3:L623))/STDEV(Skaters!L3:L623)</f>
        <v>-0.50360842207400291</v>
      </c>
      <c r="L442" s="33">
        <f>(VLOOKUP($A442,Skaters!$A1:$V623,13,FALSE)-AVERAGE(Skaters!M3:M623))/STDEV(Skaters!M3:M623)</f>
        <v>-0.86858376494487932</v>
      </c>
      <c r="M442" s="33">
        <f>(VLOOKUP($A442,Skaters!$A1:$V623,14,FALSE)-AVERAGE(Skaters!N3:N623))/STDEV(Skaters!N3:N623)</f>
        <v>-0.79704323534903576</v>
      </c>
      <c r="N442" s="33">
        <f>(VLOOKUP($A442,Skaters!$A1:$V623,15,FALSE)-AVERAGE(Skaters!O3:O623))/STDEV(Skaters!O3:O623)</f>
        <v>-0.91112187022717239</v>
      </c>
      <c r="O442" s="33">
        <f>(VLOOKUP($A442,Skaters!$A1:$V623,16,FALSE)-AVERAGE(Skaters!P3:P623))/STDEV(Skaters!P3:P623)</f>
        <v>-0.83638640161215017</v>
      </c>
      <c r="P442" s="33">
        <f>(VLOOKUP($A442,Skaters!$A1:$V623,17,FALSE)-AVERAGE(Skaters!Q3:Q623))/STDEV(Skaters!Q3:Q623)</f>
        <v>0.32668296099367833</v>
      </c>
      <c r="Q442" s="33">
        <f>(VLOOKUP($A442,Skaters!$A1:$V623,18,FALSE)-AVERAGE(Skaters!R3:R623))/STDEV(Skaters!R3:R623)</f>
        <v>0.76364377500978897</v>
      </c>
      <c r="R442" s="33">
        <f>(VLOOKUP($A442,Skaters!$A1:$V623,19,FALSE)-AVERAGE(Skaters!S3:S623))/STDEV(Skaters!S3:S623)</f>
        <v>0.32913532245381794</v>
      </c>
      <c r="S442" s="33">
        <f>(VLOOKUP($A442,Skaters!$A1:$V623,20,FALSE)-AVERAGE(Skaters!T3:T623))/STDEV(Skaters!T3:T623)</f>
        <v>-0.45917870670714939</v>
      </c>
      <c r="T442" s="33">
        <f>(VLOOKUP($A442,Skaters!$A1:$V623,21,FALSE)-AVERAGE(Skaters!U3:U623))/STDEV(Skaters!U3:U623)</f>
        <v>-0.40810802810290503</v>
      </c>
      <c r="U442" s="33">
        <f>(VLOOKUP($A442,Skaters!$A1:$V623,22,FALSE)-AVERAGE(Skaters!V3:V623))/STDEV(Skaters!V3:V623)</f>
        <v>0.46042148058456822</v>
      </c>
      <c r="V442" s="33">
        <f>IFERROR((VLOOKUP($A442,Skaters!A1:X623,23,FALSE)-AVERAGE(Skaters!W3:W623))/STDEV(Skaters!W3:W623),0)</f>
        <v>0</v>
      </c>
      <c r="W442" s="33">
        <f>IFERROR((VLOOKUP($A442,Skaters!A1:X623,24,FALSE)-AVERAGE(Skaters!X3:X623))/STDEV(Skaters!X3:X623),0)</f>
        <v>0</v>
      </c>
    </row>
    <row r="443" spans="1:23" ht="21.25" customHeight="1" x14ac:dyDescent="0.15">
      <c r="A443" s="44" t="s">
        <v>559</v>
      </c>
      <c r="B443" s="45" t="s">
        <v>98</v>
      </c>
      <c r="C443" s="46">
        <v>30</v>
      </c>
      <c r="D443" s="45" t="s">
        <v>84</v>
      </c>
      <c r="E443" s="40">
        <f t="shared" si="12"/>
        <v>-2.6525460396534299</v>
      </c>
      <c r="F443" s="41">
        <f t="shared" si="13"/>
        <v>-5.643714977986021E-2</v>
      </c>
      <c r="G443" s="42">
        <f>VLOOKUP(A443,Skaters!A1:G623,7,FALSE)</f>
        <v>47</v>
      </c>
      <c r="H443" s="43">
        <f>(VLOOKUP($A443,Skaters!$A1:$V623,8,FALSE)-AVERAGE(Skaters!H3:H623))/STDEV(Skaters!H3:H623)</f>
        <v>0.30217518049745712</v>
      </c>
      <c r="I443" s="33">
        <f>(VLOOKUP($A443,Skaters!$A1:$V623,10,FALSE)-AVERAGE(Skaters!J3:J623))/STDEV(Skaters!J3:J623)</f>
        <v>-1.0421108729092687</v>
      </c>
      <c r="J443" s="33">
        <f>(VLOOKUP($A443,Skaters!$A1:$V623,11,FALSE)-AVERAGE(Skaters!K3:K623))/STDEV(Skaters!K3:K623)</f>
        <v>-0.75181477917156858</v>
      </c>
      <c r="K443" s="33">
        <f>(VLOOKUP($A443,Skaters!$A1:$V623,12,FALSE)-AVERAGE(Skaters!L3:L623))/STDEV(Skaters!L3:L623)</f>
        <v>-0.96280735293238084</v>
      </c>
      <c r="L443" s="33">
        <f>(VLOOKUP($A443,Skaters!$A1:$V623,13,FALSE)-AVERAGE(Skaters!M3:M623))/STDEV(Skaters!M3:M623)</f>
        <v>-0.87488759201501742</v>
      </c>
      <c r="M443" s="33">
        <f>(VLOOKUP($A443,Skaters!$A1:$V623,14,FALSE)-AVERAGE(Skaters!N3:N623))/STDEV(Skaters!N3:N623)</f>
        <v>-0.80473991950022872</v>
      </c>
      <c r="N443" s="33">
        <f>(VLOOKUP($A443,Skaters!$A1:$V623,15,FALSE)-AVERAGE(Skaters!O3:O623))/STDEV(Skaters!O3:O623)</f>
        <v>-0.90563916647699194</v>
      </c>
      <c r="O443" s="33">
        <f>(VLOOKUP($A443,Skaters!$A1:$V623,16,FALSE)-AVERAGE(Skaters!P3:P623))/STDEV(Skaters!P3:P623)</f>
        <v>2.1091990760901043</v>
      </c>
      <c r="P443" s="33">
        <f>(VLOOKUP($A443,Skaters!$A1:$V623,17,FALSE)-AVERAGE(Skaters!Q3:Q623))/STDEV(Skaters!Q3:Q623)</f>
        <v>0.92331789173574574</v>
      </c>
      <c r="Q443" s="33">
        <f>(VLOOKUP($A443,Skaters!$A1:$V623,18,FALSE)-AVERAGE(Skaters!R3:R623))/STDEV(Skaters!R3:R623)</f>
        <v>-1.1872927051706872</v>
      </c>
      <c r="R443" s="33">
        <f>(VLOOKUP($A443,Skaters!$A1:$V623,19,FALSE)-AVERAGE(Skaters!S3:S623))/STDEV(Skaters!S3:S623)</f>
        <v>-1.0284190501324937</v>
      </c>
      <c r="S443" s="33">
        <f>(VLOOKUP($A443,Skaters!$A1:$V623,20,FALSE)-AVERAGE(Skaters!T3:T623))/STDEV(Skaters!T3:T623)</f>
        <v>-0.5927671975926263</v>
      </c>
      <c r="T443" s="33">
        <f>(VLOOKUP($A443,Skaters!$A1:$V623,21,FALSE)-AVERAGE(Skaters!U3:U623))/STDEV(Skaters!U3:U623)</f>
        <v>-0.64690234740083585</v>
      </c>
      <c r="U443" s="33">
        <f>(VLOOKUP($A443,Skaters!$A1:$V623,22,FALSE)-AVERAGE(Skaters!V3:V623))/STDEV(Skaters!V3:V623)</f>
        <v>-1.2078191348136267</v>
      </c>
      <c r="V443" s="33">
        <f>IFERROR((VLOOKUP($A443,Skaters!A1:X623,23,FALSE)-AVERAGE(Skaters!W3:W623))/STDEV(Skaters!W3:W623),0)</f>
        <v>0</v>
      </c>
      <c r="W443" s="33">
        <f>IFERROR((VLOOKUP($A443,Skaters!A1:X623,24,FALSE)-AVERAGE(Skaters!X3:X623))/STDEV(Skaters!X3:X623),0)</f>
        <v>0</v>
      </c>
    </row>
    <row r="444" spans="1:23" ht="21.25" customHeight="1" x14ac:dyDescent="0.15">
      <c r="A444" s="44" t="s">
        <v>563</v>
      </c>
      <c r="B444" s="48" t="s">
        <v>74</v>
      </c>
      <c r="C444" s="49">
        <v>28</v>
      </c>
      <c r="D444" s="48" t="s">
        <v>84</v>
      </c>
      <c r="E444" s="40">
        <f t="shared" si="12"/>
        <v>-2.6556729665571117</v>
      </c>
      <c r="F444" s="41">
        <f t="shared" si="13"/>
        <v>-6.4772511379441747E-2</v>
      </c>
      <c r="G444" s="42">
        <f>VLOOKUP(A444,Skaters!A1:G623,7,FALSE)</f>
        <v>41</v>
      </c>
      <c r="H444" s="43">
        <f>(VLOOKUP($A444,Skaters!$A1:$V623,8,FALSE)-AVERAGE(Skaters!H3:H623))/STDEV(Skaters!H3:H623)</f>
        <v>0.90457948080154504</v>
      </c>
      <c r="I444" s="33">
        <f>(VLOOKUP($A444,Skaters!$A1:$V623,10,FALSE)-AVERAGE(Skaters!J3:J623))/STDEV(Skaters!J3:J623)</f>
        <v>-0.95778123103612711</v>
      </c>
      <c r="J444" s="33">
        <f>(VLOOKUP($A444,Skaters!$A1:$V623,11,FALSE)-AVERAGE(Skaters!K3:K623))/STDEV(Skaters!K3:K623)</f>
        <v>-0.83155915191798868</v>
      </c>
      <c r="K444" s="33">
        <f>(VLOOKUP($A444,Skaters!$A1:$V623,12,FALSE)-AVERAGE(Skaters!L3:L623))/STDEV(Skaters!L3:L623)</f>
        <v>-0.97311600104849161</v>
      </c>
      <c r="L444" s="33">
        <f>(VLOOKUP($A444,Skaters!$A1:$V623,13,FALSE)-AVERAGE(Skaters!M3:M623))/STDEV(Skaters!M3:M623)</f>
        <v>-0.92546534816153392</v>
      </c>
      <c r="M444" s="33">
        <f>(VLOOKUP($A444,Skaters!$A1:$V623,14,FALSE)-AVERAGE(Skaters!N3:N623))/STDEV(Skaters!N3:N623)</f>
        <v>-0.80524710192119797</v>
      </c>
      <c r="N444" s="33">
        <f>(VLOOKUP($A444,Skaters!$A1:$V623,15,FALSE)-AVERAGE(Skaters!O3:O623))/STDEV(Skaters!O3:O623)</f>
        <v>-0.90664041502296444</v>
      </c>
      <c r="O444" s="33">
        <f>(VLOOKUP($A444,Skaters!$A1:$V623,16,FALSE)-AVERAGE(Skaters!P3:P623))/STDEV(Skaters!P3:P623)</f>
        <v>2.2008119719725068</v>
      </c>
      <c r="P444" s="33">
        <f>(VLOOKUP($A444,Skaters!$A1:$V623,17,FALSE)-AVERAGE(Skaters!Q3:Q623))/STDEV(Skaters!Q3:Q623)</f>
        <v>1.0411258483898369</v>
      </c>
      <c r="Q444" s="33">
        <f>(VLOOKUP($A444,Skaters!$A1:$V623,18,FALSE)-AVERAGE(Skaters!R3:R623))/STDEV(Skaters!R3:R623)</f>
        <v>-1.2350387923910047</v>
      </c>
      <c r="R444" s="33">
        <f>(VLOOKUP($A444,Skaters!$A1:$V623,19,FALSE)-AVERAGE(Skaters!S3:S623))/STDEV(Skaters!S3:S623)</f>
        <v>-0.91580211771356324</v>
      </c>
      <c r="S444" s="33">
        <f>(VLOOKUP($A444,Skaters!$A1:$V623,20,FALSE)-AVERAGE(Skaters!T3:T623))/STDEV(Skaters!T3:T623)</f>
        <v>-0.5927671975926263</v>
      </c>
      <c r="T444" s="33">
        <f>(VLOOKUP($A444,Skaters!$A1:$V623,21,FALSE)-AVERAGE(Skaters!U3:U623))/STDEV(Skaters!U3:U623)</f>
        <v>-0.64690205799198275</v>
      </c>
      <c r="U444" s="33">
        <f>(VLOOKUP($A444,Skaters!$A1:$V623,22,FALSE)-AVERAGE(Skaters!V3:V623))/STDEV(Skaters!V3:V623)</f>
        <v>-1.2078191348136267</v>
      </c>
      <c r="V444" s="33">
        <f>IFERROR((VLOOKUP($A444,Skaters!A1:X623,23,FALSE)-AVERAGE(Skaters!W3:W623))/STDEV(Skaters!W3:W623),0)</f>
        <v>0</v>
      </c>
      <c r="W444" s="33">
        <f>IFERROR((VLOOKUP($A444,Skaters!A1:X623,24,FALSE)-AVERAGE(Skaters!X3:X623))/STDEV(Skaters!X3:X623),0)</f>
        <v>0</v>
      </c>
    </row>
    <row r="445" spans="1:23" ht="21.25" customHeight="1" x14ac:dyDescent="0.15">
      <c r="A445" s="44" t="s">
        <v>448</v>
      </c>
      <c r="B445" s="48" t="s">
        <v>153</v>
      </c>
      <c r="C445" s="49">
        <v>30</v>
      </c>
      <c r="D445" s="48" t="s">
        <v>84</v>
      </c>
      <c r="E445" s="40">
        <f t="shared" si="12"/>
        <v>-2.6839979413093245</v>
      </c>
      <c r="F445" s="41">
        <f t="shared" si="13"/>
        <v>-6.7099948532733114E-2</v>
      </c>
      <c r="G445" s="42">
        <f>VLOOKUP(A445,Skaters!A1:G623,7,FALSE)</f>
        <v>40</v>
      </c>
      <c r="H445" s="43">
        <f>(VLOOKUP($A445,Skaters!$A1:$V623,8,FALSE)-AVERAGE(Skaters!H3:H623))/STDEV(Skaters!H3:H623)</f>
        <v>1.0576441453603604</v>
      </c>
      <c r="I445" s="33">
        <f>(VLOOKUP($A445,Skaters!$A1:$V623,10,FALSE)-AVERAGE(Skaters!J3:J623))/STDEV(Skaters!J3:J623)</f>
        <v>-1.1162204200655088</v>
      </c>
      <c r="J445" s="33">
        <f>(VLOOKUP($A445,Skaters!$A1:$V623,11,FALSE)-AVERAGE(Skaters!K3:K623))/STDEV(Skaters!K3:K623)</f>
        <v>0.21585656239731865</v>
      </c>
      <c r="K445" s="33">
        <f>(VLOOKUP($A445,Skaters!$A1:$V623,12,FALSE)-AVERAGE(Skaters!L3:L623))/STDEV(Skaters!L3:L623)</f>
        <v>-0.39047588515891085</v>
      </c>
      <c r="L445" s="33">
        <f>(VLOOKUP($A445,Skaters!$A1:$V623,13,FALSE)-AVERAGE(Skaters!M3:M623))/STDEV(Skaters!M3:M623)</f>
        <v>-0.9170762155005977</v>
      </c>
      <c r="M445" s="33">
        <f>(VLOOKUP($A445,Skaters!$A1:$V623,14,FALSE)-AVERAGE(Skaters!N3:N623))/STDEV(Skaters!N3:N623)</f>
        <v>-0.64354828977391143</v>
      </c>
      <c r="N445" s="33">
        <f>(VLOOKUP($A445,Skaters!$A1:$V623,15,FALSE)-AVERAGE(Skaters!O3:O623))/STDEV(Skaters!O3:O623)</f>
        <v>-6.6258393453164699E-2</v>
      </c>
      <c r="O445" s="33">
        <f>(VLOOKUP($A445,Skaters!$A1:$V623,16,FALSE)-AVERAGE(Skaters!P3:P623))/STDEV(Skaters!P3:P623)</f>
        <v>0.36778230076366025</v>
      </c>
      <c r="P445" s="33">
        <f>(VLOOKUP($A445,Skaters!$A1:$V623,17,FALSE)-AVERAGE(Skaters!Q3:Q623))/STDEV(Skaters!Q3:Q623)</f>
        <v>-0.72853022312093796</v>
      </c>
      <c r="Q445" s="33">
        <f>(VLOOKUP($A445,Skaters!$A1:$V623,18,FALSE)-AVERAGE(Skaters!R3:R623))/STDEV(Skaters!R3:R623)</f>
        <v>-1.1680817754510322</v>
      </c>
      <c r="R445" s="33">
        <f>(VLOOKUP($A445,Skaters!$A1:$V623,19,FALSE)-AVERAGE(Skaters!S3:S623))/STDEV(Skaters!S3:S623)</f>
        <v>-1.0408456932973056</v>
      </c>
      <c r="S445" s="33">
        <f>(VLOOKUP($A445,Skaters!$A1:$V623,20,FALSE)-AVERAGE(Skaters!T3:T623))/STDEV(Skaters!T3:T623)</f>
        <v>-0.5927671975926263</v>
      </c>
      <c r="T445" s="33">
        <f>(VLOOKUP($A445,Skaters!$A1:$V623,21,FALSE)-AVERAGE(Skaters!U3:U623))/STDEV(Skaters!U3:U623)</f>
        <v>-0.64690234740083585</v>
      </c>
      <c r="U445" s="33">
        <f>(VLOOKUP($A445,Skaters!$A1:$V623,22,FALSE)-AVERAGE(Skaters!V3:V623))/STDEV(Skaters!V3:V623)</f>
        <v>-1.2078191348136267</v>
      </c>
      <c r="V445" s="33">
        <f>IFERROR((VLOOKUP($A445,Skaters!A1:X623,23,FALSE)-AVERAGE(Skaters!W3:W623))/STDEV(Skaters!W3:W623),0)</f>
        <v>0</v>
      </c>
      <c r="W445" s="33">
        <f>IFERROR((VLOOKUP($A445,Skaters!A1:X623,24,FALSE)-AVERAGE(Skaters!X3:X623))/STDEV(Skaters!X3:X623),0)</f>
        <v>0</v>
      </c>
    </row>
    <row r="446" spans="1:23" ht="21.25" customHeight="1" x14ac:dyDescent="0.15">
      <c r="A446" s="44" t="s">
        <v>609</v>
      </c>
      <c r="B446" s="48" t="s">
        <v>135</v>
      </c>
      <c r="C446" s="49">
        <v>27</v>
      </c>
      <c r="D446" s="48" t="s">
        <v>84</v>
      </c>
      <c r="E446" s="40">
        <f t="shared" si="12"/>
        <v>-2.6916288681280296</v>
      </c>
      <c r="F446" s="41">
        <f t="shared" si="13"/>
        <v>-6.7290721703200745E-2</v>
      </c>
      <c r="G446" s="42">
        <f>VLOOKUP(A446,Skaters!A1:G623,7,FALSE)</f>
        <v>40</v>
      </c>
      <c r="H446" s="43">
        <f>(VLOOKUP($A446,Skaters!$A1:$V623,8,FALSE)-AVERAGE(Skaters!H3:H623))/STDEV(Skaters!H3:H623)</f>
        <v>0.43967522768342709</v>
      </c>
      <c r="I446" s="33">
        <f>(VLOOKUP($A446,Skaters!$A1:$V623,10,FALSE)-AVERAGE(Skaters!J3:J623))/STDEV(Skaters!J3:J623)</f>
        <v>-1.1314337327270392</v>
      </c>
      <c r="J446" s="33">
        <f>(VLOOKUP($A446,Skaters!$A1:$V623,11,FALSE)-AVERAGE(Skaters!K3:K623))/STDEV(Skaters!K3:K623)</f>
        <v>-0.94126758210427042</v>
      </c>
      <c r="K446" s="33">
        <f>(VLOOKUP($A446,Skaters!$A1:$V623,12,FALSE)-AVERAGE(Skaters!L3:L623))/STDEV(Skaters!L3:L623)</f>
        <v>-1.1237826734368603</v>
      </c>
      <c r="L446" s="33">
        <f>(VLOOKUP($A446,Skaters!$A1:$V623,13,FALSE)-AVERAGE(Skaters!M3:M623))/STDEV(Skaters!M3:M623)</f>
        <v>-0.95778613483820507</v>
      </c>
      <c r="M446" s="33">
        <f>(VLOOKUP($A446,Skaters!$A1:$V623,14,FALSE)-AVERAGE(Skaters!N3:N623))/STDEV(Skaters!N3:N623)</f>
        <v>-0.79861911311128919</v>
      </c>
      <c r="N446" s="33">
        <f>(VLOOKUP($A446,Skaters!$A1:$V623,15,FALSE)-AVERAGE(Skaters!O3:O623))/STDEV(Skaters!O3:O623)</f>
        <v>-0.89355584470742622</v>
      </c>
      <c r="O446" s="33">
        <f>(VLOOKUP($A446,Skaters!$A1:$V623,16,FALSE)-AVERAGE(Skaters!P3:P623))/STDEV(Skaters!P3:P623)</f>
        <v>1.6479945187009806</v>
      </c>
      <c r="P446" s="33">
        <f>(VLOOKUP($A446,Skaters!$A1:$V623,17,FALSE)-AVERAGE(Skaters!Q3:Q623))/STDEV(Skaters!Q3:Q623)</f>
        <v>-0.15804781217840039</v>
      </c>
      <c r="Q446" s="33">
        <f>(VLOOKUP($A446,Skaters!$A1:$V623,18,FALSE)-AVERAGE(Skaters!R3:R623))/STDEV(Skaters!R3:R623)</f>
        <v>-0.41558009245206873</v>
      </c>
      <c r="R446" s="33">
        <f>(VLOOKUP($A446,Skaters!$A1:$V623,19,FALSE)-AVERAGE(Skaters!S3:S623))/STDEV(Skaters!S3:S623)</f>
        <v>-1.0533034695651304</v>
      </c>
      <c r="S446" s="33">
        <f>(VLOOKUP($A446,Skaters!$A1:$V623,20,FALSE)-AVERAGE(Skaters!T3:T623))/STDEV(Skaters!T3:T623)</f>
        <v>-0.5927671975926263</v>
      </c>
      <c r="T446" s="33">
        <f>(VLOOKUP($A446,Skaters!$A1:$V623,21,FALSE)-AVERAGE(Skaters!U3:U623))/STDEV(Skaters!U3:U623)</f>
        <v>-0.64690234740083585</v>
      </c>
      <c r="U446" s="33">
        <f>(VLOOKUP($A446,Skaters!$A1:$V623,22,FALSE)-AVERAGE(Skaters!V3:V623))/STDEV(Skaters!V3:V623)</f>
        <v>-1.2078191348136267</v>
      </c>
      <c r="V446" s="33">
        <f>IFERROR((VLOOKUP($A446,Skaters!A1:X623,23,FALSE)-AVERAGE(Skaters!W3:W623))/STDEV(Skaters!W3:W623),0)</f>
        <v>0</v>
      </c>
      <c r="W446" s="33">
        <f>IFERROR((VLOOKUP($A446,Skaters!A1:X623,24,FALSE)-AVERAGE(Skaters!X3:X623))/STDEV(Skaters!X3:X623),0)</f>
        <v>0</v>
      </c>
    </row>
    <row r="447" spans="1:23" ht="21.25" customHeight="1" x14ac:dyDescent="0.15">
      <c r="A447" s="37" t="s">
        <v>498</v>
      </c>
      <c r="B447" s="38" t="s">
        <v>119</v>
      </c>
      <c r="C447" s="39">
        <v>26</v>
      </c>
      <c r="D447" s="38" t="s">
        <v>73</v>
      </c>
      <c r="E447" s="40">
        <f t="shared" si="12"/>
        <v>-2.7240364070577314</v>
      </c>
      <c r="F447" s="41">
        <f t="shared" si="13"/>
        <v>-6.6439912367261739E-2</v>
      </c>
      <c r="G447" s="42">
        <f>VLOOKUP(A447,Skaters!A1:G623,7,FALSE)</f>
        <v>41</v>
      </c>
      <c r="H447" s="43">
        <f>(VLOOKUP($A447,Skaters!$A1:$V623,8,FALSE)-AVERAGE(Skaters!H3:H623))/STDEV(Skaters!H3:H623)</f>
        <v>-0.95556017487018496</v>
      </c>
      <c r="I447" s="33">
        <f>(VLOOKUP($A447,Skaters!$A1:$V623,10,FALSE)-AVERAGE(Skaters!J3:J623))/STDEV(Skaters!J3:J623)</f>
        <v>-0.13773128159657283</v>
      </c>
      <c r="J447" s="33">
        <f>(VLOOKUP($A447,Skaters!$A1:$V623,11,FALSE)-AVERAGE(Skaters!K3:K623))/STDEV(Skaters!K3:K623)</f>
        <v>-0.93283081009326263</v>
      </c>
      <c r="K447" s="33">
        <f>(VLOOKUP($A447,Skaters!$A1:$V623,12,FALSE)-AVERAGE(Skaters!L3:L623))/STDEV(Skaters!L3:L623)</f>
        <v>-0.65028160494622511</v>
      </c>
      <c r="L447" s="33">
        <f>(VLOOKUP($A447,Skaters!$A1:$V623,13,FALSE)-AVERAGE(Skaters!M3:M623))/STDEV(Skaters!M3:M623)</f>
        <v>-0.44701146537779179</v>
      </c>
      <c r="M447" s="33">
        <f>(VLOOKUP($A447,Skaters!$A1:$V623,14,FALSE)-AVERAGE(Skaters!N3:N623))/STDEV(Skaters!N3:N623)</f>
        <v>-0.74885469955774331</v>
      </c>
      <c r="N447" s="33">
        <f>(VLOOKUP($A447,Skaters!$A1:$V623,15,FALSE)-AVERAGE(Skaters!O3:O623))/STDEV(Skaters!O3:O623)</f>
        <v>-0.86510053364221107</v>
      </c>
      <c r="O447" s="33">
        <f>(VLOOKUP($A447,Skaters!$A1:$V623,16,FALSE)-AVERAGE(Skaters!P3:P623))/STDEV(Skaters!P3:P623)</f>
        <v>6.2994818408669814E-2</v>
      </c>
      <c r="P447" s="33">
        <f>(VLOOKUP($A447,Skaters!$A1:$V623,17,FALSE)-AVERAGE(Skaters!Q3:Q623))/STDEV(Skaters!Q3:Q623)</f>
        <v>1.3988062252011004</v>
      </c>
      <c r="Q447" s="33">
        <f>(VLOOKUP($A447,Skaters!$A1:$V623,18,FALSE)-AVERAGE(Skaters!R3:R623))/STDEV(Skaters!R3:R623)</f>
        <v>-0.40435713475656276</v>
      </c>
      <c r="R447" s="33">
        <f>(VLOOKUP($A447,Skaters!$A1:$V623,19,FALSE)-AVERAGE(Skaters!S3:S623))/STDEV(Skaters!S3:S623)</f>
        <v>-0.13431079886099886</v>
      </c>
      <c r="S447" s="33">
        <f>(VLOOKUP($A447,Skaters!$A1:$V623,20,FALSE)-AVERAGE(Skaters!T3:T623))/STDEV(Skaters!T3:T623)</f>
        <v>-0.5353521645374516</v>
      </c>
      <c r="T447" s="33">
        <f>(VLOOKUP($A447,Skaters!$A1:$V623,21,FALSE)-AVERAGE(Skaters!U3:U623))/STDEV(Skaters!U3:U623)</f>
        <v>-0.56554172141731551</v>
      </c>
      <c r="U447" s="33">
        <f>(VLOOKUP($A447,Skaters!$A1:$V623,22,FALSE)-AVERAGE(Skaters!V3:V623))/STDEV(Skaters!V3:V623)</f>
        <v>0.70877176762055694</v>
      </c>
      <c r="V447" s="33">
        <f>IFERROR((VLOOKUP($A447,Skaters!A1:X623,23,FALSE)-AVERAGE(Skaters!W3:W623))/STDEV(Skaters!W3:W623),0)</f>
        <v>0</v>
      </c>
      <c r="W447" s="33">
        <f>IFERROR((VLOOKUP($A447,Skaters!A1:X623,24,FALSE)-AVERAGE(Skaters!X3:X623))/STDEV(Skaters!X3:X623),0)</f>
        <v>0</v>
      </c>
    </row>
    <row r="448" spans="1:23" ht="21.25" customHeight="1" x14ac:dyDescent="0.2">
      <c r="A448" s="47" t="s">
        <v>605</v>
      </c>
      <c r="B448" s="38" t="s">
        <v>78</v>
      </c>
      <c r="C448" s="39">
        <v>26</v>
      </c>
      <c r="D448" s="38" t="s">
        <v>84</v>
      </c>
      <c r="E448" s="40">
        <f t="shared" si="12"/>
        <v>-2.7244062412673737</v>
      </c>
      <c r="F448" s="41">
        <f t="shared" si="13"/>
        <v>-5.9226222636247258E-2</v>
      </c>
      <c r="G448" s="42">
        <f>VLOOKUP(A448,Skaters!A1:G623,7,FALSE)</f>
        <v>46</v>
      </c>
      <c r="H448" s="43">
        <f>(VLOOKUP($A448,Skaters!$A1:$V623,8,FALSE)-AVERAGE(Skaters!H3:H623))/STDEV(Skaters!H3:H623)</f>
        <v>-0.13004147062545571</v>
      </c>
      <c r="I448" s="33">
        <f>(VLOOKUP($A448,Skaters!$A1:$V623,10,FALSE)-AVERAGE(Skaters!J3:J623))/STDEV(Skaters!J3:J623)</f>
        <v>-1.031441668153473</v>
      </c>
      <c r="J448" s="33">
        <f>(VLOOKUP($A448,Skaters!$A1:$V623,11,FALSE)-AVERAGE(Skaters!K3:K623))/STDEV(Skaters!K3:K623)</f>
        <v>-0.89676716139188772</v>
      </c>
      <c r="K448" s="33">
        <f>(VLOOKUP($A448,Skaters!$A1:$V623,12,FALSE)-AVERAGE(Skaters!L3:L623))/STDEV(Skaters!L3:L623)</f>
        <v>-1.0487433423482897</v>
      </c>
      <c r="L448" s="33">
        <f>(VLOOKUP($A448,Skaters!$A1:$V623,13,FALSE)-AVERAGE(Skaters!M3:M623))/STDEV(Skaters!M3:M623)</f>
        <v>-0.86120157028688582</v>
      </c>
      <c r="M448" s="33">
        <f>(VLOOKUP($A448,Skaters!$A1:$V623,14,FALSE)-AVERAGE(Skaters!N3:N623))/STDEV(Skaters!N3:N623)</f>
        <v>-0.78585295274588973</v>
      </c>
      <c r="N448" s="33">
        <f>(VLOOKUP($A448,Skaters!$A1:$V623,15,FALSE)-AVERAGE(Skaters!O3:O623))/STDEV(Skaters!O3:O623)</f>
        <v>-0.86835367072877911</v>
      </c>
      <c r="O448" s="33">
        <f>(VLOOKUP($A448,Skaters!$A1:$V623,16,FALSE)-AVERAGE(Skaters!P3:P623))/STDEV(Skaters!P3:P623)</f>
        <v>0.74775755417299894</v>
      </c>
      <c r="P448" s="33">
        <f>(VLOOKUP($A448,Skaters!$A1:$V623,17,FALSE)-AVERAGE(Skaters!Q3:Q623))/STDEV(Skaters!Q3:Q623)</f>
        <v>1.9180255781816451</v>
      </c>
      <c r="Q448" s="33">
        <f>(VLOOKUP($A448,Skaters!$A1:$V623,18,FALSE)-AVERAGE(Skaters!R3:R623))/STDEV(Skaters!R3:R623)</f>
        <v>0.18560027512065308</v>
      </c>
      <c r="R448" s="33">
        <f>(VLOOKUP($A448,Skaters!$A1:$V623,19,FALSE)-AVERAGE(Skaters!S3:S623))/STDEV(Skaters!S3:S623)</f>
        <v>-0.86450269635690524</v>
      </c>
      <c r="S448" s="33">
        <f>(VLOOKUP($A448,Skaters!$A1:$V623,20,FALSE)-AVERAGE(Skaters!T3:T623))/STDEV(Skaters!T3:T623)</f>
        <v>-0.5927671975926263</v>
      </c>
      <c r="T448" s="33">
        <f>(VLOOKUP($A448,Skaters!$A1:$V623,21,FALSE)-AVERAGE(Skaters!U3:U623))/STDEV(Skaters!U3:U623)</f>
        <v>-0.64690234740083585</v>
      </c>
      <c r="U448" s="33">
        <f>(VLOOKUP($A448,Skaters!$A1:$V623,22,FALSE)-AVERAGE(Skaters!V3:V623))/STDEV(Skaters!V3:V623)</f>
        <v>-1.2078191348136267</v>
      </c>
      <c r="V448" s="33">
        <f>IFERROR((VLOOKUP($A448,Skaters!A1:X623,23,FALSE)-AVERAGE(Skaters!W3:W623))/STDEV(Skaters!W3:W623),0)</f>
        <v>0</v>
      </c>
      <c r="W448" s="33">
        <f>IFERROR((VLOOKUP($A448,Skaters!A1:X623,24,FALSE)-AVERAGE(Skaters!X3:X623))/STDEV(Skaters!X3:X623),0)</f>
        <v>0</v>
      </c>
    </row>
    <row r="449" spans="1:23" ht="21.25" customHeight="1" x14ac:dyDescent="0.15">
      <c r="A449" s="44" t="s">
        <v>587</v>
      </c>
      <c r="B449" s="45" t="s">
        <v>95</v>
      </c>
      <c r="C449" s="46">
        <v>22</v>
      </c>
      <c r="D449" s="45" t="s">
        <v>84</v>
      </c>
      <c r="E449" s="40">
        <f t="shared" si="12"/>
        <v>-2.7332449576002515</v>
      </c>
      <c r="F449" s="41">
        <f t="shared" si="13"/>
        <v>-6.8331123940006289E-2</v>
      </c>
      <c r="G449" s="42">
        <f>VLOOKUP(A449,Skaters!A1:G623,7,FALSE)</f>
        <v>40</v>
      </c>
      <c r="H449" s="43">
        <f>(VLOOKUP($A449,Skaters!$A1:$V623,8,FALSE)-AVERAGE(Skaters!H3:H623))/STDEV(Skaters!H3:H623)</f>
        <v>0.93999512127820828</v>
      </c>
      <c r="I449" s="33">
        <f>(VLOOKUP($A449,Skaters!$A1:$V623,10,FALSE)-AVERAGE(Skaters!J3:J623))/STDEV(Skaters!J3:J623)</f>
        <v>-0.88747645098425165</v>
      </c>
      <c r="J449" s="33">
        <f>(VLOOKUP($A449,Skaters!$A1:$V623,11,FALSE)-AVERAGE(Skaters!K3:K623))/STDEV(Skaters!K3:K623)</f>
        <v>-0.77267081949912408</v>
      </c>
      <c r="K449" s="33">
        <f>(VLOOKUP($A449,Skaters!$A1:$V623,12,FALSE)-AVERAGE(Skaters!L3:L623))/STDEV(Skaters!L3:L623)</f>
        <v>-0.90303559152087109</v>
      </c>
      <c r="L449" s="33">
        <f>(VLOOKUP($A449,Skaters!$A1:$V623,13,FALSE)-AVERAGE(Skaters!M3:M623))/STDEV(Skaters!M3:M623)</f>
        <v>-1.1392129742232686</v>
      </c>
      <c r="M449" s="33">
        <f>(VLOOKUP($A449,Skaters!$A1:$V623,14,FALSE)-AVERAGE(Skaters!N3:N623))/STDEV(Skaters!N3:N623)</f>
        <v>-0.7765228551808695</v>
      </c>
      <c r="N449" s="33">
        <f>(VLOOKUP($A449,Skaters!$A1:$V623,15,FALSE)-AVERAGE(Skaters!O3:O623))/STDEV(Skaters!O3:O623)</f>
        <v>-0.8130158424423245</v>
      </c>
      <c r="O449" s="33">
        <f>(VLOOKUP($A449,Skaters!$A1:$V623,16,FALSE)-AVERAGE(Skaters!P3:P623))/STDEV(Skaters!P3:P623)</f>
        <v>1.0599396191799015</v>
      </c>
      <c r="P449" s="33">
        <f>(VLOOKUP($A449,Skaters!$A1:$V623,17,FALSE)-AVERAGE(Skaters!Q3:Q623))/STDEV(Skaters!Q3:Q623)</f>
        <v>0.25434154611975796</v>
      </c>
      <c r="Q449" s="33">
        <f>(VLOOKUP($A449,Skaters!$A1:$V623,18,FALSE)-AVERAGE(Skaters!R3:R623))/STDEV(Skaters!R3:R623)</f>
        <v>-0.18080848963118457</v>
      </c>
      <c r="R449" s="33">
        <f>(VLOOKUP($A449,Skaters!$A1:$V623,19,FALSE)-AVERAGE(Skaters!S3:S623))/STDEV(Skaters!S3:S623)</f>
        <v>-0.79675572884178636</v>
      </c>
      <c r="S449" s="33">
        <f>(VLOOKUP($A449,Skaters!$A1:$V623,20,FALSE)-AVERAGE(Skaters!T3:T623))/STDEV(Skaters!T3:T623)</f>
        <v>-0.5927671975926263</v>
      </c>
      <c r="T449" s="33">
        <f>(VLOOKUP($A449,Skaters!$A1:$V623,21,FALSE)-AVERAGE(Skaters!U3:U623))/STDEV(Skaters!U3:U623)</f>
        <v>-0.64690234740083585</v>
      </c>
      <c r="U449" s="33">
        <f>(VLOOKUP($A449,Skaters!$A1:$V623,22,FALSE)-AVERAGE(Skaters!V3:V623))/STDEV(Skaters!V3:V623)</f>
        <v>-1.2078191348136267</v>
      </c>
      <c r="V449" s="33">
        <f>IFERROR((VLOOKUP($A449,Skaters!A1:X623,23,FALSE)-AVERAGE(Skaters!W3:W623))/STDEV(Skaters!W3:W623),0)</f>
        <v>0</v>
      </c>
      <c r="W449" s="33">
        <f>IFERROR((VLOOKUP($A449,Skaters!A1:X623,24,FALSE)-AVERAGE(Skaters!X3:X623))/STDEV(Skaters!X3:X623),0)</f>
        <v>0</v>
      </c>
    </row>
    <row r="450" spans="1:23" ht="21.25" customHeight="1" x14ac:dyDescent="0.15">
      <c r="A450" s="44" t="s">
        <v>531</v>
      </c>
      <c r="B450" s="45" t="s">
        <v>151</v>
      </c>
      <c r="C450" s="46">
        <v>31</v>
      </c>
      <c r="D450" s="45" t="s">
        <v>84</v>
      </c>
      <c r="E450" s="40">
        <f t="shared" si="12"/>
        <v>-2.7505315162407182</v>
      </c>
      <c r="F450" s="41">
        <f t="shared" si="13"/>
        <v>-6.548884562477901E-2</v>
      </c>
      <c r="G450" s="42">
        <f>VLOOKUP(A450,Skaters!A1:G623,7,FALSE)</f>
        <v>42</v>
      </c>
      <c r="H450" s="43">
        <f>(VLOOKUP($A450,Skaters!$A1:$V623,8,FALSE)-AVERAGE(Skaters!H3:H623))/STDEV(Skaters!H3:H623)</f>
        <v>1.1945923055309655</v>
      </c>
      <c r="I450" s="33">
        <f>(VLOOKUP($A450,Skaters!$A1:$V623,10,FALSE)-AVERAGE(Skaters!J3:J623))/STDEV(Skaters!J3:J623)</f>
        <v>-1.226855371006623</v>
      </c>
      <c r="J450" s="33">
        <f>(VLOOKUP($A450,Skaters!$A1:$V623,11,FALSE)-AVERAGE(Skaters!K3:K623))/STDEV(Skaters!K3:K623)</f>
        <v>-0.72451568422073265</v>
      </c>
      <c r="K450" s="33">
        <f>(VLOOKUP($A450,Skaters!$A1:$V623,12,FALSE)-AVERAGE(Skaters!L3:L623))/STDEV(Skaters!L3:L623)</f>
        <v>-1.0327229392270176</v>
      </c>
      <c r="L450" s="33">
        <f>(VLOOKUP($A450,Skaters!$A1:$V623,13,FALSE)-AVERAGE(Skaters!M3:M623))/STDEV(Skaters!M3:M623)</f>
        <v>-0.73863218819531951</v>
      </c>
      <c r="M450" s="33">
        <f>(VLOOKUP($A450,Skaters!$A1:$V623,14,FALSE)-AVERAGE(Skaters!N3:N623))/STDEV(Skaters!N3:N623)</f>
        <v>-0.7964918616601766</v>
      </c>
      <c r="N450" s="33">
        <f>(VLOOKUP($A450,Skaters!$A1:$V623,15,FALSE)-AVERAGE(Skaters!O3:O623))/STDEV(Skaters!O3:O623)</f>
        <v>-0.86253917099940347</v>
      </c>
      <c r="O450" s="33">
        <f>(VLOOKUP($A450,Skaters!$A1:$V623,16,FALSE)-AVERAGE(Skaters!P3:P623))/STDEV(Skaters!P3:P623)</f>
        <v>2.8490169035425743</v>
      </c>
      <c r="P450" s="33">
        <f>(VLOOKUP($A450,Skaters!$A1:$V623,17,FALSE)-AVERAGE(Skaters!Q3:Q623))/STDEV(Skaters!Q3:Q623)</f>
        <v>1.51324874861519</v>
      </c>
      <c r="Q450" s="33">
        <f>(VLOOKUP($A450,Skaters!$A1:$V623,18,FALSE)-AVERAGE(Skaters!R3:R623))/STDEV(Skaters!R3:R623)</f>
        <v>-2.0470060053612142</v>
      </c>
      <c r="R450" s="33">
        <f>(VLOOKUP($A450,Skaters!$A1:$V623,19,FALSE)-AVERAGE(Skaters!S3:S623))/STDEV(Skaters!S3:S623)</f>
        <v>-1.1990661527686381</v>
      </c>
      <c r="S450" s="33">
        <f>(VLOOKUP($A450,Skaters!$A1:$V623,20,FALSE)-AVERAGE(Skaters!T3:T623))/STDEV(Skaters!T3:T623)</f>
        <v>-0.5927671975926263</v>
      </c>
      <c r="T450" s="33">
        <f>(VLOOKUP($A450,Skaters!$A1:$V623,21,FALSE)-AVERAGE(Skaters!U3:U623))/STDEV(Skaters!U3:U623)</f>
        <v>-0.64690234740083585</v>
      </c>
      <c r="U450" s="33">
        <f>(VLOOKUP($A450,Skaters!$A1:$V623,22,FALSE)-AVERAGE(Skaters!V3:V623))/STDEV(Skaters!V3:V623)</f>
        <v>-1.2078191348136267</v>
      </c>
      <c r="V450" s="33">
        <f>IFERROR((VLOOKUP($A450,Skaters!A1:X623,23,FALSE)-AVERAGE(Skaters!W3:W623))/STDEV(Skaters!W3:W623),0)</f>
        <v>0</v>
      </c>
      <c r="W450" s="33">
        <f>IFERROR((VLOOKUP($A450,Skaters!A1:X623,24,FALSE)-AVERAGE(Skaters!X3:X623))/STDEV(Skaters!X3:X623),0)</f>
        <v>0</v>
      </c>
    </row>
    <row r="451" spans="1:23" ht="21.25" customHeight="1" x14ac:dyDescent="0.15">
      <c r="A451" s="37" t="s">
        <v>615</v>
      </c>
      <c r="B451" s="38" t="s">
        <v>81</v>
      </c>
      <c r="C451" s="39">
        <v>32</v>
      </c>
      <c r="D451" s="38" t="s">
        <v>84</v>
      </c>
      <c r="E451" s="40">
        <f t="shared" ref="E451:E514" si="14">(H451*G451*H$2)+(I451*I$2)+(J451*J$2)+(K451*K$2)+(L451*L$2)+(M451*M$2)+(N451*N$2)+(O451*O$2)+(P451*P$2)+(Q451*Q$2)+(R451*R$2)+(S451*S$2)+(T451*T$2)+(U451*U$2)+(V451*V$2)+(W451*W$2)</f>
        <v>-2.7777658119044326</v>
      </c>
      <c r="F451" s="41">
        <f t="shared" ref="F451:F514" si="15">E451/G451</f>
        <v>-6.31310411796462E-2</v>
      </c>
      <c r="G451" s="42">
        <f>VLOOKUP(A451,Skaters!A1:G623,7,FALSE)</f>
        <v>44</v>
      </c>
      <c r="H451" s="43">
        <f>(VLOOKUP($A451,Skaters!$A1:$V623,8,FALSE)-AVERAGE(Skaters!H3:H623))/STDEV(Skaters!H3:H623)</f>
        <v>-0.35836546411440151</v>
      </c>
      <c r="I451" s="33">
        <f>(VLOOKUP($A451,Skaters!$A1:$V623,10,FALSE)-AVERAGE(Skaters!J3:J623))/STDEV(Skaters!J3:J623)</f>
        <v>-0.80446662164442939</v>
      </c>
      <c r="J451" s="33">
        <f>(VLOOKUP($A451,Skaters!$A1:$V623,11,FALSE)-AVERAGE(Skaters!K3:K623))/STDEV(Skaters!K3:K623)</f>
        <v>-1.0826816742575742</v>
      </c>
      <c r="K451" s="33">
        <f>(VLOOKUP($A451,Skaters!$A1:$V623,12,FALSE)-AVERAGE(Skaters!L3:L623))/STDEV(Skaters!L3:L623)</f>
        <v>-1.058466929316541</v>
      </c>
      <c r="L451" s="33">
        <f>(VLOOKUP($A451,Skaters!$A1:$V623,13,FALSE)-AVERAGE(Skaters!M3:M623))/STDEV(Skaters!M3:M623)</f>
        <v>-0.79880174145457272</v>
      </c>
      <c r="M451" s="33">
        <f>(VLOOKUP($A451,Skaters!$A1:$V623,14,FALSE)-AVERAGE(Skaters!N3:N623))/STDEV(Skaters!N3:N623)</f>
        <v>-0.81540251393004648</v>
      </c>
      <c r="N451" s="33">
        <f>(VLOOKUP($A451,Skaters!$A1:$V623,15,FALSE)-AVERAGE(Skaters!O3:O623))/STDEV(Skaters!O3:O623)</f>
        <v>-0.92668860890196747</v>
      </c>
      <c r="O451" s="33">
        <f>(VLOOKUP($A451,Skaters!$A1:$V623,16,FALSE)-AVERAGE(Skaters!P3:P623))/STDEV(Skaters!P3:P623)</f>
        <v>0.43504895563926677</v>
      </c>
      <c r="P451" s="33">
        <f>(VLOOKUP($A451,Skaters!$A1:$V623,17,FALSE)-AVERAGE(Skaters!Q3:Q623))/STDEV(Skaters!Q3:Q623)</f>
        <v>0.57151107409582802</v>
      </c>
      <c r="Q451" s="33">
        <f>(VLOOKUP($A451,Skaters!$A1:$V623,18,FALSE)-AVERAGE(Skaters!R3:R623))/STDEV(Skaters!R3:R623)</f>
        <v>0.39982387871484465</v>
      </c>
      <c r="R451" s="33">
        <f>(VLOOKUP($A451,Skaters!$A1:$V623,19,FALSE)-AVERAGE(Skaters!S3:S623))/STDEV(Skaters!S3:S623)</f>
        <v>-0.64312246326236377</v>
      </c>
      <c r="S451" s="33">
        <f>(VLOOKUP($A451,Skaters!$A1:$V623,20,FALSE)-AVERAGE(Skaters!T3:T623))/STDEV(Skaters!T3:T623)</f>
        <v>-0.59222947319613239</v>
      </c>
      <c r="T451" s="33">
        <f>(VLOOKUP($A451,Skaters!$A1:$V623,21,FALSE)-AVERAGE(Skaters!U3:U623))/STDEV(Skaters!U3:U623)</f>
        <v>-0.64548037919162238</v>
      </c>
      <c r="U451" s="33">
        <f>(VLOOKUP($A451,Skaters!$A1:$V623,22,FALSE)-AVERAGE(Skaters!V3:V623))/STDEV(Skaters!V3:V623)</f>
        <v>7.5732165848333644E-2</v>
      </c>
      <c r="V451" s="33">
        <f>IFERROR((VLOOKUP($A451,Skaters!A1:X623,23,FALSE)-AVERAGE(Skaters!W3:W623))/STDEV(Skaters!W3:W623),0)</f>
        <v>0</v>
      </c>
      <c r="W451" s="33">
        <f>IFERROR((VLOOKUP($A451,Skaters!A1:X623,24,FALSE)-AVERAGE(Skaters!X3:X623))/STDEV(Skaters!X3:X623),0)</f>
        <v>0</v>
      </c>
    </row>
    <row r="452" spans="1:23" ht="21.25" customHeight="1" x14ac:dyDescent="0.15">
      <c r="A452" s="44" t="s">
        <v>671</v>
      </c>
      <c r="B452" s="48" t="s">
        <v>61</v>
      </c>
      <c r="C452" s="49">
        <v>35</v>
      </c>
      <c r="D452" s="48" t="s">
        <v>84</v>
      </c>
      <c r="E452" s="40">
        <f t="shared" si="14"/>
        <v>-2.7792637863587544</v>
      </c>
      <c r="F452" s="41">
        <f t="shared" si="15"/>
        <v>-6.4634041543226842E-2</v>
      </c>
      <c r="G452" s="42">
        <f>VLOOKUP(A452,Skaters!A1:G623,7,FALSE)</f>
        <v>43</v>
      </c>
      <c r="H452" s="43">
        <f>(VLOOKUP($A452,Skaters!$A1:$V623,8,FALSE)-AVERAGE(Skaters!H3:H623))/STDEV(Skaters!H3:H623)</f>
        <v>-0.29177205156791031</v>
      </c>
      <c r="I452" s="33">
        <f>(VLOOKUP($A452,Skaters!$A1:$V623,10,FALSE)-AVERAGE(Skaters!J3:J623))/STDEV(Skaters!J3:J623)</f>
        <v>-1.1428760729017884</v>
      </c>
      <c r="J452" s="33">
        <f>(VLOOKUP($A452,Skaters!$A1:$V623,11,FALSE)-AVERAGE(Skaters!K3:K623))/STDEV(Skaters!K3:K623)</f>
        <v>-0.99611677810780896</v>
      </c>
      <c r="K452" s="33">
        <f>(VLOOKUP($A452,Skaters!$A1:$V623,12,FALSE)-AVERAGE(Skaters!L3:L623))/STDEV(Skaters!L3:L623)</f>
        <v>-1.1635939273188913</v>
      </c>
      <c r="L452" s="33">
        <f>(VLOOKUP($A452,Skaters!$A1:$V623,13,FALSE)-AVERAGE(Skaters!M3:M623))/STDEV(Skaters!M3:M623)</f>
        <v>-1.4378671286642009</v>
      </c>
      <c r="M452" s="33">
        <f>(VLOOKUP($A452,Skaters!$A1:$V623,14,FALSE)-AVERAGE(Skaters!N3:N623))/STDEV(Skaters!N3:N623)</f>
        <v>-0.8034276844019268</v>
      </c>
      <c r="N452" s="33">
        <f>(VLOOKUP($A452,Skaters!$A1:$V623,15,FALSE)-AVERAGE(Skaters!O3:O623))/STDEV(Skaters!O3:O623)</f>
        <v>-0.90304863258000956</v>
      </c>
      <c r="O452" s="33">
        <f>(VLOOKUP($A452,Skaters!$A1:$V623,16,FALSE)-AVERAGE(Skaters!P3:P623))/STDEV(Skaters!P3:P623)</f>
        <v>0.50426103079599516</v>
      </c>
      <c r="P452" s="33">
        <f>(VLOOKUP($A452,Skaters!$A1:$V623,17,FALSE)-AVERAGE(Skaters!Q3:Q623))/STDEV(Skaters!Q3:Q623)</f>
        <v>0.10776436667331271</v>
      </c>
      <c r="Q452" s="33">
        <f>(VLOOKUP($A452,Skaters!$A1:$V623,18,FALSE)-AVERAGE(Skaters!R3:R623))/STDEV(Skaters!R3:R623)</f>
        <v>1.1963837950990583</v>
      </c>
      <c r="R452" s="33">
        <f>(VLOOKUP($A452,Skaters!$A1:$V623,19,FALSE)-AVERAGE(Skaters!S3:S623))/STDEV(Skaters!S3:S623)</f>
        <v>-1.0293979234014907</v>
      </c>
      <c r="S452" s="33">
        <f>(VLOOKUP($A452,Skaters!$A1:$V623,20,FALSE)-AVERAGE(Skaters!T3:T623))/STDEV(Skaters!T3:T623)</f>
        <v>-0.5927671975926263</v>
      </c>
      <c r="T452" s="33">
        <f>(VLOOKUP($A452,Skaters!$A1:$V623,21,FALSE)-AVERAGE(Skaters!U3:U623))/STDEV(Skaters!U3:U623)</f>
        <v>-0.64690234740083585</v>
      </c>
      <c r="U452" s="33">
        <f>(VLOOKUP($A452,Skaters!$A1:$V623,22,FALSE)-AVERAGE(Skaters!V3:V623))/STDEV(Skaters!V3:V623)</f>
        <v>-1.2078191348136267</v>
      </c>
      <c r="V452" s="33">
        <f>IFERROR((VLOOKUP($A452,Skaters!A1:X623,23,FALSE)-AVERAGE(Skaters!W3:W623))/STDEV(Skaters!W3:W623),0)</f>
        <v>0</v>
      </c>
      <c r="W452" s="33">
        <f>IFERROR((VLOOKUP($A452,Skaters!A1:X623,24,FALSE)-AVERAGE(Skaters!X3:X623))/STDEV(Skaters!X3:X623),0)</f>
        <v>0</v>
      </c>
    </row>
    <row r="453" spans="1:23" ht="21.25" customHeight="1" x14ac:dyDescent="0.15">
      <c r="A453" s="37" t="s">
        <v>622</v>
      </c>
      <c r="B453" s="38" t="s">
        <v>83</v>
      </c>
      <c r="C453" s="39">
        <v>28</v>
      </c>
      <c r="D453" s="38" t="s">
        <v>84</v>
      </c>
      <c r="E453" s="40">
        <f t="shared" si="14"/>
        <v>-2.793817763938629</v>
      </c>
      <c r="F453" s="41">
        <f t="shared" si="15"/>
        <v>-6.8141896681429975E-2</v>
      </c>
      <c r="G453" s="42">
        <f>VLOOKUP(A453,Skaters!A1:G623,7,FALSE)</f>
        <v>41</v>
      </c>
      <c r="H453" s="43">
        <f>(VLOOKUP($A453,Skaters!$A1:$V623,8,FALSE)-AVERAGE(Skaters!H3:H623))/STDEV(Skaters!H3:H623)</f>
        <v>-0.56468101078272825</v>
      </c>
      <c r="I453" s="33">
        <f>(VLOOKUP($A453,Skaters!$A1:$V623,10,FALSE)-AVERAGE(Skaters!J3:J623))/STDEV(Skaters!J3:J623)</f>
        <v>-1.1495766274577257</v>
      </c>
      <c r="J453" s="33">
        <f>(VLOOKUP($A453,Skaters!$A1:$V623,11,FALSE)-AVERAGE(Skaters!K3:K623))/STDEV(Skaters!K3:K623)</f>
        <v>-0.86781783443906302</v>
      </c>
      <c r="K453" s="33">
        <f>(VLOOKUP($A453,Skaters!$A1:$V623,12,FALSE)-AVERAGE(Skaters!L3:L623))/STDEV(Skaters!L3:L623)</f>
        <v>-1.0862386688916912</v>
      </c>
      <c r="L453" s="33">
        <f>(VLOOKUP($A453,Skaters!$A1:$V623,13,FALSE)-AVERAGE(Skaters!M3:M623))/STDEV(Skaters!M3:M623)</f>
        <v>-0.85678577941690393</v>
      </c>
      <c r="M453" s="33">
        <f>(VLOOKUP($A453,Skaters!$A1:$V623,14,FALSE)-AVERAGE(Skaters!N3:N623))/STDEV(Skaters!N3:N623)</f>
        <v>-0.80811806984235879</v>
      </c>
      <c r="N453" s="33">
        <f>(VLOOKUP($A453,Skaters!$A1:$V623,15,FALSE)-AVERAGE(Skaters!O3:O623))/STDEV(Skaters!O3:O623)</f>
        <v>-0.91230810419683139</v>
      </c>
      <c r="O453" s="33">
        <f>(VLOOKUP($A453,Skaters!$A1:$V623,16,FALSE)-AVERAGE(Skaters!P3:P623))/STDEV(Skaters!P3:P623)</f>
        <v>0.45057019774900925</v>
      </c>
      <c r="P453" s="33">
        <f>(VLOOKUP($A453,Skaters!$A1:$V623,17,FALSE)-AVERAGE(Skaters!Q3:Q623))/STDEV(Skaters!Q3:Q623)</f>
        <v>-0.49268905771666244</v>
      </c>
      <c r="Q453" s="33">
        <f>(VLOOKUP($A453,Skaters!$A1:$V623,18,FALSE)-AVERAGE(Skaters!R3:R623))/STDEV(Skaters!R3:R623)</f>
        <v>0.54210038382288583</v>
      </c>
      <c r="R453" s="33">
        <f>(VLOOKUP($A453,Skaters!$A1:$V623,19,FALSE)-AVERAGE(Skaters!S3:S623))/STDEV(Skaters!S3:S623)</f>
        <v>-1.0508385820697952</v>
      </c>
      <c r="S453" s="33">
        <f>(VLOOKUP($A453,Skaters!$A1:$V623,20,FALSE)-AVERAGE(Skaters!T3:T623))/STDEV(Skaters!T3:T623)</f>
        <v>-0.5927671975926263</v>
      </c>
      <c r="T453" s="33">
        <f>(VLOOKUP($A453,Skaters!$A1:$V623,21,FALSE)-AVERAGE(Skaters!U3:U623))/STDEV(Skaters!U3:U623)</f>
        <v>-0.64690234740083585</v>
      </c>
      <c r="U453" s="33">
        <f>(VLOOKUP($A453,Skaters!$A1:$V623,22,FALSE)-AVERAGE(Skaters!V3:V623))/STDEV(Skaters!V3:V623)</f>
        <v>-1.2078191348136267</v>
      </c>
      <c r="V453" s="33">
        <f>IFERROR((VLOOKUP($A453,Skaters!A1:X623,23,FALSE)-AVERAGE(Skaters!W3:W623))/STDEV(Skaters!W3:W623),0)</f>
        <v>0</v>
      </c>
      <c r="W453" s="33">
        <f>IFERROR((VLOOKUP($A453,Skaters!A1:X623,24,FALSE)-AVERAGE(Skaters!X3:X623))/STDEV(Skaters!X3:X623),0)</f>
        <v>0</v>
      </c>
    </row>
    <row r="454" spans="1:23" ht="21.25" customHeight="1" x14ac:dyDescent="0.2">
      <c r="A454" s="47" t="s">
        <v>576</v>
      </c>
      <c r="B454" s="38" t="s">
        <v>88</v>
      </c>
      <c r="C454" s="39">
        <v>42</v>
      </c>
      <c r="D454" s="38" t="s">
        <v>60</v>
      </c>
      <c r="E454" s="40">
        <f t="shared" si="14"/>
        <v>-2.7952830782946796</v>
      </c>
      <c r="F454" s="41">
        <f t="shared" si="15"/>
        <v>-6.9882076957366993E-2</v>
      </c>
      <c r="G454" s="42">
        <f>VLOOKUP(A454,Skaters!A1:G623,7,FALSE)</f>
        <v>40</v>
      </c>
      <c r="H454" s="43">
        <f>(VLOOKUP($A454,Skaters!$A1:$V623,8,FALSE)-AVERAGE(Skaters!H3:H623))/STDEV(Skaters!H3:H623)</f>
        <v>-1.4448211645169569</v>
      </c>
      <c r="I454" s="33">
        <f>(VLOOKUP($A454,Skaters!$A1:$V623,10,FALSE)-AVERAGE(Skaters!J3:J623))/STDEV(Skaters!J3:J623)</f>
        <v>-0.58121127527406802</v>
      </c>
      <c r="J454" s="33">
        <f>(VLOOKUP($A454,Skaters!$A1:$V623,11,FALSE)-AVERAGE(Skaters!K3:K623))/STDEV(Skaters!K3:K623)</f>
        <v>-0.60289503204203332</v>
      </c>
      <c r="K454" s="33">
        <f>(VLOOKUP($A454,Skaters!$A1:$V623,12,FALSE)-AVERAGE(Skaters!L3:L623))/STDEV(Skaters!L3:L623)</f>
        <v>-0.65219077281354654</v>
      </c>
      <c r="L454" s="33">
        <f>(VLOOKUP($A454,Skaters!$A1:$V623,13,FALSE)-AVERAGE(Skaters!M3:M623))/STDEV(Skaters!M3:M623)</f>
        <v>-1.3874169814162673</v>
      </c>
      <c r="M454" s="33">
        <f>(VLOOKUP($A454,Skaters!$A1:$V623,14,FALSE)-AVERAGE(Skaters!N3:N623))/STDEV(Skaters!N3:N623)</f>
        <v>0.14964767319360242</v>
      </c>
      <c r="N454" s="33">
        <f>(VLOOKUP($A454,Skaters!$A1:$V623,15,FALSE)-AVERAGE(Skaters!O3:O623))/STDEV(Skaters!O3:O623)</f>
        <v>-9.921328080265289E-2</v>
      </c>
      <c r="O454" s="33">
        <f>(VLOOKUP($A454,Skaters!$A1:$V623,16,FALSE)-AVERAGE(Skaters!P3:P623))/STDEV(Skaters!P3:P623)</f>
        <v>-0.98224850661791774</v>
      </c>
      <c r="P454" s="33">
        <f>(VLOOKUP($A454,Skaters!$A1:$V623,17,FALSE)-AVERAGE(Skaters!Q3:Q623))/STDEV(Skaters!Q3:Q623)</f>
        <v>-0.84511620628918005</v>
      </c>
      <c r="Q454" s="33">
        <f>(VLOOKUP($A454,Skaters!$A1:$V623,18,FALSE)-AVERAGE(Skaters!R3:R623))/STDEV(Skaters!R3:R623)</f>
        <v>0.85770199785825962</v>
      </c>
      <c r="R454" s="33">
        <f>(VLOOKUP($A454,Skaters!$A1:$V623,19,FALSE)-AVERAGE(Skaters!S3:S623))/STDEV(Skaters!S3:S623)</f>
        <v>-0.54606482721987659</v>
      </c>
      <c r="S454" s="33">
        <f>(VLOOKUP($A454,Skaters!$A1:$V623,20,FALSE)-AVERAGE(Skaters!T3:T623))/STDEV(Skaters!T3:T623)</f>
        <v>0.43825040982974761</v>
      </c>
      <c r="T454" s="33">
        <f>(VLOOKUP($A454,Skaters!$A1:$V623,21,FALSE)-AVERAGE(Skaters!U3:U623))/STDEV(Skaters!U3:U623)</f>
        <v>0.3829574383275971</v>
      </c>
      <c r="U454" s="33">
        <f>(VLOOKUP($A454,Skaters!$A1:$V623,22,FALSE)-AVERAGE(Skaters!V3:V623))/STDEV(Skaters!V3:V623)</f>
        <v>1.095888504176219</v>
      </c>
      <c r="V454" s="33">
        <f>IFERROR((VLOOKUP($A454,Skaters!A1:X623,23,FALSE)-AVERAGE(Skaters!W3:W623))/STDEV(Skaters!W3:W623),0)</f>
        <v>0</v>
      </c>
      <c r="W454" s="33">
        <f>IFERROR((VLOOKUP($A454,Skaters!A1:X623,24,FALSE)-AVERAGE(Skaters!X3:X623))/STDEV(Skaters!X3:X623),0)</f>
        <v>0</v>
      </c>
    </row>
    <row r="455" spans="1:23" ht="21.25" customHeight="1" x14ac:dyDescent="0.15">
      <c r="A455" s="44" t="s">
        <v>435</v>
      </c>
      <c r="B455" s="48" t="s">
        <v>151</v>
      </c>
      <c r="C455" s="49">
        <v>26</v>
      </c>
      <c r="D455" s="48" t="s">
        <v>73</v>
      </c>
      <c r="E455" s="40">
        <f t="shared" si="14"/>
        <v>-2.8213687916717598</v>
      </c>
      <c r="F455" s="41">
        <f t="shared" si="15"/>
        <v>-6.7175447420756179E-2</v>
      </c>
      <c r="G455" s="42">
        <f>VLOOKUP(A455,Skaters!A1:G623,7,FALSE)</f>
        <v>42</v>
      </c>
      <c r="H455" s="43">
        <f>(VLOOKUP($A455,Skaters!$A1:$V623,8,FALSE)-AVERAGE(Skaters!H3:H623))/STDEV(Skaters!H3:H623)</f>
        <v>-0.72742970349532221</v>
      </c>
      <c r="I455" s="33">
        <f>(VLOOKUP($A455,Skaters!$A1:$V623,10,FALSE)-AVERAGE(Skaters!J3:J623))/STDEV(Skaters!J3:J623)</f>
        <v>-0.16120631700491755</v>
      </c>
      <c r="J455" s="33">
        <f>(VLOOKUP($A455,Skaters!$A1:$V623,11,FALSE)-AVERAGE(Skaters!K3:K623))/STDEV(Skaters!K3:K623)</f>
        <v>-0.51706715533662162</v>
      </c>
      <c r="K455" s="33">
        <f>(VLOOKUP($A455,Skaters!$A1:$V623,12,FALSE)-AVERAGE(Skaters!L3:L623))/STDEV(Skaters!L3:L623)</f>
        <v>-0.40043518825958402</v>
      </c>
      <c r="L455" s="33">
        <f>(VLOOKUP($A455,Skaters!$A1:$V623,13,FALSE)-AVERAGE(Skaters!M3:M623))/STDEV(Skaters!M3:M623)</f>
        <v>-7.8956651167638101E-3</v>
      </c>
      <c r="M455" s="33">
        <f>(VLOOKUP($A455,Skaters!$A1:$V623,14,FALSE)-AVERAGE(Skaters!N3:N623))/STDEV(Skaters!N3:N623)</f>
        <v>-0.75431464729065123</v>
      </c>
      <c r="N455" s="33">
        <f>(VLOOKUP($A455,Skaters!$A1:$V623,15,FALSE)-AVERAGE(Skaters!O3:O623))/STDEV(Skaters!O3:O623)</f>
        <v>-0.87017398150049841</v>
      </c>
      <c r="O455" s="33">
        <f>(VLOOKUP($A455,Skaters!$A1:$V623,16,FALSE)-AVERAGE(Skaters!P3:P623))/STDEV(Skaters!P3:P623)</f>
        <v>-0.51273745114907021</v>
      </c>
      <c r="P455" s="33">
        <f>(VLOOKUP($A455,Skaters!$A1:$V623,17,FALSE)-AVERAGE(Skaters!Q3:Q623))/STDEV(Skaters!Q3:Q623)</f>
        <v>0.13480861548545803</v>
      </c>
      <c r="Q455" s="33">
        <f>(VLOOKUP($A455,Skaters!$A1:$V623,18,FALSE)-AVERAGE(Skaters!R3:R623))/STDEV(Skaters!R3:R623)</f>
        <v>-0.75228822156388797</v>
      </c>
      <c r="R455" s="33">
        <f>(VLOOKUP($A455,Skaters!$A1:$V623,19,FALSE)-AVERAGE(Skaters!S3:S623))/STDEV(Skaters!S3:S623)</f>
        <v>-0.47037790896373632</v>
      </c>
      <c r="S455" s="33">
        <f>(VLOOKUP($A455,Skaters!$A1:$V623,20,FALSE)-AVERAGE(Skaters!T3:T623))/STDEV(Skaters!T3:T623)</f>
        <v>-0.5494230329668548</v>
      </c>
      <c r="T455" s="33">
        <f>(VLOOKUP($A455,Skaters!$A1:$V623,21,FALSE)-AVERAGE(Skaters!U3:U623))/STDEV(Skaters!U3:U623)</f>
        <v>-0.56843461761929448</v>
      </c>
      <c r="U455" s="33">
        <f>(VLOOKUP($A455,Skaters!$A1:$V623,22,FALSE)-AVERAGE(Skaters!V3:V623))/STDEV(Skaters!V3:V623)</f>
        <v>0.44722045211918687</v>
      </c>
      <c r="V455" s="33">
        <f>IFERROR((VLOOKUP($A455,Skaters!A1:X623,23,FALSE)-AVERAGE(Skaters!W3:W623))/STDEV(Skaters!W3:W623),0)</f>
        <v>0</v>
      </c>
      <c r="W455" s="33">
        <f>IFERROR((VLOOKUP($A455,Skaters!A1:X623,24,FALSE)-AVERAGE(Skaters!X3:X623))/STDEV(Skaters!X3:X623),0)</f>
        <v>0</v>
      </c>
    </row>
    <row r="456" spans="1:23" ht="21.25" customHeight="1" x14ac:dyDescent="0.2">
      <c r="A456" s="47" t="s">
        <v>483</v>
      </c>
      <c r="B456" s="38" t="s">
        <v>95</v>
      </c>
      <c r="C456" s="39">
        <v>22</v>
      </c>
      <c r="D456" s="38" t="s">
        <v>103</v>
      </c>
      <c r="E456" s="40">
        <f t="shared" si="14"/>
        <v>-2.8245776788308716</v>
      </c>
      <c r="F456" s="41">
        <f t="shared" si="15"/>
        <v>-7.0614441970771796E-2</v>
      </c>
      <c r="G456" s="42">
        <f>VLOOKUP(A456,Skaters!A1:G623,7,FALSE)</f>
        <v>40</v>
      </c>
      <c r="H456" s="43">
        <f>(VLOOKUP($A456,Skaters!$A1:$V623,8,FALSE)-AVERAGE(Skaters!H3:H623))/STDEV(Skaters!H3:H623)</f>
        <v>-1.1887910072879735</v>
      </c>
      <c r="I456" s="33">
        <f>(VLOOKUP($A456,Skaters!$A1:$V623,10,FALSE)-AVERAGE(Skaters!J3:J623))/STDEV(Skaters!J3:J623)</f>
        <v>-0.3071753407255543</v>
      </c>
      <c r="J456" s="33">
        <f>(VLOOKUP($A456,Skaters!$A1:$V623,11,FALSE)-AVERAGE(Skaters!K3:K623))/STDEV(Skaters!K3:K623)</f>
        <v>-0.63087009674479222</v>
      </c>
      <c r="K456" s="33">
        <f>(VLOOKUP($A456,Skaters!$A1:$V623,12,FALSE)-AVERAGE(Skaters!L3:L623))/STDEV(Skaters!L3:L623)</f>
        <v>-0.54062758674057632</v>
      </c>
      <c r="L456" s="33">
        <f>(VLOOKUP($A456,Skaters!$A1:$V623,13,FALSE)-AVERAGE(Skaters!M3:M623))/STDEV(Skaters!M3:M623)</f>
        <v>-0.28643751113043769</v>
      </c>
      <c r="M456" s="33">
        <f>(VLOOKUP($A456,Skaters!$A1:$V623,14,FALSE)-AVERAGE(Skaters!N3:N623))/STDEV(Skaters!N3:N623)</f>
        <v>-0.63368183330722117</v>
      </c>
      <c r="N456" s="33">
        <f>(VLOOKUP($A456,Skaters!$A1:$V623,15,FALSE)-AVERAGE(Skaters!O3:O623))/STDEV(Skaters!O3:O623)</f>
        <v>-0.67040490339828596</v>
      </c>
      <c r="O456" s="33">
        <f>(VLOOKUP($A456,Skaters!$A1:$V623,16,FALSE)-AVERAGE(Skaters!P3:P623))/STDEV(Skaters!P3:P623)</f>
        <v>-0.84222432818930126</v>
      </c>
      <c r="P456" s="33">
        <f>(VLOOKUP($A456,Skaters!$A1:$V623,17,FALSE)-AVERAGE(Skaters!Q3:Q623))/STDEV(Skaters!Q3:Q623)</f>
        <v>-1.2638640177177518</v>
      </c>
      <c r="Q456" s="33">
        <f>(VLOOKUP($A456,Skaters!$A1:$V623,18,FALSE)-AVERAGE(Skaters!R3:R623))/STDEV(Skaters!R3:R623)</f>
        <v>-8.7465498642500278E-2</v>
      </c>
      <c r="R456" s="33">
        <f>(VLOOKUP($A456,Skaters!$A1:$V623,19,FALSE)-AVERAGE(Skaters!S3:S623))/STDEV(Skaters!S3:S623)</f>
        <v>-0.22533685058894037</v>
      </c>
      <c r="S456" s="33">
        <f>(VLOOKUP($A456,Skaters!$A1:$V623,20,FALSE)-AVERAGE(Skaters!T3:T623))/STDEV(Skaters!T3:T623)</f>
        <v>0.29944638647320848</v>
      </c>
      <c r="T456" s="33">
        <f>(VLOOKUP($A456,Skaters!$A1:$V623,21,FALSE)-AVERAGE(Skaters!U3:U623))/STDEV(Skaters!U3:U623)</f>
        <v>0.72261039733392118</v>
      </c>
      <c r="U456" s="33">
        <f>(VLOOKUP($A456,Skaters!$A1:$V623,22,FALSE)-AVERAGE(Skaters!V3:V623))/STDEV(Skaters!V3:V623)</f>
        <v>0.62207862662749402</v>
      </c>
      <c r="V456" s="33">
        <f>IFERROR((VLOOKUP($A456,Skaters!A1:X623,23,FALSE)-AVERAGE(Skaters!W3:W623))/STDEV(Skaters!W3:W623),0)</f>
        <v>0</v>
      </c>
      <c r="W456" s="33">
        <f>IFERROR((VLOOKUP($A456,Skaters!A1:X623,24,FALSE)-AVERAGE(Skaters!X3:X623))/STDEV(Skaters!X3:X623),0)</f>
        <v>0</v>
      </c>
    </row>
    <row r="457" spans="1:23" ht="21.25" customHeight="1" x14ac:dyDescent="0.15">
      <c r="A457" s="44" t="s">
        <v>511</v>
      </c>
      <c r="B457" s="45" t="s">
        <v>94</v>
      </c>
      <c r="C457" s="46">
        <v>22</v>
      </c>
      <c r="D457" s="45" t="s">
        <v>59</v>
      </c>
      <c r="E457" s="40">
        <f t="shared" si="14"/>
        <v>-2.8332102396701178</v>
      </c>
      <c r="F457" s="41">
        <f t="shared" si="15"/>
        <v>-6.4391141810684491E-2</v>
      </c>
      <c r="G457" s="42">
        <f>VLOOKUP(A457,Skaters!A1:G623,7,FALSE)</f>
        <v>44</v>
      </c>
      <c r="H457" s="43">
        <f>(VLOOKUP($A457,Skaters!$A1:$V623,8,FALSE)-AVERAGE(Skaters!H3:H623))/STDEV(Skaters!H3:H623)</f>
        <v>-1.2777092306236522</v>
      </c>
      <c r="I457" s="33">
        <f>(VLOOKUP($A457,Skaters!$A1:$V623,10,FALSE)-AVERAGE(Skaters!J3:J623))/STDEV(Skaters!J3:J623)</f>
        <v>-1.4178186001658195E-2</v>
      </c>
      <c r="J457" s="33">
        <f>(VLOOKUP($A457,Skaters!$A1:$V623,11,FALSE)-AVERAGE(Skaters!K3:K623))/STDEV(Skaters!K3:K623)</f>
        <v>-1.1152876491862564</v>
      </c>
      <c r="K457" s="33">
        <f>(VLOOKUP($A457,Skaters!$A1:$V623,12,FALSE)-AVERAGE(Skaters!L3:L623))/STDEV(Skaters!L3:L623)</f>
        <v>-0.70656509827781555</v>
      </c>
      <c r="L457" s="33">
        <f>(VLOOKUP($A457,Skaters!$A1:$V623,13,FALSE)-AVERAGE(Skaters!M3:M623))/STDEV(Skaters!M3:M623)</f>
        <v>-0.40209308733360122</v>
      </c>
      <c r="M457" s="33">
        <f>(VLOOKUP($A457,Skaters!$A1:$V623,14,FALSE)-AVERAGE(Skaters!N3:N623))/STDEV(Skaters!N3:N623)</f>
        <v>-0.56699315219044277</v>
      </c>
      <c r="N457" s="33">
        <f>(VLOOKUP($A457,Skaters!$A1:$V623,15,FALSE)-AVERAGE(Skaters!O3:O623))/STDEV(Skaters!O3:O623)</f>
        <v>-0.69611263794598766</v>
      </c>
      <c r="O457" s="33">
        <f>(VLOOKUP($A457,Skaters!$A1:$V623,16,FALSE)-AVERAGE(Skaters!P3:P623))/STDEV(Skaters!P3:P623)</f>
        <v>-0.68804975508280508</v>
      </c>
      <c r="P457" s="33">
        <f>(VLOOKUP($A457,Skaters!$A1:$V623,17,FALSE)-AVERAGE(Skaters!Q3:Q623))/STDEV(Skaters!Q3:Q623)</f>
        <v>-0.89669058496330678</v>
      </c>
      <c r="Q457" s="33">
        <f>(VLOOKUP($A457,Skaters!$A1:$V623,18,FALSE)-AVERAGE(Skaters!R3:R623))/STDEV(Skaters!R3:R623)</f>
        <v>8.2511075880190743E-2</v>
      </c>
      <c r="R457" s="33">
        <f>(VLOOKUP($A457,Skaters!$A1:$V623,19,FALSE)-AVERAGE(Skaters!S3:S623))/STDEV(Skaters!S3:S623)</f>
        <v>0.11765153005222694</v>
      </c>
      <c r="S457" s="33">
        <f>(VLOOKUP($A457,Skaters!$A1:$V623,20,FALSE)-AVERAGE(Skaters!T3:T623))/STDEV(Skaters!T3:T623)</f>
        <v>-0.4730014675476566</v>
      </c>
      <c r="T457" s="33">
        <f>(VLOOKUP($A457,Skaters!$A1:$V623,21,FALSE)-AVERAGE(Skaters!U3:U623))/STDEV(Skaters!U3:U623)</f>
        <v>-0.46723711262078088</v>
      </c>
      <c r="U457" s="33">
        <f>(VLOOKUP($A457,Skaters!$A1:$V623,22,FALSE)-AVERAGE(Skaters!V3:V623))/STDEV(Skaters!V3:V623)</f>
        <v>0.6468564020411619</v>
      </c>
      <c r="V457" s="33">
        <f>IFERROR((VLOOKUP($A457,Skaters!A1:X623,23,FALSE)-AVERAGE(Skaters!W3:W623))/STDEV(Skaters!W3:W623),0)</f>
        <v>0</v>
      </c>
      <c r="W457" s="33">
        <f>IFERROR((VLOOKUP($A457,Skaters!A1:X623,24,FALSE)-AVERAGE(Skaters!X3:X623))/STDEV(Skaters!X3:X623),0)</f>
        <v>0</v>
      </c>
    </row>
    <row r="458" spans="1:23" ht="21.25" customHeight="1" x14ac:dyDescent="0.15">
      <c r="A458" s="44" t="s">
        <v>602</v>
      </c>
      <c r="B458" s="48" t="s">
        <v>86</v>
      </c>
      <c r="C458" s="49">
        <v>37</v>
      </c>
      <c r="D458" s="48" t="s">
        <v>60</v>
      </c>
      <c r="E458" s="40">
        <f t="shared" si="14"/>
        <v>-2.8460785979063568</v>
      </c>
      <c r="F458" s="41">
        <f t="shared" si="15"/>
        <v>-6.9416551168447721E-2</v>
      </c>
      <c r="G458" s="42">
        <f>VLOOKUP(A458,Skaters!A1:G623,7,FALSE)</f>
        <v>41</v>
      </c>
      <c r="H458" s="43">
        <f>(VLOOKUP($A458,Skaters!$A1:$V623,8,FALSE)-AVERAGE(Skaters!H3:H623))/STDEV(Skaters!H3:H623)</f>
        <v>-1.6138926313226964</v>
      </c>
      <c r="I458" s="33">
        <f>(VLOOKUP($A458,Skaters!$A1:$V623,10,FALSE)-AVERAGE(Skaters!J3:J623))/STDEV(Skaters!J3:J623)</f>
        <v>-0.44318999611356424</v>
      </c>
      <c r="J458" s="33">
        <f>(VLOOKUP($A458,Skaters!$A1:$V623,11,FALSE)-AVERAGE(Skaters!K3:K623))/STDEV(Skaters!K3:K623)</f>
        <v>-1.1584484589686512</v>
      </c>
      <c r="K458" s="33">
        <f>(VLOOKUP($A458,Skaters!$A1:$V623,12,FALSE)-AVERAGE(Skaters!L3:L623))/STDEV(Skaters!L3:L623)</f>
        <v>-0.93578929645702169</v>
      </c>
      <c r="L458" s="33">
        <f>(VLOOKUP($A458,Skaters!$A1:$V623,13,FALSE)-AVERAGE(Skaters!M3:M623))/STDEV(Skaters!M3:M623)</f>
        <v>-0.7626412646242321</v>
      </c>
      <c r="M458" s="33">
        <f>(VLOOKUP($A458,Skaters!$A1:$V623,14,FALSE)-AVERAGE(Skaters!N3:N623))/STDEV(Skaters!N3:N623)</f>
        <v>-0.78999214448209254</v>
      </c>
      <c r="N458" s="33">
        <f>(VLOOKUP($A458,Skaters!$A1:$V623,15,FALSE)-AVERAGE(Skaters!O3:O623))/STDEV(Skaters!O3:O623)</f>
        <v>-0.9081143433001394</v>
      </c>
      <c r="O458" s="33">
        <f>(VLOOKUP($A458,Skaters!$A1:$V623,16,FALSE)-AVERAGE(Skaters!P3:P623))/STDEV(Skaters!P3:P623)</f>
        <v>-0.29297295269268148</v>
      </c>
      <c r="P458" s="33">
        <f>(VLOOKUP($A458,Skaters!$A1:$V623,17,FALSE)-AVERAGE(Skaters!Q3:Q623))/STDEV(Skaters!Q3:Q623)</f>
        <v>-9.583842897445469E-3</v>
      </c>
      <c r="Q458" s="33">
        <f>(VLOOKUP($A458,Skaters!$A1:$V623,18,FALSE)-AVERAGE(Skaters!R3:R623))/STDEV(Skaters!R3:R623)</f>
        <v>0.71928841779291153</v>
      </c>
      <c r="R458" s="33">
        <f>(VLOOKUP($A458,Skaters!$A1:$V623,19,FALSE)-AVERAGE(Skaters!S3:S623))/STDEV(Skaters!S3:S623)</f>
        <v>-0.36603351304254245</v>
      </c>
      <c r="S458" s="33">
        <f>(VLOOKUP($A458,Skaters!$A1:$V623,20,FALSE)-AVERAGE(Skaters!T3:T623))/STDEV(Skaters!T3:T623)</f>
        <v>0.5873197448749109</v>
      </c>
      <c r="T458" s="33">
        <f>(VLOOKUP($A458,Skaters!$A1:$V623,21,FALSE)-AVERAGE(Skaters!U3:U623))/STDEV(Skaters!U3:U623)</f>
        <v>0.56727212630714419</v>
      </c>
      <c r="U458" s="33">
        <f>(VLOOKUP($A458,Skaters!$A1:$V623,22,FALSE)-AVERAGE(Skaters!V3:V623))/STDEV(Skaters!V3:V623)</f>
        <v>1.0629754410869605</v>
      </c>
      <c r="V458" s="33">
        <f>IFERROR((VLOOKUP($A458,Skaters!A1:X623,23,FALSE)-AVERAGE(Skaters!W3:W623))/STDEV(Skaters!W3:W623),0)</f>
        <v>0</v>
      </c>
      <c r="W458" s="33">
        <f>IFERROR((VLOOKUP($A458,Skaters!A1:X623,24,FALSE)-AVERAGE(Skaters!X3:X623))/STDEV(Skaters!X3:X623),0)</f>
        <v>0</v>
      </c>
    </row>
    <row r="459" spans="1:23" ht="21.25" customHeight="1" x14ac:dyDescent="0.15">
      <c r="A459" s="44" t="s">
        <v>449</v>
      </c>
      <c r="B459" s="45" t="s">
        <v>98</v>
      </c>
      <c r="C459" s="46">
        <v>27</v>
      </c>
      <c r="D459" s="45" t="s">
        <v>59</v>
      </c>
      <c r="E459" s="40">
        <f t="shared" si="14"/>
        <v>-2.898170503952505</v>
      </c>
      <c r="F459" s="41">
        <f t="shared" si="15"/>
        <v>-6.1663202211755426E-2</v>
      </c>
      <c r="G459" s="42">
        <f>VLOOKUP(A459,Skaters!A1:G623,7,FALSE)</f>
        <v>47</v>
      </c>
      <c r="H459" s="43">
        <f>(VLOOKUP($A459,Skaters!$A1:$V623,8,FALSE)-AVERAGE(Skaters!H3:H623))/STDEV(Skaters!H3:H623)</f>
        <v>-1.2265652177340196</v>
      </c>
      <c r="I459" s="33">
        <f>(VLOOKUP($A459,Skaters!$A1:$V623,10,FALSE)-AVERAGE(Skaters!J3:J623))/STDEV(Skaters!J3:J623)</f>
        <v>-0.20716294297848453</v>
      </c>
      <c r="J459" s="33">
        <f>(VLOOKUP($A459,Skaters!$A1:$V623,11,FALSE)-AVERAGE(Skaters!K3:K623))/STDEV(Skaters!K3:K623)</f>
        <v>-0.44530136638497581</v>
      </c>
      <c r="K459" s="33">
        <f>(VLOOKUP($A459,Skaters!$A1:$V623,12,FALSE)-AVERAGE(Skaters!L3:L623))/STDEV(Skaters!L3:L623)</f>
        <v>-0.37705303554107927</v>
      </c>
      <c r="L459" s="33">
        <f>(VLOOKUP($A459,Skaters!$A1:$V623,13,FALSE)-AVERAGE(Skaters!M3:M623))/STDEV(Skaters!M3:M623)</f>
        <v>-0.86530977538274378</v>
      </c>
      <c r="M459" s="33">
        <f>(VLOOKUP($A459,Skaters!$A1:$V623,14,FALSE)-AVERAGE(Skaters!N3:N623))/STDEV(Skaters!N3:N623)</f>
        <v>0.63042067899097642</v>
      </c>
      <c r="N459" s="33">
        <f>(VLOOKUP($A459,Skaters!$A1:$V623,15,FALSE)-AVERAGE(Skaters!O3:O623))/STDEV(Skaters!O3:O623)</f>
        <v>0.16816635797346804</v>
      </c>
      <c r="O459" s="33">
        <f>(VLOOKUP($A459,Skaters!$A1:$V623,16,FALSE)-AVERAGE(Skaters!P3:P623))/STDEV(Skaters!P3:P623)</f>
        <v>-0.48667512739478186</v>
      </c>
      <c r="P459" s="33">
        <f>(VLOOKUP($A459,Skaters!$A1:$V623,17,FALSE)-AVERAGE(Skaters!Q3:Q623))/STDEV(Skaters!Q3:Q623)</f>
        <v>-0.95560659573174578</v>
      </c>
      <c r="Q459" s="33">
        <f>(VLOOKUP($A459,Skaters!$A1:$V623,18,FALSE)-AVERAGE(Skaters!R3:R623))/STDEV(Skaters!R3:R623)</f>
        <v>-1.0618876497849872</v>
      </c>
      <c r="R459" s="33">
        <f>(VLOOKUP($A459,Skaters!$A1:$V623,19,FALSE)-AVERAGE(Skaters!S3:S623))/STDEV(Skaters!S3:S623)</f>
        <v>-0.36748293280037059</v>
      </c>
      <c r="S459" s="33">
        <f>(VLOOKUP($A459,Skaters!$A1:$V623,20,FALSE)-AVERAGE(Skaters!T3:T623))/STDEV(Skaters!T3:T623)</f>
        <v>1.1453417084102324</v>
      </c>
      <c r="T459" s="33">
        <f>(VLOOKUP($A459,Skaters!$A1:$V623,21,FALSE)-AVERAGE(Skaters!U3:U623))/STDEV(Skaters!U3:U623)</f>
        <v>1.4157259092280887</v>
      </c>
      <c r="U459" s="33">
        <f>(VLOOKUP($A459,Skaters!$A1:$V623,22,FALSE)-AVERAGE(Skaters!V3:V623))/STDEV(Skaters!V3:V623)</f>
        <v>0.90427507476939883</v>
      </c>
      <c r="V459" s="33">
        <f>IFERROR((VLOOKUP($A459,Skaters!A1:X623,23,FALSE)-AVERAGE(Skaters!W3:W623))/STDEV(Skaters!W3:W623),0)</f>
        <v>0</v>
      </c>
      <c r="W459" s="33">
        <f>IFERROR((VLOOKUP($A459,Skaters!A1:X623,24,FALSE)-AVERAGE(Skaters!X3:X623))/STDEV(Skaters!X3:X623),0)</f>
        <v>0</v>
      </c>
    </row>
    <row r="460" spans="1:23" ht="21.25" customHeight="1" x14ac:dyDescent="0.15">
      <c r="A460" s="44" t="s">
        <v>472</v>
      </c>
      <c r="B460" s="45" t="s">
        <v>170</v>
      </c>
      <c r="C460" s="46">
        <v>21</v>
      </c>
      <c r="D460" s="45" t="s">
        <v>84</v>
      </c>
      <c r="E460" s="40">
        <f t="shared" si="14"/>
        <v>-2.9035859355314004</v>
      </c>
      <c r="F460" s="41">
        <f t="shared" si="15"/>
        <v>-6.9132998465033346E-2</v>
      </c>
      <c r="G460" s="42">
        <f>VLOOKUP(A460,Skaters!A1:G623,7,FALSE)</f>
        <v>42</v>
      </c>
      <c r="H460" s="43">
        <f>(VLOOKUP($A460,Skaters!$A1:$V623,8,FALSE)-AVERAGE(Skaters!H3:H623))/STDEV(Skaters!H3:H623)</f>
        <v>-8.3956266290647175E-2</v>
      </c>
      <c r="I460" s="33">
        <f>(VLOOKUP($A460,Skaters!$A1:$V623,10,FALSE)-AVERAGE(Skaters!J3:J623))/STDEV(Skaters!J3:J623)</f>
        <v>-1.1490419918088941</v>
      </c>
      <c r="J460" s="33">
        <f>(VLOOKUP($A460,Skaters!$A1:$V623,11,FALSE)-AVERAGE(Skaters!K3:K623))/STDEV(Skaters!K3:K623)</f>
        <v>-7.4716672134216957E-3</v>
      </c>
      <c r="K460" s="33">
        <f>(VLOOKUP($A460,Skaters!$A1:$V623,12,FALSE)-AVERAGE(Skaters!L3:L623))/STDEV(Skaters!L3:L623)</f>
        <v>-0.5460873693490097</v>
      </c>
      <c r="L460" s="33">
        <f>(VLOOKUP($A460,Skaters!$A1:$V623,13,FALSE)-AVERAGE(Skaters!M3:M623))/STDEV(Skaters!M3:M623)</f>
        <v>-0.96888297456790629</v>
      </c>
      <c r="M460" s="33">
        <f>(VLOOKUP($A460,Skaters!$A1:$V623,14,FALSE)-AVERAGE(Skaters!N3:N623))/STDEV(Skaters!N3:N623)</f>
        <v>-0.56021071523644494</v>
      </c>
      <c r="N460" s="33">
        <f>(VLOOKUP($A460,Skaters!$A1:$V623,15,FALSE)-AVERAGE(Skaters!O3:O623))/STDEV(Skaters!O3:O623)</f>
        <v>0.12986152622546743</v>
      </c>
      <c r="O460" s="33">
        <f>(VLOOKUP($A460,Skaters!$A1:$V623,16,FALSE)-AVERAGE(Skaters!P3:P623))/STDEV(Skaters!P3:P623)</f>
        <v>0.29520797167801077</v>
      </c>
      <c r="P460" s="33">
        <f>(VLOOKUP($A460,Skaters!$A1:$V623,17,FALSE)-AVERAGE(Skaters!Q3:Q623))/STDEV(Skaters!Q3:Q623)</f>
        <v>-0.82823897874036945</v>
      </c>
      <c r="Q460" s="33">
        <f>(VLOOKUP($A460,Skaters!$A1:$V623,18,FALSE)-AVERAGE(Skaters!R3:R623))/STDEV(Skaters!R3:R623)</f>
        <v>-1.2032587998446569</v>
      </c>
      <c r="R460" s="33">
        <f>(VLOOKUP($A460,Skaters!$A1:$V623,19,FALSE)-AVERAGE(Skaters!S3:S623))/STDEV(Skaters!S3:S623)</f>
        <v>-1.0866181220642994</v>
      </c>
      <c r="S460" s="33">
        <f>(VLOOKUP($A460,Skaters!$A1:$V623,20,FALSE)-AVERAGE(Skaters!T3:T623))/STDEV(Skaters!T3:T623)</f>
        <v>-0.5927671975926263</v>
      </c>
      <c r="T460" s="33">
        <f>(VLOOKUP($A460,Skaters!$A1:$V623,21,FALSE)-AVERAGE(Skaters!U3:U623))/STDEV(Skaters!U3:U623)</f>
        <v>-0.64690234740083585</v>
      </c>
      <c r="U460" s="33">
        <f>(VLOOKUP($A460,Skaters!$A1:$V623,22,FALSE)-AVERAGE(Skaters!V3:V623))/STDEV(Skaters!V3:V623)</f>
        <v>-1.2078191348136267</v>
      </c>
      <c r="V460" s="33">
        <f>IFERROR((VLOOKUP($A460,Skaters!A1:X623,23,FALSE)-AVERAGE(Skaters!W3:W623))/STDEV(Skaters!W3:W623),0)</f>
        <v>0</v>
      </c>
      <c r="W460" s="33">
        <f>IFERROR((VLOOKUP($A460,Skaters!A1:X623,24,FALSE)-AVERAGE(Skaters!X3:X623))/STDEV(Skaters!X3:X623),0)</f>
        <v>0</v>
      </c>
    </row>
    <row r="461" spans="1:23" ht="21.25" customHeight="1" x14ac:dyDescent="0.15">
      <c r="A461" s="44" t="s">
        <v>581</v>
      </c>
      <c r="B461" s="48" t="s">
        <v>186</v>
      </c>
      <c r="C461" s="49">
        <v>25</v>
      </c>
      <c r="D461" s="48" t="s">
        <v>84</v>
      </c>
      <c r="E461" s="40">
        <f t="shared" si="14"/>
        <v>-2.9052229720137968</v>
      </c>
      <c r="F461" s="41">
        <f t="shared" si="15"/>
        <v>-7.0859096878385291E-2</v>
      </c>
      <c r="G461" s="42">
        <f>VLOOKUP(A461,Skaters!A1:G623,7,FALSE)</f>
        <v>41</v>
      </c>
      <c r="H461" s="43">
        <f>(VLOOKUP($A461,Skaters!$A1:$V623,8,FALSE)-AVERAGE(Skaters!H3:H623))/STDEV(Skaters!H3:H623)</f>
        <v>-4.5267259922703298E-3</v>
      </c>
      <c r="I461" s="33">
        <f>(VLOOKUP($A461,Skaters!$A1:$V623,10,FALSE)-AVERAGE(Skaters!J3:J623))/STDEV(Skaters!J3:J623)</f>
        <v>-0.79885583755987044</v>
      </c>
      <c r="J461" s="33">
        <f>(VLOOKUP($A461,Skaters!$A1:$V623,11,FALSE)-AVERAGE(Skaters!K3:K623))/STDEV(Skaters!K3:K623)</f>
        <v>-1.0993915104330212</v>
      </c>
      <c r="K461" s="33">
        <f>(VLOOKUP($A461,Skaters!$A1:$V623,12,FALSE)-AVERAGE(Skaters!L3:L623))/STDEV(Skaters!L3:L623)</f>
        <v>-1.0663093212647348</v>
      </c>
      <c r="L461" s="33">
        <f>(VLOOKUP($A461,Skaters!$A1:$V623,13,FALSE)-AVERAGE(Skaters!M3:M623))/STDEV(Skaters!M3:M623)</f>
        <v>-0.63406827419914291</v>
      </c>
      <c r="M461" s="33">
        <f>(VLOOKUP($A461,Skaters!$A1:$V623,14,FALSE)-AVERAGE(Skaters!N3:N623))/STDEV(Skaters!N3:N623)</f>
        <v>-0.77733197668083265</v>
      </c>
      <c r="N461" s="33">
        <f>(VLOOKUP($A461,Skaters!$A1:$V623,15,FALSE)-AVERAGE(Skaters!O3:O623))/STDEV(Skaters!O3:O623)</f>
        <v>-0.85153208042384931</v>
      </c>
      <c r="O461" s="33">
        <f>(VLOOKUP($A461,Skaters!$A1:$V623,16,FALSE)-AVERAGE(Skaters!P3:P623))/STDEV(Skaters!P3:P623)</f>
        <v>1.1535837545748802</v>
      </c>
      <c r="P461" s="33">
        <f>(VLOOKUP($A461,Skaters!$A1:$V623,17,FALSE)-AVERAGE(Skaters!Q3:Q623))/STDEV(Skaters!Q3:Q623)</f>
        <v>0.35252719254624498</v>
      </c>
      <c r="Q461" s="33">
        <f>(VLOOKUP($A461,Skaters!$A1:$V623,18,FALSE)-AVERAGE(Skaters!R3:R623))/STDEV(Skaters!R3:R623)</f>
        <v>-0.67495902397279306</v>
      </c>
      <c r="R461" s="33">
        <f>(VLOOKUP($A461,Skaters!$A1:$V623,19,FALSE)-AVERAGE(Skaters!S3:S623))/STDEV(Skaters!S3:S623)</f>
        <v>-0.78129663439317687</v>
      </c>
      <c r="S461" s="33">
        <f>(VLOOKUP($A461,Skaters!$A1:$V623,20,FALSE)-AVERAGE(Skaters!T3:T623))/STDEV(Skaters!T3:T623)</f>
        <v>-0.5927671975926263</v>
      </c>
      <c r="T461" s="33">
        <f>(VLOOKUP($A461,Skaters!$A1:$V623,21,FALSE)-AVERAGE(Skaters!U3:U623))/STDEV(Skaters!U3:U623)</f>
        <v>-0.64690234740083585</v>
      </c>
      <c r="U461" s="33">
        <f>(VLOOKUP($A461,Skaters!$A1:$V623,22,FALSE)-AVERAGE(Skaters!V3:V623))/STDEV(Skaters!V3:V623)</f>
        <v>-1.2078191348136267</v>
      </c>
      <c r="V461" s="33">
        <f>IFERROR((VLOOKUP($A461,Skaters!A1:X623,23,FALSE)-AVERAGE(Skaters!W3:W623))/STDEV(Skaters!W3:W623),0)</f>
        <v>0</v>
      </c>
      <c r="W461" s="33">
        <f>IFERROR((VLOOKUP($A461,Skaters!A1:X623,24,FALSE)-AVERAGE(Skaters!X3:X623))/STDEV(Skaters!X3:X623),0)</f>
        <v>0</v>
      </c>
    </row>
    <row r="462" spans="1:23" ht="21.25" customHeight="1" x14ac:dyDescent="0.15">
      <c r="A462" s="44" t="s">
        <v>596</v>
      </c>
      <c r="B462" s="48" t="s">
        <v>86</v>
      </c>
      <c r="C462" s="49">
        <v>23</v>
      </c>
      <c r="D462" s="48" t="s">
        <v>66</v>
      </c>
      <c r="E462" s="40">
        <f t="shared" si="14"/>
        <v>-2.9247938486949563</v>
      </c>
      <c r="F462" s="41">
        <f t="shared" si="15"/>
        <v>-7.1336435334023326E-2</v>
      </c>
      <c r="G462" s="42">
        <f>VLOOKUP(A462,Skaters!A1:G623,7,FALSE)</f>
        <v>41</v>
      </c>
      <c r="H462" s="43">
        <f>(VLOOKUP($A462,Skaters!$A1:$V623,8,FALSE)-AVERAGE(Skaters!H3:H623))/STDEV(Skaters!H3:H623)</f>
        <v>-1.7377890828286104</v>
      </c>
      <c r="I462" s="33">
        <f>(VLOOKUP($A462,Skaters!$A1:$V623,10,FALSE)-AVERAGE(Skaters!J3:J623))/STDEV(Skaters!J3:J623)</f>
        <v>-0.63090257439673381</v>
      </c>
      <c r="J462" s="33">
        <f>(VLOOKUP($A462,Skaters!$A1:$V623,11,FALSE)-AVERAGE(Skaters!K3:K623))/STDEV(Skaters!K3:K623)</f>
        <v>-1.1632471164993559</v>
      </c>
      <c r="K462" s="33">
        <f>(VLOOKUP($A462,Skaters!$A1:$V623,12,FALSE)-AVERAGE(Skaters!L3:L623))/STDEV(Skaters!L3:L623)</f>
        <v>-1.0272459047253362</v>
      </c>
      <c r="L462" s="33">
        <f>(VLOOKUP($A462,Skaters!$A1:$V623,13,FALSE)-AVERAGE(Skaters!M3:M623))/STDEV(Skaters!M3:M623)</f>
        <v>-0.44547418214041168</v>
      </c>
      <c r="M462" s="33">
        <f>(VLOOKUP($A462,Skaters!$A1:$V623,14,FALSE)-AVERAGE(Skaters!N3:N623))/STDEV(Skaters!N3:N623)</f>
        <v>-0.61691885644674915</v>
      </c>
      <c r="N462" s="33">
        <f>(VLOOKUP($A462,Skaters!$A1:$V623,15,FALSE)-AVERAGE(Skaters!O3:O623))/STDEV(Skaters!O3:O623)</f>
        <v>-0.74250419144127033</v>
      </c>
      <c r="O462" s="33">
        <f>(VLOOKUP($A462,Skaters!$A1:$V623,16,FALSE)-AVERAGE(Skaters!P3:P623))/STDEV(Skaters!P3:P623)</f>
        <v>-0.90846606741198976</v>
      </c>
      <c r="P462" s="33">
        <f>(VLOOKUP($A462,Skaters!$A1:$V623,17,FALSE)-AVERAGE(Skaters!Q3:Q623))/STDEV(Skaters!Q3:Q623)</f>
        <v>-0.6598060784130968</v>
      </c>
      <c r="Q462" s="33">
        <f>(VLOOKUP($A462,Skaters!$A1:$V623,18,FALSE)-AVERAGE(Skaters!R3:R623))/STDEV(Skaters!R3:R623)</f>
        <v>0.96580028319480538</v>
      </c>
      <c r="R462" s="33">
        <f>(VLOOKUP($A462,Skaters!$A1:$V623,19,FALSE)-AVERAGE(Skaters!S3:S623))/STDEV(Skaters!S3:S623)</f>
        <v>-0.54961591640380991</v>
      </c>
      <c r="S462" s="33">
        <f>(VLOOKUP($A462,Skaters!$A1:$V623,20,FALSE)-AVERAGE(Skaters!T3:T623))/STDEV(Skaters!T3:T623)</f>
        <v>-0.29742093838169231</v>
      </c>
      <c r="T462" s="33">
        <f>(VLOOKUP($A462,Skaters!$A1:$V623,21,FALSE)-AVERAGE(Skaters!U3:U623))/STDEV(Skaters!U3:U623)</f>
        <v>-0.13960158931069624</v>
      </c>
      <c r="U462" s="33">
        <f>(VLOOKUP($A462,Skaters!$A1:$V623,22,FALSE)-AVERAGE(Skaters!V3:V623))/STDEV(Skaters!V3:V623)</f>
        <v>0.50222304782278848</v>
      </c>
      <c r="V462" s="33">
        <f>IFERROR((VLOOKUP($A462,Skaters!A1:X623,23,FALSE)-AVERAGE(Skaters!W3:W623))/STDEV(Skaters!W3:W623),0)</f>
        <v>0</v>
      </c>
      <c r="W462" s="33">
        <f>IFERROR((VLOOKUP($A462,Skaters!A1:X623,24,FALSE)-AVERAGE(Skaters!X3:X623))/STDEV(Skaters!X3:X623),0)</f>
        <v>0</v>
      </c>
    </row>
    <row r="463" spans="1:23" ht="21.25" customHeight="1" x14ac:dyDescent="0.2">
      <c r="A463" s="47" t="s">
        <v>652</v>
      </c>
      <c r="B463" s="38" t="s">
        <v>88</v>
      </c>
      <c r="C463" s="39">
        <v>24</v>
      </c>
      <c r="D463" s="38" t="s">
        <v>84</v>
      </c>
      <c r="E463" s="40">
        <f t="shared" si="14"/>
        <v>-2.9387098093106614</v>
      </c>
      <c r="F463" s="41">
        <f t="shared" si="15"/>
        <v>-7.3467745232766529E-2</v>
      </c>
      <c r="G463" s="42">
        <f>VLOOKUP(A463,Skaters!A1:G623,7,FALSE)</f>
        <v>40</v>
      </c>
      <c r="H463" s="43">
        <f>(VLOOKUP($A463,Skaters!$A1:$V623,8,FALSE)-AVERAGE(Skaters!H3:H623))/STDEV(Skaters!H3:H623)</f>
        <v>-1.0995104104690128</v>
      </c>
      <c r="I463" s="33">
        <f>(VLOOKUP($A463,Skaters!$A1:$V623,10,FALSE)-AVERAGE(Skaters!J3:J623))/STDEV(Skaters!J3:J623)</f>
        <v>-1.0711132479241472</v>
      </c>
      <c r="J463" s="33">
        <f>(VLOOKUP($A463,Skaters!$A1:$V623,11,FALSE)-AVERAGE(Skaters!K3:K623))/STDEV(Skaters!K3:K623)</f>
        <v>-0.88723797124440984</v>
      </c>
      <c r="K463" s="33">
        <f>(VLOOKUP($A463,Skaters!$A1:$V623,12,FALSE)-AVERAGE(Skaters!L3:L623))/STDEV(Skaters!L3:L623)</f>
        <v>-1.0614556329070297</v>
      </c>
      <c r="L463" s="33">
        <f>(VLOOKUP($A463,Skaters!$A1:$V623,13,FALSE)-AVERAGE(Skaters!M3:M623))/STDEV(Skaters!M3:M623)</f>
        <v>-1.186183472328201</v>
      </c>
      <c r="M463" s="33">
        <f>(VLOOKUP($A463,Skaters!$A1:$V623,14,FALSE)-AVERAGE(Skaters!N3:N623))/STDEV(Skaters!N3:N623)</f>
        <v>-0.80539383479584747</v>
      </c>
      <c r="N463" s="33">
        <f>(VLOOKUP($A463,Skaters!$A1:$V623,15,FALSE)-AVERAGE(Skaters!O3:O623))/STDEV(Skaters!O3:O623)</f>
        <v>-0.90693008609852865</v>
      </c>
      <c r="O463" s="33">
        <f>(VLOOKUP($A463,Skaters!$A1:$V623,16,FALSE)-AVERAGE(Skaters!P3:P623))/STDEV(Skaters!P3:P623)</f>
        <v>-0.10622763565365478</v>
      </c>
      <c r="P463" s="33">
        <f>(VLOOKUP($A463,Skaters!$A1:$V623,17,FALSE)-AVERAGE(Skaters!Q3:Q623))/STDEV(Skaters!Q3:Q623)</f>
        <v>-0.2845864234098644</v>
      </c>
      <c r="Q463" s="33">
        <f>(VLOOKUP($A463,Skaters!$A1:$V623,18,FALSE)-AVERAGE(Skaters!R3:R623))/STDEV(Skaters!R3:R623)</f>
        <v>1.2189826039382792</v>
      </c>
      <c r="R463" s="33">
        <f>(VLOOKUP($A463,Skaters!$A1:$V623,19,FALSE)-AVERAGE(Skaters!S3:S623))/STDEV(Skaters!S3:S623)</f>
        <v>-0.99988127682515726</v>
      </c>
      <c r="S463" s="33">
        <f>(VLOOKUP($A463,Skaters!$A1:$V623,20,FALSE)-AVERAGE(Skaters!T3:T623))/STDEV(Skaters!T3:T623)</f>
        <v>-0.5927671975926263</v>
      </c>
      <c r="T463" s="33">
        <f>(VLOOKUP($A463,Skaters!$A1:$V623,21,FALSE)-AVERAGE(Skaters!U3:U623))/STDEV(Skaters!U3:U623)</f>
        <v>-0.64690234740083585</v>
      </c>
      <c r="U463" s="33">
        <f>(VLOOKUP($A463,Skaters!$A1:$V623,22,FALSE)-AVERAGE(Skaters!V3:V623))/STDEV(Skaters!V3:V623)</f>
        <v>-1.2078191348136267</v>
      </c>
      <c r="V463" s="33">
        <f>IFERROR((VLOOKUP($A463,Skaters!A1:X623,23,FALSE)-AVERAGE(Skaters!W3:W623))/STDEV(Skaters!W3:W623),0)</f>
        <v>0</v>
      </c>
      <c r="W463" s="33">
        <f>IFERROR((VLOOKUP($A463,Skaters!A1:X623,24,FALSE)-AVERAGE(Skaters!X3:X623))/STDEV(Skaters!X3:X623),0)</f>
        <v>0</v>
      </c>
    </row>
    <row r="464" spans="1:23" ht="21.25" customHeight="1" x14ac:dyDescent="0.15">
      <c r="A464" s="37" t="s">
        <v>675</v>
      </c>
      <c r="B464" s="38" t="s">
        <v>62</v>
      </c>
      <c r="C464" s="39">
        <v>25</v>
      </c>
      <c r="D464" s="38" t="s">
        <v>84</v>
      </c>
      <c r="E464" s="40">
        <f t="shared" si="14"/>
        <v>-2.9456068439163983</v>
      </c>
      <c r="F464" s="41">
        <f t="shared" si="15"/>
        <v>-6.6945610089009053E-2</v>
      </c>
      <c r="G464" s="42">
        <f>VLOOKUP(A464,Skaters!A1:G623,7,FALSE)</f>
        <v>44</v>
      </c>
      <c r="H464" s="43">
        <f>(VLOOKUP($A464,Skaters!$A1:$V623,8,FALSE)-AVERAGE(Skaters!H3:H623))/STDEV(Skaters!H3:H623)</f>
        <v>-0.74015176141082806</v>
      </c>
      <c r="I464" s="33">
        <f>(VLOOKUP($A464,Skaters!$A1:$V623,10,FALSE)-AVERAGE(Skaters!J3:J623))/STDEV(Skaters!J3:J623)</f>
        <v>-1.0876823267649571</v>
      </c>
      <c r="J464" s="33">
        <f>(VLOOKUP($A464,Skaters!$A1:$V623,11,FALSE)-AVERAGE(Skaters!K3:K623))/STDEV(Skaters!K3:K623)</f>
        <v>-1.1137747470681372</v>
      </c>
      <c r="K464" s="33">
        <f>(VLOOKUP($A464,Skaters!$A1:$V623,12,FALSE)-AVERAGE(Skaters!L3:L623))/STDEV(Skaters!L3:L623)</f>
        <v>-1.2114228490516419</v>
      </c>
      <c r="L464" s="33">
        <f>(VLOOKUP($A464,Skaters!$A1:$V623,13,FALSE)-AVERAGE(Skaters!M3:M623))/STDEV(Skaters!M3:M623)</f>
        <v>-1.3317492274473108</v>
      </c>
      <c r="M464" s="33">
        <f>(VLOOKUP($A464,Skaters!$A1:$V623,14,FALSE)-AVERAGE(Skaters!N3:N623))/STDEV(Skaters!N3:N623)</f>
        <v>-0.80684256601231485</v>
      </c>
      <c r="N464" s="33">
        <f>(VLOOKUP($A464,Skaters!$A1:$V623,15,FALSE)-AVERAGE(Skaters!O3:O623))/STDEV(Skaters!O3:O623)</f>
        <v>-0.90979008274671902</v>
      </c>
      <c r="O464" s="33">
        <f>(VLOOKUP($A464,Skaters!$A1:$V623,16,FALSE)-AVERAGE(Skaters!P3:P623))/STDEV(Skaters!P3:P623)</f>
        <v>0.15609127022776406</v>
      </c>
      <c r="P464" s="33">
        <f>(VLOOKUP($A464,Skaters!$A1:$V623,17,FALSE)-AVERAGE(Skaters!Q3:Q623))/STDEV(Skaters!Q3:Q623)</f>
        <v>-0.115826349480802</v>
      </c>
      <c r="Q464" s="33">
        <f>(VLOOKUP($A464,Skaters!$A1:$V623,18,FALSE)-AVERAGE(Skaters!R3:R623))/STDEV(Skaters!R3:R623)</f>
        <v>1.3412982698829619</v>
      </c>
      <c r="R464" s="33">
        <f>(VLOOKUP($A464,Skaters!$A1:$V623,19,FALSE)-AVERAGE(Skaters!S3:S623))/STDEV(Skaters!S3:S623)</f>
        <v>-0.94445814707831055</v>
      </c>
      <c r="S464" s="33">
        <f>(VLOOKUP($A464,Skaters!$A1:$V623,20,FALSE)-AVERAGE(Skaters!T3:T623))/STDEV(Skaters!T3:T623)</f>
        <v>-0.5927671975926263</v>
      </c>
      <c r="T464" s="33">
        <f>(VLOOKUP($A464,Skaters!$A1:$V623,21,FALSE)-AVERAGE(Skaters!U3:U623))/STDEV(Skaters!U3:U623)</f>
        <v>-0.64690234740083585</v>
      </c>
      <c r="U464" s="33">
        <f>(VLOOKUP($A464,Skaters!$A1:$V623,22,FALSE)-AVERAGE(Skaters!V3:V623))/STDEV(Skaters!V3:V623)</f>
        <v>-1.2078191348136267</v>
      </c>
      <c r="V464" s="33">
        <f>IFERROR((VLOOKUP($A464,Skaters!A1:X623,23,FALSE)-AVERAGE(Skaters!W3:W623))/STDEV(Skaters!W3:W623),0)</f>
        <v>0</v>
      </c>
      <c r="W464" s="33">
        <f>IFERROR((VLOOKUP($A464,Skaters!A1:X623,24,FALSE)-AVERAGE(Skaters!X3:X623))/STDEV(Skaters!X3:X623),0)</f>
        <v>0</v>
      </c>
    </row>
    <row r="465" spans="1:23" ht="21.25" customHeight="1" x14ac:dyDescent="0.15">
      <c r="A465" s="44" t="s">
        <v>604</v>
      </c>
      <c r="B465" s="48" t="s">
        <v>86</v>
      </c>
      <c r="C465" s="49">
        <v>27</v>
      </c>
      <c r="D465" s="48" t="s">
        <v>73</v>
      </c>
      <c r="E465" s="40">
        <f t="shared" si="14"/>
        <v>-2.9551276395086816</v>
      </c>
      <c r="F465" s="41">
        <f t="shared" si="15"/>
        <v>-7.2076283890455645E-2</v>
      </c>
      <c r="G465" s="42">
        <f>VLOOKUP(A465,Skaters!A1:G623,7,FALSE)</f>
        <v>41</v>
      </c>
      <c r="H465" s="43">
        <f>(VLOOKUP($A465,Skaters!$A1:$V623,8,FALSE)-AVERAGE(Skaters!H3:H623))/STDEV(Skaters!H3:H623)</f>
        <v>-1.5913244607156147</v>
      </c>
      <c r="I465" s="33">
        <f>(VLOOKUP($A465,Skaters!$A1:$V623,10,FALSE)-AVERAGE(Skaters!J3:J623))/STDEV(Skaters!J3:J623)</f>
        <v>-0.83192874221276958</v>
      </c>
      <c r="J465" s="33">
        <f>(VLOOKUP($A465,Skaters!$A1:$V623,11,FALSE)-AVERAGE(Skaters!K3:K623))/STDEV(Skaters!K3:K623)</f>
        <v>-0.85340890813308878</v>
      </c>
      <c r="K465" s="33">
        <f>(VLOOKUP($A465,Skaters!$A1:$V623,12,FALSE)-AVERAGE(Skaters!L3:L623))/STDEV(Skaters!L3:L623)</f>
        <v>-0.9275291297427396</v>
      </c>
      <c r="L465" s="33">
        <f>(VLOOKUP($A465,Skaters!$A1:$V623,13,FALSE)-AVERAGE(Skaters!M3:M623))/STDEV(Skaters!M3:M623)</f>
        <v>-0.82820423360359996</v>
      </c>
      <c r="M465" s="33">
        <f>(VLOOKUP($A465,Skaters!$A1:$V623,14,FALSE)-AVERAGE(Skaters!N3:N623))/STDEV(Skaters!N3:N623)</f>
        <v>-0.67307815996122233</v>
      </c>
      <c r="N465" s="33">
        <f>(VLOOKUP($A465,Skaters!$A1:$V623,15,FALSE)-AVERAGE(Skaters!O3:O623))/STDEV(Skaters!O3:O623)</f>
        <v>-0.67840085909709213</v>
      </c>
      <c r="O465" s="33">
        <f>(VLOOKUP($A465,Skaters!$A1:$V623,16,FALSE)-AVERAGE(Skaters!P3:P623))/STDEV(Skaters!P3:P623)</f>
        <v>-0.72445266108289452</v>
      </c>
      <c r="P465" s="33">
        <f>(VLOOKUP($A465,Skaters!$A1:$V623,17,FALSE)-AVERAGE(Skaters!Q3:Q623))/STDEV(Skaters!Q3:Q623)</f>
        <v>-0.45998262917283833</v>
      </c>
      <c r="Q465" s="33">
        <f>(VLOOKUP($A465,Skaters!$A1:$V623,18,FALSE)-AVERAGE(Skaters!R3:R623))/STDEV(Skaters!R3:R623)</f>
        <v>0.96126776462076369</v>
      </c>
      <c r="R465" s="33">
        <f>(VLOOKUP($A465,Skaters!$A1:$V623,19,FALSE)-AVERAGE(Skaters!S3:S623))/STDEV(Skaters!S3:S623)</f>
        <v>-0.74621897499321943</v>
      </c>
      <c r="S465" s="33">
        <f>(VLOOKUP($A465,Skaters!$A1:$V623,20,FALSE)-AVERAGE(Skaters!T3:T623))/STDEV(Skaters!T3:T623)</f>
        <v>-0.54094597992574867</v>
      </c>
      <c r="T465" s="33">
        <f>(VLOOKUP($A465,Skaters!$A1:$V623,21,FALSE)-AVERAGE(Skaters!U3:U623))/STDEV(Skaters!U3:U623)</f>
        <v>-0.54612371627257161</v>
      </c>
      <c r="U465" s="33">
        <f>(VLOOKUP($A465,Skaters!$A1:$V623,22,FALSE)-AVERAGE(Skaters!V3:V623))/STDEV(Skaters!V3:V623)</f>
        <v>0.37347692320228992</v>
      </c>
      <c r="V465" s="33">
        <f>IFERROR((VLOOKUP($A465,Skaters!A1:X623,23,FALSE)-AVERAGE(Skaters!W3:W623))/STDEV(Skaters!W3:W623),0)</f>
        <v>0</v>
      </c>
      <c r="W465" s="33">
        <f>IFERROR((VLOOKUP($A465,Skaters!A1:X623,24,FALSE)-AVERAGE(Skaters!X3:X623))/STDEV(Skaters!X3:X623),0)</f>
        <v>0</v>
      </c>
    </row>
    <row r="466" spans="1:23" ht="21.25" customHeight="1" x14ac:dyDescent="0.15">
      <c r="A466" s="44" t="s">
        <v>468</v>
      </c>
      <c r="B466" s="48" t="s">
        <v>216</v>
      </c>
      <c r="C466" s="49">
        <v>31</v>
      </c>
      <c r="D466" s="48" t="s">
        <v>59</v>
      </c>
      <c r="E466" s="40">
        <f t="shared" si="14"/>
        <v>-2.9581918343681508</v>
      </c>
      <c r="F466" s="41">
        <f t="shared" si="15"/>
        <v>-7.5851072676106426E-2</v>
      </c>
      <c r="G466" s="42">
        <f>VLOOKUP(A466,Skaters!A1:G623,7,FALSE)</f>
        <v>39</v>
      </c>
      <c r="H466" s="43">
        <f>(VLOOKUP($A466,Skaters!$A1:$V623,8,FALSE)-AVERAGE(Skaters!H3:H623))/STDEV(Skaters!H3:H623)</f>
        <v>-0.50993152354328697</v>
      </c>
      <c r="I466" s="33">
        <f>(VLOOKUP($A466,Skaters!$A1:$V623,10,FALSE)-AVERAGE(Skaters!J3:J623))/STDEV(Skaters!J3:J623)</f>
        <v>-4.719392658712368E-2</v>
      </c>
      <c r="J466" s="33">
        <f>(VLOOKUP($A466,Skaters!$A1:$V623,11,FALSE)-AVERAGE(Skaters!K3:K623))/STDEV(Skaters!K3:K623)</f>
        <v>-0.78965309840974829</v>
      </c>
      <c r="K466" s="33">
        <f>(VLOOKUP($A466,Skaters!$A1:$V623,12,FALSE)-AVERAGE(Skaters!L3:L623))/STDEV(Skaters!L3:L623)</f>
        <v>-0.51777339622987206</v>
      </c>
      <c r="L466" s="33">
        <f>(VLOOKUP($A466,Skaters!$A1:$V623,13,FALSE)-AVERAGE(Skaters!M3:M623))/STDEV(Skaters!M3:M623)</f>
        <v>-0.30196892595525215</v>
      </c>
      <c r="M466" s="33">
        <f>(VLOOKUP($A466,Skaters!$A1:$V623,14,FALSE)-AVERAGE(Skaters!N3:N623))/STDEV(Skaters!N3:N623)</f>
        <v>-0.39811711798931809</v>
      </c>
      <c r="N466" s="33">
        <f>(VLOOKUP($A466,Skaters!$A1:$V623,15,FALSE)-AVERAGE(Skaters!O3:O623))/STDEV(Skaters!O3:O623)</f>
        <v>-0.70099022905127018</v>
      </c>
      <c r="O466" s="33">
        <f>(VLOOKUP($A466,Skaters!$A1:$V623,16,FALSE)-AVERAGE(Skaters!P3:P623))/STDEV(Skaters!P3:P623)</f>
        <v>-0.22738364032696443</v>
      </c>
      <c r="P466" s="33">
        <f>(VLOOKUP($A466,Skaters!$A1:$V623,17,FALSE)-AVERAGE(Skaters!Q3:Q623))/STDEV(Skaters!Q3:Q623)</f>
        <v>-0.29771141688178177</v>
      </c>
      <c r="Q466" s="33">
        <f>(VLOOKUP($A466,Skaters!$A1:$V623,18,FALSE)-AVERAGE(Skaters!R3:R623))/STDEV(Skaters!R3:R623)</f>
        <v>-0.89100201403779233</v>
      </c>
      <c r="R466" s="33">
        <f>(VLOOKUP($A466,Skaters!$A1:$V623,19,FALSE)-AVERAGE(Skaters!S3:S623))/STDEV(Skaters!S3:S623)</f>
        <v>-9.5795953285328972E-2</v>
      </c>
      <c r="S466" s="33">
        <f>(VLOOKUP($A466,Skaters!$A1:$V623,20,FALSE)-AVERAGE(Skaters!T3:T623))/STDEV(Skaters!T3:T623)</f>
        <v>0.85916525982650394</v>
      </c>
      <c r="T466" s="33">
        <f>(VLOOKUP($A466,Skaters!$A1:$V623,21,FALSE)-AVERAGE(Skaters!U3:U623))/STDEV(Skaters!U3:U623)</f>
        <v>0.81065714940143141</v>
      </c>
      <c r="U466" s="33">
        <f>(VLOOKUP($A466,Skaters!$A1:$V623,22,FALSE)-AVERAGE(Skaters!V3:V623))/STDEV(Skaters!V3:V623)</f>
        <v>1.0903400997975081</v>
      </c>
      <c r="V466" s="33">
        <f>IFERROR((VLOOKUP($A466,Skaters!A1:X623,23,FALSE)-AVERAGE(Skaters!W3:W623))/STDEV(Skaters!W3:W623),0)</f>
        <v>0</v>
      </c>
      <c r="W466" s="33">
        <f>IFERROR((VLOOKUP($A466,Skaters!A1:X623,24,FALSE)-AVERAGE(Skaters!X3:X623))/STDEV(Skaters!X3:X623),0)</f>
        <v>0</v>
      </c>
    </row>
    <row r="467" spans="1:23" ht="21.25" customHeight="1" x14ac:dyDescent="0.2">
      <c r="A467" s="47" t="s">
        <v>501</v>
      </c>
      <c r="B467" s="38" t="s">
        <v>98</v>
      </c>
      <c r="C467" s="39">
        <v>30</v>
      </c>
      <c r="D467" s="38" t="s">
        <v>73</v>
      </c>
      <c r="E467" s="40">
        <f t="shared" si="14"/>
        <v>-2.9745451176672395</v>
      </c>
      <c r="F467" s="41">
        <f t="shared" si="15"/>
        <v>-6.3288193992919989E-2</v>
      </c>
      <c r="G467" s="42">
        <f>VLOOKUP(A467,Skaters!A1:G623,7,FALSE)</f>
        <v>47</v>
      </c>
      <c r="H467" s="43">
        <f>(VLOOKUP($A467,Skaters!$A1:$V623,8,FALSE)-AVERAGE(Skaters!H3:H623))/STDEV(Skaters!H3:H623)</f>
        <v>-1.1478745031500257</v>
      </c>
      <c r="I467" s="33">
        <f>(VLOOKUP($A467,Skaters!$A1:$V623,10,FALSE)-AVERAGE(Skaters!J3:J623))/STDEV(Skaters!J3:J623)</f>
        <v>-0.46135890055008955</v>
      </c>
      <c r="J467" s="33">
        <f>(VLOOKUP($A467,Skaters!$A1:$V623,11,FALSE)-AVERAGE(Skaters!K3:K623))/STDEV(Skaters!K3:K623)</f>
        <v>-0.81422577374746763</v>
      </c>
      <c r="K467" s="33">
        <f>(VLOOKUP($A467,Skaters!$A1:$V623,12,FALSE)-AVERAGE(Skaters!L3:L623))/STDEV(Skaters!L3:L623)</f>
        <v>-0.72833740295095051</v>
      </c>
      <c r="L467" s="33">
        <f>(VLOOKUP($A467,Skaters!$A1:$V623,13,FALSE)-AVERAGE(Skaters!M3:M623))/STDEV(Skaters!M3:M623)</f>
        <v>-0.57752853672666726</v>
      </c>
      <c r="M467" s="33">
        <f>(VLOOKUP($A467,Skaters!$A1:$V623,14,FALSE)-AVERAGE(Skaters!N3:N623))/STDEV(Skaters!N3:N623)</f>
        <v>-0.7555102873634979</v>
      </c>
      <c r="N467" s="33">
        <f>(VLOOKUP($A467,Skaters!$A1:$V623,15,FALSE)-AVERAGE(Skaters!O3:O623))/STDEV(Skaters!O3:O623)</f>
        <v>-0.87128499051771524</v>
      </c>
      <c r="O467" s="33">
        <f>(VLOOKUP($A467,Skaters!$A1:$V623,16,FALSE)-AVERAGE(Skaters!P3:P623))/STDEV(Skaters!P3:P623)</f>
        <v>1.1167686723466561</v>
      </c>
      <c r="P467" s="33">
        <f>(VLOOKUP($A467,Skaters!$A1:$V623,17,FALSE)-AVERAGE(Skaters!Q3:Q623))/STDEV(Skaters!Q3:Q623)</f>
        <v>2.3475421053536247</v>
      </c>
      <c r="Q467" s="33">
        <f>(VLOOKUP($A467,Skaters!$A1:$V623,18,FALSE)-AVERAGE(Skaters!R3:R623))/STDEV(Skaters!R3:R623)</f>
        <v>-1.3669155884719564</v>
      </c>
      <c r="R467" s="33">
        <f>(VLOOKUP($A467,Skaters!$A1:$V623,19,FALSE)-AVERAGE(Skaters!S3:S623))/STDEV(Skaters!S3:S623)</f>
        <v>-0.56870181509981044</v>
      </c>
      <c r="S467" s="33">
        <f>(VLOOKUP($A467,Skaters!$A1:$V623,20,FALSE)-AVERAGE(Skaters!T3:T623))/STDEV(Skaters!T3:T623)</f>
        <v>-0.53612292298650865</v>
      </c>
      <c r="T467" s="33">
        <f>(VLOOKUP($A467,Skaters!$A1:$V623,21,FALSE)-AVERAGE(Skaters!U3:U623))/STDEV(Skaters!U3:U623)</f>
        <v>-0.5332272467511886</v>
      </c>
      <c r="U467" s="33">
        <f>(VLOOKUP($A467,Skaters!$A1:$V623,22,FALSE)-AVERAGE(Skaters!V3:V623))/STDEV(Skaters!V3:V623)</f>
        <v>0.34158372691168942</v>
      </c>
      <c r="V467" s="33">
        <f>IFERROR((VLOOKUP($A467,Skaters!A1:X623,23,FALSE)-AVERAGE(Skaters!W3:W623))/STDEV(Skaters!W3:W623),0)</f>
        <v>0</v>
      </c>
      <c r="W467" s="33">
        <f>IFERROR((VLOOKUP($A467,Skaters!A1:X623,24,FALSE)-AVERAGE(Skaters!X3:X623))/STDEV(Skaters!X3:X623),0)</f>
        <v>0</v>
      </c>
    </row>
    <row r="468" spans="1:23" ht="21.25" customHeight="1" x14ac:dyDescent="0.15">
      <c r="A468" s="44" t="s">
        <v>512</v>
      </c>
      <c r="B468" s="48" t="s">
        <v>179</v>
      </c>
      <c r="C468" s="49">
        <v>30</v>
      </c>
      <c r="D468" s="48" t="s">
        <v>84</v>
      </c>
      <c r="E468" s="40">
        <f t="shared" si="14"/>
        <v>-2.9802678218843699</v>
      </c>
      <c r="F468" s="41">
        <f t="shared" si="15"/>
        <v>-7.2689459070350487E-2</v>
      </c>
      <c r="G468" s="42">
        <f>VLOOKUP(A468,Skaters!A1:G623,7,FALSE)</f>
        <v>41</v>
      </c>
      <c r="H468" s="43">
        <f>(VLOOKUP($A468,Skaters!$A1:$V623,8,FALSE)-AVERAGE(Skaters!H3:H623))/STDEV(Skaters!H3:H623)</f>
        <v>0.66283518273680375</v>
      </c>
      <c r="I468" s="33">
        <f>(VLOOKUP($A468,Skaters!$A1:$V623,10,FALSE)-AVERAGE(Skaters!J3:J623))/STDEV(Skaters!J3:J623)</f>
        <v>-0.74061860709153915</v>
      </c>
      <c r="J468" s="33">
        <f>(VLOOKUP($A468,Skaters!$A1:$V623,11,FALSE)-AVERAGE(Skaters!K3:K623))/STDEV(Skaters!K3:K623)</f>
        <v>-0.72952633291766444</v>
      </c>
      <c r="K468" s="33">
        <f>(VLOOKUP($A468,Skaters!$A1:$V623,12,FALSE)-AVERAGE(Skaters!L3:L623))/STDEV(Skaters!L3:L623)</f>
        <v>-0.80676522688091434</v>
      </c>
      <c r="L468" s="33">
        <f>(VLOOKUP($A468,Skaters!$A1:$V623,13,FALSE)-AVERAGE(Skaters!M3:M623))/STDEV(Skaters!M3:M623)</f>
        <v>-0.60810461298209961</v>
      </c>
      <c r="M468" s="33">
        <f>(VLOOKUP($A468,Skaters!$A1:$V623,14,FALSE)-AVERAGE(Skaters!N3:N623))/STDEV(Skaters!N3:N623)</f>
        <v>-0.80281312387599979</v>
      </c>
      <c r="N468" s="33">
        <f>(VLOOKUP($A468,Skaters!$A1:$V623,15,FALSE)-AVERAGE(Skaters!O3:O623))/STDEV(Skaters!O3:O623)</f>
        <v>-0.90183540428535458</v>
      </c>
      <c r="O468" s="33">
        <f>(VLOOKUP($A468,Skaters!$A1:$V623,16,FALSE)-AVERAGE(Skaters!P3:P623))/STDEV(Skaters!P3:P623)</f>
        <v>1.2940879415105886</v>
      </c>
      <c r="P468" s="33">
        <f>(VLOOKUP($A468,Skaters!$A1:$V623,17,FALSE)-AVERAGE(Skaters!Q3:Q623))/STDEV(Skaters!Q3:Q623)</f>
        <v>-0.47593656462748146</v>
      </c>
      <c r="Q468" s="33">
        <f>(VLOOKUP($A468,Skaters!$A1:$V623,18,FALSE)-AVERAGE(Skaters!R3:R623))/STDEV(Skaters!R3:R623)</f>
        <v>-1.2942708061183001</v>
      </c>
      <c r="R468" s="33">
        <f>(VLOOKUP($A468,Skaters!$A1:$V623,19,FALSE)-AVERAGE(Skaters!S3:S623))/STDEV(Skaters!S3:S623)</f>
        <v>-0.93642201942181957</v>
      </c>
      <c r="S468" s="33">
        <f>(VLOOKUP($A468,Skaters!$A1:$V623,20,FALSE)-AVERAGE(Skaters!T3:T623))/STDEV(Skaters!T3:T623)</f>
        <v>-0.59162498782978767</v>
      </c>
      <c r="T468" s="33">
        <f>(VLOOKUP($A468,Skaters!$A1:$V623,21,FALSE)-AVERAGE(Skaters!U3:U623))/STDEV(Skaters!U3:U623)</f>
        <v>-0.63927273617166791</v>
      </c>
      <c r="U468" s="33">
        <f>(VLOOKUP($A468,Skaters!$A1:$V623,22,FALSE)-AVERAGE(Skaters!V3:V623))/STDEV(Skaters!V3:V623)</f>
        <v>-0.59248289834584966</v>
      </c>
      <c r="V468" s="33">
        <f>IFERROR((VLOOKUP($A468,Skaters!A1:X623,23,FALSE)-AVERAGE(Skaters!W3:W623))/STDEV(Skaters!W3:W623),0)</f>
        <v>0</v>
      </c>
      <c r="W468" s="33">
        <f>IFERROR((VLOOKUP($A468,Skaters!A1:X623,24,FALSE)-AVERAGE(Skaters!X3:X623))/STDEV(Skaters!X3:X623),0)</f>
        <v>0</v>
      </c>
    </row>
    <row r="469" spans="1:23" ht="21.25" customHeight="1" x14ac:dyDescent="0.15">
      <c r="A469" s="44" t="s">
        <v>384</v>
      </c>
      <c r="B469" s="48" t="s">
        <v>138</v>
      </c>
      <c r="C469" s="49">
        <v>26</v>
      </c>
      <c r="D469" s="48" t="s">
        <v>60</v>
      </c>
      <c r="E469" s="40">
        <f t="shared" si="14"/>
        <v>-2.9809548289072039</v>
      </c>
      <c r="F469" s="41">
        <f t="shared" si="15"/>
        <v>-6.9324530904818701E-2</v>
      </c>
      <c r="G469" s="42">
        <f>VLOOKUP(A469,Skaters!A1:G623,7,FALSE)</f>
        <v>43</v>
      </c>
      <c r="H469" s="43">
        <f>(VLOOKUP($A469,Skaters!$A1:$V623,8,FALSE)-AVERAGE(Skaters!H3:H623))/STDEV(Skaters!H3:H623)</f>
        <v>-1.0962890517629067</v>
      </c>
      <c r="I469" s="33">
        <f>(VLOOKUP($A469,Skaters!$A1:$V623,10,FALSE)-AVERAGE(Skaters!J3:J623))/STDEV(Skaters!J3:J623)</f>
        <v>7.6687340598233969E-2</v>
      </c>
      <c r="J469" s="33">
        <f>(VLOOKUP($A469,Skaters!$A1:$V623,11,FALSE)-AVERAGE(Skaters!K3:K623))/STDEV(Skaters!K3:K623)</f>
        <v>-0.18492114885353944</v>
      </c>
      <c r="K469" s="33">
        <f>(VLOOKUP($A469,Skaters!$A1:$V623,12,FALSE)-AVERAGE(Skaters!L3:L623))/STDEV(Skaters!L3:L623)</f>
        <v>-7.9911861325406675E-2</v>
      </c>
      <c r="L469" s="33">
        <f>(VLOOKUP($A469,Skaters!$A1:$V623,13,FALSE)-AVERAGE(Skaters!M3:M623))/STDEV(Skaters!M3:M623)</f>
        <v>-0.1054415136465123</v>
      </c>
      <c r="M469" s="33">
        <f>(VLOOKUP($A469,Skaters!$A1:$V623,14,FALSE)-AVERAGE(Skaters!N3:N623))/STDEV(Skaters!N3:N623)</f>
        <v>-0.36979493726154883</v>
      </c>
      <c r="N469" s="33">
        <f>(VLOOKUP($A469,Skaters!$A1:$V623,15,FALSE)-AVERAGE(Skaters!O3:O623))/STDEV(Skaters!O3:O623)</f>
        <v>-0.28863568479677121</v>
      </c>
      <c r="O469" s="33">
        <f>(VLOOKUP($A469,Skaters!$A1:$V623,16,FALSE)-AVERAGE(Skaters!P3:P623))/STDEV(Skaters!P3:P623)</f>
        <v>-1.109024266084697</v>
      </c>
      <c r="P469" s="33">
        <f>(VLOOKUP($A469,Skaters!$A1:$V623,17,FALSE)-AVERAGE(Skaters!Q3:Q623))/STDEV(Skaters!Q3:Q623)</f>
        <v>-1.2889996031491819</v>
      </c>
      <c r="Q469" s="33">
        <f>(VLOOKUP($A469,Skaters!$A1:$V623,18,FALSE)-AVERAGE(Skaters!R3:R623))/STDEV(Skaters!R3:R623)</f>
        <v>-1.3696195561239182</v>
      </c>
      <c r="R469" s="33">
        <f>(VLOOKUP($A469,Skaters!$A1:$V623,19,FALSE)-AVERAGE(Skaters!S3:S623))/STDEV(Skaters!S3:S623)</f>
        <v>-0.23870157681686086</v>
      </c>
      <c r="S469" s="33">
        <f>(VLOOKUP($A469,Skaters!$A1:$V623,20,FALSE)-AVERAGE(Skaters!T3:T623))/STDEV(Skaters!T3:T623)</f>
        <v>0.14589512690776074</v>
      </c>
      <c r="T469" s="33">
        <f>(VLOOKUP($A469,Skaters!$A1:$V623,21,FALSE)-AVERAGE(Skaters!U3:U623))/STDEV(Skaters!U3:U623)</f>
        <v>0.19931019014504409</v>
      </c>
      <c r="U469" s="33">
        <f>(VLOOKUP($A469,Skaters!$A1:$V623,22,FALSE)-AVERAGE(Skaters!V3:V623))/STDEV(Skaters!V3:V623)</f>
        <v>0.9434346314198272</v>
      </c>
      <c r="V469" s="33">
        <f>IFERROR((VLOOKUP($A469,Skaters!A1:X623,23,FALSE)-AVERAGE(Skaters!W3:W623))/STDEV(Skaters!W3:W623),0)</f>
        <v>0</v>
      </c>
      <c r="W469" s="33">
        <f>IFERROR((VLOOKUP($A469,Skaters!A1:X623,24,FALSE)-AVERAGE(Skaters!X3:X623))/STDEV(Skaters!X3:X623),0)</f>
        <v>0</v>
      </c>
    </row>
    <row r="470" spans="1:23" ht="21.25" customHeight="1" x14ac:dyDescent="0.2">
      <c r="A470" s="47" t="s">
        <v>434</v>
      </c>
      <c r="B470" s="38" t="s">
        <v>153</v>
      </c>
      <c r="C470" s="39">
        <v>29</v>
      </c>
      <c r="D470" s="38" t="s">
        <v>60</v>
      </c>
      <c r="E470" s="40">
        <f t="shared" si="14"/>
        <v>-2.9920683643974217</v>
      </c>
      <c r="F470" s="41">
        <f t="shared" si="15"/>
        <v>-7.4801709109935541E-2</v>
      </c>
      <c r="G470" s="42">
        <f>VLOOKUP(A470,Skaters!A1:G623,7,FALSE)</f>
        <v>40</v>
      </c>
      <c r="H470" s="43">
        <f>(VLOOKUP($A470,Skaters!$A1:$V623,8,FALSE)-AVERAGE(Skaters!H3:H623))/STDEV(Skaters!H3:H623)</f>
        <v>-0.36151063613263112</v>
      </c>
      <c r="I470" s="33">
        <f>(VLOOKUP($A470,Skaters!$A1:$V623,10,FALSE)-AVERAGE(Skaters!J3:J623))/STDEV(Skaters!J3:J623)</f>
        <v>0.32963057490970099</v>
      </c>
      <c r="J470" s="33">
        <f>(VLOOKUP($A470,Skaters!$A1:$V623,11,FALSE)-AVERAGE(Skaters!K3:K623))/STDEV(Skaters!K3:K623)</f>
        <v>-0.54675327782984262</v>
      </c>
      <c r="K470" s="33">
        <f>(VLOOKUP($A470,Skaters!$A1:$V623,12,FALSE)-AVERAGE(Skaters!L3:L623))/STDEV(Skaters!L3:L623)</f>
        <v>-0.18779479813791539</v>
      </c>
      <c r="L470" s="33">
        <f>(VLOOKUP($A470,Skaters!$A1:$V623,13,FALSE)-AVERAGE(Skaters!M3:M623))/STDEV(Skaters!M3:M623)</f>
        <v>-0.55091411174055771</v>
      </c>
      <c r="M470" s="33">
        <f>(VLOOKUP($A470,Skaters!$A1:$V623,14,FALSE)-AVERAGE(Skaters!N3:N623))/STDEV(Skaters!N3:N623)</f>
        <v>-0.6370486130375872</v>
      </c>
      <c r="N470" s="33">
        <f>(VLOOKUP($A470,Skaters!$A1:$V623,15,FALSE)-AVERAGE(Skaters!O3:O623))/STDEV(Skaters!O3:O623)</f>
        <v>-0.75625474801932446</v>
      </c>
      <c r="O470" s="33">
        <f>(VLOOKUP($A470,Skaters!$A1:$V623,16,FALSE)-AVERAGE(Skaters!P3:P623))/STDEV(Skaters!P3:P623)</f>
        <v>-0.39635437260815609</v>
      </c>
      <c r="P470" s="33">
        <f>(VLOOKUP($A470,Skaters!$A1:$V623,17,FALSE)-AVERAGE(Skaters!Q3:Q623))/STDEV(Skaters!Q3:Q623)</f>
        <v>-0.49555926004068368</v>
      </c>
      <c r="Q470" s="33">
        <f>(VLOOKUP($A470,Skaters!$A1:$V623,18,FALSE)-AVERAGE(Skaters!R3:R623))/STDEV(Skaters!R3:R623)</f>
        <v>-1.071422429109242</v>
      </c>
      <c r="R470" s="33">
        <f>(VLOOKUP($A470,Skaters!$A1:$V623,19,FALSE)-AVERAGE(Skaters!S3:S623))/STDEV(Skaters!S3:S623)</f>
        <v>0.30202442328188028</v>
      </c>
      <c r="S470" s="33">
        <f>(VLOOKUP($A470,Skaters!$A1:$V623,20,FALSE)-AVERAGE(Skaters!T3:T623))/STDEV(Skaters!T3:T623)</f>
        <v>-0.39393964668593379</v>
      </c>
      <c r="T470" s="33">
        <f>(VLOOKUP($A470,Skaters!$A1:$V623,21,FALSE)-AVERAGE(Skaters!U3:U623))/STDEV(Skaters!U3:U623)</f>
        <v>-0.34923097256364</v>
      </c>
      <c r="U470" s="33">
        <f>(VLOOKUP($A470,Skaters!$A1:$V623,22,FALSE)-AVERAGE(Skaters!V3:V623))/STDEV(Skaters!V3:V623)</f>
        <v>0.64902649079920516</v>
      </c>
      <c r="V470" s="33">
        <f>IFERROR((VLOOKUP($A470,Skaters!A1:X623,23,FALSE)-AVERAGE(Skaters!W3:W623))/STDEV(Skaters!W3:W623),0)</f>
        <v>0</v>
      </c>
      <c r="W470" s="33">
        <f>IFERROR((VLOOKUP($A470,Skaters!A1:X623,24,FALSE)-AVERAGE(Skaters!X3:X623))/STDEV(Skaters!X3:X623),0)</f>
        <v>0</v>
      </c>
    </row>
    <row r="471" spans="1:23" ht="21.25" customHeight="1" x14ac:dyDescent="0.2">
      <c r="A471" s="47" t="s">
        <v>524</v>
      </c>
      <c r="B471" s="38" t="s">
        <v>119</v>
      </c>
      <c r="C471" s="39">
        <v>20</v>
      </c>
      <c r="D471" s="38" t="s">
        <v>63</v>
      </c>
      <c r="E471" s="40">
        <f t="shared" si="14"/>
        <v>-3.0073359182328989</v>
      </c>
      <c r="F471" s="41">
        <f t="shared" si="15"/>
        <v>-7.3349656542265829E-2</v>
      </c>
      <c r="G471" s="42">
        <f>VLOOKUP(A471,Skaters!A1:G623,7,FALSE)</f>
        <v>41</v>
      </c>
      <c r="H471" s="43">
        <f>(VLOOKUP($A471,Skaters!$A1:$V623,8,FALSE)-AVERAGE(Skaters!H3:H623))/STDEV(Skaters!H3:H623)</f>
        <v>-0.93082198195595867</v>
      </c>
      <c r="I471" s="33">
        <f>(VLOOKUP($A471,Skaters!$A1:$V623,10,FALSE)-AVERAGE(Skaters!J3:J623))/STDEV(Skaters!J3:J623)</f>
        <v>1.2468248328151318E-2</v>
      </c>
      <c r="J471" s="33">
        <f>(VLOOKUP($A471,Skaters!$A1:$V623,11,FALSE)-AVERAGE(Skaters!K3:K623))/STDEV(Skaters!K3:K623)</f>
        <v>-1.1124025581978525</v>
      </c>
      <c r="K471" s="33">
        <f>(VLOOKUP($A471,Skaters!$A1:$V623,12,FALSE)-AVERAGE(Skaters!L3:L623))/STDEV(Skaters!L3:L623)</f>
        <v>-0.6921994908930903</v>
      </c>
      <c r="L471" s="33">
        <f>(VLOOKUP($A471,Skaters!$A1:$V623,13,FALSE)-AVERAGE(Skaters!M3:M623))/STDEV(Skaters!M3:M623)</f>
        <v>-0.55331385624649643</v>
      </c>
      <c r="M471" s="33">
        <f>(VLOOKUP($A471,Skaters!$A1:$V623,14,FALSE)-AVERAGE(Skaters!N3:N623))/STDEV(Skaters!N3:N623)</f>
        <v>-0.63323903653121194</v>
      </c>
      <c r="N471" s="33">
        <f>(VLOOKUP($A471,Skaters!$A1:$V623,15,FALSE)-AVERAGE(Skaters!O3:O623))/STDEV(Skaters!O3:O623)</f>
        <v>-0.64720846831600365</v>
      </c>
      <c r="O471" s="33">
        <f>(VLOOKUP($A471,Skaters!$A1:$V623,16,FALSE)-AVERAGE(Skaters!P3:P623))/STDEV(Skaters!P3:P623)</f>
        <v>-0.68667314904332721</v>
      </c>
      <c r="P471" s="33">
        <f>(VLOOKUP($A471,Skaters!$A1:$V623,17,FALSE)-AVERAGE(Skaters!Q3:Q623))/STDEV(Skaters!Q3:Q623)</f>
        <v>-0.21166157384873283</v>
      </c>
      <c r="Q471" s="33">
        <f>(VLOOKUP($A471,Skaters!$A1:$V623,18,FALSE)-AVERAGE(Skaters!R3:R623))/STDEV(Skaters!R3:R623)</f>
        <v>-2.0206134757370039E-2</v>
      </c>
      <c r="R471" s="33">
        <f>(VLOOKUP($A471,Skaters!$A1:$V623,19,FALSE)-AVERAGE(Skaters!S3:S623))/STDEV(Skaters!S3:S623)</f>
        <v>4.932578410542828E-3</v>
      </c>
      <c r="S471" s="33">
        <f>(VLOOKUP($A471,Skaters!$A1:$V623,20,FALSE)-AVERAGE(Skaters!T3:T623))/STDEV(Skaters!T3:T623)</f>
        <v>-0.54523680363199134</v>
      </c>
      <c r="T471" s="33">
        <f>(VLOOKUP($A471,Skaters!$A1:$V623,21,FALSE)-AVERAGE(Skaters!U3:U623))/STDEV(Skaters!U3:U623)</f>
        <v>-0.60615823620060438</v>
      </c>
      <c r="U471" s="33">
        <f>(VLOOKUP($A471,Skaters!$A1:$V623,22,FALSE)-AVERAGE(Skaters!V3:V623))/STDEV(Skaters!V3:V623)</f>
        <v>1.265081580992758</v>
      </c>
      <c r="V471" s="33">
        <f>IFERROR((VLOOKUP($A471,Skaters!A1:X623,23,FALSE)-AVERAGE(Skaters!W3:W623))/STDEV(Skaters!W3:W623),0)</f>
        <v>0</v>
      </c>
      <c r="W471" s="33">
        <f>IFERROR((VLOOKUP($A471,Skaters!A1:X623,24,FALSE)-AVERAGE(Skaters!X3:X623))/STDEV(Skaters!X3:X623),0)</f>
        <v>0</v>
      </c>
    </row>
    <row r="472" spans="1:23" ht="21.25" customHeight="1" x14ac:dyDescent="0.2">
      <c r="A472" s="47" t="s">
        <v>630</v>
      </c>
      <c r="B472" s="38" t="s">
        <v>65</v>
      </c>
      <c r="C472" s="39">
        <v>28</v>
      </c>
      <c r="D472" s="38" t="s">
        <v>84</v>
      </c>
      <c r="E472" s="40">
        <f t="shared" si="14"/>
        <v>-3.0074379155637851</v>
      </c>
      <c r="F472" s="41">
        <f t="shared" si="15"/>
        <v>-6.8350861717358755E-2</v>
      </c>
      <c r="G472" s="42">
        <f>VLOOKUP(A472,Skaters!A1:G623,7,FALSE)</f>
        <v>44</v>
      </c>
      <c r="H472" s="43">
        <f>(VLOOKUP($A472,Skaters!$A1:$V623,8,FALSE)-AVERAGE(Skaters!H3:H623))/STDEV(Skaters!H3:H623)</f>
        <v>0.10935198398737037</v>
      </c>
      <c r="I472" s="33">
        <f>(VLOOKUP($A472,Skaters!$A1:$V623,10,FALSE)-AVERAGE(Skaters!J3:J623))/STDEV(Skaters!J3:J623)</f>
        <v>-1.2796943763627369</v>
      </c>
      <c r="J472" s="33">
        <f>(VLOOKUP($A472,Skaters!$A1:$V623,11,FALSE)-AVERAGE(Skaters!K3:K623))/STDEV(Skaters!K3:K623)</f>
        <v>-0.87664983092443716</v>
      </c>
      <c r="K472" s="33">
        <f>(VLOOKUP($A472,Skaters!$A1:$V623,12,FALSE)-AVERAGE(Skaters!L3:L623))/STDEV(Skaters!L3:L623)</f>
        <v>-1.1530891666918284</v>
      </c>
      <c r="L472" s="33">
        <f>(VLOOKUP($A472,Skaters!$A1:$V623,13,FALSE)-AVERAGE(Skaters!M3:M623))/STDEV(Skaters!M3:M623)</f>
        <v>-1.0337271683238809</v>
      </c>
      <c r="M472" s="33">
        <f>(VLOOKUP($A472,Skaters!$A1:$V623,14,FALSE)-AVERAGE(Skaters!N3:N623))/STDEV(Skaters!N3:N623)</f>
        <v>-0.81029754937942267</v>
      </c>
      <c r="N472" s="33">
        <f>(VLOOKUP($A472,Skaters!$A1:$V623,15,FALSE)-AVERAGE(Skaters!O3:O623))/STDEV(Skaters!O3:O623)</f>
        <v>-0.91661069960850416</v>
      </c>
      <c r="O472" s="33">
        <f>(VLOOKUP($A472,Skaters!$A1:$V623,16,FALSE)-AVERAGE(Skaters!P3:P623))/STDEV(Skaters!P3:P623)</f>
        <v>0.99980950394729262</v>
      </c>
      <c r="P472" s="33">
        <f>(VLOOKUP($A472,Skaters!$A1:$V623,17,FALSE)-AVERAGE(Skaters!Q3:Q623))/STDEV(Skaters!Q3:Q623)</f>
        <v>0.40535389614030881</v>
      </c>
      <c r="Q472" s="33">
        <f>(VLOOKUP($A472,Skaters!$A1:$V623,18,FALSE)-AVERAGE(Skaters!R3:R623))/STDEV(Skaters!R3:R623)</f>
        <v>9.9434655708480965E-2</v>
      </c>
      <c r="R472" s="33">
        <f>(VLOOKUP($A472,Skaters!$A1:$V623,19,FALSE)-AVERAGE(Skaters!S3:S623))/STDEV(Skaters!S3:S623)</f>
        <v>-1.176344997156066</v>
      </c>
      <c r="S472" s="33">
        <f>(VLOOKUP($A472,Skaters!$A1:$V623,20,FALSE)-AVERAGE(Skaters!T3:T623))/STDEV(Skaters!T3:T623)</f>
        <v>-0.5927671975926263</v>
      </c>
      <c r="T472" s="33">
        <f>(VLOOKUP($A472,Skaters!$A1:$V623,21,FALSE)-AVERAGE(Skaters!U3:U623))/STDEV(Skaters!U3:U623)</f>
        <v>-0.64690234740083585</v>
      </c>
      <c r="U472" s="33">
        <f>(VLOOKUP($A472,Skaters!$A1:$V623,22,FALSE)-AVERAGE(Skaters!V3:V623))/STDEV(Skaters!V3:V623)</f>
        <v>-1.2078191348136267</v>
      </c>
      <c r="V472" s="33">
        <f>IFERROR((VLOOKUP($A472,Skaters!A1:X623,23,FALSE)-AVERAGE(Skaters!W3:W623))/STDEV(Skaters!W3:W623),0)</f>
        <v>0</v>
      </c>
      <c r="W472" s="33">
        <f>IFERROR((VLOOKUP($A472,Skaters!A1:X623,24,FALSE)-AVERAGE(Skaters!X3:X623))/STDEV(Skaters!X3:X623),0)</f>
        <v>0</v>
      </c>
    </row>
    <row r="473" spans="1:23" ht="21.25" customHeight="1" x14ac:dyDescent="0.15">
      <c r="A473" s="37" t="s">
        <v>597</v>
      </c>
      <c r="B473" s="38" t="s">
        <v>119</v>
      </c>
      <c r="C473" s="39">
        <v>32</v>
      </c>
      <c r="D473" s="38" t="s">
        <v>84</v>
      </c>
      <c r="E473" s="40">
        <f t="shared" si="14"/>
        <v>-3.0083955465411596</v>
      </c>
      <c r="F473" s="41">
        <f t="shared" si="15"/>
        <v>-7.3375501135150234E-2</v>
      </c>
      <c r="G473" s="42">
        <f>VLOOKUP(A473,Skaters!A1:G623,7,FALSE)</f>
        <v>41</v>
      </c>
      <c r="H473" s="43">
        <f>(VLOOKUP($A473,Skaters!$A1:$V623,8,FALSE)-AVERAGE(Skaters!H3:H623))/STDEV(Skaters!H3:H623)</f>
        <v>-3.1134496927918268E-2</v>
      </c>
      <c r="I473" s="33">
        <f>(VLOOKUP($A473,Skaters!$A1:$V623,10,FALSE)-AVERAGE(Skaters!J3:J623))/STDEV(Skaters!J3:J623)</f>
        <v>-1.0018456527710573</v>
      </c>
      <c r="J473" s="33">
        <f>(VLOOKUP($A473,Skaters!$A1:$V623,11,FALSE)-AVERAGE(Skaters!K3:K623))/STDEV(Skaters!K3:K623)</f>
        <v>-0.8619888929080356</v>
      </c>
      <c r="K473" s="33">
        <f>(VLOOKUP($A473,Skaters!$A1:$V623,12,FALSE)-AVERAGE(Skaters!L3:L623))/STDEV(Skaters!L3:L623)</f>
        <v>-1.0129738077529706</v>
      </c>
      <c r="L473" s="33">
        <f>(VLOOKUP($A473,Skaters!$A1:$V623,13,FALSE)-AVERAGE(Skaters!M3:M623))/STDEV(Skaters!M3:M623)</f>
        <v>-0.80188071524236137</v>
      </c>
      <c r="M473" s="33">
        <f>(VLOOKUP($A473,Skaters!$A1:$V623,14,FALSE)-AVERAGE(Skaters!N3:N623))/STDEV(Skaters!N3:N623)</f>
        <v>-0.80831264883506926</v>
      </c>
      <c r="N473" s="33">
        <f>(VLOOKUP($A473,Skaters!$A1:$V623,15,FALSE)-AVERAGE(Skaters!O3:O623))/STDEV(Skaters!O3:O623)</f>
        <v>-0.91269223043143055</v>
      </c>
      <c r="O473" s="33">
        <f>(VLOOKUP($A473,Skaters!$A1:$V623,16,FALSE)-AVERAGE(Skaters!P3:P623))/STDEV(Skaters!P3:P623)</f>
        <v>0.56831198100066249</v>
      </c>
      <c r="P473" s="33">
        <f>(VLOOKUP($A473,Skaters!$A1:$V623,17,FALSE)-AVERAGE(Skaters!Q3:Q623))/STDEV(Skaters!Q3:Q623)</f>
        <v>2.6835081854365028</v>
      </c>
      <c r="Q473" s="33">
        <f>(VLOOKUP($A473,Skaters!$A1:$V623,18,FALSE)-AVERAGE(Skaters!R3:R623))/STDEV(Skaters!R3:R623)</f>
        <v>1.6999638110630363E-3</v>
      </c>
      <c r="R473" s="33">
        <f>(VLOOKUP($A473,Skaters!$A1:$V623,19,FALSE)-AVERAGE(Skaters!S3:S623))/STDEV(Skaters!S3:S623)</f>
        <v>-0.93539322203173925</v>
      </c>
      <c r="S473" s="33">
        <f>(VLOOKUP($A473,Skaters!$A1:$V623,20,FALSE)-AVERAGE(Skaters!T3:T623))/STDEV(Skaters!T3:T623)</f>
        <v>-0.5927671975926263</v>
      </c>
      <c r="T473" s="33">
        <f>(VLOOKUP($A473,Skaters!$A1:$V623,21,FALSE)-AVERAGE(Skaters!U3:U623))/STDEV(Skaters!U3:U623)</f>
        <v>-0.64690234740083585</v>
      </c>
      <c r="U473" s="33">
        <f>(VLOOKUP($A473,Skaters!$A1:$V623,22,FALSE)-AVERAGE(Skaters!V3:V623))/STDEV(Skaters!V3:V623)</f>
        <v>-1.2078191348136267</v>
      </c>
      <c r="V473" s="33">
        <f>IFERROR((VLOOKUP($A473,Skaters!A1:X623,23,FALSE)-AVERAGE(Skaters!W3:W623))/STDEV(Skaters!W3:W623),0)</f>
        <v>0</v>
      </c>
      <c r="W473" s="33">
        <f>IFERROR((VLOOKUP($A473,Skaters!A1:X623,24,FALSE)-AVERAGE(Skaters!X3:X623))/STDEV(Skaters!X3:X623),0)</f>
        <v>0</v>
      </c>
    </row>
    <row r="474" spans="1:23" ht="21.25" customHeight="1" x14ac:dyDescent="0.15">
      <c r="A474" s="44" t="s">
        <v>515</v>
      </c>
      <c r="B474" s="48" t="s">
        <v>127</v>
      </c>
      <c r="C474" s="49">
        <v>30</v>
      </c>
      <c r="D474" s="48" t="s">
        <v>59</v>
      </c>
      <c r="E474" s="40">
        <f t="shared" si="14"/>
        <v>-3.0140209599679126</v>
      </c>
      <c r="F474" s="41">
        <f t="shared" si="15"/>
        <v>-6.2792103332664842E-2</v>
      </c>
      <c r="G474" s="42">
        <f>VLOOKUP(A474,Skaters!A1:G623,7,FALSE)</f>
        <v>48</v>
      </c>
      <c r="H474" s="43">
        <f>(VLOOKUP($A474,Skaters!$A1:$V623,8,FALSE)-AVERAGE(Skaters!H3:H623))/STDEV(Skaters!H3:H623)</f>
        <v>-0.73018977393960038</v>
      </c>
      <c r="I474" s="33">
        <f>(VLOOKUP($A474,Skaters!$A1:$V623,10,FALSE)-AVERAGE(Skaters!J3:J623))/STDEV(Skaters!J3:J623)</f>
        <v>-0.19370163434031856</v>
      </c>
      <c r="J474" s="33">
        <f>(VLOOKUP($A474,Skaters!$A1:$V623,11,FALSE)-AVERAGE(Skaters!K3:K623))/STDEV(Skaters!K3:K623)</f>
        <v>-1.0270769948236846</v>
      </c>
      <c r="K474" s="33">
        <f>(VLOOKUP($A474,Skaters!$A1:$V623,12,FALSE)-AVERAGE(Skaters!L3:L623))/STDEV(Skaters!L3:L623)</f>
        <v>-0.73579638073422771</v>
      </c>
      <c r="L474" s="33">
        <f>(VLOOKUP($A474,Skaters!$A1:$V623,13,FALSE)-AVERAGE(Skaters!M3:M623))/STDEV(Skaters!M3:M623)</f>
        <v>-0.36704013527784424</v>
      </c>
      <c r="M474" s="33">
        <f>(VLOOKUP($A474,Skaters!$A1:$V623,14,FALSE)-AVERAGE(Skaters!N3:N623))/STDEV(Skaters!N3:N623)</f>
        <v>-0.78515185154615286</v>
      </c>
      <c r="N474" s="33">
        <f>(VLOOKUP($A474,Skaters!$A1:$V623,15,FALSE)-AVERAGE(Skaters!O3:O623))/STDEV(Skaters!O3:O623)</f>
        <v>-0.89882827555952238</v>
      </c>
      <c r="O474" s="33">
        <f>(VLOOKUP($A474,Skaters!$A1:$V623,16,FALSE)-AVERAGE(Skaters!P3:P623))/STDEV(Skaters!P3:P623)</f>
        <v>-0.247337097912294</v>
      </c>
      <c r="P474" s="33">
        <f>(VLOOKUP($A474,Skaters!$A1:$V623,17,FALSE)-AVERAGE(Skaters!Q3:Q623))/STDEV(Skaters!Q3:Q623)</f>
        <v>1.8640673556729157</v>
      </c>
      <c r="Q474" s="33">
        <f>(VLOOKUP($A474,Skaters!$A1:$V623,18,FALSE)-AVERAGE(Skaters!R3:R623))/STDEV(Skaters!R3:R623)</f>
        <v>-0.28003682205424874</v>
      </c>
      <c r="R474" s="33">
        <f>(VLOOKUP($A474,Skaters!$A1:$V623,19,FALSE)-AVERAGE(Skaters!S3:S623))/STDEV(Skaters!S3:S623)</f>
        <v>-0.2166545329723038</v>
      </c>
      <c r="S474" s="33">
        <f>(VLOOKUP($A474,Skaters!$A1:$V623,20,FALSE)-AVERAGE(Skaters!T3:T623))/STDEV(Skaters!T3:T623)</f>
        <v>2.392981217049571</v>
      </c>
      <c r="T474" s="33">
        <f>(VLOOKUP($A474,Skaters!$A1:$V623,21,FALSE)-AVERAGE(Skaters!U3:U623))/STDEV(Skaters!U3:U623)</f>
        <v>2.1287838766082552</v>
      </c>
      <c r="U474" s="33">
        <f>(VLOOKUP($A474,Skaters!$A1:$V623,22,FALSE)-AVERAGE(Skaters!V3:V623))/STDEV(Skaters!V3:V623)</f>
        <v>1.1755868691118816</v>
      </c>
      <c r="V474" s="33">
        <f>IFERROR((VLOOKUP($A474,Skaters!A1:X623,23,FALSE)-AVERAGE(Skaters!W3:W623))/STDEV(Skaters!W3:W623),0)</f>
        <v>0</v>
      </c>
      <c r="W474" s="33">
        <f>IFERROR((VLOOKUP($A474,Skaters!A1:X623,24,FALSE)-AVERAGE(Skaters!X3:X623))/STDEV(Skaters!X3:X623),0)</f>
        <v>0</v>
      </c>
    </row>
    <row r="475" spans="1:23" ht="21.25" customHeight="1" x14ac:dyDescent="0.15">
      <c r="A475" s="44" t="s">
        <v>493</v>
      </c>
      <c r="B475" s="48" t="s">
        <v>94</v>
      </c>
      <c r="C475" s="49">
        <v>28</v>
      </c>
      <c r="D475" s="48" t="s">
        <v>59</v>
      </c>
      <c r="E475" s="40">
        <f t="shared" si="14"/>
        <v>-3.0271431808251368</v>
      </c>
      <c r="F475" s="41">
        <f t="shared" si="15"/>
        <v>-6.8798708655116739E-2</v>
      </c>
      <c r="G475" s="42">
        <f>VLOOKUP(A475,Skaters!A1:G623,7,FALSE)</f>
        <v>44</v>
      </c>
      <c r="H475" s="43">
        <f>(VLOOKUP($A475,Skaters!$A1:$V623,8,FALSE)-AVERAGE(Skaters!H3:H623))/STDEV(Skaters!H3:H623)</f>
        <v>-0.17285330911278882</v>
      </c>
      <c r="I475" s="33">
        <f>(VLOOKUP($A475,Skaters!$A1:$V623,10,FALSE)-AVERAGE(Skaters!J3:J623))/STDEV(Skaters!J3:J623)</f>
        <v>-0.59890691888276604</v>
      </c>
      <c r="J475" s="33">
        <f>(VLOOKUP($A475,Skaters!$A1:$V623,11,FALSE)-AVERAGE(Skaters!K3:K623))/STDEV(Skaters!K3:K623)</f>
        <v>-0.52593884401354196</v>
      </c>
      <c r="K475" s="33">
        <f>(VLOOKUP($A475,Skaters!$A1:$V623,12,FALSE)-AVERAGE(Skaters!L3:L623))/STDEV(Skaters!L3:L623)</f>
        <v>-0.61223561275059413</v>
      </c>
      <c r="L475" s="33">
        <f>(VLOOKUP($A475,Skaters!$A1:$V623,13,FALSE)-AVERAGE(Skaters!M3:M623))/STDEV(Skaters!M3:M623)</f>
        <v>-0.49099795108022087</v>
      </c>
      <c r="M475" s="33">
        <f>(VLOOKUP($A475,Skaters!$A1:$V623,14,FALSE)-AVERAGE(Skaters!N3:N623))/STDEV(Skaters!N3:N623)</f>
        <v>-0.72607275337216626</v>
      </c>
      <c r="N475" s="33">
        <f>(VLOOKUP($A475,Skaters!$A1:$V623,15,FALSE)-AVERAGE(Skaters!O3:O623))/STDEV(Skaters!O3:O623)</f>
        <v>-0.87621687937546955</v>
      </c>
      <c r="O475" s="33">
        <f>(VLOOKUP($A475,Skaters!$A1:$V623,16,FALSE)-AVERAGE(Skaters!P3:P623))/STDEV(Skaters!P3:P623)</f>
        <v>0.20033960844722146</v>
      </c>
      <c r="P475" s="33">
        <f>(VLOOKUP($A475,Skaters!$A1:$V623,17,FALSE)-AVERAGE(Skaters!Q3:Q623))/STDEV(Skaters!Q3:Q623)</f>
        <v>0.7561569653309026</v>
      </c>
      <c r="Q475" s="33">
        <f>(VLOOKUP($A475,Skaters!$A1:$V623,18,FALSE)-AVERAGE(Skaters!R3:R623))/STDEV(Skaters!R3:R623)</f>
        <v>-0.73542219592035996</v>
      </c>
      <c r="R475" s="33">
        <f>(VLOOKUP($A475,Skaters!$A1:$V623,19,FALSE)-AVERAGE(Skaters!S3:S623))/STDEV(Skaters!S3:S623)</f>
        <v>-0.48026179782539874</v>
      </c>
      <c r="S475" s="33">
        <f>(VLOOKUP($A475,Skaters!$A1:$V623,20,FALSE)-AVERAGE(Skaters!T3:T623))/STDEV(Skaters!T3:T623)</f>
        <v>1.5914790895442117</v>
      </c>
      <c r="T475" s="33">
        <f>(VLOOKUP($A475,Skaters!$A1:$V623,21,FALSE)-AVERAGE(Skaters!U3:U623))/STDEV(Skaters!U3:U623)</f>
        <v>1.4158298219417518</v>
      </c>
      <c r="U475" s="33">
        <f>(VLOOKUP($A475,Skaters!$A1:$V623,22,FALSE)-AVERAGE(Skaters!V3:V623))/STDEV(Skaters!V3:V623)</f>
        <v>1.158179899786671</v>
      </c>
      <c r="V475" s="33">
        <f>IFERROR((VLOOKUP($A475,Skaters!A1:X623,23,FALSE)-AVERAGE(Skaters!W3:W623))/STDEV(Skaters!W3:W623),0)</f>
        <v>0</v>
      </c>
      <c r="W475" s="33">
        <f>IFERROR((VLOOKUP($A475,Skaters!A1:X623,24,FALSE)-AVERAGE(Skaters!X3:X623))/STDEV(Skaters!X3:X623),0)</f>
        <v>0</v>
      </c>
    </row>
    <row r="476" spans="1:23" ht="21.25" customHeight="1" x14ac:dyDescent="0.2">
      <c r="A476" s="47" t="s">
        <v>585</v>
      </c>
      <c r="B476" s="38" t="s">
        <v>81</v>
      </c>
      <c r="C476" s="39">
        <v>25</v>
      </c>
      <c r="D476" s="38" t="s">
        <v>103</v>
      </c>
      <c r="E476" s="40">
        <f t="shared" si="14"/>
        <v>-3.0272512844402475</v>
      </c>
      <c r="F476" s="41">
        <f t="shared" si="15"/>
        <v>-6.8801165555460175E-2</v>
      </c>
      <c r="G476" s="42">
        <f>VLOOKUP(A476,Skaters!A1:G623,7,FALSE)</f>
        <v>44</v>
      </c>
      <c r="H476" s="43">
        <f>(VLOOKUP($A476,Skaters!$A1:$V623,8,FALSE)-AVERAGE(Skaters!H3:H623))/STDEV(Skaters!H3:H623)</f>
        <v>-1.2866955127924731</v>
      </c>
      <c r="I476" s="33">
        <f>(VLOOKUP($A476,Skaters!$A1:$V623,10,FALSE)-AVERAGE(Skaters!J3:J623))/STDEV(Skaters!J3:J623)</f>
        <v>-0.36285863502035576</v>
      </c>
      <c r="J476" s="33">
        <f>(VLOOKUP($A476,Skaters!$A1:$V623,11,FALSE)-AVERAGE(Skaters!K3:K623))/STDEV(Skaters!K3:K623)</f>
        <v>-0.9889294825414594</v>
      </c>
      <c r="K476" s="33">
        <f>(VLOOKUP($A476,Skaters!$A1:$V623,12,FALSE)-AVERAGE(Skaters!L3:L623))/STDEV(Skaters!L3:L623)</f>
        <v>-0.7915597572186307</v>
      </c>
      <c r="L476" s="33">
        <f>(VLOOKUP($A476,Skaters!$A1:$V623,13,FALSE)-AVERAGE(Skaters!M3:M623))/STDEV(Skaters!M3:M623)</f>
        <v>-0.71190634085703852</v>
      </c>
      <c r="M476" s="33">
        <f>(VLOOKUP($A476,Skaters!$A1:$V623,14,FALSE)-AVERAGE(Skaters!N3:N623))/STDEV(Skaters!N3:N623)</f>
        <v>-0.79740763234300283</v>
      </c>
      <c r="N476" s="33">
        <f>(VLOOKUP($A476,Skaters!$A1:$V623,15,FALSE)-AVERAGE(Skaters!O3:O623))/STDEV(Skaters!O3:O623)</f>
        <v>-0.91021649168852614</v>
      </c>
      <c r="O476" s="33">
        <f>(VLOOKUP($A476,Skaters!$A1:$V623,16,FALSE)-AVERAGE(Skaters!P3:P623))/STDEV(Skaters!P3:P623)</f>
        <v>-0.83966834608437479</v>
      </c>
      <c r="P476" s="33">
        <f>(VLOOKUP($A476,Skaters!$A1:$V623,17,FALSE)-AVERAGE(Skaters!Q3:Q623))/STDEV(Skaters!Q3:Q623)</f>
        <v>-4.2529084141159641E-2</v>
      </c>
      <c r="Q476" s="33">
        <f>(VLOOKUP($A476,Skaters!$A1:$V623,18,FALSE)-AVERAGE(Skaters!R3:R623))/STDEV(Skaters!R3:R623)</f>
        <v>0.78632801175150691</v>
      </c>
      <c r="R476" s="33">
        <f>(VLOOKUP($A476,Skaters!$A1:$V623,19,FALSE)-AVERAGE(Skaters!S3:S623))/STDEV(Skaters!S3:S623)</f>
        <v>-0.15933889217985511</v>
      </c>
      <c r="S476" s="33">
        <f>(VLOOKUP($A476,Skaters!$A1:$V623,20,FALSE)-AVERAGE(Skaters!T3:T623))/STDEV(Skaters!T3:T623)</f>
        <v>3.5502970015175522E-2</v>
      </c>
      <c r="T476" s="33">
        <f>(VLOOKUP($A476,Skaters!$A1:$V623,21,FALSE)-AVERAGE(Skaters!U3:U623))/STDEV(Skaters!U3:U623)</f>
        <v>1.1070920000338385E-2</v>
      </c>
      <c r="U476" s="33">
        <f>(VLOOKUP($A476,Skaters!$A1:$V623,22,FALSE)-AVERAGE(Skaters!V3:V623))/STDEV(Skaters!V3:V623)</f>
        <v>1.0432641406855276</v>
      </c>
      <c r="V476" s="33">
        <f>IFERROR((VLOOKUP($A476,Skaters!A1:X623,23,FALSE)-AVERAGE(Skaters!W3:W623))/STDEV(Skaters!W3:W623),0)</f>
        <v>0</v>
      </c>
      <c r="W476" s="33">
        <f>IFERROR((VLOOKUP($A476,Skaters!A1:X623,24,FALSE)-AVERAGE(Skaters!X3:X623))/STDEV(Skaters!X3:X623),0)</f>
        <v>0</v>
      </c>
    </row>
    <row r="477" spans="1:23" ht="21.25" customHeight="1" x14ac:dyDescent="0.2">
      <c r="A477" s="47" t="s">
        <v>450</v>
      </c>
      <c r="B477" s="38" t="s">
        <v>153</v>
      </c>
      <c r="C477" s="39">
        <v>22</v>
      </c>
      <c r="D477" s="38" t="s">
        <v>73</v>
      </c>
      <c r="E477" s="40">
        <f t="shared" si="14"/>
        <v>-3.0347993682404804</v>
      </c>
      <c r="F477" s="41">
        <f t="shared" si="15"/>
        <v>-7.5869984206012014E-2</v>
      </c>
      <c r="G477" s="42">
        <f>VLOOKUP(A477,Skaters!A1:G623,7,FALSE)</f>
        <v>40</v>
      </c>
      <c r="H477" s="43">
        <f>(VLOOKUP($A477,Skaters!$A1:$V623,8,FALSE)-AVERAGE(Skaters!H3:H623))/STDEV(Skaters!H3:H623)</f>
        <v>-0.87528665604038947</v>
      </c>
      <c r="I477" s="33">
        <f>(VLOOKUP($A477,Skaters!$A1:$V623,10,FALSE)-AVERAGE(Skaters!J3:J623))/STDEV(Skaters!J3:J623)</f>
        <v>-0.50146226026785656</v>
      </c>
      <c r="J477" s="33">
        <f>(VLOOKUP($A477,Skaters!$A1:$V623,11,FALSE)-AVERAGE(Skaters!K3:K623))/STDEV(Skaters!K3:K623)</f>
        <v>-0.67136599842116573</v>
      </c>
      <c r="K477" s="33">
        <f>(VLOOKUP($A477,Skaters!$A1:$V623,12,FALSE)-AVERAGE(Skaters!L3:L623))/STDEV(Skaters!L3:L623)</f>
        <v>-0.65758320877134391</v>
      </c>
      <c r="L477" s="33">
        <f>(VLOOKUP($A477,Skaters!$A1:$V623,13,FALSE)-AVERAGE(Skaters!M3:M623))/STDEV(Skaters!M3:M623)</f>
        <v>-0.14097484800121488</v>
      </c>
      <c r="M477" s="33">
        <f>(VLOOKUP($A477,Skaters!$A1:$V623,14,FALSE)-AVERAGE(Skaters!N3:N623))/STDEV(Skaters!N3:N623)</f>
        <v>0.36396524878493525</v>
      </c>
      <c r="N477" s="33">
        <f>(VLOOKUP($A477,Skaters!$A1:$V623,15,FALSE)-AVERAGE(Skaters!O3:O623))/STDEV(Skaters!O3:O623)</f>
        <v>7.7582589599349674E-2</v>
      </c>
      <c r="O477" s="33">
        <f>(VLOOKUP($A477,Skaters!$A1:$V623,16,FALSE)-AVERAGE(Skaters!P3:P623))/STDEV(Skaters!P3:P623)</f>
        <v>-0.7278548283346743</v>
      </c>
      <c r="P477" s="33">
        <f>(VLOOKUP($A477,Skaters!$A1:$V623,17,FALSE)-AVERAGE(Skaters!Q3:Q623))/STDEV(Skaters!Q3:Q623)</f>
        <v>-1.0037831755269309</v>
      </c>
      <c r="Q477" s="33">
        <f>(VLOOKUP($A477,Skaters!$A1:$V623,18,FALSE)-AVERAGE(Skaters!R3:R623))/STDEV(Skaters!R3:R623)</f>
        <v>-1.0707240228149184</v>
      </c>
      <c r="R477" s="33">
        <f>(VLOOKUP($A477,Skaters!$A1:$V623,19,FALSE)-AVERAGE(Skaters!S3:S623))/STDEV(Skaters!S3:S623)</f>
        <v>-0.46987374350130817</v>
      </c>
      <c r="S477" s="33">
        <f>(VLOOKUP($A477,Skaters!$A1:$V623,20,FALSE)-AVERAGE(Skaters!T3:T623))/STDEV(Skaters!T3:T623)</f>
        <v>-0.5868936812335751</v>
      </c>
      <c r="T477" s="33">
        <f>(VLOOKUP($A477,Skaters!$A1:$V623,21,FALSE)-AVERAGE(Skaters!U3:U623))/STDEV(Skaters!U3:U623)</f>
        <v>-0.63336920719383716</v>
      </c>
      <c r="U477" s="33">
        <f>(VLOOKUP($A477,Skaters!$A1:$V623,22,FALSE)-AVERAGE(Skaters!V3:V623))/STDEV(Skaters!V3:V623)</f>
        <v>0.20513709367205288</v>
      </c>
      <c r="V477" s="33">
        <f>IFERROR((VLOOKUP($A477,Skaters!A1:X623,23,FALSE)-AVERAGE(Skaters!W3:W623))/STDEV(Skaters!W3:W623),0)</f>
        <v>0</v>
      </c>
      <c r="W477" s="33">
        <f>IFERROR((VLOOKUP($A477,Skaters!A1:X623,24,FALSE)-AVERAGE(Skaters!X3:X623))/STDEV(Skaters!X3:X623),0)</f>
        <v>0</v>
      </c>
    </row>
    <row r="478" spans="1:23" ht="21.25" customHeight="1" x14ac:dyDescent="0.15">
      <c r="A478" s="37" t="s">
        <v>536</v>
      </c>
      <c r="B478" s="38" t="s">
        <v>72</v>
      </c>
      <c r="C478" s="39">
        <v>24</v>
      </c>
      <c r="D478" s="38" t="s">
        <v>63</v>
      </c>
      <c r="E478" s="40">
        <f t="shared" si="14"/>
        <v>-3.0498518976834754</v>
      </c>
      <c r="F478" s="41">
        <f t="shared" si="15"/>
        <v>-6.777448661518834E-2</v>
      </c>
      <c r="G478" s="42">
        <f>VLOOKUP(A478,Skaters!A1:G623,7,FALSE)</f>
        <v>45</v>
      </c>
      <c r="H478" s="43">
        <f>(VLOOKUP($A478,Skaters!$A1:$V623,8,FALSE)-AVERAGE(Skaters!H3:H623))/STDEV(Skaters!H3:H623)</f>
        <v>-1.6521053903916896</v>
      </c>
      <c r="I478" s="33">
        <f>(VLOOKUP($A478,Skaters!$A1:$V623,10,FALSE)-AVERAGE(Skaters!J3:J623))/STDEV(Skaters!J3:J623)</f>
        <v>-0.500318225251562</v>
      </c>
      <c r="J478" s="33">
        <f>(VLOOKUP($A478,Skaters!$A1:$V623,11,FALSE)-AVERAGE(Skaters!K3:K623))/STDEV(Skaters!K3:K623)</f>
        <v>-0.66242981813885282</v>
      </c>
      <c r="K478" s="33">
        <f>(VLOOKUP($A478,Skaters!$A1:$V623,12,FALSE)-AVERAGE(Skaters!L3:L623))/STDEV(Skaters!L3:L623)</f>
        <v>-0.65143638200712062</v>
      </c>
      <c r="L478" s="33">
        <f>(VLOOKUP($A478,Skaters!$A1:$V623,13,FALSE)-AVERAGE(Skaters!M3:M623))/STDEV(Skaters!M3:M623)</f>
        <v>-0.5038812546419571</v>
      </c>
      <c r="M478" s="33">
        <f>(VLOOKUP($A478,Skaters!$A1:$V623,14,FALSE)-AVERAGE(Skaters!N3:N623))/STDEV(Skaters!N3:N623)</f>
        <v>-0.79417886504459179</v>
      </c>
      <c r="N478" s="33">
        <f>(VLOOKUP($A478,Skaters!$A1:$V623,15,FALSE)-AVERAGE(Skaters!O3:O623))/STDEV(Skaters!O3:O623)</f>
        <v>-0.90721628301687518</v>
      </c>
      <c r="O478" s="33">
        <f>(VLOOKUP($A478,Skaters!$A1:$V623,16,FALSE)-AVERAGE(Skaters!P3:P623))/STDEV(Skaters!P3:P623)</f>
        <v>-0.93424068450112385</v>
      </c>
      <c r="P478" s="33">
        <f>(VLOOKUP($A478,Skaters!$A1:$V623,17,FALSE)-AVERAGE(Skaters!Q3:Q623))/STDEV(Skaters!Q3:Q623)</f>
        <v>1.1592247156824016</v>
      </c>
      <c r="Q478" s="33">
        <f>(VLOOKUP($A478,Skaters!$A1:$V623,18,FALSE)-AVERAGE(Skaters!R3:R623))/STDEV(Skaters!R3:R623)</f>
        <v>0.45823436786689581</v>
      </c>
      <c r="R478" s="33">
        <f>(VLOOKUP($A478,Skaters!$A1:$V623,19,FALSE)-AVERAGE(Skaters!S3:S623))/STDEV(Skaters!S3:S623)</f>
        <v>-0.31038287071518766</v>
      </c>
      <c r="S478" s="33">
        <f>(VLOOKUP($A478,Skaters!$A1:$V623,20,FALSE)-AVERAGE(Skaters!T3:T623))/STDEV(Skaters!T3:T623)</f>
        <v>-0.56067251506265081</v>
      </c>
      <c r="T478" s="33">
        <f>(VLOOKUP($A478,Skaters!$A1:$V623,21,FALSE)-AVERAGE(Skaters!U3:U623))/STDEV(Skaters!U3:U623)</f>
        <v>-0.55519476095131293</v>
      </c>
      <c r="U478" s="33">
        <f>(VLOOKUP($A478,Skaters!$A1:$V623,22,FALSE)-AVERAGE(Skaters!V3:V623))/STDEV(Skaters!V3:V623)</f>
        <v>6.1503074913260101E-3</v>
      </c>
      <c r="V478" s="33">
        <f>IFERROR((VLOOKUP($A478,Skaters!A1:X623,23,FALSE)-AVERAGE(Skaters!W3:W623))/STDEV(Skaters!W3:W623),0)</f>
        <v>0</v>
      </c>
      <c r="W478" s="33">
        <f>IFERROR((VLOOKUP($A478,Skaters!A1:X623,24,FALSE)-AVERAGE(Skaters!X3:X623))/STDEV(Skaters!X3:X623),0)</f>
        <v>0</v>
      </c>
    </row>
    <row r="479" spans="1:23" ht="21.25" customHeight="1" x14ac:dyDescent="0.15">
      <c r="A479" s="37" t="s">
        <v>535</v>
      </c>
      <c r="B479" s="38" t="s">
        <v>94</v>
      </c>
      <c r="C479" s="39">
        <v>32</v>
      </c>
      <c r="D479" s="38" t="s">
        <v>103</v>
      </c>
      <c r="E479" s="40">
        <f t="shared" si="14"/>
        <v>-3.0673906148933723</v>
      </c>
      <c r="F479" s="41">
        <f t="shared" si="15"/>
        <v>-6.9713423065758465E-2</v>
      </c>
      <c r="G479" s="42">
        <f>VLOOKUP(A479,Skaters!A1:G623,7,FALSE)</f>
        <v>44</v>
      </c>
      <c r="H479" s="43">
        <f>(VLOOKUP($A479,Skaters!$A1:$V623,8,FALSE)-AVERAGE(Skaters!H3:H623))/STDEV(Skaters!H3:H623)</f>
        <v>-0.57487042957216294</v>
      </c>
      <c r="I479" s="33">
        <f>(VLOOKUP($A479,Skaters!$A1:$V623,10,FALSE)-AVERAGE(Skaters!J3:J623))/STDEV(Skaters!J3:J623)</f>
        <v>-0.33194150187346011</v>
      </c>
      <c r="J479" s="33">
        <f>(VLOOKUP($A479,Skaters!$A1:$V623,11,FALSE)-AVERAGE(Skaters!K3:K623))/STDEV(Skaters!K3:K623)</f>
        <v>-0.99122358458487481</v>
      </c>
      <c r="K479" s="33">
        <f>(VLOOKUP($A479,Skaters!$A1:$V623,12,FALSE)-AVERAGE(Skaters!L3:L623))/STDEV(Skaters!L3:L623)</f>
        <v>-0.77843204524086806</v>
      </c>
      <c r="L479" s="33">
        <f>(VLOOKUP($A479,Skaters!$A1:$V623,13,FALSE)-AVERAGE(Skaters!M3:M623))/STDEV(Skaters!M3:M623)</f>
        <v>-0.56705681608678937</v>
      </c>
      <c r="M479" s="33">
        <f>(VLOOKUP($A479,Skaters!$A1:$V623,14,FALSE)-AVERAGE(Skaters!N3:N623))/STDEV(Skaters!N3:N623)</f>
        <v>-0.78752003965410222</v>
      </c>
      <c r="N479" s="33">
        <f>(VLOOKUP($A479,Skaters!$A1:$V623,15,FALSE)-AVERAGE(Skaters!O3:O623))/STDEV(Skaters!O3:O623)</f>
        <v>-0.9010288238929588</v>
      </c>
      <c r="O479" s="33">
        <f>(VLOOKUP($A479,Skaters!$A1:$V623,16,FALSE)-AVERAGE(Skaters!P3:P623))/STDEV(Skaters!P3:P623)</f>
        <v>0.27530642380377296</v>
      </c>
      <c r="P479" s="33">
        <f>(VLOOKUP($A479,Skaters!$A1:$V623,17,FALSE)-AVERAGE(Skaters!Q3:Q623))/STDEV(Skaters!Q3:Q623)</f>
        <v>0.83033909439467679</v>
      </c>
      <c r="Q479" s="33">
        <f>(VLOOKUP($A479,Skaters!$A1:$V623,18,FALSE)-AVERAGE(Skaters!R3:R623))/STDEV(Skaters!R3:R623)</f>
        <v>-0.55144631225906215</v>
      </c>
      <c r="R479" s="33">
        <f>(VLOOKUP($A479,Skaters!$A1:$V623,19,FALSE)-AVERAGE(Skaters!S3:S623))/STDEV(Skaters!S3:S623)</f>
        <v>-0.20727678454279444</v>
      </c>
      <c r="S479" s="33">
        <f>(VLOOKUP($A479,Skaters!$A1:$V623,20,FALSE)-AVERAGE(Skaters!T3:T623))/STDEV(Skaters!T3:T623)</f>
        <v>1.9301568561656564</v>
      </c>
      <c r="T479" s="33">
        <f>(VLOOKUP($A479,Skaters!$A1:$V623,21,FALSE)-AVERAGE(Skaters!U3:U623))/STDEV(Skaters!U3:U623)</f>
        <v>1.2366740451447513</v>
      </c>
      <c r="U479" s="33">
        <f>(VLOOKUP($A479,Skaters!$A1:$V623,22,FALSE)-AVERAGE(Skaters!V3:V623))/STDEV(Skaters!V3:V623)</f>
        <v>1.4155649980267644</v>
      </c>
      <c r="V479" s="33">
        <f>IFERROR((VLOOKUP($A479,Skaters!A1:X623,23,FALSE)-AVERAGE(Skaters!W3:W623))/STDEV(Skaters!W3:W623),0)</f>
        <v>0</v>
      </c>
      <c r="W479" s="33">
        <f>IFERROR((VLOOKUP($A479,Skaters!A1:X623,24,FALSE)-AVERAGE(Skaters!X3:X623))/STDEV(Skaters!X3:X623),0)</f>
        <v>0</v>
      </c>
    </row>
    <row r="480" spans="1:23" ht="21.25" customHeight="1" x14ac:dyDescent="0.15">
      <c r="A480" s="44" t="s">
        <v>503</v>
      </c>
      <c r="B480" s="48" t="s">
        <v>94</v>
      </c>
      <c r="C480" s="49">
        <v>33</v>
      </c>
      <c r="D480" s="48" t="s">
        <v>60</v>
      </c>
      <c r="E480" s="40">
        <f t="shared" si="14"/>
        <v>-3.0867753413188281</v>
      </c>
      <c r="F480" s="41">
        <f t="shared" si="15"/>
        <v>-7.0153985029973373E-2</v>
      </c>
      <c r="G480" s="42">
        <f>VLOOKUP(A480,Skaters!A1:G623,7,FALSE)</f>
        <v>44</v>
      </c>
      <c r="H480" s="43">
        <f>(VLOOKUP($A480,Skaters!$A1:$V623,8,FALSE)-AVERAGE(Skaters!H3:H623))/STDEV(Skaters!H3:H623)</f>
        <v>-0.51703919334068715</v>
      </c>
      <c r="I480" s="33">
        <f>(VLOOKUP($A480,Skaters!$A1:$V623,10,FALSE)-AVERAGE(Skaters!J3:J623))/STDEV(Skaters!J3:J623)</f>
        <v>-0.30540133790454455</v>
      </c>
      <c r="J480" s="33">
        <f>(VLOOKUP($A480,Skaters!$A1:$V623,11,FALSE)-AVERAGE(Skaters!K3:K623))/STDEV(Skaters!K3:K623)</f>
        <v>-0.60307167563152952</v>
      </c>
      <c r="K480" s="33">
        <f>(VLOOKUP($A480,Skaters!$A1:$V623,12,FALSE)-AVERAGE(Skaters!L3:L623))/STDEV(Skaters!L3:L623)</f>
        <v>-0.52234717408890918</v>
      </c>
      <c r="L480" s="33">
        <f>(VLOOKUP($A480,Skaters!$A1:$V623,13,FALSE)-AVERAGE(Skaters!M3:M623))/STDEV(Skaters!M3:M623)</f>
        <v>-0.65659210831594716</v>
      </c>
      <c r="M480" s="33">
        <f>(VLOOKUP($A480,Skaters!$A1:$V623,14,FALSE)-AVERAGE(Skaters!N3:N623))/STDEV(Skaters!N3:N623)</f>
        <v>-0.69241936740749488</v>
      </c>
      <c r="N480" s="33">
        <f>(VLOOKUP($A480,Skaters!$A1:$V623,15,FALSE)-AVERAGE(Skaters!O3:O623))/STDEV(Skaters!O3:O623)</f>
        <v>-0.78677101877953892</v>
      </c>
      <c r="O480" s="33">
        <f>(VLOOKUP($A480,Skaters!$A1:$V623,16,FALSE)-AVERAGE(Skaters!P3:P623))/STDEV(Skaters!P3:P623)</f>
        <v>-0.41652390435957631</v>
      </c>
      <c r="P480" s="33">
        <f>(VLOOKUP($A480,Skaters!$A1:$V623,17,FALSE)-AVERAGE(Skaters!Q3:Q623))/STDEV(Skaters!Q3:Q623)</f>
        <v>0.77712752827743337</v>
      </c>
      <c r="Q480" s="33">
        <f>(VLOOKUP($A480,Skaters!$A1:$V623,18,FALSE)-AVERAGE(Skaters!R3:R623))/STDEV(Skaters!R3:R623)</f>
        <v>-0.31841529632769178</v>
      </c>
      <c r="R480" s="33">
        <f>(VLOOKUP($A480,Skaters!$A1:$V623,19,FALSE)-AVERAGE(Skaters!S3:S623))/STDEV(Skaters!S3:S623)</f>
        <v>-0.18013818698682296</v>
      </c>
      <c r="S480" s="33">
        <f>(VLOOKUP($A480,Skaters!$A1:$V623,20,FALSE)-AVERAGE(Skaters!T3:T623))/STDEV(Skaters!T3:T623)</f>
        <v>-0.35834549354537065</v>
      </c>
      <c r="T480" s="33">
        <f>(VLOOKUP($A480,Skaters!$A1:$V623,21,FALSE)-AVERAGE(Skaters!U3:U623))/STDEV(Skaters!U3:U623)</f>
        <v>-0.4232041596819508</v>
      </c>
      <c r="U480" s="33">
        <f>(VLOOKUP($A480,Skaters!$A1:$V623,22,FALSE)-AVERAGE(Skaters!V3:V623))/STDEV(Skaters!V3:V623)</f>
        <v>1.1466318596161393</v>
      </c>
      <c r="V480" s="33">
        <f>IFERROR((VLOOKUP($A480,Skaters!A1:X623,23,FALSE)-AVERAGE(Skaters!W3:W623))/STDEV(Skaters!W3:W623),0)</f>
        <v>0</v>
      </c>
      <c r="W480" s="33">
        <f>IFERROR((VLOOKUP($A480,Skaters!A1:X623,24,FALSE)-AVERAGE(Skaters!X3:X623))/STDEV(Skaters!X3:X623),0)</f>
        <v>0</v>
      </c>
    </row>
    <row r="481" spans="1:23" ht="21.25" customHeight="1" x14ac:dyDescent="0.15">
      <c r="A481" s="44" t="s">
        <v>481</v>
      </c>
      <c r="B481" s="45" t="s">
        <v>216</v>
      </c>
      <c r="C481" s="46">
        <v>22</v>
      </c>
      <c r="D481" s="45" t="s">
        <v>60</v>
      </c>
      <c r="E481" s="40">
        <f t="shared" si="14"/>
        <v>-3.093944689887735</v>
      </c>
      <c r="F481" s="41">
        <f t="shared" si="15"/>
        <v>-7.9331915125326544E-2</v>
      </c>
      <c r="G481" s="42">
        <f>VLOOKUP(A481,Skaters!A1:G623,7,FALSE)</f>
        <v>39</v>
      </c>
      <c r="H481" s="43">
        <f>(VLOOKUP($A481,Skaters!$A1:$V623,8,FALSE)-AVERAGE(Skaters!H3:H623))/STDEV(Skaters!H3:H623)</f>
        <v>-0.11421662610035452</v>
      </c>
      <c r="I481" s="33">
        <f>(VLOOKUP($A481,Skaters!$A1:$V623,10,FALSE)-AVERAGE(Skaters!J3:J623))/STDEV(Skaters!J3:J623)</f>
        <v>-4.2167979893864137E-2</v>
      </c>
      <c r="J481" s="33">
        <f>(VLOOKUP($A481,Skaters!$A1:$V623,11,FALSE)-AVERAGE(Skaters!K3:K623))/STDEV(Skaters!K3:K623)</f>
        <v>-0.53130921063702052</v>
      </c>
      <c r="K481" s="33">
        <f>(VLOOKUP($A481,Skaters!$A1:$V623,12,FALSE)-AVERAGE(Skaters!L3:L623))/STDEV(Skaters!L3:L623)</f>
        <v>-0.3532848507039183</v>
      </c>
      <c r="L481" s="33">
        <f>(VLOOKUP($A481,Skaters!$A1:$V623,13,FALSE)-AVERAGE(Skaters!M3:M623))/STDEV(Skaters!M3:M623)</f>
        <v>-0.71030051311018572</v>
      </c>
      <c r="M481" s="33">
        <f>(VLOOKUP($A481,Skaters!$A1:$V623,14,FALSE)-AVERAGE(Skaters!N3:N623))/STDEV(Skaters!N3:N623)</f>
        <v>-0.7657155127866454</v>
      </c>
      <c r="N481" s="33">
        <f>(VLOOKUP($A481,Skaters!$A1:$V623,15,FALSE)-AVERAGE(Skaters!O3:O623))/STDEV(Skaters!O3:O623)</f>
        <v>-0.87027837591654822</v>
      </c>
      <c r="O481" s="33">
        <f>(VLOOKUP($A481,Skaters!$A1:$V623,16,FALSE)-AVERAGE(Skaters!P3:P623))/STDEV(Skaters!P3:P623)</f>
        <v>-0.28262998265275591</v>
      </c>
      <c r="P481" s="33">
        <f>(VLOOKUP($A481,Skaters!$A1:$V623,17,FALSE)-AVERAGE(Skaters!Q3:Q623))/STDEV(Skaters!Q3:Q623)</f>
        <v>-1.2266096480186741</v>
      </c>
      <c r="Q481" s="33">
        <f>(VLOOKUP($A481,Skaters!$A1:$V623,18,FALSE)-AVERAGE(Skaters!R3:R623))/STDEV(Skaters!R3:R623)</f>
        <v>-0.65725862767736021</v>
      </c>
      <c r="R481" s="33">
        <f>(VLOOKUP($A481,Skaters!$A1:$V623,19,FALSE)-AVERAGE(Skaters!S3:S623))/STDEV(Skaters!S3:S623)</f>
        <v>-9.1298965208271451E-2</v>
      </c>
      <c r="S481" s="33">
        <f>(VLOOKUP($A481,Skaters!$A1:$V623,20,FALSE)-AVERAGE(Skaters!T3:T623))/STDEV(Skaters!T3:T623)</f>
        <v>1.2532318013102448</v>
      </c>
      <c r="T481" s="33">
        <f>(VLOOKUP($A481,Skaters!$A1:$V623,21,FALSE)-AVERAGE(Skaters!U3:U623))/STDEV(Skaters!U3:U623)</f>
        <v>1.6480074772884485</v>
      </c>
      <c r="U481" s="33">
        <f>(VLOOKUP($A481,Skaters!$A1:$V623,22,FALSE)-AVERAGE(Skaters!V3:V623))/STDEV(Skaters!V3:V623)</f>
        <v>0.85274613396101506</v>
      </c>
      <c r="V481" s="33">
        <f>IFERROR((VLOOKUP($A481,Skaters!A1:X623,23,FALSE)-AVERAGE(Skaters!W3:W623))/STDEV(Skaters!W3:W623),0)</f>
        <v>0</v>
      </c>
      <c r="W481" s="33">
        <f>IFERROR((VLOOKUP($A481,Skaters!A1:X623,24,FALSE)-AVERAGE(Skaters!X3:X623))/STDEV(Skaters!X3:X623),0)</f>
        <v>0</v>
      </c>
    </row>
    <row r="482" spans="1:23" ht="21.25" customHeight="1" x14ac:dyDescent="0.15">
      <c r="A482" s="44" t="s">
        <v>677</v>
      </c>
      <c r="B482" s="45" t="s">
        <v>86</v>
      </c>
      <c r="C482" s="46">
        <v>31</v>
      </c>
      <c r="D482" s="45" t="s">
        <v>84</v>
      </c>
      <c r="E482" s="40">
        <f t="shared" si="14"/>
        <v>-3.1304065698269818</v>
      </c>
      <c r="F482" s="41">
        <f t="shared" si="15"/>
        <v>-7.6351379751877613E-2</v>
      </c>
      <c r="G482" s="42">
        <f>VLOOKUP(A482,Skaters!A1:G623,7,FALSE)</f>
        <v>41</v>
      </c>
      <c r="H482" s="43">
        <f>(VLOOKUP($A482,Skaters!$A1:$V623,8,FALSE)-AVERAGE(Skaters!H3:H623))/STDEV(Skaters!H3:H623)</f>
        <v>-0.44507752079393098</v>
      </c>
      <c r="I482" s="33">
        <f>(VLOOKUP($A482,Skaters!$A1:$V623,10,FALSE)-AVERAGE(Skaters!J3:J623))/STDEV(Skaters!J3:J623)</f>
        <v>-1.3025837676534857</v>
      </c>
      <c r="J482" s="33">
        <f>(VLOOKUP($A482,Skaters!$A1:$V623,11,FALSE)-AVERAGE(Skaters!K3:K623))/STDEV(Skaters!K3:K623)</f>
        <v>-1.0975370577424661</v>
      </c>
      <c r="K482" s="33">
        <f>(VLOOKUP($A482,Skaters!$A1:$V623,12,FALSE)-AVERAGE(Skaters!L3:L623))/STDEV(Skaters!L3:L623)</f>
        <v>-1.3024890459550766</v>
      </c>
      <c r="L482" s="33">
        <f>(VLOOKUP($A482,Skaters!$A1:$V623,13,FALSE)-AVERAGE(Skaters!M3:M623))/STDEV(Skaters!M3:M623)</f>
        <v>-1.1779183432663669</v>
      </c>
      <c r="M482" s="33">
        <f>(VLOOKUP($A482,Skaters!$A1:$V623,14,FALSE)-AVERAGE(Skaters!N3:N623))/STDEV(Skaters!N3:N623)</f>
        <v>-0.81299258109391737</v>
      </c>
      <c r="N482" s="33">
        <f>(VLOOKUP($A482,Skaters!$A1:$V623,15,FALSE)-AVERAGE(Skaters!O3:O623))/STDEV(Skaters!O3:O623)</f>
        <v>-0.92193106674690828</v>
      </c>
      <c r="O482" s="33">
        <f>(VLOOKUP($A482,Skaters!$A1:$V623,16,FALSE)-AVERAGE(Skaters!P3:P623))/STDEV(Skaters!P3:P623)</f>
        <v>0.22444530159729315</v>
      </c>
      <c r="P482" s="33">
        <f>(VLOOKUP($A482,Skaters!$A1:$V623,17,FALSE)-AVERAGE(Skaters!Q3:Q623))/STDEV(Skaters!Q3:Q623)</f>
        <v>0.55541995693758095</v>
      </c>
      <c r="Q482" s="33">
        <f>(VLOOKUP($A482,Skaters!$A1:$V623,18,FALSE)-AVERAGE(Skaters!R3:R623))/STDEV(Skaters!R3:R623)</f>
        <v>1.1451183639849527</v>
      </c>
      <c r="R482" s="33">
        <f>(VLOOKUP($A482,Skaters!$A1:$V623,19,FALSE)-AVERAGE(Skaters!S3:S623))/STDEV(Skaters!S3:S623)</f>
        <v>-1.2065183407295146</v>
      </c>
      <c r="S482" s="33">
        <f>(VLOOKUP($A482,Skaters!$A1:$V623,20,FALSE)-AVERAGE(Skaters!T3:T623))/STDEV(Skaters!T3:T623)</f>
        <v>-0.5927671975926263</v>
      </c>
      <c r="T482" s="33">
        <f>(VLOOKUP($A482,Skaters!$A1:$V623,21,FALSE)-AVERAGE(Skaters!U3:U623))/STDEV(Skaters!U3:U623)</f>
        <v>-0.64690234740083585</v>
      </c>
      <c r="U482" s="33">
        <f>(VLOOKUP($A482,Skaters!$A1:$V623,22,FALSE)-AVERAGE(Skaters!V3:V623))/STDEV(Skaters!V3:V623)</f>
        <v>-1.2078191348136267</v>
      </c>
      <c r="V482" s="33">
        <f>IFERROR((VLOOKUP($A482,Skaters!A1:X623,23,FALSE)-AVERAGE(Skaters!W3:W623))/STDEV(Skaters!W3:W623),0)</f>
        <v>0</v>
      </c>
      <c r="W482" s="33">
        <f>IFERROR((VLOOKUP($A482,Skaters!A1:X623,24,FALSE)-AVERAGE(Skaters!X3:X623))/STDEV(Skaters!X3:X623),0)</f>
        <v>0</v>
      </c>
    </row>
    <row r="483" spans="1:23" ht="21.25" customHeight="1" x14ac:dyDescent="0.15">
      <c r="A483" s="37" t="s">
        <v>506</v>
      </c>
      <c r="B483" s="38" t="s">
        <v>119</v>
      </c>
      <c r="C483" s="39">
        <v>31</v>
      </c>
      <c r="D483" s="38" t="s">
        <v>63</v>
      </c>
      <c r="E483" s="40">
        <f t="shared" si="14"/>
        <v>-3.1383956696477733</v>
      </c>
      <c r="F483" s="41">
        <f t="shared" si="15"/>
        <v>-7.6546235845067645E-2</v>
      </c>
      <c r="G483" s="42">
        <f>VLOOKUP(A483,Skaters!A1:G623,7,FALSE)</f>
        <v>41</v>
      </c>
      <c r="H483" s="43">
        <f>(VLOOKUP($A483,Skaters!$A1:$V623,8,FALSE)-AVERAGE(Skaters!H3:H623))/STDEV(Skaters!H3:H623)</f>
        <v>-1.5127322729689183</v>
      </c>
      <c r="I483" s="33">
        <f>(VLOOKUP($A483,Skaters!$A1:$V623,10,FALSE)-AVERAGE(Skaters!J3:J623))/STDEV(Skaters!J3:J623)</f>
        <v>-0.29564961740368773</v>
      </c>
      <c r="J483" s="33">
        <f>(VLOOKUP($A483,Skaters!$A1:$V623,11,FALSE)-AVERAGE(Skaters!K3:K623))/STDEV(Skaters!K3:K623)</f>
        <v>-0.92978693482881392</v>
      </c>
      <c r="K483" s="33">
        <f>(VLOOKUP($A483,Skaters!$A1:$V623,12,FALSE)-AVERAGE(Skaters!L3:L623))/STDEV(Skaters!L3:L623)</f>
        <v>-0.72277846060754614</v>
      </c>
      <c r="L483" s="33">
        <f>(VLOOKUP($A483,Skaters!$A1:$V623,13,FALSE)-AVERAGE(Skaters!M3:M623))/STDEV(Skaters!M3:M623)</f>
        <v>-0.89695107739581936</v>
      </c>
      <c r="M483" s="33">
        <f>(VLOOKUP($A483,Skaters!$A1:$V623,14,FALSE)-AVERAGE(Skaters!N3:N623))/STDEV(Skaters!N3:N623)</f>
        <v>1.2153729766980201</v>
      </c>
      <c r="N483" s="33">
        <f>(VLOOKUP($A483,Skaters!$A1:$V623,15,FALSE)-AVERAGE(Skaters!O3:O623))/STDEV(Skaters!O3:O623)</f>
        <v>0.42390477066099197</v>
      </c>
      <c r="O483" s="33">
        <f>(VLOOKUP($A483,Skaters!$A1:$V623,16,FALSE)-AVERAGE(Skaters!P3:P623))/STDEV(Skaters!P3:P623)</f>
        <v>-1.0921132075431501</v>
      </c>
      <c r="P483" s="33">
        <f>(VLOOKUP($A483,Skaters!$A1:$V623,17,FALSE)-AVERAGE(Skaters!Q3:Q623))/STDEV(Skaters!Q3:Q623)</f>
        <v>-0.43975808508763653</v>
      </c>
      <c r="Q483" s="33">
        <f>(VLOOKUP($A483,Skaters!$A1:$V623,18,FALSE)-AVERAGE(Skaters!R3:R623))/STDEV(Skaters!R3:R623)</f>
        <v>-0.34779960313729452</v>
      </c>
      <c r="R483" s="33">
        <f>(VLOOKUP($A483,Skaters!$A1:$V623,19,FALSE)-AVERAGE(Skaters!S3:S623))/STDEV(Skaters!S3:S623)</f>
        <v>-0.2807099415341035</v>
      </c>
      <c r="S483" s="33">
        <f>(VLOOKUP($A483,Skaters!$A1:$V623,20,FALSE)-AVERAGE(Skaters!T3:T623))/STDEV(Skaters!T3:T623)</f>
        <v>-0.58564245485546529</v>
      </c>
      <c r="T483" s="33">
        <f>(VLOOKUP($A483,Skaters!$A1:$V623,21,FALSE)-AVERAGE(Skaters!U3:U623))/STDEV(Skaters!U3:U623)</f>
        <v>-0.63561422003732226</v>
      </c>
      <c r="U483" s="33">
        <f>(VLOOKUP($A483,Skaters!$A1:$V623,22,FALSE)-AVERAGE(Skaters!V3:V623))/STDEV(Skaters!V3:V623)</f>
        <v>0.58804549309561915</v>
      </c>
      <c r="V483" s="33">
        <f>IFERROR((VLOOKUP($A483,Skaters!A1:X623,23,FALSE)-AVERAGE(Skaters!W3:W623))/STDEV(Skaters!W3:W623),0)</f>
        <v>0</v>
      </c>
      <c r="W483" s="33">
        <f>IFERROR((VLOOKUP($A483,Skaters!A1:X623,24,FALSE)-AVERAGE(Skaters!X3:X623))/STDEV(Skaters!X3:X623),0)</f>
        <v>0</v>
      </c>
    </row>
    <row r="484" spans="1:23" ht="21.25" customHeight="1" x14ac:dyDescent="0.2">
      <c r="A484" s="47" t="s">
        <v>423</v>
      </c>
      <c r="B484" s="38" t="s">
        <v>138</v>
      </c>
      <c r="C484" s="39">
        <v>18</v>
      </c>
      <c r="D484" s="38" t="s">
        <v>59</v>
      </c>
      <c r="E484" s="40">
        <f t="shared" si="14"/>
        <v>-3.1397674755268001</v>
      </c>
      <c r="F484" s="41">
        <f t="shared" si="15"/>
        <v>-7.3017848268065122E-2</v>
      </c>
      <c r="G484" s="42">
        <f>VLOOKUP(A484,Skaters!A1:G623,7,FALSE)</f>
        <v>43</v>
      </c>
      <c r="H484" s="43">
        <f>(VLOOKUP($A484,Skaters!$A1:$V623,8,FALSE)-AVERAGE(Skaters!H3:H623))/STDEV(Skaters!H3:H623)</f>
        <v>-0.99197854765859828</v>
      </c>
      <c r="I484" s="33">
        <f>(VLOOKUP($A484,Skaters!$A1:$V623,10,FALSE)-AVERAGE(Skaters!J3:J623))/STDEV(Skaters!J3:J623)</f>
        <v>-0.12760208242356111</v>
      </c>
      <c r="J484" s="33">
        <f>(VLOOKUP($A484,Skaters!$A1:$V623,11,FALSE)-AVERAGE(Skaters!K3:K623))/STDEV(Skaters!K3:K623)</f>
        <v>-0.66467686497478984</v>
      </c>
      <c r="K484" s="33">
        <f>(VLOOKUP($A484,Skaters!$A1:$V623,12,FALSE)-AVERAGE(Skaters!L3:L623))/STDEV(Skaters!L3:L623)</f>
        <v>-0.47723236210973491</v>
      </c>
      <c r="L484" s="33">
        <f>(VLOOKUP($A484,Skaters!$A1:$V623,13,FALSE)-AVERAGE(Skaters!M3:M623))/STDEV(Skaters!M3:M623)</f>
        <v>0.13278693604079481</v>
      </c>
      <c r="M484" s="33">
        <f>(VLOOKUP($A484,Skaters!$A1:$V623,14,FALSE)-AVERAGE(Skaters!N3:N623))/STDEV(Skaters!N3:N623)</f>
        <v>-0.65647407611833508</v>
      </c>
      <c r="N484" s="33">
        <f>(VLOOKUP($A484,Skaters!$A1:$V623,15,FALSE)-AVERAGE(Skaters!O3:O623))/STDEV(Skaters!O3:O623)</f>
        <v>-0.68286964551205676</v>
      </c>
      <c r="O484" s="33">
        <f>(VLOOKUP($A484,Skaters!$A1:$V623,16,FALSE)-AVERAGE(Skaters!P3:P623))/STDEV(Skaters!P3:P623)</f>
        <v>-0.39390427512563286</v>
      </c>
      <c r="P484" s="33">
        <f>(VLOOKUP($A484,Skaters!$A1:$V623,17,FALSE)-AVERAGE(Skaters!Q3:Q623))/STDEV(Skaters!Q3:Q623)</f>
        <v>-0.73501795649247015</v>
      </c>
      <c r="Q484" s="33">
        <f>(VLOOKUP($A484,Skaters!$A1:$V623,18,FALSE)-AVERAGE(Skaters!R3:R623))/STDEV(Skaters!R3:R623)</f>
        <v>-1.4035015435315543</v>
      </c>
      <c r="R484" s="33">
        <f>(VLOOKUP($A484,Skaters!$A1:$V623,19,FALSE)-AVERAGE(Skaters!S3:S623))/STDEV(Skaters!S3:S623)</f>
        <v>-0.38760822026660524</v>
      </c>
      <c r="S484" s="33">
        <f>(VLOOKUP($A484,Skaters!$A1:$V623,20,FALSE)-AVERAGE(Skaters!T3:T623))/STDEV(Skaters!T3:T623)</f>
        <v>0.93095143813224812</v>
      </c>
      <c r="T484" s="33">
        <f>(VLOOKUP($A484,Skaters!$A1:$V623,21,FALSE)-AVERAGE(Skaters!U3:U623))/STDEV(Skaters!U3:U623)</f>
        <v>1.0711748421693175</v>
      </c>
      <c r="U484" s="33">
        <f>(VLOOKUP($A484,Skaters!$A1:$V623,22,FALSE)-AVERAGE(Skaters!V3:V623))/STDEV(Skaters!V3:V623)</f>
        <v>0.96108805350827597</v>
      </c>
      <c r="V484" s="33">
        <f>IFERROR((VLOOKUP($A484,Skaters!A1:X623,23,FALSE)-AVERAGE(Skaters!W3:W623))/STDEV(Skaters!W3:W623),0)</f>
        <v>0</v>
      </c>
      <c r="W484" s="33">
        <f>IFERROR((VLOOKUP($A484,Skaters!A1:X623,24,FALSE)-AVERAGE(Skaters!X3:X623))/STDEV(Skaters!X3:X623),0)</f>
        <v>0</v>
      </c>
    </row>
    <row r="485" spans="1:23" ht="21.25" customHeight="1" x14ac:dyDescent="0.2">
      <c r="A485" s="47" t="s">
        <v>614</v>
      </c>
      <c r="B485" s="38" t="s">
        <v>62</v>
      </c>
      <c r="C485" s="39">
        <v>33</v>
      </c>
      <c r="D485" s="38" t="s">
        <v>63</v>
      </c>
      <c r="E485" s="40">
        <f t="shared" si="14"/>
        <v>-3.1442695769612103</v>
      </c>
      <c r="F485" s="41">
        <f t="shared" si="15"/>
        <v>-7.1460672203663866E-2</v>
      </c>
      <c r="G485" s="42">
        <f>VLOOKUP(A485,Skaters!A1:G623,7,FALSE)</f>
        <v>44</v>
      </c>
      <c r="H485" s="43">
        <f>(VLOOKUP($A485,Skaters!$A1:$V623,8,FALSE)-AVERAGE(Skaters!H3:H623))/STDEV(Skaters!H3:H623)</f>
        <v>-1.944064176152732</v>
      </c>
      <c r="I485" s="33">
        <f>(VLOOKUP($A485,Skaters!$A1:$V623,10,FALSE)-AVERAGE(Skaters!J3:J623))/STDEV(Skaters!J3:J623)</f>
        <v>-0.70955937836374561</v>
      </c>
      <c r="J485" s="33">
        <f>(VLOOKUP($A485,Skaters!$A1:$V623,11,FALSE)-AVERAGE(Skaters!K3:K623))/STDEV(Skaters!K3:K623)</f>
        <v>-0.96611482444848706</v>
      </c>
      <c r="K485" s="33">
        <f>(VLOOKUP($A485,Skaters!$A1:$V623,12,FALSE)-AVERAGE(Skaters!L3:L623))/STDEV(Skaters!L3:L623)</f>
        <v>-0.94059905417399614</v>
      </c>
      <c r="L485" s="33">
        <f>(VLOOKUP($A485,Skaters!$A1:$V623,13,FALSE)-AVERAGE(Skaters!M3:M623))/STDEV(Skaters!M3:M623)</f>
        <v>-0.73282487762957316</v>
      </c>
      <c r="M485" s="33">
        <f>(VLOOKUP($A485,Skaters!$A1:$V623,14,FALSE)-AVERAGE(Skaters!N3:N623))/STDEV(Skaters!N3:N623)</f>
        <v>-0.59897268502071754</v>
      </c>
      <c r="N485" s="33">
        <f>(VLOOKUP($A485,Skaters!$A1:$V623,15,FALSE)-AVERAGE(Skaters!O3:O623))/STDEV(Skaters!O3:O623)</f>
        <v>-0.78115307211153706</v>
      </c>
      <c r="O485" s="33">
        <f>(VLOOKUP($A485,Skaters!$A1:$V623,16,FALSE)-AVERAGE(Skaters!P3:P623))/STDEV(Skaters!P3:P623)</f>
        <v>-1.0369761537456952</v>
      </c>
      <c r="P485" s="33">
        <f>(VLOOKUP($A485,Skaters!$A1:$V623,17,FALSE)-AVERAGE(Skaters!Q3:Q623))/STDEV(Skaters!Q3:Q623)</f>
        <v>0.50214187023937529</v>
      </c>
      <c r="Q485" s="33">
        <f>(VLOOKUP($A485,Skaters!$A1:$V623,18,FALSE)-AVERAGE(Skaters!R3:R623))/STDEV(Skaters!R3:R623)</f>
        <v>1.0823587293378281</v>
      </c>
      <c r="R485" s="33">
        <f>(VLOOKUP($A485,Skaters!$A1:$V623,19,FALSE)-AVERAGE(Skaters!S3:S623))/STDEV(Skaters!S3:S623)</f>
        <v>-0.52098807199645369</v>
      </c>
      <c r="S485" s="33">
        <f>(VLOOKUP($A485,Skaters!$A1:$V623,20,FALSE)-AVERAGE(Skaters!T3:T623))/STDEV(Skaters!T3:T623)</f>
        <v>-0.54147788358825144</v>
      </c>
      <c r="T485" s="33">
        <f>(VLOOKUP($A485,Skaters!$A1:$V623,21,FALSE)-AVERAGE(Skaters!U3:U623))/STDEV(Skaters!U3:U623)</f>
        <v>-0.57243071781099641</v>
      </c>
      <c r="U485" s="33">
        <f>(VLOOKUP($A485,Skaters!$A1:$V623,22,FALSE)-AVERAGE(Skaters!V3:V623))/STDEV(Skaters!V3:V623)</f>
        <v>0.68224291480766741</v>
      </c>
      <c r="V485" s="33">
        <f>IFERROR((VLOOKUP($A485,Skaters!A1:X623,23,FALSE)-AVERAGE(Skaters!W3:W623))/STDEV(Skaters!W3:W623),0)</f>
        <v>0</v>
      </c>
      <c r="W485" s="33">
        <f>IFERROR((VLOOKUP($A485,Skaters!A1:X623,24,FALSE)-AVERAGE(Skaters!X3:X623))/STDEV(Skaters!X3:X623),0)</f>
        <v>0</v>
      </c>
    </row>
    <row r="486" spans="1:23" ht="21.25" customHeight="1" x14ac:dyDescent="0.15">
      <c r="A486" s="44" t="s">
        <v>388</v>
      </c>
      <c r="B486" s="45" t="s">
        <v>138</v>
      </c>
      <c r="C486" s="46">
        <v>22</v>
      </c>
      <c r="D486" s="45" t="s">
        <v>60</v>
      </c>
      <c r="E486" s="40">
        <f t="shared" si="14"/>
        <v>-3.1506420245020434</v>
      </c>
      <c r="F486" s="41">
        <f t="shared" si="15"/>
        <v>-7.3270744755861469E-2</v>
      </c>
      <c r="G486" s="42">
        <f>VLOOKUP(A486,Skaters!A1:G623,7,FALSE)</f>
        <v>43</v>
      </c>
      <c r="H486" s="43">
        <f>(VLOOKUP($A486,Skaters!$A1:$V623,8,FALSE)-AVERAGE(Skaters!H3:H623))/STDEV(Skaters!H3:H623)</f>
        <v>-0.45278147829561199</v>
      </c>
      <c r="I486" s="33">
        <f>(VLOOKUP($A486,Skaters!$A1:$V623,10,FALSE)-AVERAGE(Skaters!J3:J623))/STDEV(Skaters!J3:J623)</f>
        <v>0.34074892664046191</v>
      </c>
      <c r="J486" s="33">
        <f>(VLOOKUP($A486,Skaters!$A1:$V623,11,FALSE)-AVERAGE(Skaters!K3:K623))/STDEV(Skaters!K3:K623)</f>
        <v>-0.22892493127738217</v>
      </c>
      <c r="K486" s="33">
        <f>(VLOOKUP($A486,Skaters!$A1:$V623,12,FALSE)-AVERAGE(Skaters!L3:L623))/STDEV(Skaters!L3:L623)</f>
        <v>1.6893052094146793E-2</v>
      </c>
      <c r="L486" s="33">
        <f>(VLOOKUP($A486,Skaters!$A1:$V623,13,FALSE)-AVERAGE(Skaters!M3:M623))/STDEV(Skaters!M3:M623)</f>
        <v>-0.12748012374282588</v>
      </c>
      <c r="M486" s="33">
        <f>(VLOOKUP($A486,Skaters!$A1:$V623,14,FALSE)-AVERAGE(Skaters!N3:N623))/STDEV(Skaters!N3:N623)</f>
        <v>-0.8038424093272396</v>
      </c>
      <c r="N486" s="33">
        <f>(VLOOKUP($A486,Skaters!$A1:$V623,15,FALSE)-AVERAGE(Skaters!O3:O623))/STDEV(Skaters!O3:O623)</f>
        <v>-0.91371689985899363</v>
      </c>
      <c r="O486" s="33">
        <f>(VLOOKUP($A486,Skaters!$A1:$V623,16,FALSE)-AVERAGE(Skaters!P3:P623))/STDEV(Skaters!P3:P623)</f>
        <v>-0.74404455679199399</v>
      </c>
      <c r="P486" s="33">
        <f>(VLOOKUP($A486,Skaters!$A1:$V623,17,FALSE)-AVERAGE(Skaters!Q3:Q623))/STDEV(Skaters!Q3:Q623)</f>
        <v>-0.89722466470013607</v>
      </c>
      <c r="Q486" s="33">
        <f>(VLOOKUP($A486,Skaters!$A1:$V623,18,FALSE)-AVERAGE(Skaters!R3:R623))/STDEV(Skaters!R3:R623)</f>
        <v>-1.4772244394713099</v>
      </c>
      <c r="R486" s="33">
        <f>(VLOOKUP($A486,Skaters!$A1:$V623,19,FALSE)-AVERAGE(Skaters!S3:S623))/STDEV(Skaters!S3:S623)</f>
        <v>-4.6226979454239918E-2</v>
      </c>
      <c r="S486" s="33">
        <f>(VLOOKUP($A486,Skaters!$A1:$V623,20,FALSE)-AVERAGE(Skaters!T3:T623))/STDEV(Skaters!T3:T623)</f>
        <v>-0.22084014644196684</v>
      </c>
      <c r="T486" s="33">
        <f>(VLOOKUP($A486,Skaters!$A1:$V623,21,FALSE)-AVERAGE(Skaters!U3:U623))/STDEV(Skaters!U3:U623)</f>
        <v>6.7013660866198838E-2</v>
      </c>
      <c r="U486" s="33">
        <f>(VLOOKUP($A486,Skaters!$A1:$V623,22,FALSE)-AVERAGE(Skaters!V3:V623))/STDEV(Skaters!V3:V623)</f>
        <v>0.38681621668429123</v>
      </c>
      <c r="V486" s="33">
        <f>IFERROR((VLOOKUP($A486,Skaters!A1:X623,23,FALSE)-AVERAGE(Skaters!W3:W623))/STDEV(Skaters!W3:W623),0)</f>
        <v>0</v>
      </c>
      <c r="W486" s="33">
        <f>IFERROR((VLOOKUP($A486,Skaters!A1:X623,24,FALSE)-AVERAGE(Skaters!X3:X623))/STDEV(Skaters!X3:X623),0)</f>
        <v>0</v>
      </c>
    </row>
    <row r="487" spans="1:23" ht="21.25" customHeight="1" x14ac:dyDescent="0.15">
      <c r="A487" s="44" t="s">
        <v>571</v>
      </c>
      <c r="B487" s="45" t="s">
        <v>151</v>
      </c>
      <c r="C487" s="46">
        <v>22</v>
      </c>
      <c r="D487" s="45" t="s">
        <v>84</v>
      </c>
      <c r="E487" s="40">
        <f t="shared" si="14"/>
        <v>-3.1574047190276024</v>
      </c>
      <c r="F487" s="41">
        <f t="shared" si="15"/>
        <v>-7.517630283399053E-2</v>
      </c>
      <c r="G487" s="42">
        <f>VLOOKUP(A487,Skaters!A1:G623,7,FALSE)</f>
        <v>42</v>
      </c>
      <c r="H487" s="43">
        <f>(VLOOKUP($A487,Skaters!$A1:$V623,8,FALSE)-AVERAGE(Skaters!H3:H623))/STDEV(Skaters!H3:H623)</f>
        <v>0.63444512365917538</v>
      </c>
      <c r="I487" s="33">
        <f>(VLOOKUP($A487,Skaters!$A1:$V623,10,FALSE)-AVERAGE(Skaters!J3:J623))/STDEV(Skaters!J3:J623)</f>
        <v>-1.0527899642169232</v>
      </c>
      <c r="J487" s="33">
        <f>(VLOOKUP($A487,Skaters!$A1:$V623,11,FALSE)-AVERAGE(Skaters!K3:K623))/STDEV(Skaters!K3:K623)</f>
        <v>-0.89706191014148773</v>
      </c>
      <c r="K487" s="33">
        <f>(VLOOKUP($A487,Skaters!$A1:$V623,12,FALSE)-AVERAGE(Skaters!L3:L623))/STDEV(Skaters!L3:L623)</f>
        <v>-1.0589870685383997</v>
      </c>
      <c r="L487" s="33">
        <f>(VLOOKUP($A487,Skaters!$A1:$V623,13,FALSE)-AVERAGE(Skaters!M3:M623))/STDEV(Skaters!M3:M623)</f>
        <v>-0.66017044278744796</v>
      </c>
      <c r="M487" s="33">
        <f>(VLOOKUP($A487,Skaters!$A1:$V623,14,FALSE)-AVERAGE(Skaters!N3:N623))/STDEV(Skaters!N3:N623)</f>
        <v>-0.79344967963784296</v>
      </c>
      <c r="N487" s="33">
        <f>(VLOOKUP($A487,Skaters!$A1:$V623,15,FALSE)-AVERAGE(Skaters!O3:O623))/STDEV(Skaters!O3:O623)</f>
        <v>-0.86240704432739801</v>
      </c>
      <c r="O487" s="33">
        <f>(VLOOKUP($A487,Skaters!$A1:$V623,16,FALSE)-AVERAGE(Skaters!P3:P623))/STDEV(Skaters!P3:P623)</f>
        <v>1.5160941187819383</v>
      </c>
      <c r="P487" s="33">
        <f>(VLOOKUP($A487,Skaters!$A1:$V623,17,FALSE)-AVERAGE(Skaters!Q3:Q623))/STDEV(Skaters!Q3:Q623)</f>
        <v>2.5391920525363352</v>
      </c>
      <c r="Q487" s="33">
        <f>(VLOOKUP($A487,Skaters!$A1:$V623,18,FALSE)-AVERAGE(Skaters!R3:R623))/STDEV(Skaters!R3:R623)</f>
        <v>-1.2010694763362839</v>
      </c>
      <c r="R487" s="33">
        <f>(VLOOKUP($A487,Skaters!$A1:$V623,19,FALSE)-AVERAGE(Skaters!S3:S623))/STDEV(Skaters!S3:S623)</f>
        <v>-1.0800406489177519</v>
      </c>
      <c r="S487" s="33">
        <f>(VLOOKUP($A487,Skaters!$A1:$V623,20,FALSE)-AVERAGE(Skaters!T3:T623))/STDEV(Skaters!T3:T623)</f>
        <v>-0.5927671975926263</v>
      </c>
      <c r="T487" s="33">
        <f>(VLOOKUP($A487,Skaters!$A1:$V623,21,FALSE)-AVERAGE(Skaters!U3:U623))/STDEV(Skaters!U3:U623)</f>
        <v>-0.64690234740083585</v>
      </c>
      <c r="U487" s="33">
        <f>(VLOOKUP($A487,Skaters!$A1:$V623,22,FALSE)-AVERAGE(Skaters!V3:V623))/STDEV(Skaters!V3:V623)</f>
        <v>-1.2078191348136267</v>
      </c>
      <c r="V487" s="33">
        <f>IFERROR((VLOOKUP($A487,Skaters!A1:X623,23,FALSE)-AVERAGE(Skaters!W3:W623))/STDEV(Skaters!W3:W623),0)</f>
        <v>0</v>
      </c>
      <c r="W487" s="33">
        <f>IFERROR((VLOOKUP($A487,Skaters!A1:X623,24,FALSE)-AVERAGE(Skaters!X3:X623))/STDEV(Skaters!X3:X623),0)</f>
        <v>0</v>
      </c>
    </row>
    <row r="488" spans="1:23" ht="21.25" customHeight="1" x14ac:dyDescent="0.15">
      <c r="A488" s="44" t="s">
        <v>569</v>
      </c>
      <c r="B488" s="48" t="s">
        <v>72</v>
      </c>
      <c r="C488" s="49">
        <v>28</v>
      </c>
      <c r="D488" s="48" t="s">
        <v>59</v>
      </c>
      <c r="E488" s="40">
        <f t="shared" si="14"/>
        <v>-3.1731686999920017</v>
      </c>
      <c r="F488" s="41">
        <f t="shared" si="15"/>
        <v>-7.0514859999822266E-2</v>
      </c>
      <c r="G488" s="42">
        <f>VLOOKUP(A488,Skaters!A1:G623,7,FALSE)</f>
        <v>45</v>
      </c>
      <c r="H488" s="43">
        <f>(VLOOKUP($A488,Skaters!$A1:$V623,8,FALSE)-AVERAGE(Skaters!H3:H623))/STDEV(Skaters!H3:H623)</f>
        <v>-1.5963273834080765</v>
      </c>
      <c r="I488" s="33">
        <f>(VLOOKUP($A488,Skaters!$A1:$V623,10,FALSE)-AVERAGE(Skaters!J3:J623))/STDEV(Skaters!J3:J623)</f>
        <v>-0.15197814426481024</v>
      </c>
      <c r="J488" s="33">
        <f>(VLOOKUP($A488,Skaters!$A1:$V623,11,FALSE)-AVERAGE(Skaters!K3:K623))/STDEV(Skaters!K3:K623)</f>
        <v>-0.66357182711571361</v>
      </c>
      <c r="K488" s="33">
        <f>(VLOOKUP($A488,Skaters!$A1:$V623,12,FALSE)-AVERAGE(Skaters!L3:L623))/STDEV(Skaters!L3:L623)</f>
        <v>-0.48802427412528088</v>
      </c>
      <c r="L488" s="33">
        <f>(VLOOKUP($A488,Skaters!$A1:$V623,13,FALSE)-AVERAGE(Skaters!M3:M623))/STDEV(Skaters!M3:M623)</f>
        <v>-1.1524366822363115</v>
      </c>
      <c r="M488" s="33">
        <f>(VLOOKUP($A488,Skaters!$A1:$V623,14,FALSE)-AVERAGE(Skaters!N3:N623))/STDEV(Skaters!N3:N623)</f>
        <v>-0.74854861313017984</v>
      </c>
      <c r="N488" s="33">
        <f>(VLOOKUP($A488,Skaters!$A1:$V623,15,FALSE)-AVERAGE(Skaters!O3:O623))/STDEV(Skaters!O3:O623)</f>
        <v>-0.81990985035174946</v>
      </c>
      <c r="O488" s="33">
        <f>(VLOOKUP($A488,Skaters!$A1:$V623,16,FALSE)-AVERAGE(Skaters!P3:P623))/STDEV(Skaters!P3:P623)</f>
        <v>-1.1668237214071369</v>
      </c>
      <c r="P488" s="33">
        <f>(VLOOKUP($A488,Skaters!$A1:$V623,17,FALSE)-AVERAGE(Skaters!Q3:Q623))/STDEV(Skaters!Q3:Q623)</f>
        <v>-1.1145057426597957</v>
      </c>
      <c r="Q488" s="33">
        <f>(VLOOKUP($A488,Skaters!$A1:$V623,18,FALSE)-AVERAGE(Skaters!R3:R623))/STDEV(Skaters!R3:R623)</f>
        <v>0.78155152538371986</v>
      </c>
      <c r="R488" s="33">
        <f>(VLOOKUP($A488,Skaters!$A1:$V623,19,FALSE)-AVERAGE(Skaters!S3:S623))/STDEV(Skaters!S3:S623)</f>
        <v>7.1058462175367404E-2</v>
      </c>
      <c r="S488" s="33">
        <f>(VLOOKUP($A488,Skaters!$A1:$V623,20,FALSE)-AVERAGE(Skaters!T3:T623))/STDEV(Skaters!T3:T623)</f>
        <v>0.5099207938387299</v>
      </c>
      <c r="T488" s="33">
        <f>(VLOOKUP($A488,Skaters!$A1:$V623,21,FALSE)-AVERAGE(Skaters!U3:U623))/STDEV(Skaters!U3:U623)</f>
        <v>0.73963563016003431</v>
      </c>
      <c r="U488" s="33">
        <f>(VLOOKUP($A488,Skaters!$A1:$V623,22,FALSE)-AVERAGE(Skaters!V3:V623))/STDEV(Skaters!V3:V623)</f>
        <v>0.84015065205746209</v>
      </c>
      <c r="V488" s="33">
        <f>IFERROR((VLOOKUP($A488,Skaters!A1:X623,23,FALSE)-AVERAGE(Skaters!W3:W623))/STDEV(Skaters!W3:W623),0)</f>
        <v>0</v>
      </c>
      <c r="W488" s="33">
        <f>IFERROR((VLOOKUP($A488,Skaters!A1:X623,24,FALSE)-AVERAGE(Skaters!X3:X623))/STDEV(Skaters!X3:X623),0)</f>
        <v>0</v>
      </c>
    </row>
    <row r="489" spans="1:23" ht="21.25" customHeight="1" x14ac:dyDescent="0.15">
      <c r="A489" s="37" t="s">
        <v>637</v>
      </c>
      <c r="B489" s="38" t="s">
        <v>119</v>
      </c>
      <c r="C489" s="39">
        <v>28</v>
      </c>
      <c r="D489" s="38" t="s">
        <v>84</v>
      </c>
      <c r="E489" s="40">
        <f t="shared" si="14"/>
        <v>-3.1786796297563127</v>
      </c>
      <c r="F489" s="41">
        <f t="shared" si="15"/>
        <v>-7.7528771457471043E-2</v>
      </c>
      <c r="G489" s="42">
        <f>VLOOKUP(A489,Skaters!A1:G623,7,FALSE)</f>
        <v>41</v>
      </c>
      <c r="H489" s="43">
        <f>(VLOOKUP($A489,Skaters!$A1:$V623,8,FALSE)-AVERAGE(Skaters!H3:H623))/STDEV(Skaters!H3:H623)</f>
        <v>-2.5937536011344034E-2</v>
      </c>
      <c r="I489" s="33">
        <f>(VLOOKUP($A489,Skaters!$A1:$V623,10,FALSE)-AVERAGE(Skaters!J3:J623))/STDEV(Skaters!J3:J623)</f>
        <v>-1.1670555035551324</v>
      </c>
      <c r="J489" s="33">
        <f>(VLOOKUP($A489,Skaters!$A1:$V623,11,FALSE)-AVERAGE(Skaters!K3:K623))/STDEV(Skaters!K3:K623)</f>
        <v>-1.1826709647869245</v>
      </c>
      <c r="K489" s="33">
        <f>(VLOOKUP($A489,Skaters!$A1:$V623,12,FALSE)-AVERAGE(Skaters!L3:L623))/STDEV(Skaters!L3:L623)</f>
        <v>-1.2920563728899788</v>
      </c>
      <c r="L489" s="33">
        <f>(VLOOKUP($A489,Skaters!$A1:$V623,13,FALSE)-AVERAGE(Skaters!M3:M623))/STDEV(Skaters!M3:M623)</f>
        <v>-0.93696053916521693</v>
      </c>
      <c r="M489" s="33">
        <f>(VLOOKUP($A489,Skaters!$A1:$V623,14,FALSE)-AVERAGE(Skaters!N3:N623))/STDEV(Skaters!N3:N623)</f>
        <v>-0.79012989684992008</v>
      </c>
      <c r="N489" s="33">
        <f>(VLOOKUP($A489,Skaters!$A1:$V623,15,FALSE)-AVERAGE(Skaters!O3:O623))/STDEV(Skaters!O3:O623)</f>
        <v>-0.87679695245211586</v>
      </c>
      <c r="O489" s="33">
        <f>(VLOOKUP($A489,Skaters!$A1:$V623,16,FALSE)-AVERAGE(Skaters!P3:P623))/STDEV(Skaters!P3:P623)</f>
        <v>1.2946115594709595</v>
      </c>
      <c r="P489" s="33">
        <f>(VLOOKUP($A489,Skaters!$A1:$V623,17,FALSE)-AVERAGE(Skaters!Q3:Q623))/STDEV(Skaters!Q3:Q623)</f>
        <v>-0.27591462159980606</v>
      </c>
      <c r="Q489" s="33">
        <f>(VLOOKUP($A489,Skaters!$A1:$V623,18,FALSE)-AVERAGE(Skaters!R3:R623))/STDEV(Skaters!R3:R623)</f>
        <v>-0.30980722926788257</v>
      </c>
      <c r="R489" s="33">
        <f>(VLOOKUP($A489,Skaters!$A1:$V623,19,FALSE)-AVERAGE(Skaters!S3:S623))/STDEV(Skaters!S3:S623)</f>
        <v>-1.0885520075035064</v>
      </c>
      <c r="S489" s="33">
        <f>(VLOOKUP($A489,Skaters!$A1:$V623,20,FALSE)-AVERAGE(Skaters!T3:T623))/STDEV(Skaters!T3:T623)</f>
        <v>-0.5927671975926263</v>
      </c>
      <c r="T489" s="33">
        <f>(VLOOKUP($A489,Skaters!$A1:$V623,21,FALSE)-AVERAGE(Skaters!U3:U623))/STDEV(Skaters!U3:U623)</f>
        <v>-0.64690234740083585</v>
      </c>
      <c r="U489" s="33">
        <f>(VLOOKUP($A489,Skaters!$A1:$V623,22,FALSE)-AVERAGE(Skaters!V3:V623))/STDEV(Skaters!V3:V623)</f>
        <v>-1.2078191348136267</v>
      </c>
      <c r="V489" s="33">
        <f>IFERROR((VLOOKUP($A489,Skaters!A1:X623,23,FALSE)-AVERAGE(Skaters!W3:W623))/STDEV(Skaters!W3:W623),0)</f>
        <v>0</v>
      </c>
      <c r="W489" s="33">
        <f>IFERROR((VLOOKUP($A489,Skaters!A1:X623,24,FALSE)-AVERAGE(Skaters!X3:X623))/STDEV(Skaters!X3:X623),0)</f>
        <v>0</v>
      </c>
    </row>
    <row r="490" spans="1:23" ht="21.25" customHeight="1" x14ac:dyDescent="0.15">
      <c r="A490" s="37" t="s">
        <v>465</v>
      </c>
      <c r="B490" s="38" t="s">
        <v>141</v>
      </c>
      <c r="C490" s="39">
        <v>25</v>
      </c>
      <c r="D490" s="38" t="s">
        <v>66</v>
      </c>
      <c r="E490" s="40">
        <f t="shared" si="14"/>
        <v>-3.1875018311712493</v>
      </c>
      <c r="F490" s="41">
        <f t="shared" si="15"/>
        <v>-7.7743947101737793E-2</v>
      </c>
      <c r="G490" s="42">
        <f>VLOOKUP(A490,Skaters!A1:G623,7,FALSE)</f>
        <v>41</v>
      </c>
      <c r="H490" s="43">
        <f>(VLOOKUP($A490,Skaters!$A1:$V623,8,FALSE)-AVERAGE(Skaters!H3:H623))/STDEV(Skaters!H3:H623)</f>
        <v>-0.66546362712016194</v>
      </c>
      <c r="I490" s="33">
        <f>(VLOOKUP($A490,Skaters!$A1:$V623,10,FALSE)-AVERAGE(Skaters!J3:J623))/STDEV(Skaters!J3:J623)</f>
        <v>-6.5104374126360456E-2</v>
      </c>
      <c r="J490" s="33">
        <f>(VLOOKUP($A490,Skaters!$A1:$V623,11,FALSE)-AVERAGE(Skaters!K3:K623))/STDEV(Skaters!K3:K623)</f>
        <v>-0.75832792253957015</v>
      </c>
      <c r="K490" s="33">
        <f>(VLOOKUP($A490,Skaters!$A1:$V623,12,FALSE)-AVERAGE(Skaters!L3:L623))/STDEV(Skaters!L3:L623)</f>
        <v>-0.50655461270908486</v>
      </c>
      <c r="L490" s="33">
        <f>(VLOOKUP($A490,Skaters!$A1:$V623,13,FALSE)-AVERAGE(Skaters!M3:M623))/STDEV(Skaters!M3:M623)</f>
        <v>-0.24348187453316761</v>
      </c>
      <c r="M490" s="33">
        <f>(VLOOKUP($A490,Skaters!$A1:$V623,14,FALSE)-AVERAGE(Skaters!N3:N623))/STDEV(Skaters!N3:N623)</f>
        <v>-0.45038425429246803</v>
      </c>
      <c r="N490" s="33">
        <f>(VLOOKUP($A490,Skaters!$A1:$V623,15,FALSE)-AVERAGE(Skaters!O3:O623))/STDEV(Skaters!O3:O623)</f>
        <v>-0.67885949039180682</v>
      </c>
      <c r="O490" s="33">
        <f>(VLOOKUP($A490,Skaters!$A1:$V623,16,FALSE)-AVERAGE(Skaters!P3:P623))/STDEV(Skaters!P3:P623)</f>
        <v>-0.48837302909735786</v>
      </c>
      <c r="P490" s="33">
        <f>(VLOOKUP($A490,Skaters!$A1:$V623,17,FALSE)-AVERAGE(Skaters!Q3:Q623))/STDEV(Skaters!Q3:Q623)</f>
        <v>-0.42195826600804598</v>
      </c>
      <c r="Q490" s="33">
        <f>(VLOOKUP($A490,Skaters!$A1:$V623,18,FALSE)-AVERAGE(Skaters!R3:R623))/STDEV(Skaters!R3:R623)</f>
        <v>-0.95335514048298609</v>
      </c>
      <c r="R490" s="33">
        <f>(VLOOKUP($A490,Skaters!$A1:$V623,19,FALSE)-AVERAGE(Skaters!S3:S623))/STDEV(Skaters!S3:S623)</f>
        <v>-0.19459258731393514</v>
      </c>
      <c r="S490" s="33">
        <f>(VLOOKUP($A490,Skaters!$A1:$V623,20,FALSE)-AVERAGE(Skaters!T3:T623))/STDEV(Skaters!T3:T623)</f>
        <v>-0.54355554442581244</v>
      </c>
      <c r="T490" s="33">
        <f>(VLOOKUP($A490,Skaters!$A1:$V623,21,FALSE)-AVERAGE(Skaters!U3:U623))/STDEV(Skaters!U3:U623)</f>
        <v>-0.57973852077068033</v>
      </c>
      <c r="U490" s="33">
        <f>(VLOOKUP($A490,Skaters!$A1:$V623,22,FALSE)-AVERAGE(Skaters!V3:V623))/STDEV(Skaters!V3:V623)</f>
        <v>0.74988821256326621</v>
      </c>
      <c r="V490" s="33">
        <f>IFERROR((VLOOKUP($A490,Skaters!A1:X623,23,FALSE)-AVERAGE(Skaters!W3:W623))/STDEV(Skaters!W3:W623),0)</f>
        <v>0</v>
      </c>
      <c r="W490" s="33">
        <f>IFERROR((VLOOKUP($A490,Skaters!A1:X623,24,FALSE)-AVERAGE(Skaters!X3:X623))/STDEV(Skaters!X3:X623),0)</f>
        <v>0</v>
      </c>
    </row>
    <row r="491" spans="1:23" ht="21.25" customHeight="1" x14ac:dyDescent="0.15">
      <c r="A491" s="37" t="s">
        <v>446</v>
      </c>
      <c r="B491" s="38" t="s">
        <v>151</v>
      </c>
      <c r="C491" s="39">
        <v>25</v>
      </c>
      <c r="D491" s="38" t="s">
        <v>103</v>
      </c>
      <c r="E491" s="40">
        <f t="shared" si="14"/>
        <v>-3.1934905706419867</v>
      </c>
      <c r="F491" s="41">
        <f t="shared" si="15"/>
        <v>-7.6035489777190157E-2</v>
      </c>
      <c r="G491" s="42">
        <f>VLOOKUP(A491,Skaters!A1:G623,7,FALSE)</f>
        <v>42</v>
      </c>
      <c r="H491" s="43">
        <f>(VLOOKUP($A491,Skaters!$A1:$V623,8,FALSE)-AVERAGE(Skaters!H3:H623))/STDEV(Skaters!H3:H623)</f>
        <v>-0.21832674005476868</v>
      </c>
      <c r="I491" s="33">
        <f>(VLOOKUP($A491,Skaters!$A1:$V623,10,FALSE)-AVERAGE(Skaters!J3:J623))/STDEV(Skaters!J3:J623)</f>
        <v>-0.2568027821958645</v>
      </c>
      <c r="J491" s="33">
        <f>(VLOOKUP($A491,Skaters!$A1:$V623,11,FALSE)-AVERAGE(Skaters!K3:K623))/STDEV(Skaters!K3:K623)</f>
        <v>-0.55192600337158793</v>
      </c>
      <c r="K491" s="33">
        <f>(VLOOKUP($A491,Skaters!$A1:$V623,12,FALSE)-AVERAGE(Skaters!L3:L623))/STDEV(Skaters!L3:L623)</f>
        <v>-0.46735298015091292</v>
      </c>
      <c r="L491" s="33">
        <f>(VLOOKUP($A491,Skaters!$A1:$V623,13,FALSE)-AVERAGE(Skaters!M3:M623))/STDEV(Skaters!M3:M623)</f>
        <v>-5.5445138242187816E-2</v>
      </c>
      <c r="M491" s="33">
        <f>(VLOOKUP($A491,Skaters!$A1:$V623,14,FALSE)-AVERAGE(Skaters!N3:N623))/STDEV(Skaters!N3:N623)</f>
        <v>-0.62749525631316494</v>
      </c>
      <c r="N491" s="33">
        <f>(VLOOKUP($A491,Skaters!$A1:$V623,15,FALSE)-AVERAGE(Skaters!O3:O623))/STDEV(Skaters!O3:O623)</f>
        <v>-0.75233190699379504</v>
      </c>
      <c r="O491" s="33">
        <f>(VLOOKUP($A491,Skaters!$A1:$V623,16,FALSE)-AVERAGE(Skaters!P3:P623))/STDEV(Skaters!P3:P623)</f>
        <v>-0.49969227263347477</v>
      </c>
      <c r="P491" s="33">
        <f>(VLOOKUP($A491,Skaters!$A1:$V623,17,FALSE)-AVERAGE(Skaters!Q3:Q623))/STDEV(Skaters!Q3:Q623)</f>
        <v>0.69510467062007564</v>
      </c>
      <c r="Q491" s="33">
        <f>(VLOOKUP($A491,Skaters!$A1:$V623,18,FALSE)-AVERAGE(Skaters!R3:R623))/STDEV(Skaters!R3:R623)</f>
        <v>-1.0772924672050765</v>
      </c>
      <c r="R491" s="33">
        <f>(VLOOKUP($A491,Skaters!$A1:$V623,19,FALSE)-AVERAGE(Skaters!S3:S623))/STDEV(Skaters!S3:S623)</f>
        <v>-0.53574654047741987</v>
      </c>
      <c r="S491" s="33">
        <f>(VLOOKUP($A491,Skaters!$A1:$V623,20,FALSE)-AVERAGE(Skaters!T3:T623))/STDEV(Skaters!T3:T623)</f>
        <v>1.5111007146023361</v>
      </c>
      <c r="T491" s="33">
        <f>(VLOOKUP($A491,Skaters!$A1:$V623,21,FALSE)-AVERAGE(Skaters!U3:U623))/STDEV(Skaters!U3:U623)</f>
        <v>1.636709706622052</v>
      </c>
      <c r="U491" s="33">
        <f>(VLOOKUP($A491,Skaters!$A1:$V623,22,FALSE)-AVERAGE(Skaters!V3:V623))/STDEV(Skaters!V3:V623)</f>
        <v>1.0034416171374252</v>
      </c>
      <c r="V491" s="33">
        <f>IFERROR((VLOOKUP($A491,Skaters!A1:X623,23,FALSE)-AVERAGE(Skaters!W3:W623))/STDEV(Skaters!W3:W623),0)</f>
        <v>0</v>
      </c>
      <c r="W491" s="33">
        <f>IFERROR((VLOOKUP($A491,Skaters!A1:X623,24,FALSE)-AVERAGE(Skaters!X3:X623))/STDEV(Skaters!X3:X623),0)</f>
        <v>0</v>
      </c>
    </row>
    <row r="492" spans="1:23" ht="21.25" customHeight="1" x14ac:dyDescent="0.15">
      <c r="A492" s="37" t="s">
        <v>461</v>
      </c>
      <c r="B492" s="38" t="s">
        <v>186</v>
      </c>
      <c r="C492" s="39">
        <v>26</v>
      </c>
      <c r="D492" s="38" t="s">
        <v>103</v>
      </c>
      <c r="E492" s="40">
        <f t="shared" si="14"/>
        <v>-3.2045602974728946</v>
      </c>
      <c r="F492" s="41">
        <f t="shared" si="15"/>
        <v>-7.8160007255436453E-2</v>
      </c>
      <c r="G492" s="42">
        <f>VLOOKUP(A492,Skaters!A1:G623,7,FALSE)</f>
        <v>41</v>
      </c>
      <c r="H492" s="43">
        <f>(VLOOKUP($A492,Skaters!$A1:$V623,8,FALSE)-AVERAGE(Skaters!H3:H623))/STDEV(Skaters!H3:H623)</f>
        <v>-0.59152868258421532</v>
      </c>
      <c r="I492" s="33">
        <f>(VLOOKUP($A492,Skaters!$A1:$V623,10,FALSE)-AVERAGE(Skaters!J3:J623))/STDEV(Skaters!J3:J623)</f>
        <v>-5.4538560087521698E-2</v>
      </c>
      <c r="J492" s="33">
        <f>(VLOOKUP($A492,Skaters!$A1:$V623,11,FALSE)-AVERAGE(Skaters!K3:K623))/STDEV(Skaters!K3:K623)</f>
        <v>-0.49229009017764674</v>
      </c>
      <c r="K492" s="33">
        <f>(VLOOKUP($A492,Skaters!$A1:$V623,12,FALSE)-AVERAGE(Skaters!L3:L623))/STDEV(Skaters!L3:L623)</f>
        <v>-0.33462758822324395</v>
      </c>
      <c r="L492" s="33">
        <f>(VLOOKUP($A492,Skaters!$A1:$V623,13,FALSE)-AVERAGE(Skaters!M3:M623))/STDEV(Skaters!M3:M623)</f>
        <v>-0.41969461398350427</v>
      </c>
      <c r="M492" s="33">
        <f>(VLOOKUP($A492,Skaters!$A1:$V623,14,FALSE)-AVERAGE(Skaters!N3:N623))/STDEV(Skaters!N3:N623)</f>
        <v>-0.65631800147208008</v>
      </c>
      <c r="N492" s="33">
        <f>(VLOOKUP($A492,Skaters!$A1:$V623,15,FALSE)-AVERAGE(Skaters!O3:O623))/STDEV(Skaters!O3:O623)</f>
        <v>-0.77911434189058137</v>
      </c>
      <c r="O492" s="33">
        <f>(VLOOKUP($A492,Skaters!$A1:$V623,16,FALSE)-AVERAGE(Skaters!P3:P623))/STDEV(Skaters!P3:P623)</f>
        <v>-0.81763020062993597</v>
      </c>
      <c r="P492" s="33">
        <f>(VLOOKUP($A492,Skaters!$A1:$V623,17,FALSE)-AVERAGE(Skaters!Q3:Q623))/STDEV(Skaters!Q3:Q623)</f>
        <v>-0.59959901434010698</v>
      </c>
      <c r="Q492" s="33">
        <f>(VLOOKUP($A492,Skaters!$A1:$V623,18,FALSE)-AVERAGE(Skaters!R3:R623))/STDEV(Skaters!R3:R623)</f>
        <v>-0.64129249070370431</v>
      </c>
      <c r="R492" s="33">
        <f>(VLOOKUP($A492,Skaters!$A1:$V623,19,FALSE)-AVERAGE(Skaters!S3:S623))/STDEV(Skaters!S3:S623)</f>
        <v>-0.1300421651387397</v>
      </c>
      <c r="S492" s="33">
        <f>(VLOOKUP($A492,Skaters!$A1:$V623,20,FALSE)-AVERAGE(Skaters!T3:T623))/STDEV(Skaters!T3:T623)</f>
        <v>-0.5134376713131118</v>
      </c>
      <c r="T492" s="33">
        <f>(VLOOKUP($A492,Skaters!$A1:$V623,21,FALSE)-AVERAGE(Skaters!U3:U623))/STDEV(Skaters!U3:U623)</f>
        <v>-0.54367761791656533</v>
      </c>
      <c r="U492" s="33">
        <f>(VLOOKUP($A492,Skaters!$A1:$V623,22,FALSE)-AVERAGE(Skaters!V3:V623))/STDEV(Skaters!V3:V623)</f>
        <v>0.80234749449939158</v>
      </c>
      <c r="V492" s="33">
        <f>IFERROR((VLOOKUP($A492,Skaters!A1:X623,23,FALSE)-AVERAGE(Skaters!W3:W623))/STDEV(Skaters!W3:W623),0)</f>
        <v>0</v>
      </c>
      <c r="W492" s="33">
        <f>IFERROR((VLOOKUP($A492,Skaters!A1:X623,24,FALSE)-AVERAGE(Skaters!X3:X623))/STDEV(Skaters!X3:X623),0)</f>
        <v>0</v>
      </c>
    </row>
    <row r="493" spans="1:23" ht="21.25" customHeight="1" x14ac:dyDescent="0.15">
      <c r="A493" s="44" t="s">
        <v>545</v>
      </c>
      <c r="B493" s="48" t="s">
        <v>78</v>
      </c>
      <c r="C493" s="49">
        <v>35</v>
      </c>
      <c r="D493" s="48" t="s">
        <v>103</v>
      </c>
      <c r="E493" s="40">
        <f t="shared" si="14"/>
        <v>-3.2154743358549496</v>
      </c>
      <c r="F493" s="41">
        <f t="shared" si="15"/>
        <v>-6.990161599684673E-2</v>
      </c>
      <c r="G493" s="42">
        <f>VLOOKUP(A493,Skaters!A1:G623,7,FALSE)</f>
        <v>46</v>
      </c>
      <c r="H493" s="43">
        <f>(VLOOKUP($A493,Skaters!$A1:$V623,8,FALSE)-AVERAGE(Skaters!H3:H623))/STDEV(Skaters!H3:H623)</f>
        <v>-1.1331138937889482</v>
      </c>
      <c r="I493" s="33">
        <f>(VLOOKUP($A493,Skaters!$A1:$V623,10,FALSE)-AVERAGE(Skaters!J3:J623))/STDEV(Skaters!J3:J623)</f>
        <v>-0.51569175391447875</v>
      </c>
      <c r="J493" s="33">
        <f>(VLOOKUP($A493,Skaters!$A1:$V623,11,FALSE)-AVERAGE(Skaters!K3:K623))/STDEV(Skaters!K3:K623)</f>
        <v>-0.99753170642023403</v>
      </c>
      <c r="K493" s="33">
        <f>(VLOOKUP($A493,Skaters!$A1:$V623,12,FALSE)-AVERAGE(Skaters!L3:L623))/STDEV(Skaters!L3:L623)</f>
        <v>-0.86896895402259278</v>
      </c>
      <c r="L493" s="33">
        <f>(VLOOKUP($A493,Skaters!$A1:$V623,13,FALSE)-AVERAGE(Skaters!M3:M623))/STDEV(Skaters!M3:M623)</f>
        <v>-0.28573023113481621</v>
      </c>
      <c r="M493" s="33">
        <f>(VLOOKUP($A493,Skaters!$A1:$V623,14,FALSE)-AVERAGE(Skaters!N3:N623))/STDEV(Skaters!N3:N623)</f>
        <v>-0.77325472066349232</v>
      </c>
      <c r="N493" s="33">
        <f>(VLOOKUP($A493,Skaters!$A1:$V623,15,FALSE)-AVERAGE(Skaters!O3:O623))/STDEV(Skaters!O3:O623)</f>
        <v>-0.88777332116268759</v>
      </c>
      <c r="O493" s="33">
        <f>(VLOOKUP($A493,Skaters!$A1:$V623,16,FALSE)-AVERAGE(Skaters!P3:P623))/STDEV(Skaters!P3:P623)</f>
        <v>-0.40859082889048504</v>
      </c>
      <c r="P493" s="33">
        <f>(VLOOKUP($A493,Skaters!$A1:$V623,17,FALSE)-AVERAGE(Skaters!Q3:Q623))/STDEV(Skaters!Q3:Q623)</f>
        <v>1.3006293764168104</v>
      </c>
      <c r="Q493" s="33">
        <f>(VLOOKUP($A493,Skaters!$A1:$V623,18,FALSE)-AVERAGE(Skaters!R3:R623))/STDEV(Skaters!R3:R623)</f>
        <v>-0.12015649433224804</v>
      </c>
      <c r="R493" s="33">
        <f>(VLOOKUP($A493,Skaters!$A1:$V623,19,FALSE)-AVERAGE(Skaters!S3:S623))/STDEV(Skaters!S3:S623)</f>
        <v>-0.26615182495887474</v>
      </c>
      <c r="S493" s="33">
        <f>(VLOOKUP($A493,Skaters!$A1:$V623,20,FALSE)-AVERAGE(Skaters!T3:T623))/STDEV(Skaters!T3:T623)</f>
        <v>-0.27632074080041208</v>
      </c>
      <c r="T493" s="33">
        <f>(VLOOKUP($A493,Skaters!$A1:$V623,21,FALSE)-AVERAGE(Skaters!U3:U623))/STDEV(Skaters!U3:U623)</f>
        <v>-0.26597559374501023</v>
      </c>
      <c r="U493" s="33">
        <f>(VLOOKUP($A493,Skaters!$A1:$V623,22,FALSE)-AVERAGE(Skaters!V3:V623))/STDEV(Skaters!V3:V623)</f>
        <v>0.8884429956750749</v>
      </c>
      <c r="V493" s="33">
        <f>IFERROR((VLOOKUP($A493,Skaters!A1:X623,23,FALSE)-AVERAGE(Skaters!W3:W623))/STDEV(Skaters!W3:W623),0)</f>
        <v>0</v>
      </c>
      <c r="W493" s="33">
        <f>IFERROR((VLOOKUP($A493,Skaters!A1:X623,24,FALSE)-AVERAGE(Skaters!X3:X623))/STDEV(Skaters!X3:X623),0)</f>
        <v>0</v>
      </c>
    </row>
    <row r="494" spans="1:23" ht="21.25" customHeight="1" x14ac:dyDescent="0.2">
      <c r="A494" s="47" t="s">
        <v>643</v>
      </c>
      <c r="B494" s="38" t="s">
        <v>135</v>
      </c>
      <c r="C494" s="39">
        <v>22</v>
      </c>
      <c r="D494" s="38" t="s">
        <v>84</v>
      </c>
      <c r="E494" s="40">
        <f t="shared" si="14"/>
        <v>-3.2195227925301309</v>
      </c>
      <c r="F494" s="41">
        <f t="shared" si="15"/>
        <v>-8.0488069813253266E-2</v>
      </c>
      <c r="G494" s="42">
        <f>VLOOKUP(A494,Skaters!A1:G623,7,FALSE)</f>
        <v>40</v>
      </c>
      <c r="H494" s="43">
        <f>(VLOOKUP($A494,Skaters!$A1:$V623,8,FALSE)-AVERAGE(Skaters!H3:H623))/STDEV(Skaters!H3:H623)</f>
        <v>0.72276429434029277</v>
      </c>
      <c r="I494" s="33">
        <f>(VLOOKUP($A494,Skaters!$A1:$V623,10,FALSE)-AVERAGE(Skaters!J3:J623))/STDEV(Skaters!J3:J623)</f>
        <v>-1.0993457784850824</v>
      </c>
      <c r="J494" s="33">
        <f>(VLOOKUP($A494,Skaters!$A1:$V623,11,FALSE)-AVERAGE(Skaters!K3:K623))/STDEV(Skaters!K3:K623)</f>
        <v>-1.0506091830350952</v>
      </c>
      <c r="K494" s="33">
        <f>(VLOOKUP($A494,Skaters!$A1:$V623,12,FALSE)-AVERAGE(Skaters!L3:L623))/STDEV(Skaters!L3:L623)</f>
        <v>-1.177279609761325</v>
      </c>
      <c r="L494" s="33">
        <f>(VLOOKUP($A494,Skaters!$A1:$V623,13,FALSE)-AVERAGE(Skaters!M3:M623))/STDEV(Skaters!M3:M623)</f>
        <v>-1.0924437724901288</v>
      </c>
      <c r="M494" s="33">
        <f>(VLOOKUP($A494,Skaters!$A1:$V623,14,FALSE)-AVERAGE(Skaters!N3:N623))/STDEV(Skaters!N3:N623)</f>
        <v>-0.8017444754540205</v>
      </c>
      <c r="N494" s="33">
        <f>(VLOOKUP($A494,Skaters!$A1:$V623,15,FALSE)-AVERAGE(Skaters!O3:O623))/STDEV(Skaters!O3:O623)</f>
        <v>-0.89972574386648985</v>
      </c>
      <c r="O494" s="33">
        <f>(VLOOKUP($A494,Skaters!$A1:$V623,16,FALSE)-AVERAGE(Skaters!P3:P623))/STDEV(Skaters!P3:P623)</f>
        <v>0.77844172540030543</v>
      </c>
      <c r="P494" s="33">
        <f>(VLOOKUP($A494,Skaters!$A1:$V623,17,FALSE)-AVERAGE(Skaters!Q3:Q623))/STDEV(Skaters!Q3:Q623)</f>
        <v>0.55213751454608806</v>
      </c>
      <c r="Q494" s="33">
        <f>(VLOOKUP($A494,Skaters!$A1:$V623,18,FALSE)-AVERAGE(Skaters!R3:R623))/STDEV(Skaters!R3:R623)</f>
        <v>0.14415995994636016</v>
      </c>
      <c r="R494" s="33">
        <f>(VLOOKUP($A494,Skaters!$A1:$V623,19,FALSE)-AVERAGE(Skaters!S3:S623))/STDEV(Skaters!S3:S623)</f>
        <v>-1.0233342813337278</v>
      </c>
      <c r="S494" s="33">
        <f>(VLOOKUP($A494,Skaters!$A1:$V623,20,FALSE)-AVERAGE(Skaters!T3:T623))/STDEV(Skaters!T3:T623)</f>
        <v>-0.5927671975926263</v>
      </c>
      <c r="T494" s="33">
        <f>(VLOOKUP($A494,Skaters!$A1:$V623,21,FALSE)-AVERAGE(Skaters!U3:U623))/STDEV(Skaters!U3:U623)</f>
        <v>-0.64690234740083585</v>
      </c>
      <c r="U494" s="33">
        <f>(VLOOKUP($A494,Skaters!$A1:$V623,22,FALSE)-AVERAGE(Skaters!V3:V623))/STDEV(Skaters!V3:V623)</f>
        <v>-1.2078191348136267</v>
      </c>
      <c r="V494" s="33">
        <f>IFERROR((VLOOKUP($A494,Skaters!A1:X623,23,FALSE)-AVERAGE(Skaters!W3:W623))/STDEV(Skaters!W3:W623),0)</f>
        <v>0</v>
      </c>
      <c r="W494" s="33">
        <f>IFERROR((VLOOKUP($A494,Skaters!A1:X623,24,FALSE)-AVERAGE(Skaters!X3:X623))/STDEV(Skaters!X3:X623),0)</f>
        <v>0</v>
      </c>
    </row>
    <row r="495" spans="1:23" ht="21.25" customHeight="1" x14ac:dyDescent="0.15">
      <c r="A495" s="37" t="s">
        <v>633</v>
      </c>
      <c r="B495" s="38" t="s">
        <v>122</v>
      </c>
      <c r="C495" s="39">
        <v>31</v>
      </c>
      <c r="D495" s="38" t="s">
        <v>84</v>
      </c>
      <c r="E495" s="40">
        <f t="shared" si="14"/>
        <v>-3.2359672615337356</v>
      </c>
      <c r="F495" s="41">
        <f t="shared" si="15"/>
        <v>-7.8926030769115502E-2</v>
      </c>
      <c r="G495" s="42">
        <f>VLOOKUP(A495,Skaters!A1:G623,7,FALSE)</f>
        <v>41</v>
      </c>
      <c r="H495" s="43">
        <f>(VLOOKUP($A495,Skaters!$A1:$V623,8,FALSE)-AVERAGE(Skaters!H3:H623))/STDEV(Skaters!H3:H623)</f>
        <v>-0.1103352512827506</v>
      </c>
      <c r="I495" s="33">
        <f>(VLOOKUP($A495,Skaters!$A1:$V623,10,FALSE)-AVERAGE(Skaters!J3:J623))/STDEV(Skaters!J3:J623)</f>
        <v>-1.100514132957404</v>
      </c>
      <c r="J495" s="33">
        <f>(VLOOKUP($A495,Skaters!$A1:$V623,11,FALSE)-AVERAGE(Skaters!K3:K623))/STDEV(Skaters!K3:K623)</f>
        <v>-0.9250306599016086</v>
      </c>
      <c r="K495" s="33">
        <f>(VLOOKUP($A495,Skaters!$A1:$V623,12,FALSE)-AVERAGE(Skaters!L3:L623))/STDEV(Skaters!L3:L623)</f>
        <v>-1.099024888556035</v>
      </c>
      <c r="L495" s="33">
        <f>(VLOOKUP($A495,Skaters!$A1:$V623,13,FALSE)-AVERAGE(Skaters!M3:M623))/STDEV(Skaters!M3:M623)</f>
        <v>-1.0524347900547537</v>
      </c>
      <c r="M495" s="33">
        <f>(VLOOKUP($A495,Skaters!$A1:$V623,14,FALSE)-AVERAGE(Skaters!N3:N623))/STDEV(Skaters!N3:N623)</f>
        <v>-0.81486031641120538</v>
      </c>
      <c r="N495" s="33">
        <f>(VLOOKUP($A495,Skaters!$A1:$V623,15,FALSE)-AVERAGE(Skaters!O3:O623))/STDEV(Skaters!O3:O623)</f>
        <v>-0.92561823568924406</v>
      </c>
      <c r="O495" s="33">
        <f>(VLOOKUP($A495,Skaters!$A1:$V623,16,FALSE)-AVERAGE(Skaters!P3:P623))/STDEV(Skaters!P3:P623)</f>
        <v>0.63006879351580669</v>
      </c>
      <c r="P495" s="33">
        <f>(VLOOKUP($A495,Skaters!$A1:$V623,17,FALSE)-AVERAGE(Skaters!Q3:Q623))/STDEV(Skaters!Q3:Q623)</f>
        <v>-0.10905288689648023</v>
      </c>
      <c r="Q495" s="33">
        <f>(VLOOKUP($A495,Skaters!$A1:$V623,18,FALSE)-AVERAGE(Skaters!R3:R623))/STDEV(Skaters!R3:R623)</f>
        <v>0.13756176355346825</v>
      </c>
      <c r="R495" s="33">
        <f>(VLOOKUP($A495,Skaters!$A1:$V623,19,FALSE)-AVERAGE(Skaters!S3:S623))/STDEV(Skaters!S3:S623)</f>
        <v>-1.0413533631118288</v>
      </c>
      <c r="S495" s="33">
        <f>(VLOOKUP($A495,Skaters!$A1:$V623,20,FALSE)-AVERAGE(Skaters!T3:T623))/STDEV(Skaters!T3:T623)</f>
        <v>-0.5927671975926263</v>
      </c>
      <c r="T495" s="33">
        <f>(VLOOKUP($A495,Skaters!$A1:$V623,21,FALSE)-AVERAGE(Skaters!U3:U623))/STDEV(Skaters!U3:U623)</f>
        <v>-0.64690234740083585</v>
      </c>
      <c r="U495" s="33">
        <f>(VLOOKUP($A495,Skaters!$A1:$V623,22,FALSE)-AVERAGE(Skaters!V3:V623))/STDEV(Skaters!V3:V623)</f>
        <v>-1.2078191348136267</v>
      </c>
      <c r="V495" s="33">
        <f>IFERROR((VLOOKUP($A495,Skaters!A1:X623,23,FALSE)-AVERAGE(Skaters!W3:W623))/STDEV(Skaters!W3:W623),0)</f>
        <v>0</v>
      </c>
      <c r="W495" s="33">
        <f>IFERROR((VLOOKUP($A495,Skaters!A1:X623,24,FALSE)-AVERAGE(Skaters!X3:X623))/STDEV(Skaters!X3:X623),0)</f>
        <v>0</v>
      </c>
    </row>
    <row r="496" spans="1:23" ht="21.25" customHeight="1" x14ac:dyDescent="0.15">
      <c r="A496" s="44" t="s">
        <v>582</v>
      </c>
      <c r="B496" s="48" t="s">
        <v>58</v>
      </c>
      <c r="C496" s="49">
        <v>32</v>
      </c>
      <c r="D496" s="48" t="s">
        <v>59</v>
      </c>
      <c r="E496" s="40">
        <f t="shared" si="14"/>
        <v>-3.2440643836645484</v>
      </c>
      <c r="F496" s="41">
        <f t="shared" si="15"/>
        <v>-7.2090319636989961E-2</v>
      </c>
      <c r="G496" s="42">
        <f>VLOOKUP(A496,Skaters!A1:G623,7,FALSE)</f>
        <v>45</v>
      </c>
      <c r="H496" s="43">
        <f>(VLOOKUP($A496,Skaters!$A1:$V623,8,FALSE)-AVERAGE(Skaters!H3:H623))/STDEV(Skaters!H3:H623)</f>
        <v>-1.5743990233689944</v>
      </c>
      <c r="I496" s="33">
        <f>(VLOOKUP($A496,Skaters!$A1:$V623,10,FALSE)-AVERAGE(Skaters!J3:J623))/STDEV(Skaters!J3:J623)</f>
        <v>-0.63401101484023803</v>
      </c>
      <c r="J496" s="33">
        <f>(VLOOKUP($A496,Skaters!$A1:$V623,11,FALSE)-AVERAGE(Skaters!K3:K623))/STDEV(Skaters!K3:K623)</f>
        <v>-0.99929515604964758</v>
      </c>
      <c r="K496" s="33">
        <f>(VLOOKUP($A496,Skaters!$A1:$V623,12,FALSE)-AVERAGE(Skaters!L3:L623))/STDEV(Skaters!L3:L623)</f>
        <v>-0.92582453451402913</v>
      </c>
      <c r="L496" s="33">
        <f>(VLOOKUP($A496,Skaters!$A1:$V623,13,FALSE)-AVERAGE(Skaters!M3:M623))/STDEV(Skaters!M3:M623)</f>
        <v>-0.58095682631383794</v>
      </c>
      <c r="M496" s="33">
        <f>(VLOOKUP($A496,Skaters!$A1:$V623,14,FALSE)-AVERAGE(Skaters!N3:N623))/STDEV(Skaters!N3:N623)</f>
        <v>-0.80573964047285529</v>
      </c>
      <c r="N496" s="33">
        <f>(VLOOKUP($A496,Skaters!$A1:$V623,15,FALSE)-AVERAGE(Skaters!O3:O623))/STDEV(Skaters!O3:O623)</f>
        <v>-0.91795869121348561</v>
      </c>
      <c r="O496" s="33">
        <f>(VLOOKUP($A496,Skaters!$A1:$V623,16,FALSE)-AVERAGE(Skaters!P3:P623))/STDEV(Skaters!P3:P623)</f>
        <v>-9.7969198825964554E-2</v>
      </c>
      <c r="P496" s="33">
        <f>(VLOOKUP($A496,Skaters!$A1:$V623,17,FALSE)-AVERAGE(Skaters!Q3:Q623))/STDEV(Skaters!Q3:Q623)</f>
        <v>0.29165520353804542</v>
      </c>
      <c r="Q496" s="33">
        <f>(VLOOKUP($A496,Skaters!$A1:$V623,18,FALSE)-AVERAGE(Skaters!R3:R623))/STDEV(Skaters!R3:R623)</f>
        <v>-1.3873496421374865E-2</v>
      </c>
      <c r="R496" s="33">
        <f>(VLOOKUP($A496,Skaters!$A1:$V623,19,FALSE)-AVERAGE(Skaters!S3:S623))/STDEV(Skaters!S3:S623)</f>
        <v>-0.63182102062811862</v>
      </c>
      <c r="S496" s="33">
        <f>(VLOOKUP($A496,Skaters!$A1:$V623,20,FALSE)-AVERAGE(Skaters!T3:T623))/STDEV(Skaters!T3:T623)</f>
        <v>-0.32243243656072762</v>
      </c>
      <c r="T496" s="33">
        <f>(VLOOKUP($A496,Skaters!$A1:$V623,21,FALSE)-AVERAGE(Skaters!U3:U623))/STDEV(Skaters!U3:U623)</f>
        <v>-0.20488100071156928</v>
      </c>
      <c r="U496" s="33">
        <f>(VLOOKUP($A496,Skaters!$A1:$V623,22,FALSE)-AVERAGE(Skaters!V3:V623))/STDEV(Skaters!V3:V623)</f>
        <v>0.55438366140115547</v>
      </c>
      <c r="V496" s="33">
        <f>IFERROR((VLOOKUP($A496,Skaters!A1:X623,23,FALSE)-AVERAGE(Skaters!W3:W623))/STDEV(Skaters!W3:W623),0)</f>
        <v>0</v>
      </c>
      <c r="W496" s="33">
        <f>IFERROR((VLOOKUP($A496,Skaters!A1:X623,24,FALSE)-AVERAGE(Skaters!X3:X623))/STDEV(Skaters!X3:X623),0)</f>
        <v>0</v>
      </c>
    </row>
    <row r="497" spans="1:23" ht="21.25" customHeight="1" x14ac:dyDescent="0.2">
      <c r="A497" s="47" t="s">
        <v>560</v>
      </c>
      <c r="B497" s="38" t="s">
        <v>138</v>
      </c>
      <c r="C497" s="39">
        <v>23</v>
      </c>
      <c r="D497" s="38" t="s">
        <v>84</v>
      </c>
      <c r="E497" s="40">
        <f t="shared" si="14"/>
        <v>-3.258311983115191</v>
      </c>
      <c r="F497" s="41">
        <f t="shared" si="15"/>
        <v>-7.5774697281748626E-2</v>
      </c>
      <c r="G497" s="42">
        <f>VLOOKUP(A497,Skaters!A1:G623,7,FALSE)</f>
        <v>43</v>
      </c>
      <c r="H497" s="43">
        <f>(VLOOKUP($A497,Skaters!$A1:$V623,8,FALSE)-AVERAGE(Skaters!H3:H623))/STDEV(Skaters!H3:H623)</f>
        <v>0.77145921693691677</v>
      </c>
      <c r="I497" s="33">
        <f>(VLOOKUP($A497,Skaters!$A1:$V623,10,FALSE)-AVERAGE(Skaters!J3:J623))/STDEV(Skaters!J3:J623)</f>
        <v>-1.1076678855996034</v>
      </c>
      <c r="J497" s="33">
        <f>(VLOOKUP($A497,Skaters!$A1:$V623,11,FALSE)-AVERAGE(Skaters!K3:K623))/STDEV(Skaters!K3:K623)</f>
        <v>-0.40320875165791342</v>
      </c>
      <c r="K497" s="33">
        <f>(VLOOKUP($A497,Skaters!$A1:$V623,12,FALSE)-AVERAGE(Skaters!L3:L623))/STDEV(Skaters!L3:L623)</f>
        <v>-0.77493278891565998</v>
      </c>
      <c r="L497" s="33">
        <f>(VLOOKUP($A497,Skaters!$A1:$V623,13,FALSE)-AVERAGE(Skaters!M3:M623))/STDEV(Skaters!M3:M623)</f>
        <v>-1.3218657176342545</v>
      </c>
      <c r="M497" s="33">
        <f>(VLOOKUP($A497,Skaters!$A1:$V623,14,FALSE)-AVERAGE(Skaters!N3:N623))/STDEV(Skaters!N3:N623)</f>
        <v>-0.8061253574579218</v>
      </c>
      <c r="N497" s="33">
        <f>(VLOOKUP($A497,Skaters!$A1:$V623,15,FALSE)-AVERAGE(Skaters!O3:O623))/STDEV(Skaters!O3:O623)</f>
        <v>-0.90837421344101055</v>
      </c>
      <c r="O497" s="33">
        <f>(VLOOKUP($A497,Skaters!$A1:$V623,16,FALSE)-AVERAGE(Skaters!P3:P623))/STDEV(Skaters!P3:P623)</f>
        <v>2.2166531970349248</v>
      </c>
      <c r="P497" s="33">
        <f>(VLOOKUP($A497,Skaters!$A1:$V623,17,FALSE)-AVERAGE(Skaters!Q3:Q623))/STDEV(Skaters!Q3:Q623)</f>
        <v>1.7431690960475461</v>
      </c>
      <c r="Q497" s="33">
        <f>(VLOOKUP($A497,Skaters!$A1:$V623,18,FALSE)-AVERAGE(Skaters!R3:R623))/STDEV(Skaters!R3:R623)</f>
        <v>-1.733848611817334</v>
      </c>
      <c r="R497" s="33">
        <f>(VLOOKUP($A497,Skaters!$A1:$V623,19,FALSE)-AVERAGE(Skaters!S3:S623))/STDEV(Skaters!S3:S623)</f>
        <v>-1.1019785824328734</v>
      </c>
      <c r="S497" s="33">
        <f>(VLOOKUP($A497,Skaters!$A1:$V623,20,FALSE)-AVERAGE(Skaters!T3:T623))/STDEV(Skaters!T3:T623)</f>
        <v>-0.5927671975926263</v>
      </c>
      <c r="T497" s="33">
        <f>(VLOOKUP($A497,Skaters!$A1:$V623,21,FALSE)-AVERAGE(Skaters!U3:U623))/STDEV(Skaters!U3:U623)</f>
        <v>-0.64690234740083585</v>
      </c>
      <c r="U497" s="33">
        <f>(VLOOKUP($A497,Skaters!$A1:$V623,22,FALSE)-AVERAGE(Skaters!V3:V623))/STDEV(Skaters!V3:V623)</f>
        <v>-1.2078191348136267</v>
      </c>
      <c r="V497" s="33">
        <f>IFERROR((VLOOKUP($A497,Skaters!A1:X623,23,FALSE)-AVERAGE(Skaters!W3:W623))/STDEV(Skaters!W3:W623),0)</f>
        <v>0</v>
      </c>
      <c r="W497" s="33">
        <f>IFERROR((VLOOKUP($A497,Skaters!A1:X623,24,FALSE)-AVERAGE(Skaters!X3:X623))/STDEV(Skaters!X3:X623),0)</f>
        <v>0</v>
      </c>
    </row>
    <row r="498" spans="1:23" ht="21.25" customHeight="1" x14ac:dyDescent="0.15">
      <c r="A498" s="44" t="s">
        <v>463</v>
      </c>
      <c r="B498" s="48" t="s">
        <v>74</v>
      </c>
      <c r="C498" s="49">
        <v>22</v>
      </c>
      <c r="D498" s="48" t="s">
        <v>60</v>
      </c>
      <c r="E498" s="40">
        <f t="shared" si="14"/>
        <v>-3.2621071770717509</v>
      </c>
      <c r="F498" s="41">
        <f t="shared" si="15"/>
        <v>-7.9563589684676847E-2</v>
      </c>
      <c r="G498" s="42">
        <f>VLOOKUP(A498,Skaters!A1:G623,7,FALSE)</f>
        <v>41</v>
      </c>
      <c r="H498" s="43">
        <f>(VLOOKUP($A498,Skaters!$A1:$V623,8,FALSE)-AVERAGE(Skaters!H3:H623))/STDEV(Skaters!H3:H623)</f>
        <v>-0.66953315382457179</v>
      </c>
      <c r="I498" s="33">
        <f>(VLOOKUP($A498,Skaters!$A1:$V623,10,FALSE)-AVERAGE(Skaters!J3:J623))/STDEV(Skaters!J3:J623)</f>
        <v>-0.36662908590578031</v>
      </c>
      <c r="J498" s="33">
        <f>(VLOOKUP($A498,Skaters!$A1:$V623,11,FALSE)-AVERAGE(Skaters!K3:K623))/STDEV(Skaters!K3:K623)</f>
        <v>-0.58169354170838838</v>
      </c>
      <c r="K498" s="33">
        <f>(VLOOKUP($A498,Skaters!$A1:$V623,12,FALSE)-AVERAGE(Skaters!L3:L623))/STDEV(Skaters!L3:L623)</f>
        <v>-0.53778051360014478</v>
      </c>
      <c r="L498" s="33">
        <f>(VLOOKUP($A498,Skaters!$A1:$V623,13,FALSE)-AVERAGE(Skaters!M3:M623))/STDEV(Skaters!M3:M623)</f>
        <v>-0.38461472788853351</v>
      </c>
      <c r="M498" s="33">
        <f>(VLOOKUP($A498,Skaters!$A1:$V623,14,FALSE)-AVERAGE(Skaters!N3:N623))/STDEV(Skaters!N3:N623)</f>
        <v>-0.11471678825366385</v>
      </c>
      <c r="N498" s="33">
        <f>(VLOOKUP($A498,Skaters!$A1:$V623,15,FALSE)-AVERAGE(Skaters!O3:O623))/STDEV(Skaters!O3:O623)</f>
        <v>-0.20154108462630313</v>
      </c>
      <c r="O498" s="33">
        <f>(VLOOKUP($A498,Skaters!$A1:$V623,16,FALSE)-AVERAGE(Skaters!P3:P623))/STDEV(Skaters!P3:P623)</f>
        <v>-0.78004975818217392</v>
      </c>
      <c r="P498" s="33">
        <f>(VLOOKUP($A498,Skaters!$A1:$V623,17,FALSE)-AVERAGE(Skaters!Q3:Q623))/STDEV(Skaters!Q3:Q623)</f>
        <v>-0.94845421934968466</v>
      </c>
      <c r="Q498" s="33">
        <f>(VLOOKUP($A498,Skaters!$A1:$V623,18,FALSE)-AVERAGE(Skaters!R3:R623))/STDEV(Skaters!R3:R623)</f>
        <v>-0.94757897876057184</v>
      </c>
      <c r="R498" s="33">
        <f>(VLOOKUP($A498,Skaters!$A1:$V623,19,FALSE)-AVERAGE(Skaters!S3:S623))/STDEV(Skaters!S3:S623)</f>
        <v>-0.39313471350583129</v>
      </c>
      <c r="S498" s="33">
        <f>(VLOOKUP($A498,Skaters!$A1:$V623,20,FALSE)-AVERAGE(Skaters!T3:T623))/STDEV(Skaters!T3:T623)</f>
        <v>-0.18807372780546858</v>
      </c>
      <c r="T498" s="33">
        <f>(VLOOKUP($A498,Skaters!$A1:$V623,21,FALSE)-AVERAGE(Skaters!U3:U623))/STDEV(Skaters!U3:U623)</f>
        <v>1.2919442951736977E-2</v>
      </c>
      <c r="U498" s="33">
        <f>(VLOOKUP($A498,Skaters!$A1:$V623,22,FALSE)-AVERAGE(Skaters!V3:V623))/STDEV(Skaters!V3:V623)</f>
        <v>0.55742629342231398</v>
      </c>
      <c r="V498" s="33">
        <f>IFERROR((VLOOKUP($A498,Skaters!A1:X623,23,FALSE)-AVERAGE(Skaters!W3:W623))/STDEV(Skaters!W3:W623),0)</f>
        <v>0</v>
      </c>
      <c r="W498" s="33">
        <f>IFERROR((VLOOKUP($A498,Skaters!A1:X623,24,FALSE)-AVERAGE(Skaters!X3:X623))/STDEV(Skaters!X3:X623),0)</f>
        <v>0</v>
      </c>
    </row>
    <row r="499" spans="1:23" ht="21.25" customHeight="1" x14ac:dyDescent="0.2">
      <c r="A499" s="47" t="s">
        <v>533</v>
      </c>
      <c r="B499" s="38" t="s">
        <v>163</v>
      </c>
      <c r="C499" s="39">
        <v>25</v>
      </c>
      <c r="D499" s="38" t="s">
        <v>84</v>
      </c>
      <c r="E499" s="40">
        <f t="shared" si="14"/>
        <v>-3.2642422105883711</v>
      </c>
      <c r="F499" s="41">
        <f t="shared" si="15"/>
        <v>-7.7720052633056452E-2</v>
      </c>
      <c r="G499" s="42">
        <f>VLOOKUP(A499,Skaters!A1:G623,7,FALSE)</f>
        <v>42</v>
      </c>
      <c r="H499" s="43">
        <f>(VLOOKUP($A499,Skaters!$A1:$V623,8,FALSE)-AVERAGE(Skaters!H3:H623))/STDEV(Skaters!H3:H623)</f>
        <v>1.1245123977858813</v>
      </c>
      <c r="I499" s="33">
        <f>(VLOOKUP($A499,Skaters!$A1:$V623,10,FALSE)-AVERAGE(Skaters!J3:J623))/STDEV(Skaters!J3:J623)</f>
        <v>-0.73748696149483872</v>
      </c>
      <c r="J499" s="33">
        <f>(VLOOKUP($A499,Skaters!$A1:$V623,11,FALSE)-AVERAGE(Skaters!K3:K623))/STDEV(Skaters!K3:K623)</f>
        <v>-1.004146675776254</v>
      </c>
      <c r="K499" s="33">
        <f>(VLOOKUP($A499,Skaters!$A1:$V623,12,FALSE)-AVERAGE(Skaters!L3:L623))/STDEV(Skaters!L3:L623)</f>
        <v>-0.97762421191082749</v>
      </c>
      <c r="L499" s="33">
        <f>(VLOOKUP($A499,Skaters!$A1:$V623,13,FALSE)-AVERAGE(Skaters!M3:M623))/STDEV(Skaters!M3:M623)</f>
        <v>-0.63998614938909182</v>
      </c>
      <c r="M499" s="33">
        <f>(VLOOKUP($A499,Skaters!$A1:$V623,14,FALSE)-AVERAGE(Skaters!N3:N623))/STDEV(Skaters!N3:N623)</f>
        <v>-0.7921110466389627</v>
      </c>
      <c r="N499" s="33">
        <f>(VLOOKUP($A499,Skaters!$A1:$V623,15,FALSE)-AVERAGE(Skaters!O3:O623))/STDEV(Skaters!O3:O623)</f>
        <v>-0.8807080173148174</v>
      </c>
      <c r="O499" s="33">
        <f>(VLOOKUP($A499,Skaters!$A1:$V623,16,FALSE)-AVERAGE(Skaters!P3:P623))/STDEV(Skaters!P3:P623)</f>
        <v>2.0535703663602956</v>
      </c>
      <c r="P499" s="33">
        <f>(VLOOKUP($A499,Skaters!$A1:$V623,17,FALSE)-AVERAGE(Skaters!Q3:Q623))/STDEV(Skaters!Q3:Q623)</f>
        <v>0.29936168877493152</v>
      </c>
      <c r="Q499" s="33">
        <f>(VLOOKUP($A499,Skaters!$A1:$V623,18,FALSE)-AVERAGE(Skaters!R3:R623))/STDEV(Skaters!R3:R623)</f>
        <v>-2.0554847729736645</v>
      </c>
      <c r="R499" s="33">
        <f>(VLOOKUP($A499,Skaters!$A1:$V623,19,FALSE)-AVERAGE(Skaters!S3:S623))/STDEV(Skaters!S3:S623)</f>
        <v>-0.87945047780596941</v>
      </c>
      <c r="S499" s="33">
        <f>(VLOOKUP($A499,Skaters!$A1:$V623,20,FALSE)-AVERAGE(Skaters!T3:T623))/STDEV(Skaters!T3:T623)</f>
        <v>-0.5927671975926263</v>
      </c>
      <c r="T499" s="33">
        <f>(VLOOKUP($A499,Skaters!$A1:$V623,21,FALSE)-AVERAGE(Skaters!U3:U623))/STDEV(Skaters!U3:U623)</f>
        <v>-0.64690234740083585</v>
      </c>
      <c r="U499" s="33">
        <f>(VLOOKUP($A499,Skaters!$A1:$V623,22,FALSE)-AVERAGE(Skaters!V3:V623))/STDEV(Skaters!V3:V623)</f>
        <v>-1.2078191348136267</v>
      </c>
      <c r="V499" s="33">
        <f>IFERROR((VLOOKUP($A499,Skaters!A1:X623,23,FALSE)-AVERAGE(Skaters!W3:W623))/STDEV(Skaters!W3:W623),0)</f>
        <v>0</v>
      </c>
      <c r="W499" s="33">
        <f>IFERROR((VLOOKUP($A499,Skaters!A1:X623,24,FALSE)-AVERAGE(Skaters!X3:X623))/STDEV(Skaters!X3:X623),0)</f>
        <v>0</v>
      </c>
    </row>
    <row r="500" spans="1:23" ht="21.25" customHeight="1" x14ac:dyDescent="0.15">
      <c r="A500" s="44" t="s">
        <v>566</v>
      </c>
      <c r="B500" s="45" t="s">
        <v>95</v>
      </c>
      <c r="C500" s="46">
        <v>28</v>
      </c>
      <c r="D500" s="45" t="s">
        <v>60</v>
      </c>
      <c r="E500" s="40">
        <f t="shared" si="14"/>
        <v>-3.2713577779540906</v>
      </c>
      <c r="F500" s="41">
        <f t="shared" si="15"/>
        <v>-8.1783944448852258E-2</v>
      </c>
      <c r="G500" s="42">
        <f>VLOOKUP(A500,Skaters!A1:G623,7,FALSE)</f>
        <v>40</v>
      </c>
      <c r="H500" s="43">
        <f>(VLOOKUP($A500,Skaters!$A1:$V623,8,FALSE)-AVERAGE(Skaters!H3:H623))/STDEV(Skaters!H3:H623)</f>
        <v>-0.76419617134484086</v>
      </c>
      <c r="I500" s="33">
        <f>(VLOOKUP($A500,Skaters!$A1:$V623,10,FALSE)-AVERAGE(Skaters!J3:J623))/STDEV(Skaters!J3:J623)</f>
        <v>-0.22880467288164355</v>
      </c>
      <c r="J500" s="33">
        <f>(VLOOKUP($A500,Skaters!$A1:$V623,11,FALSE)-AVERAGE(Skaters!K3:K623))/STDEV(Skaters!K3:K623)</f>
        <v>-1.0251254969558932</v>
      </c>
      <c r="K500" s="33">
        <f>(VLOOKUP($A500,Skaters!$A1:$V623,12,FALSE)-AVERAGE(Skaters!L3:L623))/STDEV(Skaters!L3:L623)</f>
        <v>-0.75111137909476777</v>
      </c>
      <c r="L500" s="33">
        <f>(VLOOKUP($A500,Skaters!$A1:$V623,13,FALSE)-AVERAGE(Skaters!M3:M623))/STDEV(Skaters!M3:M623)</f>
        <v>-0.81675640079067358</v>
      </c>
      <c r="M500" s="33">
        <f>(VLOOKUP($A500,Skaters!$A1:$V623,14,FALSE)-AVERAGE(Skaters!N3:N623))/STDEV(Skaters!N3:N623)</f>
        <v>-0.78060288620579621</v>
      </c>
      <c r="N500" s="33">
        <f>(VLOOKUP($A500,Skaters!$A1:$V623,15,FALSE)-AVERAGE(Skaters!O3:O623))/STDEV(Skaters!O3:O623)</f>
        <v>-0.89460132328956665</v>
      </c>
      <c r="O500" s="33">
        <f>(VLOOKUP($A500,Skaters!$A1:$V623,16,FALSE)-AVERAGE(Skaters!P3:P623))/STDEV(Skaters!P3:P623)</f>
        <v>-8.4522685534295622E-2</v>
      </c>
      <c r="P500" s="33">
        <f>(VLOOKUP($A500,Skaters!$A1:$V623,17,FALSE)-AVERAGE(Skaters!Q3:Q623))/STDEV(Skaters!Q3:Q623)</f>
        <v>0.27757759115661107</v>
      </c>
      <c r="Q500" s="33">
        <f>(VLOOKUP($A500,Skaters!$A1:$V623,18,FALSE)-AVERAGE(Skaters!R3:R623))/STDEV(Skaters!R3:R623)</f>
        <v>-0.22154719850201759</v>
      </c>
      <c r="R500" s="33">
        <f>(VLOOKUP($A500,Skaters!$A1:$V623,19,FALSE)-AVERAGE(Skaters!S3:S623))/STDEV(Skaters!S3:S623)</f>
        <v>-0.14816574352811102</v>
      </c>
      <c r="S500" s="33">
        <f>(VLOOKUP($A500,Skaters!$A1:$V623,20,FALSE)-AVERAGE(Skaters!T3:T623))/STDEV(Skaters!T3:T623)</f>
        <v>0.45518137107716516</v>
      </c>
      <c r="T500" s="33">
        <f>(VLOOKUP($A500,Skaters!$A1:$V623,21,FALSE)-AVERAGE(Skaters!U3:U623))/STDEV(Skaters!U3:U623)</f>
        <v>0.70408256822694193</v>
      </c>
      <c r="U500" s="33">
        <f>(VLOOKUP($A500,Skaters!$A1:$V623,22,FALSE)-AVERAGE(Skaters!V3:V623))/STDEV(Skaters!V3:V623)</f>
        <v>0.81260268243045775</v>
      </c>
      <c r="V500" s="33">
        <f>IFERROR((VLOOKUP($A500,Skaters!A1:X623,23,FALSE)-AVERAGE(Skaters!W3:W623))/STDEV(Skaters!W3:W623),0)</f>
        <v>0</v>
      </c>
      <c r="W500" s="33">
        <f>IFERROR((VLOOKUP($A500,Skaters!A1:X623,24,FALSE)-AVERAGE(Skaters!X3:X623))/STDEV(Skaters!X3:X623),0)</f>
        <v>0</v>
      </c>
    </row>
    <row r="501" spans="1:23" ht="21.25" customHeight="1" x14ac:dyDescent="0.15">
      <c r="A501" s="44" t="s">
        <v>564</v>
      </c>
      <c r="B501" s="45" t="s">
        <v>106</v>
      </c>
      <c r="C501" s="46">
        <v>24</v>
      </c>
      <c r="D501" s="52"/>
      <c r="E501" s="40">
        <f t="shared" si="14"/>
        <v>-3.2820021641083468</v>
      </c>
      <c r="F501" s="41">
        <f t="shared" si="15"/>
        <v>-8.4153901643803763E-2</v>
      </c>
      <c r="G501" s="42">
        <f>VLOOKUP(A501,Skaters!A1:G623,7,FALSE)</f>
        <v>39</v>
      </c>
      <c r="H501" s="43">
        <f>(VLOOKUP($A501,Skaters!$A1:$V623,8,FALSE)-AVERAGE(Skaters!H3:H623))/STDEV(Skaters!H3:H623)</f>
        <v>-1.2957646841804182</v>
      </c>
      <c r="I501" s="33">
        <f>(VLOOKUP($A501,Skaters!$A1:$V623,10,FALSE)-AVERAGE(Skaters!J3:J623))/STDEV(Skaters!J3:J623)</f>
        <v>-0.81372419457765632</v>
      </c>
      <c r="J501" s="33">
        <f>(VLOOKUP($A501,Skaters!$A1:$V623,11,FALSE)-AVERAGE(Skaters!K3:K623))/STDEV(Skaters!K3:K623)</f>
        <v>-0.60396496151505441</v>
      </c>
      <c r="K501" s="33">
        <f>(VLOOKUP($A501,Skaters!$A1:$V623,12,FALSE)-AVERAGE(Skaters!L3:L623))/STDEV(Skaters!L3:L623)</f>
        <v>-0.76241621705359242</v>
      </c>
      <c r="L501" s="33">
        <f>(VLOOKUP($A501,Skaters!$A1:$V623,13,FALSE)-AVERAGE(Skaters!M3:M623))/STDEV(Skaters!M3:M623)</f>
        <v>-1.1588252149626612</v>
      </c>
      <c r="M501" s="33">
        <f>(VLOOKUP($A501,Skaters!$A1:$V623,14,FALSE)-AVERAGE(Skaters!N3:N623))/STDEV(Skaters!N3:N623)</f>
        <v>2.2430107427553855E-2</v>
      </c>
      <c r="N501" s="33">
        <f>(VLOOKUP($A501,Skaters!$A1:$V623,15,FALSE)-AVERAGE(Skaters!O3:O623))/STDEV(Skaters!O3:O623)</f>
        <v>0.1423034849204145</v>
      </c>
      <c r="O501" s="33">
        <f>(VLOOKUP($A501,Skaters!$A1:$V623,16,FALSE)-AVERAGE(Skaters!P3:P623))/STDEV(Skaters!P3:P623)</f>
        <v>-1.03566811959736</v>
      </c>
      <c r="P501" s="33">
        <f>(VLOOKUP($A501,Skaters!$A1:$V623,17,FALSE)-AVERAGE(Skaters!Q3:Q623))/STDEV(Skaters!Q3:Q623)</f>
        <v>-1.2487349656240636</v>
      </c>
      <c r="Q501" s="33">
        <f>(VLOOKUP($A501,Skaters!$A1:$V623,18,FALSE)-AVERAGE(Skaters!R3:R623))/STDEV(Skaters!R3:R623)</f>
        <v>0.18787684162397073</v>
      </c>
      <c r="R501" s="33">
        <f>(VLOOKUP($A501,Skaters!$A1:$V623,19,FALSE)-AVERAGE(Skaters!S3:S623))/STDEV(Skaters!S3:S623)</f>
        <v>-0.69106229083262383</v>
      </c>
      <c r="S501" s="33">
        <f>(VLOOKUP($A501,Skaters!$A1:$V623,20,FALSE)-AVERAGE(Skaters!T3:T623))/STDEV(Skaters!T3:T623)</f>
        <v>0.18398895976785917</v>
      </c>
      <c r="T501" s="33">
        <f>(VLOOKUP($A501,Skaters!$A1:$V623,21,FALSE)-AVERAGE(Skaters!U3:U623))/STDEV(Skaters!U3:U623)</f>
        <v>0.41362910708234557</v>
      </c>
      <c r="U501" s="33">
        <f>(VLOOKUP($A501,Skaters!$A1:$V623,22,FALSE)-AVERAGE(Skaters!V3:V623))/STDEV(Skaters!V3:V623)</f>
        <v>0.74945547429270365</v>
      </c>
      <c r="V501" s="33">
        <f>IFERROR((VLOOKUP($A501,Skaters!A1:X623,23,FALSE)-AVERAGE(Skaters!W3:W623))/STDEV(Skaters!W3:W623),0)</f>
        <v>0</v>
      </c>
      <c r="W501" s="33">
        <f>IFERROR((VLOOKUP($A501,Skaters!A1:X623,24,FALSE)-AVERAGE(Skaters!X3:X623))/STDEV(Skaters!X3:X623),0)</f>
        <v>0</v>
      </c>
    </row>
    <row r="502" spans="1:23" ht="21.25" customHeight="1" x14ac:dyDescent="0.2">
      <c r="A502" s="47" t="s">
        <v>526</v>
      </c>
      <c r="B502" s="38" t="s">
        <v>127</v>
      </c>
      <c r="C502" s="39">
        <v>34</v>
      </c>
      <c r="D502" s="38" t="s">
        <v>63</v>
      </c>
      <c r="E502" s="40">
        <f t="shared" si="14"/>
        <v>-3.2932289774376065</v>
      </c>
      <c r="F502" s="41">
        <f t="shared" si="15"/>
        <v>-6.8608937029950134E-2</v>
      </c>
      <c r="G502" s="42">
        <f>VLOOKUP(A502,Skaters!A1:G623,7,FALSE)</f>
        <v>48</v>
      </c>
      <c r="H502" s="43">
        <f>(VLOOKUP($A502,Skaters!$A1:$V623,8,FALSE)-AVERAGE(Skaters!H3:H623))/STDEV(Skaters!H3:H623)</f>
        <v>-0.73325418065714776</v>
      </c>
      <c r="I502" s="33">
        <f>(VLOOKUP($A502,Skaters!$A1:$V623,10,FALSE)-AVERAGE(Skaters!J3:J623))/STDEV(Skaters!J3:J623)</f>
        <v>-0.26128288946098449</v>
      </c>
      <c r="J502" s="33">
        <f>(VLOOKUP($A502,Skaters!$A1:$V623,11,FALSE)-AVERAGE(Skaters!K3:K623))/STDEV(Skaters!K3:K623)</f>
        <v>-0.84267956230161911</v>
      </c>
      <c r="K502" s="33">
        <f>(VLOOKUP($A502,Skaters!$A1:$V623,12,FALSE)-AVERAGE(Skaters!L3:L623))/STDEV(Skaters!L3:L623)</f>
        <v>-0.65192262100725196</v>
      </c>
      <c r="L502" s="33">
        <f>(VLOOKUP($A502,Skaters!$A1:$V623,13,FALSE)-AVERAGE(Skaters!M3:M623))/STDEV(Skaters!M3:M623)</f>
        <v>-0.59001616955634384</v>
      </c>
      <c r="M502" s="33">
        <f>(VLOOKUP($A502,Skaters!$A1:$V623,14,FALSE)-AVERAGE(Skaters!N3:N623))/STDEV(Skaters!N3:N623)</f>
        <v>-0.76245311243323166</v>
      </c>
      <c r="N502" s="33">
        <f>(VLOOKUP($A502,Skaters!$A1:$V623,15,FALSE)-AVERAGE(Skaters!O3:O623))/STDEV(Skaters!O3:O623)</f>
        <v>-0.87773635567018793</v>
      </c>
      <c r="O502" s="33">
        <f>(VLOOKUP($A502,Skaters!$A1:$V623,16,FALSE)-AVERAGE(Skaters!P3:P623))/STDEV(Skaters!P3:P623)</f>
        <v>-0.39108511540123486</v>
      </c>
      <c r="P502" s="33">
        <f>(VLOOKUP($A502,Skaters!$A1:$V623,17,FALSE)-AVERAGE(Skaters!Q3:Q623))/STDEV(Skaters!Q3:Q623)</f>
        <v>4.4584907946779726</v>
      </c>
      <c r="Q502" s="33">
        <f>(VLOOKUP($A502,Skaters!$A1:$V623,18,FALSE)-AVERAGE(Skaters!R3:R623))/STDEV(Skaters!R3:R623)</f>
        <v>-0.33042888504723639</v>
      </c>
      <c r="R502" s="33">
        <f>(VLOOKUP($A502,Skaters!$A1:$V623,19,FALSE)-AVERAGE(Skaters!S3:S623))/STDEV(Skaters!S3:S623)</f>
        <v>-0.27767203712076494</v>
      </c>
      <c r="S502" s="33">
        <f>(VLOOKUP($A502,Skaters!$A1:$V623,20,FALSE)-AVERAGE(Skaters!T3:T623))/STDEV(Skaters!T3:T623)</f>
        <v>-0.55461047237410288</v>
      </c>
      <c r="T502" s="33">
        <f>(VLOOKUP($A502,Skaters!$A1:$V623,21,FALSE)-AVERAGE(Skaters!U3:U623))/STDEV(Skaters!U3:U623)</f>
        <v>-0.57356352174217906</v>
      </c>
      <c r="U502" s="33">
        <f>(VLOOKUP($A502,Skaters!$A1:$V623,22,FALSE)-AVERAGE(Skaters!V3:V623))/STDEV(Skaters!V3:V623)</f>
        <v>0.38546507818361403</v>
      </c>
      <c r="V502" s="33">
        <f>IFERROR((VLOOKUP($A502,Skaters!A1:X623,23,FALSE)-AVERAGE(Skaters!W3:W623))/STDEV(Skaters!W3:W623),0)</f>
        <v>0</v>
      </c>
      <c r="W502" s="33">
        <f>IFERROR((VLOOKUP($A502,Skaters!A1:X623,24,FALSE)-AVERAGE(Skaters!X3:X623))/STDEV(Skaters!X3:X623),0)</f>
        <v>0</v>
      </c>
    </row>
    <row r="503" spans="1:23" ht="21.25" customHeight="1" x14ac:dyDescent="0.15">
      <c r="A503" s="44" t="s">
        <v>647</v>
      </c>
      <c r="B503" s="45" t="s">
        <v>61</v>
      </c>
      <c r="C503" s="46">
        <v>31</v>
      </c>
      <c r="D503" s="45" t="s">
        <v>59</v>
      </c>
      <c r="E503" s="40">
        <f t="shared" si="14"/>
        <v>-3.2985465902052633</v>
      </c>
      <c r="F503" s="41">
        <f t="shared" si="15"/>
        <v>-7.671038581872705E-2</v>
      </c>
      <c r="G503" s="42">
        <f>VLOOKUP(A503,Skaters!A1:G623,7,FALSE)</f>
        <v>43</v>
      </c>
      <c r="H503" s="43">
        <f>(VLOOKUP($A503,Skaters!$A1:$V623,8,FALSE)-AVERAGE(Skaters!H3:H623))/STDEV(Skaters!H3:H623)</f>
        <v>-1.7021386074999341</v>
      </c>
      <c r="I503" s="33">
        <f>(VLOOKUP($A503,Skaters!$A1:$V623,10,FALSE)-AVERAGE(Skaters!J3:J623))/STDEV(Skaters!J3:J623)</f>
        <v>-1.0635676716952955</v>
      </c>
      <c r="J503" s="33">
        <f>(VLOOKUP($A503,Skaters!$A1:$V623,11,FALSE)-AVERAGE(Skaters!K3:K623))/STDEV(Skaters!K3:K623)</f>
        <v>-0.85020625949258566</v>
      </c>
      <c r="K503" s="33">
        <f>(VLOOKUP($A503,Skaters!$A1:$V623,12,FALSE)-AVERAGE(Skaters!L3:L623))/STDEV(Skaters!L3:L623)</f>
        <v>-1.034661570231113</v>
      </c>
      <c r="L503" s="33">
        <f>(VLOOKUP($A503,Skaters!$A1:$V623,13,FALSE)-AVERAGE(Skaters!M3:M623))/STDEV(Skaters!M3:M623)</f>
        <v>-1.042193086034622</v>
      </c>
      <c r="M503" s="33">
        <f>(VLOOKUP($A503,Skaters!$A1:$V623,14,FALSE)-AVERAGE(Skaters!N3:N623))/STDEV(Skaters!N3:N623)</f>
        <v>-0.78377883726679376</v>
      </c>
      <c r="N503" s="33">
        <f>(VLOOKUP($A503,Skaters!$A1:$V623,15,FALSE)-AVERAGE(Skaters!O3:O623))/STDEV(Skaters!O3:O623)</f>
        <v>-0.89755245449020604</v>
      </c>
      <c r="O503" s="33">
        <f>(VLOOKUP($A503,Skaters!$A1:$V623,16,FALSE)-AVERAGE(Skaters!P3:P623))/STDEV(Skaters!P3:P623)</f>
        <v>-0.66332532894103535</v>
      </c>
      <c r="P503" s="33">
        <f>(VLOOKUP($A503,Skaters!$A1:$V623,17,FALSE)-AVERAGE(Skaters!Q3:Q623))/STDEV(Skaters!Q3:Q623)</f>
        <v>0.21595784728490597</v>
      </c>
      <c r="Q503" s="33">
        <f>(VLOOKUP($A503,Skaters!$A1:$V623,18,FALSE)-AVERAGE(Skaters!R3:R623))/STDEV(Skaters!R3:R623)</f>
        <v>1.2182982104484816</v>
      </c>
      <c r="R503" s="33">
        <f>(VLOOKUP($A503,Skaters!$A1:$V623,19,FALSE)-AVERAGE(Skaters!S3:S623))/STDEV(Skaters!S3:S623)</f>
        <v>-0.94648748882595513</v>
      </c>
      <c r="S503" s="33">
        <f>(VLOOKUP($A503,Skaters!$A1:$V623,20,FALSE)-AVERAGE(Skaters!T3:T623))/STDEV(Skaters!T3:T623)</f>
        <v>0.2890173642530055</v>
      </c>
      <c r="T503" s="33">
        <f>(VLOOKUP($A503,Skaters!$A1:$V623,21,FALSE)-AVERAGE(Skaters!U3:U623))/STDEV(Skaters!U3:U623)</f>
        <v>0.53625700783600672</v>
      </c>
      <c r="U503" s="33">
        <f>(VLOOKUP($A503,Skaters!$A1:$V623,22,FALSE)-AVERAGE(Skaters!V3:V623))/STDEV(Skaters!V3:V623)</f>
        <v>0.76855985029081475</v>
      </c>
      <c r="V503" s="33">
        <f>IFERROR((VLOOKUP($A503,Skaters!A1:X623,23,FALSE)-AVERAGE(Skaters!W3:W623))/STDEV(Skaters!W3:W623),0)</f>
        <v>0</v>
      </c>
      <c r="W503" s="33">
        <f>IFERROR((VLOOKUP($A503,Skaters!A1:X623,24,FALSE)-AVERAGE(Skaters!X3:X623))/STDEV(Skaters!X3:X623),0)</f>
        <v>0</v>
      </c>
    </row>
    <row r="504" spans="1:23" ht="21.25" customHeight="1" x14ac:dyDescent="0.2">
      <c r="A504" s="47" t="s">
        <v>595</v>
      </c>
      <c r="B504" s="38" t="s">
        <v>216</v>
      </c>
      <c r="C504" s="39">
        <v>30</v>
      </c>
      <c r="D504" s="38" t="s">
        <v>84</v>
      </c>
      <c r="E504" s="40">
        <f t="shared" si="14"/>
        <v>-3.3045156156736981</v>
      </c>
      <c r="F504" s="41">
        <f t="shared" si="15"/>
        <v>-8.473116963265892E-2</v>
      </c>
      <c r="G504" s="42">
        <f>VLOOKUP(A504,Skaters!A1:G623,7,FALSE)</f>
        <v>39</v>
      </c>
      <c r="H504" s="43">
        <f>(VLOOKUP($A504,Skaters!$A1:$V623,8,FALSE)-AVERAGE(Skaters!H3:H623))/STDEV(Skaters!H3:H623)</f>
        <v>0.94190172525350058</v>
      </c>
      <c r="I504" s="33">
        <f>(VLOOKUP($A504,Skaters!$A1:$V623,10,FALSE)-AVERAGE(Skaters!J3:J623))/STDEV(Skaters!J3:J623)</f>
        <v>-0.99349182478719844</v>
      </c>
      <c r="J504" s="33">
        <f>(VLOOKUP($A504,Skaters!$A1:$V623,11,FALSE)-AVERAGE(Skaters!K3:K623))/STDEV(Skaters!K3:K623)</f>
        <v>-0.89684092391701364</v>
      </c>
      <c r="K504" s="33">
        <f>(VLOOKUP($A504,Skaters!$A1:$V623,12,FALSE)-AVERAGE(Skaters!L3:L623))/STDEV(Skaters!L3:L623)</f>
        <v>-1.0309086546540627</v>
      </c>
      <c r="L504" s="33">
        <f>(VLOOKUP($A504,Skaters!$A1:$V623,13,FALSE)-AVERAGE(Skaters!M3:M623))/STDEV(Skaters!M3:M623)</f>
        <v>-0.8181855325935995</v>
      </c>
      <c r="M504" s="33">
        <f>(VLOOKUP($A504,Skaters!$A1:$V623,14,FALSE)-AVERAGE(Skaters!N3:N623))/STDEV(Skaters!N3:N623)</f>
        <v>-0.80294025460672525</v>
      </c>
      <c r="N504" s="33">
        <f>(VLOOKUP($A504,Skaters!$A1:$V623,15,FALSE)-AVERAGE(Skaters!O3:O623))/STDEV(Skaters!O3:O623)</f>
        <v>-0.90208637800610025</v>
      </c>
      <c r="O504" s="33">
        <f>(VLOOKUP($A504,Skaters!$A1:$V623,16,FALSE)-AVERAGE(Skaters!P3:P623))/STDEV(Skaters!P3:P623)</f>
        <v>0.82635970708592843</v>
      </c>
      <c r="P504" s="33">
        <f>(VLOOKUP($A504,Skaters!$A1:$V623,17,FALSE)-AVERAGE(Skaters!Q3:Q623))/STDEV(Skaters!Q3:Q623)</f>
        <v>1.5544162605550778</v>
      </c>
      <c r="Q504" s="33">
        <f>(VLOOKUP($A504,Skaters!$A1:$V623,18,FALSE)-AVERAGE(Skaters!R3:R623))/STDEV(Skaters!R3:R623)</f>
        <v>-0.52027066345571482</v>
      </c>
      <c r="R504" s="33">
        <f>(VLOOKUP($A504,Skaters!$A1:$V623,19,FALSE)-AVERAGE(Skaters!S3:S623))/STDEV(Skaters!S3:S623)</f>
        <v>-0.94250019136693219</v>
      </c>
      <c r="S504" s="33">
        <f>(VLOOKUP($A504,Skaters!$A1:$V623,20,FALSE)-AVERAGE(Skaters!T3:T623))/STDEV(Skaters!T3:T623)</f>
        <v>-0.5927671975926263</v>
      </c>
      <c r="T504" s="33">
        <f>(VLOOKUP($A504,Skaters!$A1:$V623,21,FALSE)-AVERAGE(Skaters!U3:U623))/STDEV(Skaters!U3:U623)</f>
        <v>-0.64690234740083585</v>
      </c>
      <c r="U504" s="33">
        <f>(VLOOKUP($A504,Skaters!$A1:$V623,22,FALSE)-AVERAGE(Skaters!V3:V623))/STDEV(Skaters!V3:V623)</f>
        <v>-1.2078191348136267</v>
      </c>
      <c r="V504" s="33">
        <f>IFERROR((VLOOKUP($A504,Skaters!A1:X623,23,FALSE)-AVERAGE(Skaters!W3:W623))/STDEV(Skaters!W3:W623),0)</f>
        <v>0</v>
      </c>
      <c r="W504" s="33">
        <f>IFERROR((VLOOKUP($A504,Skaters!A1:X623,24,FALSE)-AVERAGE(Skaters!X3:X623))/STDEV(Skaters!X3:X623),0)</f>
        <v>0</v>
      </c>
    </row>
    <row r="505" spans="1:23" ht="21.25" customHeight="1" x14ac:dyDescent="0.2">
      <c r="A505" s="47" t="s">
        <v>599</v>
      </c>
      <c r="B505" s="38" t="s">
        <v>153</v>
      </c>
      <c r="C505" s="39">
        <v>31</v>
      </c>
      <c r="D505" s="38" t="s">
        <v>84</v>
      </c>
      <c r="E505" s="40">
        <f t="shared" si="14"/>
        <v>-3.3188648391430693</v>
      </c>
      <c r="F505" s="41">
        <f t="shared" si="15"/>
        <v>-8.2971620978576729E-2</v>
      </c>
      <c r="G505" s="42">
        <f>VLOOKUP(A505,Skaters!A1:G623,7,FALSE)</f>
        <v>40</v>
      </c>
      <c r="H505" s="43">
        <f>(VLOOKUP($A505,Skaters!$A1:$V623,8,FALSE)-AVERAGE(Skaters!H3:H623))/STDEV(Skaters!H3:H623)</f>
        <v>0.33245195711423675</v>
      </c>
      <c r="I505" s="33">
        <f>(VLOOKUP($A505,Skaters!$A1:$V623,10,FALSE)-AVERAGE(Skaters!J3:J623))/STDEV(Skaters!J3:J623)</f>
        <v>-1.1277939401649093</v>
      </c>
      <c r="J505" s="33">
        <f>(VLOOKUP($A505,Skaters!$A1:$V623,11,FALSE)-AVERAGE(Skaters!K3:K623))/STDEV(Skaters!K3:K623)</f>
        <v>-0.9051886463536869</v>
      </c>
      <c r="K505" s="33">
        <f>(VLOOKUP($A505,Skaters!$A1:$V623,12,FALSE)-AVERAGE(Skaters!L3:L623))/STDEV(Skaters!L3:L623)</f>
        <v>-1.0994268167297647</v>
      </c>
      <c r="L505" s="33">
        <f>(VLOOKUP($A505,Skaters!$A1:$V623,13,FALSE)-AVERAGE(Skaters!M3:M623))/STDEV(Skaters!M3:M623)</f>
        <v>-0.97560388137978138</v>
      </c>
      <c r="M505" s="33">
        <f>(VLOOKUP($A505,Skaters!$A1:$V623,14,FALSE)-AVERAGE(Skaters!N3:N623))/STDEV(Skaters!N3:N623)</f>
        <v>-0.80627302605959916</v>
      </c>
      <c r="N505" s="33">
        <f>(VLOOKUP($A505,Skaters!$A1:$V623,15,FALSE)-AVERAGE(Skaters!O3:O623))/STDEV(Skaters!O3:O623)</f>
        <v>-0.90866573177169896</v>
      </c>
      <c r="O505" s="33">
        <f>(VLOOKUP($A505,Skaters!$A1:$V623,16,FALSE)-AVERAGE(Skaters!P3:P623))/STDEV(Skaters!P3:P623)</f>
        <v>1.7765696971333989</v>
      </c>
      <c r="P505" s="33">
        <f>(VLOOKUP($A505,Skaters!$A1:$V623,17,FALSE)-AVERAGE(Skaters!Q3:Q623))/STDEV(Skaters!Q3:Q623)</f>
        <v>-0.67487620701116324</v>
      </c>
      <c r="Q505" s="33">
        <f>(VLOOKUP($A505,Skaters!$A1:$V623,18,FALSE)-AVERAGE(Skaters!R3:R623))/STDEV(Skaters!R3:R623)</f>
        <v>-1.1781823366063919</v>
      </c>
      <c r="R505" s="33">
        <f>(VLOOKUP($A505,Skaters!$A1:$V623,19,FALSE)-AVERAGE(Skaters!S3:S623))/STDEV(Skaters!S3:S623)</f>
        <v>-1.0515948882967399</v>
      </c>
      <c r="S505" s="33">
        <f>(VLOOKUP($A505,Skaters!$A1:$V623,20,FALSE)-AVERAGE(Skaters!T3:T623))/STDEV(Skaters!T3:T623)</f>
        <v>-0.5927671975926263</v>
      </c>
      <c r="T505" s="33">
        <f>(VLOOKUP($A505,Skaters!$A1:$V623,21,FALSE)-AVERAGE(Skaters!U3:U623))/STDEV(Skaters!U3:U623)</f>
        <v>-0.64690234740083585</v>
      </c>
      <c r="U505" s="33">
        <f>(VLOOKUP($A505,Skaters!$A1:$V623,22,FALSE)-AVERAGE(Skaters!V3:V623))/STDEV(Skaters!V3:V623)</f>
        <v>-1.2078191348136267</v>
      </c>
      <c r="V505" s="33">
        <f>IFERROR((VLOOKUP($A505,Skaters!A1:X623,23,FALSE)-AVERAGE(Skaters!W3:W623))/STDEV(Skaters!W3:W623),0)</f>
        <v>0</v>
      </c>
      <c r="W505" s="33">
        <f>IFERROR((VLOOKUP($A505,Skaters!A1:X623,24,FALSE)-AVERAGE(Skaters!X3:X623))/STDEV(Skaters!X3:X623),0)</f>
        <v>0</v>
      </c>
    </row>
    <row r="506" spans="1:23" ht="21.25" customHeight="1" x14ac:dyDescent="0.15">
      <c r="A506" s="44" t="s">
        <v>632</v>
      </c>
      <c r="B506" s="45" t="s">
        <v>70</v>
      </c>
      <c r="C506" s="46">
        <v>23</v>
      </c>
      <c r="D506" s="45" t="s">
        <v>63</v>
      </c>
      <c r="E506" s="40">
        <f t="shared" si="14"/>
        <v>-3.3270150768181592</v>
      </c>
      <c r="F506" s="41">
        <f t="shared" si="15"/>
        <v>-8.5308078892773309E-2</v>
      </c>
      <c r="G506" s="42">
        <f>VLOOKUP(A506,Skaters!A1:G623,7,FALSE)</f>
        <v>39</v>
      </c>
      <c r="H506" s="43">
        <f>(VLOOKUP($A506,Skaters!$A1:$V623,8,FALSE)-AVERAGE(Skaters!H3:H623))/STDEV(Skaters!H3:H623)</f>
        <v>-1.5992556232060384</v>
      </c>
      <c r="I506" s="33">
        <f>(VLOOKUP($A506,Skaters!$A1:$V623,10,FALSE)-AVERAGE(Skaters!J3:J623))/STDEV(Skaters!J3:J623)</f>
        <v>-0.70363639492385932</v>
      </c>
      <c r="J506" s="33">
        <f>(VLOOKUP($A506,Skaters!$A1:$V623,11,FALSE)-AVERAGE(Skaters!K3:K623))/STDEV(Skaters!K3:K623)</f>
        <v>-1.016127246030136</v>
      </c>
      <c r="K506" s="33">
        <f>(VLOOKUP($A506,Skaters!$A1:$V623,12,FALSE)-AVERAGE(Skaters!L3:L623))/STDEV(Skaters!L3:L623)</f>
        <v>-0.96919296364370877</v>
      </c>
      <c r="L506" s="33">
        <f>(VLOOKUP($A506,Skaters!$A1:$V623,13,FALSE)-AVERAGE(Skaters!M3:M623))/STDEV(Skaters!M3:M623)</f>
        <v>-1.0696406109490402</v>
      </c>
      <c r="M506" s="33">
        <f>(VLOOKUP($A506,Skaters!$A1:$V623,14,FALSE)-AVERAGE(Skaters!N3:N623))/STDEV(Skaters!N3:N623)</f>
        <v>-0.61584311990507545</v>
      </c>
      <c r="N506" s="33">
        <f>(VLOOKUP($A506,Skaters!$A1:$V623,15,FALSE)-AVERAGE(Skaters!O3:O623))/STDEV(Skaters!O3:O623)</f>
        <v>-0.62050918670013999</v>
      </c>
      <c r="O506" s="33">
        <f>(VLOOKUP($A506,Skaters!$A1:$V623,16,FALSE)-AVERAGE(Skaters!P3:P623))/STDEV(Skaters!P3:P623)</f>
        <v>-1.0005171530551591</v>
      </c>
      <c r="P506" s="33">
        <f>(VLOOKUP($A506,Skaters!$A1:$V623,17,FALSE)-AVERAGE(Skaters!Q3:Q623))/STDEV(Skaters!Q3:Q623)</f>
        <v>-0.3838496323096442</v>
      </c>
      <c r="Q506" s="33">
        <f>(VLOOKUP($A506,Skaters!$A1:$V623,18,FALSE)-AVERAGE(Skaters!R3:R623))/STDEV(Skaters!R3:R623)</f>
        <v>1.0834155148401752</v>
      </c>
      <c r="R506" s="33">
        <f>(VLOOKUP($A506,Skaters!$A1:$V623,19,FALSE)-AVERAGE(Skaters!S3:S623))/STDEV(Skaters!S3:S623)</f>
        <v>-0.51945643060525371</v>
      </c>
      <c r="S506" s="33">
        <f>(VLOOKUP($A506,Skaters!$A1:$V623,20,FALSE)-AVERAGE(Skaters!T3:T623))/STDEV(Skaters!T3:T623)</f>
        <v>-0.54409894627755451</v>
      </c>
      <c r="T506" s="33">
        <f>(VLOOKUP($A506,Skaters!$A1:$V623,21,FALSE)-AVERAGE(Skaters!U3:U623))/STDEV(Skaters!U3:U623)</f>
        <v>-0.56867827019992445</v>
      </c>
      <c r="U506" s="33">
        <f>(VLOOKUP($A506,Skaters!$A1:$V623,22,FALSE)-AVERAGE(Skaters!V3:V623))/STDEV(Skaters!V3:V623)</f>
        <v>0.57266938056696903</v>
      </c>
      <c r="V506" s="33">
        <f>IFERROR((VLOOKUP($A506,Skaters!A1:X623,23,FALSE)-AVERAGE(Skaters!W3:W623))/STDEV(Skaters!W3:W623),0)</f>
        <v>0</v>
      </c>
      <c r="W506" s="33">
        <f>IFERROR((VLOOKUP($A506,Skaters!A1:X623,24,FALSE)-AVERAGE(Skaters!X3:X623))/STDEV(Skaters!X3:X623),0)</f>
        <v>0</v>
      </c>
    </row>
    <row r="507" spans="1:23" ht="21.25" customHeight="1" x14ac:dyDescent="0.15">
      <c r="A507" s="37" t="s">
        <v>553</v>
      </c>
      <c r="B507" s="38" t="s">
        <v>68</v>
      </c>
      <c r="C507" s="39">
        <v>33</v>
      </c>
      <c r="D507" s="38" t="s">
        <v>66</v>
      </c>
      <c r="E507" s="40">
        <f t="shared" si="14"/>
        <v>-3.3483146315858696</v>
      </c>
      <c r="F507" s="41">
        <f t="shared" si="15"/>
        <v>-8.3707865789646743E-2</v>
      </c>
      <c r="G507" s="42">
        <f>VLOOKUP(A507,Skaters!A1:G623,7,FALSE)</f>
        <v>40</v>
      </c>
      <c r="H507" s="43">
        <f>(VLOOKUP($A507,Skaters!$A1:$V623,8,FALSE)-AVERAGE(Skaters!H3:H623))/STDEV(Skaters!H3:H623)</f>
        <v>-0.61080747555794457</v>
      </c>
      <c r="I507" s="33">
        <f>(VLOOKUP($A507,Skaters!$A1:$V623,10,FALSE)-AVERAGE(Skaters!J3:J623))/STDEV(Skaters!J3:J623)</f>
        <v>-0.63032998669760532</v>
      </c>
      <c r="J507" s="33">
        <f>(VLOOKUP($A507,Skaters!$A1:$V623,11,FALSE)-AVERAGE(Skaters!K3:K623))/STDEV(Skaters!K3:K623)</f>
        <v>-0.69291624419399234</v>
      </c>
      <c r="K507" s="33">
        <f>(VLOOKUP($A507,Skaters!$A1:$V623,12,FALSE)-AVERAGE(Skaters!L3:L623))/STDEV(Skaters!L3:L623)</f>
        <v>-0.73182590561807359</v>
      </c>
      <c r="L507" s="33">
        <f>(VLOOKUP($A507,Skaters!$A1:$V623,13,FALSE)-AVERAGE(Skaters!M3:M623))/STDEV(Skaters!M3:M623)</f>
        <v>-0.46762354184691213</v>
      </c>
      <c r="M507" s="33">
        <f>(VLOOKUP($A507,Skaters!$A1:$V623,14,FALSE)-AVERAGE(Skaters!N3:N623))/STDEV(Skaters!N3:N623)</f>
        <v>-0.79801856767183132</v>
      </c>
      <c r="N507" s="33">
        <f>(VLOOKUP($A507,Skaters!$A1:$V623,15,FALSE)-AVERAGE(Skaters!O3:O623))/STDEV(Skaters!O3:O623)</f>
        <v>-0.91078418000482897</v>
      </c>
      <c r="O507" s="33">
        <f>(VLOOKUP($A507,Skaters!$A1:$V623,16,FALSE)-AVERAGE(Skaters!P3:P623))/STDEV(Skaters!P3:P623)</f>
        <v>-0.97036111021249694</v>
      </c>
      <c r="P507" s="33">
        <f>(VLOOKUP($A507,Skaters!$A1:$V623,17,FALSE)-AVERAGE(Skaters!Q3:Q623))/STDEV(Skaters!Q3:Q623)</f>
        <v>-1.0361530800096033</v>
      </c>
      <c r="Q507" s="33">
        <f>(VLOOKUP($A507,Skaters!$A1:$V623,18,FALSE)-AVERAGE(Skaters!R3:R623))/STDEV(Skaters!R3:R623)</f>
        <v>0.32370043136996612</v>
      </c>
      <c r="R507" s="33">
        <f>(VLOOKUP($A507,Skaters!$A1:$V623,19,FALSE)-AVERAGE(Skaters!S3:S623))/STDEV(Skaters!S3:S623)</f>
        <v>-0.6434130431696008</v>
      </c>
      <c r="S507" s="33">
        <f>(VLOOKUP($A507,Skaters!$A1:$V623,20,FALSE)-AVERAGE(Skaters!T3:T623))/STDEV(Skaters!T3:T623)</f>
        <v>-0.55909866506570105</v>
      </c>
      <c r="T507" s="33">
        <f>(VLOOKUP($A507,Skaters!$A1:$V623,21,FALSE)-AVERAGE(Skaters!U3:U623))/STDEV(Skaters!U3:U623)</f>
        <v>-0.56711854151973462</v>
      </c>
      <c r="U507" s="33">
        <f>(VLOOKUP($A507,Skaters!$A1:$V623,22,FALSE)-AVERAGE(Skaters!V3:V623))/STDEV(Skaters!V3:V623)</f>
        <v>0.17820611351512619</v>
      </c>
      <c r="V507" s="33">
        <f>IFERROR((VLOOKUP($A507,Skaters!A1:X623,23,FALSE)-AVERAGE(Skaters!W3:W623))/STDEV(Skaters!W3:W623),0)</f>
        <v>0</v>
      </c>
      <c r="W507" s="33">
        <f>IFERROR((VLOOKUP($A507,Skaters!A1:X623,24,FALSE)-AVERAGE(Skaters!X3:X623))/STDEV(Skaters!X3:X623),0)</f>
        <v>0</v>
      </c>
    </row>
    <row r="508" spans="1:23" ht="21.25" customHeight="1" x14ac:dyDescent="0.15">
      <c r="A508" s="44" t="s">
        <v>591</v>
      </c>
      <c r="B508" s="45" t="s">
        <v>68</v>
      </c>
      <c r="C508" s="52"/>
      <c r="D508" s="52"/>
      <c r="E508" s="40">
        <f t="shared" si="14"/>
        <v>-3.3672544809386085</v>
      </c>
      <c r="F508" s="41">
        <f t="shared" si="15"/>
        <v>-8.4181362023465212E-2</v>
      </c>
      <c r="G508" s="42">
        <f>VLOOKUP(A508,Skaters!A1:G623,7,FALSE)</f>
        <v>40</v>
      </c>
      <c r="H508" s="43">
        <f>(VLOOKUP($A508,Skaters!$A1:$V623,8,FALSE)-AVERAGE(Skaters!H3:H623))/STDEV(Skaters!H3:H623)</f>
        <v>-1.364144287294107</v>
      </c>
      <c r="I508" s="33">
        <f>(VLOOKUP($A508,Skaters!$A1:$V623,10,FALSE)-AVERAGE(Skaters!J3:J623))/STDEV(Skaters!J3:J623)</f>
        <v>-0.60565964814861117</v>
      </c>
      <c r="J508" s="33">
        <f>(VLOOKUP($A508,Skaters!$A1:$V623,11,FALSE)-AVERAGE(Skaters!K3:K623))/STDEV(Skaters!K3:K623)</f>
        <v>-0.75906439452575158</v>
      </c>
      <c r="K508" s="33">
        <f>(VLOOKUP($A508,Skaters!$A1:$V623,12,FALSE)-AVERAGE(Skaters!L3:L623))/STDEV(Skaters!L3:L623)</f>
        <v>-0.76171232350114526</v>
      </c>
      <c r="L508" s="33">
        <f>(VLOOKUP($A508,Skaters!$A1:$V623,13,FALSE)-AVERAGE(Skaters!M3:M623))/STDEV(Skaters!M3:M623)</f>
        <v>-1.0889169637997425</v>
      </c>
      <c r="M508" s="33">
        <f>(VLOOKUP($A508,Skaters!$A1:$V623,14,FALSE)-AVERAGE(Skaters!N3:N623))/STDEV(Skaters!N3:N623)</f>
        <v>-0.60668183390613728</v>
      </c>
      <c r="N508" s="33">
        <f>(VLOOKUP($A508,Skaters!$A1:$V623,15,FALSE)-AVERAGE(Skaters!O3:O623))/STDEV(Skaters!O3:O623)</f>
        <v>-0.60644842979345226</v>
      </c>
      <c r="O508" s="33">
        <f>(VLOOKUP($A508,Skaters!$A1:$V623,16,FALSE)-AVERAGE(Skaters!P3:P623))/STDEV(Skaters!P3:P623)</f>
        <v>-0.84973460342837759</v>
      </c>
      <c r="P508" s="33">
        <f>(VLOOKUP($A508,Skaters!$A1:$V623,17,FALSE)-AVERAGE(Skaters!Q3:Q623))/STDEV(Skaters!Q3:Q623)</f>
        <v>-0.82625093488500512</v>
      </c>
      <c r="Q508" s="33">
        <f>(VLOOKUP($A508,Skaters!$A1:$V623,18,FALSE)-AVERAGE(Skaters!R3:R623))/STDEV(Skaters!R3:R623)</f>
        <v>0.5425695587573266</v>
      </c>
      <c r="R508" s="33">
        <f>(VLOOKUP($A508,Skaters!$A1:$V623,19,FALSE)-AVERAGE(Skaters!S3:S623))/STDEV(Skaters!S3:S623)</f>
        <v>-0.62211419642405541</v>
      </c>
      <c r="S508" s="33">
        <f>(VLOOKUP($A508,Skaters!$A1:$V623,20,FALSE)-AVERAGE(Skaters!T3:T623))/STDEV(Skaters!T3:T623)</f>
        <v>1.9174574904495128E-2</v>
      </c>
      <c r="T508" s="33">
        <f>(VLOOKUP($A508,Skaters!$A1:$V623,21,FALSE)-AVERAGE(Skaters!U3:U623))/STDEV(Skaters!U3:U623)</f>
        <v>0.16102928351629262</v>
      </c>
      <c r="U508" s="33">
        <f>(VLOOKUP($A508,Skaters!$A1:$V623,22,FALSE)-AVERAGE(Skaters!V3:V623))/STDEV(Skaters!V3:V623)</f>
        <v>0.78632800241264045</v>
      </c>
      <c r="V508" s="33">
        <f>IFERROR((VLOOKUP($A508,Skaters!A1:X623,23,FALSE)-AVERAGE(Skaters!W3:W623))/STDEV(Skaters!W3:W623),0)</f>
        <v>0</v>
      </c>
      <c r="W508" s="33">
        <f>IFERROR((VLOOKUP($A508,Skaters!A1:X623,24,FALSE)-AVERAGE(Skaters!X3:X623))/STDEV(Skaters!X3:X623),0)</f>
        <v>0</v>
      </c>
    </row>
    <row r="509" spans="1:23" ht="21.25" customHeight="1" x14ac:dyDescent="0.15">
      <c r="A509" s="44" t="s">
        <v>644</v>
      </c>
      <c r="B509" s="48" t="s">
        <v>106</v>
      </c>
      <c r="C509" s="49">
        <v>27</v>
      </c>
      <c r="D509" s="48" t="s">
        <v>84</v>
      </c>
      <c r="E509" s="40">
        <f t="shared" si="14"/>
        <v>-3.3781071060619112</v>
      </c>
      <c r="F509" s="41">
        <f t="shared" si="15"/>
        <v>-8.6618130924664388E-2</v>
      </c>
      <c r="G509" s="42">
        <f>VLOOKUP(A509,Skaters!A1:G623,7,FALSE)</f>
        <v>39</v>
      </c>
      <c r="H509" s="43">
        <f>(VLOOKUP($A509,Skaters!$A1:$V623,8,FALSE)-AVERAGE(Skaters!H3:H623))/STDEV(Skaters!H3:H623)</f>
        <v>0.31954095680221828</v>
      </c>
      <c r="I509" s="33">
        <f>(VLOOKUP($A509,Skaters!$A1:$V623,10,FALSE)-AVERAGE(Skaters!J3:J623))/STDEV(Skaters!J3:J623)</f>
        <v>-1.2820902469706055</v>
      </c>
      <c r="J509" s="33">
        <f>(VLOOKUP($A509,Skaters!$A1:$V623,11,FALSE)-AVERAGE(Skaters!K3:K623))/STDEV(Skaters!K3:K623)</f>
        <v>-0.90100815745275964</v>
      </c>
      <c r="K509" s="33">
        <f>(VLOOKUP($A509,Skaters!$A1:$V623,12,FALSE)-AVERAGE(Skaters!L3:L623))/STDEV(Skaters!L3:L623)</f>
        <v>-1.1695037992291948</v>
      </c>
      <c r="L509" s="33">
        <f>(VLOOKUP($A509,Skaters!$A1:$V623,13,FALSE)-AVERAGE(Skaters!M3:M623))/STDEV(Skaters!M3:M623)</f>
        <v>-1.1096021257784243</v>
      </c>
      <c r="M509" s="33">
        <f>(VLOOKUP($A509,Skaters!$A1:$V623,14,FALSE)-AVERAGE(Skaters!N3:N623))/STDEV(Skaters!N3:N623)</f>
        <v>-0.80647128288397296</v>
      </c>
      <c r="N509" s="33">
        <f>(VLOOKUP($A509,Skaters!$A1:$V623,15,FALSE)-AVERAGE(Skaters!O3:O623))/STDEV(Skaters!O3:O623)</f>
        <v>-0.90905711816760137</v>
      </c>
      <c r="O509" s="33">
        <f>(VLOOKUP($A509,Skaters!$A1:$V623,16,FALSE)-AVERAGE(Skaters!P3:P623))/STDEV(Skaters!P3:P623)</f>
        <v>0.70152942460727474</v>
      </c>
      <c r="P509" s="33">
        <f>(VLOOKUP($A509,Skaters!$A1:$V623,17,FALSE)-AVERAGE(Skaters!Q3:Q623))/STDEV(Skaters!Q3:Q623)</f>
        <v>-0.10917462101521956</v>
      </c>
      <c r="Q509" s="33">
        <f>(VLOOKUP($A509,Skaters!$A1:$V623,18,FALSE)-AVERAGE(Skaters!R3:R623))/STDEV(Skaters!R3:R623)</f>
        <v>0.12212111770020494</v>
      </c>
      <c r="R509" s="33">
        <f>(VLOOKUP($A509,Skaters!$A1:$V623,19,FALSE)-AVERAGE(Skaters!S3:S623))/STDEV(Skaters!S3:S623)</f>
        <v>-1.1764781420727277</v>
      </c>
      <c r="S509" s="33">
        <f>(VLOOKUP($A509,Skaters!$A1:$V623,20,FALSE)-AVERAGE(Skaters!T3:T623))/STDEV(Skaters!T3:T623)</f>
        <v>-0.5927671975926263</v>
      </c>
      <c r="T509" s="33">
        <f>(VLOOKUP($A509,Skaters!$A1:$V623,21,FALSE)-AVERAGE(Skaters!U3:U623))/STDEV(Skaters!U3:U623)</f>
        <v>-0.64690234740083585</v>
      </c>
      <c r="U509" s="33">
        <f>(VLOOKUP($A509,Skaters!$A1:$V623,22,FALSE)-AVERAGE(Skaters!V3:V623))/STDEV(Skaters!V3:V623)</f>
        <v>-1.2078191348136267</v>
      </c>
      <c r="V509" s="33">
        <f>IFERROR((VLOOKUP($A509,Skaters!A1:X623,23,FALSE)-AVERAGE(Skaters!W3:W623))/STDEV(Skaters!W3:W623),0)</f>
        <v>0</v>
      </c>
      <c r="W509" s="33">
        <f>IFERROR((VLOOKUP($A509,Skaters!A1:X623,24,FALSE)-AVERAGE(Skaters!X3:X623))/STDEV(Skaters!X3:X623),0)</f>
        <v>0</v>
      </c>
    </row>
    <row r="510" spans="1:23" ht="21.25" customHeight="1" x14ac:dyDescent="0.15">
      <c r="A510" s="44" t="s">
        <v>617</v>
      </c>
      <c r="B510" s="48" t="s">
        <v>95</v>
      </c>
      <c r="C510" s="49">
        <v>21</v>
      </c>
      <c r="D510" s="48" t="s">
        <v>84</v>
      </c>
      <c r="E510" s="40">
        <f t="shared" si="14"/>
        <v>-3.3847327411623809</v>
      </c>
      <c r="F510" s="41">
        <f t="shared" si="15"/>
        <v>-8.4618318529059516E-2</v>
      </c>
      <c r="G510" s="42">
        <f>VLOOKUP(A510,Skaters!A1:G623,7,FALSE)</f>
        <v>40</v>
      </c>
      <c r="H510" s="43">
        <f>(VLOOKUP($A510,Skaters!$A1:$V623,8,FALSE)-AVERAGE(Skaters!H3:H623))/STDEV(Skaters!H3:H623)</f>
        <v>-0.76209018557927355</v>
      </c>
      <c r="I510" s="33">
        <f>(VLOOKUP($A510,Skaters!$A1:$V623,10,FALSE)-AVERAGE(Skaters!J3:J623))/STDEV(Skaters!J3:J623)</f>
        <v>-1.116983227323838</v>
      </c>
      <c r="J510" s="33">
        <f>(VLOOKUP($A510,Skaters!$A1:$V623,11,FALSE)-AVERAGE(Skaters!K3:K623))/STDEV(Skaters!K3:K623)</f>
        <v>-0.96718495222641587</v>
      </c>
      <c r="K510" s="33">
        <f>(VLOOKUP($A510,Skaters!$A1:$V623,12,FALSE)-AVERAGE(Skaters!L3:L623))/STDEV(Skaters!L3:L623)</f>
        <v>-1.1332380911190794</v>
      </c>
      <c r="L510" s="33">
        <f>(VLOOKUP($A510,Skaters!$A1:$V623,13,FALSE)-AVERAGE(Skaters!M3:M623))/STDEV(Skaters!M3:M623)</f>
        <v>-0.87803095653682373</v>
      </c>
      <c r="M510" s="33">
        <f>(VLOOKUP($A510,Skaters!$A1:$V623,14,FALSE)-AVERAGE(Skaters!N3:N623))/STDEV(Skaters!N3:N623)</f>
        <v>-0.26178938255076634</v>
      </c>
      <c r="N510" s="33">
        <f>(VLOOKUP($A510,Skaters!$A1:$V623,15,FALSE)-AVERAGE(Skaters!O3:O623))/STDEV(Skaters!O3:O623)</f>
        <v>-0.34495501342989981</v>
      </c>
      <c r="O510" s="33">
        <f>(VLOOKUP($A510,Skaters!$A1:$V623,16,FALSE)-AVERAGE(Skaters!P3:P623))/STDEV(Skaters!P3:P623)</f>
        <v>-9.9551572696663482E-2</v>
      </c>
      <c r="P510" s="33">
        <f>(VLOOKUP($A510,Skaters!$A1:$V623,17,FALSE)-AVERAGE(Skaters!Q3:Q623))/STDEV(Skaters!Q3:Q623)</f>
        <v>-0.56073634446057941</v>
      </c>
      <c r="Q510" s="33">
        <f>(VLOOKUP($A510,Skaters!$A1:$V623,18,FALSE)-AVERAGE(Skaters!R3:R623))/STDEV(Skaters!R3:R623)</f>
        <v>2.1972981051260318E-2</v>
      </c>
      <c r="R510" s="33">
        <f>(VLOOKUP($A510,Skaters!$A1:$V623,19,FALSE)-AVERAGE(Skaters!S3:S623))/STDEV(Skaters!S3:S623)</f>
        <v>-1.0227496178228552</v>
      </c>
      <c r="S510" s="33">
        <f>(VLOOKUP($A510,Skaters!$A1:$V623,20,FALSE)-AVERAGE(Skaters!T3:T623))/STDEV(Skaters!T3:T623)</f>
        <v>-0.5927671975926263</v>
      </c>
      <c r="T510" s="33">
        <f>(VLOOKUP($A510,Skaters!$A1:$V623,21,FALSE)-AVERAGE(Skaters!U3:U623))/STDEV(Skaters!U3:U623)</f>
        <v>-0.64690234740083585</v>
      </c>
      <c r="U510" s="33">
        <f>(VLOOKUP($A510,Skaters!$A1:$V623,22,FALSE)-AVERAGE(Skaters!V3:V623))/STDEV(Skaters!V3:V623)</f>
        <v>-1.2078191348136267</v>
      </c>
      <c r="V510" s="33">
        <f>IFERROR((VLOOKUP($A510,Skaters!A1:X623,23,FALSE)-AVERAGE(Skaters!W3:W623))/STDEV(Skaters!W3:W623),0)</f>
        <v>0</v>
      </c>
      <c r="W510" s="33">
        <f>IFERROR((VLOOKUP($A510,Skaters!A1:X623,24,FALSE)-AVERAGE(Skaters!X3:X623))/STDEV(Skaters!X3:X623),0)</f>
        <v>0</v>
      </c>
    </row>
    <row r="511" spans="1:23" ht="21.25" customHeight="1" x14ac:dyDescent="0.15">
      <c r="A511" s="37" t="s">
        <v>668</v>
      </c>
      <c r="B511" s="38" t="s">
        <v>94</v>
      </c>
      <c r="C511" s="39">
        <v>29</v>
      </c>
      <c r="D511" s="38" t="s">
        <v>84</v>
      </c>
      <c r="E511" s="40">
        <f t="shared" si="14"/>
        <v>-3.3863709421064634</v>
      </c>
      <c r="F511" s="41">
        <f t="shared" si="15"/>
        <v>-7.696297595696508E-2</v>
      </c>
      <c r="G511" s="42">
        <f>VLOOKUP(A511,Skaters!A1:G623,7,FALSE)</f>
        <v>44</v>
      </c>
      <c r="H511" s="43">
        <f>(VLOOKUP($A511,Skaters!$A1:$V623,8,FALSE)-AVERAGE(Skaters!H3:H623))/STDEV(Skaters!H3:H623)</f>
        <v>-0.27640624502846944</v>
      </c>
      <c r="I511" s="33">
        <f>(VLOOKUP($A511,Skaters!$A1:$V623,10,FALSE)-AVERAGE(Skaters!J3:J623))/STDEV(Skaters!J3:J623)</f>
        <v>-1.1544827697181821</v>
      </c>
      <c r="J511" s="33">
        <f>(VLOOKUP($A511,Skaters!$A1:$V623,11,FALSE)-AVERAGE(Skaters!K3:K623))/STDEV(Skaters!K3:K623)</f>
        <v>-1.1753056046665262</v>
      </c>
      <c r="K511" s="33">
        <f>(VLOOKUP($A511,Skaters!$A1:$V623,12,FALSE)-AVERAGE(Skaters!L3:L623))/STDEV(Skaters!L3:L623)</f>
        <v>-1.2815103897029934</v>
      </c>
      <c r="L511" s="33">
        <f>(VLOOKUP($A511,Skaters!$A1:$V623,13,FALSE)-AVERAGE(Skaters!M3:M623))/STDEV(Skaters!M3:M623)</f>
        <v>-1.2661265838370448</v>
      </c>
      <c r="M511" s="33">
        <f>(VLOOKUP($A511,Skaters!$A1:$V623,14,FALSE)-AVERAGE(Skaters!N3:N623))/STDEV(Skaters!N3:N623)</f>
        <v>-0.80864057529682887</v>
      </c>
      <c r="N511" s="33">
        <f>(VLOOKUP($A511,Skaters!$A1:$V623,15,FALSE)-AVERAGE(Skaters!O3:O623))/STDEV(Skaters!O3:O623)</f>
        <v>-0.91333960281550364</v>
      </c>
      <c r="O511" s="33">
        <f>(VLOOKUP($A511,Skaters!$A1:$V623,16,FALSE)-AVERAGE(Skaters!P3:P623))/STDEV(Skaters!P3:P623)</f>
        <v>1.0772531713502369</v>
      </c>
      <c r="P511" s="33">
        <f>(VLOOKUP($A511,Skaters!$A1:$V623,17,FALSE)-AVERAGE(Skaters!Q3:Q623))/STDEV(Skaters!Q3:Q623)</f>
        <v>2.1892569956425909</v>
      </c>
      <c r="Q511" s="33">
        <f>(VLOOKUP($A511,Skaters!$A1:$V623,18,FALSE)-AVERAGE(Skaters!R3:R623))/STDEV(Skaters!R3:R623)</f>
        <v>4.5630447580556455E-2</v>
      </c>
      <c r="R511" s="33">
        <f>(VLOOKUP($A511,Skaters!$A1:$V623,19,FALSE)-AVERAGE(Skaters!S3:S623))/STDEV(Skaters!S3:S623)</f>
        <v>-1.0483648979153803</v>
      </c>
      <c r="S511" s="33">
        <f>(VLOOKUP($A511,Skaters!$A1:$V623,20,FALSE)-AVERAGE(Skaters!T3:T623))/STDEV(Skaters!T3:T623)</f>
        <v>-0.5927671975926263</v>
      </c>
      <c r="T511" s="33">
        <f>(VLOOKUP($A511,Skaters!$A1:$V623,21,FALSE)-AVERAGE(Skaters!U3:U623))/STDEV(Skaters!U3:U623)</f>
        <v>-0.64690234740083585</v>
      </c>
      <c r="U511" s="33">
        <f>(VLOOKUP($A511,Skaters!$A1:$V623,22,FALSE)-AVERAGE(Skaters!V3:V623))/STDEV(Skaters!V3:V623)</f>
        <v>-1.2078191348136267</v>
      </c>
      <c r="V511" s="33">
        <f>IFERROR((VLOOKUP($A511,Skaters!A1:X623,23,FALSE)-AVERAGE(Skaters!W3:W623))/STDEV(Skaters!W3:W623),0)</f>
        <v>0</v>
      </c>
      <c r="W511" s="33">
        <f>IFERROR((VLOOKUP($A511,Skaters!A1:X623,24,FALSE)-AVERAGE(Skaters!X3:X623))/STDEV(Skaters!X3:X623),0)</f>
        <v>0</v>
      </c>
    </row>
    <row r="512" spans="1:23" ht="21.25" customHeight="1" x14ac:dyDescent="0.2">
      <c r="A512" s="47" t="s">
        <v>487</v>
      </c>
      <c r="B512" s="38" t="s">
        <v>153</v>
      </c>
      <c r="C512" s="39">
        <v>22</v>
      </c>
      <c r="D512" s="38" t="s">
        <v>103</v>
      </c>
      <c r="E512" s="40">
        <f t="shared" si="14"/>
        <v>-3.40954007740606</v>
      </c>
      <c r="F512" s="41">
        <f t="shared" si="15"/>
        <v>-8.5238501935151506E-2</v>
      </c>
      <c r="G512" s="42">
        <f>VLOOKUP(A512,Skaters!A1:G623,7,FALSE)</f>
        <v>40</v>
      </c>
      <c r="H512" s="43">
        <f>(VLOOKUP($A512,Skaters!$A1:$V623,8,FALSE)-AVERAGE(Skaters!H3:H623))/STDEV(Skaters!H3:H623)</f>
        <v>-0.59433231506581363</v>
      </c>
      <c r="I512" s="33">
        <f>(VLOOKUP($A512,Skaters!$A1:$V623,10,FALSE)-AVERAGE(Skaters!J3:J623))/STDEV(Skaters!J3:J623)</f>
        <v>-0.56793709094800116</v>
      </c>
      <c r="J512" s="33">
        <f>(VLOOKUP($A512,Skaters!$A1:$V623,11,FALSE)-AVERAGE(Skaters!K3:K623))/STDEV(Skaters!K3:K623)</f>
        <v>-0.50027993593630959</v>
      </c>
      <c r="K512" s="33">
        <f>(VLOOKUP($A512,Skaters!$A1:$V623,12,FALSE)-AVERAGE(Skaters!L3:L623))/STDEV(Skaters!L3:L623)</f>
        <v>-0.58154151319043557</v>
      </c>
      <c r="L512" s="33">
        <f>(VLOOKUP($A512,Skaters!$A1:$V623,13,FALSE)-AVERAGE(Skaters!M3:M623))/STDEV(Skaters!M3:M623)</f>
        <v>-0.40414868281138955</v>
      </c>
      <c r="M512" s="33">
        <f>(VLOOKUP($A512,Skaters!$A1:$V623,14,FALSE)-AVERAGE(Skaters!N3:N623))/STDEV(Skaters!N3:N623)</f>
        <v>-0.76272481891906219</v>
      </c>
      <c r="N512" s="33">
        <f>(VLOOKUP($A512,Skaters!$A1:$V623,15,FALSE)-AVERAGE(Skaters!O3:O623))/STDEV(Skaters!O3:O623)</f>
        <v>-0.84136560787771952</v>
      </c>
      <c r="O512" s="33">
        <f>(VLOOKUP($A512,Skaters!$A1:$V623,16,FALSE)-AVERAGE(Skaters!P3:P623))/STDEV(Skaters!P3:P623)</f>
        <v>4.5031837053629779E-2</v>
      </c>
      <c r="P512" s="33">
        <f>(VLOOKUP($A512,Skaters!$A1:$V623,17,FALSE)-AVERAGE(Skaters!Q3:Q623))/STDEV(Skaters!Q3:Q623)</f>
        <v>6.8430948255397056E-2</v>
      </c>
      <c r="Q512" s="33">
        <f>(VLOOKUP($A512,Skaters!$A1:$V623,18,FALSE)-AVERAGE(Skaters!R3:R623))/STDEV(Skaters!R3:R623)</f>
        <v>-1.1408405968862698</v>
      </c>
      <c r="R512" s="33">
        <f>(VLOOKUP($A512,Skaters!$A1:$V623,19,FALSE)-AVERAGE(Skaters!S3:S623))/STDEV(Skaters!S3:S623)</f>
        <v>-0.53161389787078051</v>
      </c>
      <c r="S512" s="33">
        <f>(VLOOKUP($A512,Skaters!$A1:$V623,20,FALSE)-AVERAGE(Skaters!T3:T623))/STDEV(Skaters!T3:T623)</f>
        <v>1.1544865288005108</v>
      </c>
      <c r="T512" s="33">
        <f>(VLOOKUP($A512,Skaters!$A1:$V623,21,FALSE)-AVERAGE(Skaters!U3:U623))/STDEV(Skaters!U3:U623)</f>
        <v>1.4194001580900941</v>
      </c>
      <c r="U512" s="33">
        <f>(VLOOKUP($A512,Skaters!$A1:$V623,22,FALSE)-AVERAGE(Skaters!V3:V623))/STDEV(Skaters!V3:V623)</f>
        <v>0.90812437081569586</v>
      </c>
      <c r="V512" s="33">
        <f>IFERROR((VLOOKUP($A512,Skaters!A1:X623,23,FALSE)-AVERAGE(Skaters!W3:W623))/STDEV(Skaters!W3:W623),0)</f>
        <v>0</v>
      </c>
      <c r="W512" s="33">
        <f>IFERROR((VLOOKUP($A512,Skaters!A1:X623,24,FALSE)-AVERAGE(Skaters!X3:X623))/STDEV(Skaters!X3:X623),0)</f>
        <v>0</v>
      </c>
    </row>
    <row r="513" spans="1:23" ht="21.25" customHeight="1" x14ac:dyDescent="0.15">
      <c r="A513" s="44" t="s">
        <v>620</v>
      </c>
      <c r="B513" s="45" t="s">
        <v>69</v>
      </c>
      <c r="C513" s="46">
        <v>26</v>
      </c>
      <c r="D513" s="45" t="s">
        <v>66</v>
      </c>
      <c r="E513" s="40">
        <f t="shared" si="14"/>
        <v>-3.4237069942893097</v>
      </c>
      <c r="F513" s="41">
        <f t="shared" si="15"/>
        <v>-7.7811522597484306E-2</v>
      </c>
      <c r="G513" s="42">
        <f>VLOOKUP(A513,Skaters!A1:G623,7,FALSE)</f>
        <v>44</v>
      </c>
      <c r="H513" s="43">
        <f>(VLOOKUP($A513,Skaters!$A1:$V623,8,FALSE)-AVERAGE(Skaters!H3:H623))/STDEV(Skaters!H3:H623)</f>
        <v>-1.7261809974199847</v>
      </c>
      <c r="I513" s="33">
        <f>(VLOOKUP($A513,Skaters!$A1:$V623,10,FALSE)-AVERAGE(Skaters!J3:J623))/STDEV(Skaters!J3:J623)</f>
        <v>-0.64631151540667064</v>
      </c>
      <c r="J513" s="33">
        <f>(VLOOKUP($A513,Skaters!$A1:$V623,11,FALSE)-AVERAGE(Skaters!K3:K623))/STDEV(Skaters!K3:K623)</f>
        <v>-0.68136663094577787</v>
      </c>
      <c r="K513" s="33">
        <f>(VLOOKUP($A513,Skaters!$A1:$V623,12,FALSE)-AVERAGE(Skaters!L3:L623))/STDEV(Skaters!L3:L623)</f>
        <v>-0.73210817091798808</v>
      </c>
      <c r="L513" s="33">
        <f>(VLOOKUP($A513,Skaters!$A1:$V623,13,FALSE)-AVERAGE(Skaters!M3:M623))/STDEV(Skaters!M3:M623)</f>
        <v>-1.3360011363429434</v>
      </c>
      <c r="M513" s="33">
        <f>(VLOOKUP($A513,Skaters!$A1:$V623,14,FALSE)-AVERAGE(Skaters!N3:N623))/STDEV(Skaters!N3:N623)</f>
        <v>-0.8008658606144976</v>
      </c>
      <c r="N513" s="33">
        <f>(VLOOKUP($A513,Skaters!$A1:$V623,15,FALSE)-AVERAGE(Skaters!O3:O623))/STDEV(Skaters!O3:O623)</f>
        <v>-0.9134299182039004</v>
      </c>
      <c r="O513" s="33">
        <f>(VLOOKUP($A513,Skaters!$A1:$V623,16,FALSE)-AVERAGE(Skaters!P3:P623))/STDEV(Skaters!P3:P623)</f>
        <v>-0.50957900356628161</v>
      </c>
      <c r="P513" s="33">
        <f>(VLOOKUP($A513,Skaters!$A1:$V623,17,FALSE)-AVERAGE(Skaters!Q3:Q623))/STDEV(Skaters!Q3:Q623)</f>
        <v>1.3929070257794325</v>
      </c>
      <c r="Q513" s="33">
        <f>(VLOOKUP($A513,Skaters!$A1:$V623,18,FALSE)-AVERAGE(Skaters!R3:R623))/STDEV(Skaters!R3:R623)</f>
        <v>0.66298121017626432</v>
      </c>
      <c r="R513" s="33">
        <f>(VLOOKUP($A513,Skaters!$A1:$V623,19,FALSE)-AVERAGE(Skaters!S3:S623))/STDEV(Skaters!S3:S623)</f>
        <v>-0.42003054217986824</v>
      </c>
      <c r="S513" s="33">
        <f>(VLOOKUP($A513,Skaters!$A1:$V623,20,FALSE)-AVERAGE(Skaters!T3:T623))/STDEV(Skaters!T3:T623)</f>
        <v>-0.5927671975926263</v>
      </c>
      <c r="T513" s="33">
        <f>(VLOOKUP($A513,Skaters!$A1:$V623,21,FALSE)-AVERAGE(Skaters!U3:U623))/STDEV(Skaters!U3:U623)</f>
        <v>-0.58666491271592047</v>
      </c>
      <c r="U513" s="33">
        <f>(VLOOKUP($A513,Skaters!$A1:$V623,22,FALSE)-AVERAGE(Skaters!V3:V623))/STDEV(Skaters!V3:V623)</f>
        <v>-1.2078191348136267</v>
      </c>
      <c r="V513" s="33">
        <f>IFERROR((VLOOKUP($A513,Skaters!A1:X623,23,FALSE)-AVERAGE(Skaters!W3:W623))/STDEV(Skaters!W3:W623),0)</f>
        <v>0</v>
      </c>
      <c r="W513" s="33">
        <f>IFERROR((VLOOKUP($A513,Skaters!A1:X623,24,FALSE)-AVERAGE(Skaters!X3:X623))/STDEV(Skaters!X3:X623),0)</f>
        <v>0</v>
      </c>
    </row>
    <row r="514" spans="1:23" ht="21.25" customHeight="1" x14ac:dyDescent="0.15">
      <c r="A514" s="44" t="s">
        <v>619</v>
      </c>
      <c r="B514" s="48" t="s">
        <v>78</v>
      </c>
      <c r="C514" s="49">
        <v>30</v>
      </c>
      <c r="D514" s="48" t="s">
        <v>73</v>
      </c>
      <c r="E514" s="40">
        <f t="shared" si="14"/>
        <v>-3.4316700734650736</v>
      </c>
      <c r="F514" s="41">
        <f t="shared" si="15"/>
        <v>-7.4601523336197254E-2</v>
      </c>
      <c r="G514" s="42">
        <f>VLOOKUP(A514,Skaters!A1:G623,7,FALSE)</f>
        <v>46</v>
      </c>
      <c r="H514" s="43">
        <f>(VLOOKUP($A514,Skaters!$A1:$V623,8,FALSE)-AVERAGE(Skaters!H3:H623))/STDEV(Skaters!H3:H623)</f>
        <v>-1.3290729075673171</v>
      </c>
      <c r="I514" s="33">
        <f>(VLOOKUP($A514,Skaters!$A1:$V623,10,FALSE)-AVERAGE(Skaters!J3:J623))/STDEV(Skaters!J3:J623)</f>
        <v>-0.6390295990911693</v>
      </c>
      <c r="J514" s="33">
        <f>(VLOOKUP($A514,Skaters!$A1:$V623,11,FALSE)-AVERAGE(Skaters!K3:K623))/STDEV(Skaters!K3:K623)</f>
        <v>-1.0087900425583725</v>
      </c>
      <c r="K514" s="33">
        <f>(VLOOKUP($A514,Skaters!$A1:$V623,12,FALSE)-AVERAGE(Skaters!L3:L623))/STDEV(Skaters!L3:L623)</f>
        <v>-0.93414755687706674</v>
      </c>
      <c r="L514" s="33">
        <f>(VLOOKUP($A514,Skaters!$A1:$V623,13,FALSE)-AVERAGE(Skaters!M3:M623))/STDEV(Skaters!M3:M623)</f>
        <v>-1.0041625916907928</v>
      </c>
      <c r="M514" s="33">
        <f>(VLOOKUP($A514,Skaters!$A1:$V623,14,FALSE)-AVERAGE(Skaters!N3:N623))/STDEV(Skaters!N3:N623)</f>
        <v>-0.80183123290989533</v>
      </c>
      <c r="N514" s="33">
        <f>(VLOOKUP($A514,Skaters!$A1:$V623,15,FALSE)-AVERAGE(Skaters!O3:O623))/STDEV(Skaters!O3:O623)</f>
        <v>-0.90954815451106819</v>
      </c>
      <c r="O514" s="33">
        <f>(VLOOKUP($A514,Skaters!$A1:$V623,16,FALSE)-AVERAGE(Skaters!P3:P623))/STDEV(Skaters!P3:P623)</f>
        <v>-3.5358338719719974E-2</v>
      </c>
      <c r="P514" s="33">
        <f>(VLOOKUP($A514,Skaters!$A1:$V623,17,FALSE)-AVERAGE(Skaters!Q3:Q623))/STDEV(Skaters!Q3:Q623)</f>
        <v>1.2209346391332294</v>
      </c>
      <c r="Q514" s="33">
        <f>(VLOOKUP($A514,Skaters!$A1:$V623,18,FALSE)-AVERAGE(Skaters!R3:R623))/STDEV(Skaters!R3:R623)</f>
        <v>0.16521865310604908</v>
      </c>
      <c r="R514" s="33">
        <f>(VLOOKUP($A514,Skaters!$A1:$V623,19,FALSE)-AVERAGE(Skaters!S3:S623))/STDEV(Skaters!S3:S623)</f>
        <v>-0.40924308896174671</v>
      </c>
      <c r="S514" s="33">
        <f>(VLOOKUP($A514,Skaters!$A1:$V623,20,FALSE)-AVERAGE(Skaters!T3:T623))/STDEV(Skaters!T3:T623)</f>
        <v>-0.56474439268333199</v>
      </c>
      <c r="T514" s="33">
        <f>(VLOOKUP($A514,Skaters!$A1:$V623,21,FALSE)-AVERAGE(Skaters!U3:U623))/STDEV(Skaters!U3:U623)</f>
        <v>-0.58353287185514247</v>
      </c>
      <c r="U514" s="33">
        <f>(VLOOKUP($A514,Skaters!$A1:$V623,22,FALSE)-AVERAGE(Skaters!V3:V623))/STDEV(Skaters!V3:V623)</f>
        <v>0.22325703362626789</v>
      </c>
      <c r="V514" s="33">
        <f>IFERROR((VLOOKUP($A514,Skaters!A1:X623,23,FALSE)-AVERAGE(Skaters!W3:W623))/STDEV(Skaters!W3:W623),0)</f>
        <v>0</v>
      </c>
      <c r="W514" s="33">
        <f>IFERROR((VLOOKUP($A514,Skaters!A1:X623,24,FALSE)-AVERAGE(Skaters!X3:X623))/STDEV(Skaters!X3:X623),0)</f>
        <v>0</v>
      </c>
    </row>
    <row r="515" spans="1:23" ht="21.25" customHeight="1" x14ac:dyDescent="0.2">
      <c r="A515" s="47" t="s">
        <v>480</v>
      </c>
      <c r="B515" s="38" t="s">
        <v>170</v>
      </c>
      <c r="C515" s="39">
        <v>28</v>
      </c>
      <c r="D515" s="38" t="s">
        <v>66</v>
      </c>
      <c r="E515" s="40">
        <f t="shared" ref="E515:E578" si="16">(H515*G515*H$2)+(I515*I$2)+(J515*J$2)+(K515*K$2)+(L515*L$2)+(M515*M$2)+(N515*N$2)+(O515*O$2)+(P515*P$2)+(Q515*Q$2)+(R515*R$2)+(S515*S$2)+(T515*T$2)+(U515*U$2)+(V515*V$2)+(W515*W$2)</f>
        <v>-3.4505703400553305</v>
      </c>
      <c r="F515" s="41">
        <f t="shared" ref="F515:F578" si="17">E515/G515</f>
        <v>-8.2156436667984056E-2</v>
      </c>
      <c r="G515" s="42">
        <f>VLOOKUP(A515,Skaters!A1:G623,7,FALSE)</f>
        <v>42</v>
      </c>
      <c r="H515" s="43">
        <f>(VLOOKUP($A515,Skaters!$A1:$V623,8,FALSE)-AVERAGE(Skaters!H3:H623))/STDEV(Skaters!H3:H623)</f>
        <v>-0.41045637478447783</v>
      </c>
      <c r="I515" s="33">
        <f>(VLOOKUP($A515,Skaters!$A1:$V623,10,FALSE)-AVERAGE(Skaters!J3:J623))/STDEV(Skaters!J3:J623)</f>
        <v>-8.4199801876081337E-2</v>
      </c>
      <c r="J515" s="33">
        <f>(VLOOKUP($A515,Skaters!$A1:$V623,11,FALSE)-AVERAGE(Skaters!K3:K623))/STDEV(Skaters!K3:K623)</f>
        <v>-0.81322065044446945</v>
      </c>
      <c r="K515" s="33">
        <f>(VLOOKUP($A515,Skaters!$A1:$V623,12,FALSE)-AVERAGE(Skaters!L3:L623))/STDEV(Skaters!L3:L623)</f>
        <v>-0.54999911975485338</v>
      </c>
      <c r="L515" s="33">
        <f>(VLOOKUP($A515,Skaters!$A1:$V623,13,FALSE)-AVERAGE(Skaters!M3:M623))/STDEV(Skaters!M3:M623)</f>
        <v>-0.22877497512203054</v>
      </c>
      <c r="M515" s="33">
        <f>(VLOOKUP($A515,Skaters!$A1:$V623,14,FALSE)-AVERAGE(Skaters!N3:N623))/STDEV(Skaters!N3:N623)</f>
        <v>-0.72007393092050986</v>
      </c>
      <c r="N515" s="33">
        <f>(VLOOKUP($A515,Skaters!$A1:$V623,15,FALSE)-AVERAGE(Skaters!O3:O623))/STDEV(Skaters!O3:O623)</f>
        <v>-0.81827826814598137</v>
      </c>
      <c r="O515" s="33">
        <f>(VLOOKUP($A515,Skaters!$A1:$V623,16,FALSE)-AVERAGE(Skaters!P3:P623))/STDEV(Skaters!P3:P623)</f>
        <v>-0.52421399151715953</v>
      </c>
      <c r="P515" s="33">
        <f>(VLOOKUP($A515,Skaters!$A1:$V623,17,FALSE)-AVERAGE(Skaters!Q3:Q623))/STDEV(Skaters!Q3:Q623)</f>
        <v>1.157301186893016E-2</v>
      </c>
      <c r="Q515" s="33">
        <f>(VLOOKUP($A515,Skaters!$A1:$V623,18,FALSE)-AVERAGE(Skaters!R3:R623))/STDEV(Skaters!R3:R623)</f>
        <v>-0.98188265294960819</v>
      </c>
      <c r="R515" s="33">
        <f>(VLOOKUP($A515,Skaters!$A1:$V623,19,FALSE)-AVERAGE(Skaters!S3:S623))/STDEV(Skaters!S3:S623)</f>
        <v>-0.15113234515718041</v>
      </c>
      <c r="S515" s="33">
        <f>(VLOOKUP($A515,Skaters!$A1:$V623,20,FALSE)-AVERAGE(Skaters!T3:T623))/STDEV(Skaters!T3:T623)</f>
        <v>-0.56922974863709153</v>
      </c>
      <c r="T515" s="33">
        <f>(VLOOKUP($A515,Skaters!$A1:$V623,21,FALSE)-AVERAGE(Skaters!U3:U623))/STDEV(Skaters!U3:U623)</f>
        <v>-0.47104416009941213</v>
      </c>
      <c r="U515" s="33">
        <f>(VLOOKUP($A515,Skaters!$A1:$V623,22,FALSE)-AVERAGE(Skaters!V3:V623))/STDEV(Skaters!V3:V623)</f>
        <v>-1.2078191348136267</v>
      </c>
      <c r="V515" s="33">
        <f>IFERROR((VLOOKUP($A515,Skaters!A1:X623,23,FALSE)-AVERAGE(Skaters!W3:W623))/STDEV(Skaters!W3:W623),0)</f>
        <v>0</v>
      </c>
      <c r="W515" s="33">
        <f>IFERROR((VLOOKUP($A515,Skaters!A1:X623,24,FALSE)-AVERAGE(Skaters!X3:X623))/STDEV(Skaters!X3:X623),0)</f>
        <v>0</v>
      </c>
    </row>
    <row r="516" spans="1:23" ht="21.25" customHeight="1" x14ac:dyDescent="0.15">
      <c r="A516" s="44" t="s">
        <v>532</v>
      </c>
      <c r="B516" s="45" t="s">
        <v>95</v>
      </c>
      <c r="C516" s="46">
        <v>20</v>
      </c>
      <c r="D516" s="45" t="s">
        <v>66</v>
      </c>
      <c r="E516" s="40">
        <f t="shared" si="16"/>
        <v>-3.4697774952022065</v>
      </c>
      <c r="F516" s="41">
        <f t="shared" si="17"/>
        <v>-8.6744437380055162E-2</v>
      </c>
      <c r="G516" s="42">
        <f>VLOOKUP(A516,Skaters!A1:G623,7,FALSE)</f>
        <v>40</v>
      </c>
      <c r="H516" s="43">
        <f>(VLOOKUP($A516,Skaters!$A1:$V623,8,FALSE)-AVERAGE(Skaters!H3:H623))/STDEV(Skaters!H3:H623)</f>
        <v>-0.70505622231692089</v>
      </c>
      <c r="I516" s="33">
        <f>(VLOOKUP($A516,Skaters!$A1:$V623,10,FALSE)-AVERAGE(Skaters!J3:J623))/STDEV(Skaters!J3:J623)</f>
        <v>0.19426434030511763</v>
      </c>
      <c r="J516" s="33">
        <f>(VLOOKUP($A516,Skaters!$A1:$V623,11,FALSE)-AVERAGE(Skaters!K3:K623))/STDEV(Skaters!K3:K623)</f>
        <v>-0.99154272323194037</v>
      </c>
      <c r="K516" s="33">
        <f>(VLOOKUP($A516,Skaters!$A1:$V623,12,FALSE)-AVERAGE(Skaters!L3:L623))/STDEV(Skaters!L3:L623)</f>
        <v>-0.53069784763851913</v>
      </c>
      <c r="L516" s="33">
        <f>(VLOOKUP($A516,Skaters!$A1:$V623,13,FALSE)-AVERAGE(Skaters!M3:M623))/STDEV(Skaters!M3:M623)</f>
        <v>-0.81944684600825424</v>
      </c>
      <c r="M516" s="33">
        <f>(VLOOKUP($A516,Skaters!$A1:$V623,14,FALSE)-AVERAGE(Skaters!N3:N623))/STDEV(Skaters!N3:N623)</f>
        <v>-0.69056122741823223</v>
      </c>
      <c r="N516" s="33">
        <f>(VLOOKUP($A516,Skaters!$A1:$V623,15,FALSE)-AVERAGE(Skaters!O3:O623))/STDEV(Skaters!O3:O623)</f>
        <v>-0.81093355149404589</v>
      </c>
      <c r="O516" s="33">
        <f>(VLOOKUP($A516,Skaters!$A1:$V623,16,FALSE)-AVERAGE(Skaters!P3:P623))/STDEV(Skaters!P3:P623)</f>
        <v>-0.92162306829840501</v>
      </c>
      <c r="P516" s="33">
        <f>(VLOOKUP($A516,Skaters!$A1:$V623,17,FALSE)-AVERAGE(Skaters!Q3:Q623))/STDEV(Skaters!Q3:Q623)</f>
        <v>8.505487972390427E-2</v>
      </c>
      <c r="Q516" s="33">
        <f>(VLOOKUP($A516,Skaters!$A1:$V623,18,FALSE)-AVERAGE(Skaters!R3:R623))/STDEV(Skaters!R3:R623)</f>
        <v>-0.12049564647467891</v>
      </c>
      <c r="R516" s="33">
        <f>(VLOOKUP($A516,Skaters!$A1:$V623,19,FALSE)-AVERAGE(Skaters!S3:S623))/STDEV(Skaters!S3:S623)</f>
        <v>0.26842767093381087</v>
      </c>
      <c r="S516" s="33">
        <f>(VLOOKUP($A516,Skaters!$A1:$V623,20,FALSE)-AVERAGE(Skaters!T3:T623))/STDEV(Skaters!T3:T623)</f>
        <v>-0.49633489680347798</v>
      </c>
      <c r="T516" s="33">
        <f>(VLOOKUP($A516,Skaters!$A1:$V623,21,FALSE)-AVERAGE(Skaters!U3:U623))/STDEV(Skaters!U3:U623)</f>
        <v>-0.45699184169299673</v>
      </c>
      <c r="U516" s="33">
        <f>(VLOOKUP($A516,Skaters!$A1:$V623,22,FALSE)-AVERAGE(Skaters!V3:V623))/STDEV(Skaters!V3:V623)</f>
        <v>0.36066944698815701</v>
      </c>
      <c r="V516" s="33">
        <f>IFERROR((VLOOKUP($A516,Skaters!A1:X623,23,FALSE)-AVERAGE(Skaters!W3:W623))/STDEV(Skaters!W3:W623),0)</f>
        <v>0</v>
      </c>
      <c r="W516" s="33">
        <f>IFERROR((VLOOKUP($A516,Skaters!A1:X623,24,FALSE)-AVERAGE(Skaters!X3:X623))/STDEV(Skaters!X3:X623),0)</f>
        <v>0</v>
      </c>
    </row>
    <row r="517" spans="1:23" ht="21.25" customHeight="1" x14ac:dyDescent="0.15">
      <c r="A517" s="44" t="s">
        <v>514</v>
      </c>
      <c r="B517" s="45" t="s">
        <v>216</v>
      </c>
      <c r="C517" s="46">
        <v>29</v>
      </c>
      <c r="D517" s="45" t="s">
        <v>59</v>
      </c>
      <c r="E517" s="40">
        <f t="shared" si="16"/>
        <v>-3.5014460363736415</v>
      </c>
      <c r="F517" s="41">
        <f t="shared" si="17"/>
        <v>-8.978066759932414E-2</v>
      </c>
      <c r="G517" s="42">
        <f>VLOOKUP(A517,Skaters!A1:G623,7,FALSE)</f>
        <v>39</v>
      </c>
      <c r="H517" s="43">
        <f>(VLOOKUP($A517,Skaters!$A1:$V623,8,FALSE)-AVERAGE(Skaters!H3:H623))/STDEV(Skaters!H3:H623)</f>
        <v>-1.3116010368760735</v>
      </c>
      <c r="I517" s="33">
        <f>(VLOOKUP($A517,Skaters!$A1:$V623,10,FALSE)-AVERAGE(Skaters!J3:J623))/STDEV(Skaters!J3:J623)</f>
        <v>6.5282412830718298E-2</v>
      </c>
      <c r="J517" s="33">
        <f>(VLOOKUP($A517,Skaters!$A1:$V623,11,FALSE)-AVERAGE(Skaters!K3:K623))/STDEV(Skaters!K3:K623)</f>
        <v>-1.022978396529246</v>
      </c>
      <c r="K517" s="33">
        <f>(VLOOKUP($A517,Skaters!$A1:$V623,12,FALSE)-AVERAGE(Skaters!L3:L623))/STDEV(Skaters!L3:L623)</f>
        <v>-0.61119782848299387</v>
      </c>
      <c r="L517" s="33">
        <f>(VLOOKUP($A517,Skaters!$A1:$V623,13,FALSE)-AVERAGE(Skaters!M3:M623))/STDEV(Skaters!M3:M623)</f>
        <v>-0.48035239964280363</v>
      </c>
      <c r="M517" s="33">
        <f>(VLOOKUP($A517,Skaters!$A1:$V623,14,FALSE)-AVERAGE(Skaters!N3:N623))/STDEV(Skaters!N3:N623)</f>
        <v>-0.76636182851379397</v>
      </c>
      <c r="N517" s="33">
        <f>(VLOOKUP($A517,Skaters!$A1:$V623,15,FALSE)-AVERAGE(Skaters!O3:O623))/STDEV(Skaters!O3:O623)</f>
        <v>-0.86431532938270583</v>
      </c>
      <c r="O517" s="33">
        <f>(VLOOKUP($A517,Skaters!$A1:$V623,16,FALSE)-AVERAGE(Skaters!P3:P623))/STDEV(Skaters!P3:P623)</f>
        <v>-0.86213593627714269</v>
      </c>
      <c r="P517" s="33">
        <f>(VLOOKUP($A517,Skaters!$A1:$V623,17,FALSE)-AVERAGE(Skaters!Q3:Q623))/STDEV(Skaters!Q3:Q623)</f>
        <v>0.51112750941752105</v>
      </c>
      <c r="Q517" s="33">
        <f>(VLOOKUP($A517,Skaters!$A1:$V623,18,FALSE)-AVERAGE(Skaters!R3:R623))/STDEV(Skaters!R3:R623)</f>
        <v>-0.33694638737246141</v>
      </c>
      <c r="R517" s="33">
        <f>(VLOOKUP($A517,Skaters!$A1:$V623,19,FALSE)-AVERAGE(Skaters!S3:S623))/STDEV(Skaters!S3:S623)</f>
        <v>4.8427498652683625E-3</v>
      </c>
      <c r="S517" s="33">
        <f>(VLOOKUP($A517,Skaters!$A1:$V623,20,FALSE)-AVERAGE(Skaters!T3:T623))/STDEV(Skaters!T3:T623)</f>
        <v>0.23846053949601365</v>
      </c>
      <c r="T517" s="33">
        <f>(VLOOKUP($A517,Skaters!$A1:$V623,21,FALSE)-AVERAGE(Skaters!U3:U623))/STDEV(Skaters!U3:U623)</f>
        <v>0.19530129155771889</v>
      </c>
      <c r="U517" s="33">
        <f>(VLOOKUP($A517,Skaters!$A1:$V623,22,FALSE)-AVERAGE(Skaters!V3:V623))/STDEV(Skaters!V3:V623)</f>
        <v>1.0800561486254079</v>
      </c>
      <c r="V517" s="33">
        <f>IFERROR((VLOOKUP($A517,Skaters!A1:X623,23,FALSE)-AVERAGE(Skaters!W3:W623))/STDEV(Skaters!W3:W623),0)</f>
        <v>0</v>
      </c>
      <c r="W517" s="33">
        <f>IFERROR((VLOOKUP($A517,Skaters!A1:X623,24,FALSE)-AVERAGE(Skaters!X3:X623))/STDEV(Skaters!X3:X623),0)</f>
        <v>0</v>
      </c>
    </row>
    <row r="518" spans="1:23" ht="21.25" customHeight="1" x14ac:dyDescent="0.15">
      <c r="A518" s="44" t="s">
        <v>600</v>
      </c>
      <c r="B518" s="45" t="s">
        <v>81</v>
      </c>
      <c r="C518" s="46">
        <v>29</v>
      </c>
      <c r="D518" s="45" t="s">
        <v>60</v>
      </c>
      <c r="E518" s="40">
        <f t="shared" si="16"/>
        <v>-3.5378021548738623</v>
      </c>
      <c r="F518" s="41">
        <f t="shared" si="17"/>
        <v>-8.0404594428951412E-2</v>
      </c>
      <c r="G518" s="42">
        <f>VLOOKUP(A518,Skaters!A1:G623,7,FALSE)</f>
        <v>44</v>
      </c>
      <c r="H518" s="43">
        <f>(VLOOKUP($A518,Skaters!$A1:$V623,8,FALSE)-AVERAGE(Skaters!H3:H623))/STDEV(Skaters!H3:H623)</f>
        <v>-1.6206974287761162</v>
      </c>
      <c r="I518" s="33">
        <f>(VLOOKUP($A518,Skaters!$A1:$V623,10,FALSE)-AVERAGE(Skaters!J3:J623))/STDEV(Skaters!J3:J623)</f>
        <v>-0.85959667419882058</v>
      </c>
      <c r="J518" s="33">
        <f>(VLOOKUP($A518,Skaters!$A1:$V623,11,FALSE)-AVERAGE(Skaters!K3:K623))/STDEV(Skaters!K3:K623)</f>
        <v>-0.54663428509312051</v>
      </c>
      <c r="K518" s="33">
        <f>(VLOOKUP($A518,Skaters!$A1:$V623,12,FALSE)-AVERAGE(Skaters!L3:L623))/STDEV(Skaters!L3:L623)</f>
        <v>-0.74805298969174949</v>
      </c>
      <c r="L518" s="33">
        <f>(VLOOKUP($A518,Skaters!$A1:$V623,13,FALSE)-AVERAGE(Skaters!M3:M623))/STDEV(Skaters!M3:M623)</f>
        <v>-1.0237811438106619</v>
      </c>
      <c r="M518" s="33">
        <f>(VLOOKUP($A518,Skaters!$A1:$V623,14,FALSE)-AVERAGE(Skaters!N3:N623))/STDEV(Skaters!N3:N623)</f>
        <v>-0.79163596143653481</v>
      </c>
      <c r="N518" s="33">
        <f>(VLOOKUP($A518,Skaters!$A1:$V623,15,FALSE)-AVERAGE(Skaters!O3:O623))/STDEV(Skaters!O3:O623)</f>
        <v>-0.90485338697917661</v>
      </c>
      <c r="O518" s="33">
        <f>(VLOOKUP($A518,Skaters!$A1:$V623,16,FALSE)-AVERAGE(Skaters!P3:P623))/STDEV(Skaters!P3:P623)</f>
        <v>-0.81802207020267137</v>
      </c>
      <c r="P518" s="33">
        <f>(VLOOKUP($A518,Skaters!$A1:$V623,17,FALSE)-AVERAGE(Skaters!Q3:Q623))/STDEV(Skaters!Q3:Q623)</f>
        <v>0.42047489171512525</v>
      </c>
      <c r="Q518" s="33">
        <f>(VLOOKUP($A518,Skaters!$A1:$V623,18,FALSE)-AVERAGE(Skaters!R3:R623))/STDEV(Skaters!R3:R623)</f>
        <v>0.61508540541058809</v>
      </c>
      <c r="R518" s="33">
        <f>(VLOOKUP($A518,Skaters!$A1:$V623,19,FALSE)-AVERAGE(Skaters!S3:S623))/STDEV(Skaters!S3:S623)</f>
        <v>-0.70351768822787608</v>
      </c>
      <c r="S518" s="33">
        <f>(VLOOKUP($A518,Skaters!$A1:$V623,20,FALSE)-AVERAGE(Skaters!T3:T623))/STDEV(Skaters!T3:T623)</f>
        <v>-0.26819620537537836</v>
      </c>
      <c r="T518" s="33">
        <f>(VLOOKUP($A518,Skaters!$A1:$V623,21,FALSE)-AVERAGE(Skaters!U3:U623))/STDEV(Skaters!U3:U623)</f>
        <v>-0.31056464152930652</v>
      </c>
      <c r="U518" s="33">
        <f>(VLOOKUP($A518,Skaters!$A1:$V623,22,FALSE)-AVERAGE(Skaters!V3:V623))/STDEV(Skaters!V3:V623)</f>
        <v>1.0550381270150213</v>
      </c>
      <c r="V518" s="33">
        <f>IFERROR((VLOOKUP($A518,Skaters!A1:X623,23,FALSE)-AVERAGE(Skaters!W3:W623))/STDEV(Skaters!W3:W623),0)</f>
        <v>0</v>
      </c>
      <c r="W518" s="33">
        <f>IFERROR((VLOOKUP($A518,Skaters!A1:X623,24,FALSE)-AVERAGE(Skaters!X3:X623))/STDEV(Skaters!X3:X623),0)</f>
        <v>0</v>
      </c>
    </row>
    <row r="519" spans="1:23" ht="21.25" customHeight="1" x14ac:dyDescent="0.15">
      <c r="A519" s="44" t="s">
        <v>421</v>
      </c>
      <c r="B519" s="48" t="s">
        <v>138</v>
      </c>
      <c r="C519" s="49">
        <v>24</v>
      </c>
      <c r="D519" s="48" t="s">
        <v>103</v>
      </c>
      <c r="E519" s="40">
        <f t="shared" si="16"/>
        <v>-3.5487821675915416</v>
      </c>
      <c r="F519" s="41">
        <f t="shared" si="17"/>
        <v>-8.2529817850966081E-2</v>
      </c>
      <c r="G519" s="42">
        <f>VLOOKUP(A519,Skaters!A1:G623,7,FALSE)</f>
        <v>43</v>
      </c>
      <c r="H519" s="43">
        <f>(VLOOKUP($A519,Skaters!$A1:$V623,8,FALSE)-AVERAGE(Skaters!H3:H623))/STDEV(Skaters!H3:H623)</f>
        <v>-1.2375746346409224</v>
      </c>
      <c r="I519" s="33">
        <f>(VLOOKUP($A519,Skaters!$A1:$V623,10,FALSE)-AVERAGE(Skaters!J3:J623))/STDEV(Skaters!J3:J623)</f>
        <v>-0.12164569194461416</v>
      </c>
      <c r="J519" s="33">
        <f>(VLOOKUP($A519,Skaters!$A1:$V623,11,FALSE)-AVERAGE(Skaters!K3:K623))/STDEV(Skaters!K3:K623)</f>
        <v>-0.18653976842823466</v>
      </c>
      <c r="K519" s="33">
        <f>(VLOOKUP($A519,Skaters!$A1:$V623,12,FALSE)-AVERAGE(Skaters!L3:L623))/STDEV(Skaters!L3:L623)</f>
        <v>-0.17437695791530233</v>
      </c>
      <c r="L519" s="33">
        <f>(VLOOKUP($A519,Skaters!$A1:$V623,13,FALSE)-AVERAGE(Skaters!M3:M623))/STDEV(Skaters!M3:M623)</f>
        <v>-0.59548522966110495</v>
      </c>
      <c r="M519" s="33">
        <f>(VLOOKUP($A519,Skaters!$A1:$V623,14,FALSE)-AVERAGE(Skaters!N3:N623))/STDEV(Skaters!N3:N623)</f>
        <v>-9.9126967296100904E-2</v>
      </c>
      <c r="N519" s="33">
        <f>(VLOOKUP($A519,Skaters!$A1:$V623,15,FALSE)-AVERAGE(Skaters!O3:O623))/STDEV(Skaters!O3:O623)</f>
        <v>-0.24463152911694427</v>
      </c>
      <c r="O519" s="33">
        <f>(VLOOKUP($A519,Skaters!$A1:$V623,16,FALSE)-AVERAGE(Skaters!P3:P623))/STDEV(Skaters!P3:P623)</f>
        <v>-1.0216542535131203</v>
      </c>
      <c r="P519" s="33">
        <f>(VLOOKUP($A519,Skaters!$A1:$V623,17,FALSE)-AVERAGE(Skaters!Q3:Q623))/STDEV(Skaters!Q3:Q623)</f>
        <v>-0.91506472551109419</v>
      </c>
      <c r="Q519" s="33">
        <f>(VLOOKUP($A519,Skaters!$A1:$V623,18,FALSE)-AVERAGE(Skaters!R3:R623))/STDEV(Skaters!R3:R623)</f>
        <v>-1.3788256949275235</v>
      </c>
      <c r="R519" s="33">
        <f>(VLOOKUP($A519,Skaters!$A1:$V623,19,FALSE)-AVERAGE(Skaters!S3:S623))/STDEV(Skaters!S3:S623)</f>
        <v>-0.38326660482623165</v>
      </c>
      <c r="S519" s="33">
        <f>(VLOOKUP($A519,Skaters!$A1:$V623,20,FALSE)-AVERAGE(Skaters!T3:T623))/STDEV(Skaters!T3:T623)</f>
        <v>0.50353583030985349</v>
      </c>
      <c r="T519" s="33">
        <f>(VLOOKUP($A519,Skaters!$A1:$V623,21,FALSE)-AVERAGE(Skaters!U3:U623))/STDEV(Skaters!U3:U623)</f>
        <v>0.8665175047520719</v>
      </c>
      <c r="U519" s="33">
        <f>(VLOOKUP($A519,Skaters!$A1:$V623,22,FALSE)-AVERAGE(Skaters!V3:V623))/STDEV(Skaters!V3:V623)</f>
        <v>-1.2078191348136267</v>
      </c>
      <c r="V519" s="33">
        <f>IFERROR((VLOOKUP($A519,Skaters!A1:X623,23,FALSE)-AVERAGE(Skaters!W3:W623))/STDEV(Skaters!W3:W623),0)</f>
        <v>0</v>
      </c>
      <c r="W519" s="33">
        <f>IFERROR((VLOOKUP($A519,Skaters!A1:X623,24,FALSE)-AVERAGE(Skaters!X3:X623))/STDEV(Skaters!X3:X623),0)</f>
        <v>0</v>
      </c>
    </row>
    <row r="520" spans="1:23" ht="21.25" customHeight="1" x14ac:dyDescent="0.2">
      <c r="A520" s="47" t="s">
        <v>660</v>
      </c>
      <c r="B520" s="38" t="s">
        <v>61</v>
      </c>
      <c r="C520" s="39">
        <v>35</v>
      </c>
      <c r="D520" s="38" t="s">
        <v>73</v>
      </c>
      <c r="E520" s="40">
        <f t="shared" si="16"/>
        <v>-3.5763074659243559</v>
      </c>
      <c r="F520" s="41">
        <f t="shared" si="17"/>
        <v>-8.3169941068008277E-2</v>
      </c>
      <c r="G520" s="42">
        <f>VLOOKUP(A520,Skaters!A1:G623,7,FALSE)</f>
        <v>43</v>
      </c>
      <c r="H520" s="43">
        <f>(VLOOKUP($A520,Skaters!$A1:$V623,8,FALSE)-AVERAGE(Skaters!H3:H623))/STDEV(Skaters!H3:H623)</f>
        <v>-1.7928776809850584</v>
      </c>
      <c r="I520" s="33">
        <f>(VLOOKUP($A520,Skaters!$A1:$V623,10,FALSE)-AVERAGE(Skaters!J3:J623))/STDEV(Skaters!J3:J623)</f>
        <v>-0.7701203220881101</v>
      </c>
      <c r="J520" s="33">
        <f>(VLOOKUP($A520,Skaters!$A1:$V623,11,FALSE)-AVERAGE(Skaters!K3:K623))/STDEV(Skaters!K3:K623)</f>
        <v>-1.3469905239092606</v>
      </c>
      <c r="K520" s="33">
        <f>(VLOOKUP($A520,Skaters!$A1:$V623,12,FALSE)-AVERAGE(Skaters!L3:L623))/STDEV(Skaters!L3:L623)</f>
        <v>-1.2081475359068352</v>
      </c>
      <c r="L520" s="33">
        <f>(VLOOKUP($A520,Skaters!$A1:$V623,13,FALSE)-AVERAGE(Skaters!M3:M623))/STDEV(Skaters!M3:M623)</f>
        <v>-0.78614479733936449</v>
      </c>
      <c r="M520" s="33">
        <f>(VLOOKUP($A520,Skaters!$A1:$V623,14,FALSE)-AVERAGE(Skaters!N3:N623))/STDEV(Skaters!N3:N623)</f>
        <v>-0.80132215483811298</v>
      </c>
      <c r="N520" s="33">
        <f>(VLOOKUP($A520,Skaters!$A1:$V623,15,FALSE)-AVERAGE(Skaters!O3:O623))/STDEV(Skaters!O3:O623)</f>
        <v>-0.91385391218054568</v>
      </c>
      <c r="O520" s="33">
        <f>(VLOOKUP($A520,Skaters!$A1:$V623,16,FALSE)-AVERAGE(Skaters!P3:P623))/STDEV(Skaters!P3:P623)</f>
        <v>-0.89164695285047502</v>
      </c>
      <c r="P520" s="33">
        <f>(VLOOKUP($A520,Skaters!$A1:$V623,17,FALSE)-AVERAGE(Skaters!Q3:Q623))/STDEV(Skaters!Q3:Q623)</f>
        <v>-0.26226435976509338</v>
      </c>
      <c r="Q520" s="33">
        <f>(VLOOKUP($A520,Skaters!$A1:$V623,18,FALSE)-AVERAGE(Skaters!R3:R623))/STDEV(Skaters!R3:R623)</f>
        <v>1.1324490424433999</v>
      </c>
      <c r="R520" s="33">
        <f>(VLOOKUP($A520,Skaters!$A1:$V623,19,FALSE)-AVERAGE(Skaters!S3:S623))/STDEV(Skaters!S3:S623)</f>
        <v>-0.63971233120269122</v>
      </c>
      <c r="S520" s="33">
        <f>(VLOOKUP($A520,Skaters!$A1:$V623,20,FALSE)-AVERAGE(Skaters!T3:T623))/STDEV(Skaters!T3:T623)</f>
        <v>-0.44693570464824933</v>
      </c>
      <c r="T520" s="33">
        <f>(VLOOKUP($A520,Skaters!$A1:$V623,21,FALSE)-AVERAGE(Skaters!U3:U623))/STDEV(Skaters!U3:U623)</f>
        <v>-0.52300125310542234</v>
      </c>
      <c r="U520" s="33">
        <f>(VLOOKUP($A520,Skaters!$A1:$V623,22,FALSE)-AVERAGE(Skaters!V3:V623))/STDEV(Skaters!V3:V623)</f>
        <v>1.2748694856132123</v>
      </c>
      <c r="V520" s="33">
        <f>IFERROR((VLOOKUP($A520,Skaters!A1:X623,23,FALSE)-AVERAGE(Skaters!W3:W623))/STDEV(Skaters!W3:W623),0)</f>
        <v>0</v>
      </c>
      <c r="W520" s="33">
        <f>IFERROR((VLOOKUP($A520,Skaters!A1:X623,24,FALSE)-AVERAGE(Skaters!X3:X623))/STDEV(Skaters!X3:X623),0)</f>
        <v>0</v>
      </c>
    </row>
    <row r="521" spans="1:23" ht="21.25" customHeight="1" x14ac:dyDescent="0.15">
      <c r="A521" s="44" t="s">
        <v>550</v>
      </c>
      <c r="B521" s="48" t="s">
        <v>122</v>
      </c>
      <c r="C521" s="49">
        <v>35</v>
      </c>
      <c r="D521" s="48" t="s">
        <v>59</v>
      </c>
      <c r="E521" s="40">
        <f t="shared" si="16"/>
        <v>-3.5818939279634314</v>
      </c>
      <c r="F521" s="41">
        <f t="shared" si="17"/>
        <v>-8.7363266535693443E-2</v>
      </c>
      <c r="G521" s="42">
        <f>VLOOKUP(A521,Skaters!A1:G623,7,FALSE)</f>
        <v>41</v>
      </c>
      <c r="H521" s="43">
        <f>(VLOOKUP($A521,Skaters!$A1:$V623,8,FALSE)-AVERAGE(Skaters!H3:H623))/STDEV(Skaters!H3:H623)</f>
        <v>-1.0350182129796555</v>
      </c>
      <c r="I521" s="33">
        <f>(VLOOKUP($A521,Skaters!$A1:$V623,10,FALSE)-AVERAGE(Skaters!J3:J623))/STDEV(Skaters!J3:J623)</f>
        <v>-0.52529067641915717</v>
      </c>
      <c r="J521" s="33">
        <f>(VLOOKUP($A521,Skaters!$A1:$V623,11,FALSE)-AVERAGE(Skaters!K3:K623))/STDEV(Skaters!K3:K623)</f>
        <v>-0.55321213983848661</v>
      </c>
      <c r="K521" s="33">
        <f>(VLOOKUP($A521,Skaters!$A1:$V623,12,FALSE)-AVERAGE(Skaters!L3:L623))/STDEV(Skaters!L3:L623)</f>
        <v>-0.59466457229581648</v>
      </c>
      <c r="L521" s="33">
        <f>(VLOOKUP($A521,Skaters!$A1:$V623,13,FALSE)-AVERAGE(Skaters!M3:M623))/STDEV(Skaters!M3:M623)</f>
        <v>-1.0358878785597538</v>
      </c>
      <c r="M521" s="33">
        <f>(VLOOKUP($A521,Skaters!$A1:$V623,14,FALSE)-AVERAGE(Skaters!N3:N623))/STDEV(Skaters!N3:N623)</f>
        <v>-0.54598070901049622</v>
      </c>
      <c r="N521" s="33">
        <f>(VLOOKUP($A521,Skaters!$A1:$V623,15,FALSE)-AVERAGE(Skaters!O3:O623))/STDEV(Skaters!O3:O623)</f>
        <v>-0.58338793021885615</v>
      </c>
      <c r="O521" s="33">
        <f>(VLOOKUP($A521,Skaters!$A1:$V623,16,FALSE)-AVERAGE(Skaters!P3:P623))/STDEV(Skaters!P3:P623)</f>
        <v>-0.69349845691758316</v>
      </c>
      <c r="P521" s="33">
        <f>(VLOOKUP($A521,Skaters!$A1:$V623,17,FALSE)-AVERAGE(Skaters!Q3:Q623))/STDEV(Skaters!Q3:Q623)</f>
        <v>-1.0647475747447099</v>
      </c>
      <c r="Q521" s="33">
        <f>(VLOOKUP($A521,Skaters!$A1:$V623,18,FALSE)-AVERAGE(Skaters!R3:R623))/STDEV(Skaters!R3:R623)</f>
        <v>-0.19061684600959444</v>
      </c>
      <c r="R521" s="33">
        <f>(VLOOKUP($A521,Skaters!$A1:$V623,19,FALSE)-AVERAGE(Skaters!S3:S623))/STDEV(Skaters!S3:S623)</f>
        <v>-0.5317157260294042</v>
      </c>
      <c r="S521" s="33">
        <f>(VLOOKUP($A521,Skaters!$A1:$V623,20,FALSE)-AVERAGE(Skaters!T3:T623))/STDEV(Skaters!T3:T623)</f>
        <v>1.0716718123241624</v>
      </c>
      <c r="T521" s="33">
        <f>(VLOOKUP($A521,Skaters!$A1:$V623,21,FALSE)-AVERAGE(Skaters!U3:U623))/STDEV(Skaters!U3:U623)</f>
        <v>0.97948669568894453</v>
      </c>
      <c r="U521" s="33">
        <f>(VLOOKUP($A521,Skaters!$A1:$V623,22,FALSE)-AVERAGE(Skaters!V3:V623))/STDEV(Skaters!V3:V623)</f>
        <v>1.120332176211855</v>
      </c>
      <c r="V521" s="33">
        <f>IFERROR((VLOOKUP($A521,Skaters!A1:X623,23,FALSE)-AVERAGE(Skaters!W3:W623))/STDEV(Skaters!W3:W623),0)</f>
        <v>0</v>
      </c>
      <c r="W521" s="33">
        <f>IFERROR((VLOOKUP($A521,Skaters!A1:X623,24,FALSE)-AVERAGE(Skaters!X3:X623))/STDEV(Skaters!X3:X623),0)</f>
        <v>0</v>
      </c>
    </row>
    <row r="522" spans="1:23" ht="21.25" customHeight="1" x14ac:dyDescent="0.15">
      <c r="A522" s="37" t="s">
        <v>580</v>
      </c>
      <c r="B522" s="38" t="s">
        <v>135</v>
      </c>
      <c r="C522" s="39">
        <v>25</v>
      </c>
      <c r="D522" s="38" t="s">
        <v>66</v>
      </c>
      <c r="E522" s="40">
        <f t="shared" si="16"/>
        <v>-3.5890135089438919</v>
      </c>
      <c r="F522" s="41">
        <f t="shared" si="17"/>
        <v>-8.9725337723597295E-2</v>
      </c>
      <c r="G522" s="42">
        <f>VLOOKUP(A522,Skaters!A1:G623,7,FALSE)</f>
        <v>40</v>
      </c>
      <c r="H522" s="43">
        <f>(VLOOKUP($A522,Skaters!$A1:$V623,8,FALSE)-AVERAGE(Skaters!H3:H623))/STDEV(Skaters!H3:H623)</f>
        <v>-1.2945137446195296</v>
      </c>
      <c r="I522" s="33">
        <f>(VLOOKUP($A522,Skaters!$A1:$V623,10,FALSE)-AVERAGE(Skaters!J3:J623))/STDEV(Skaters!J3:J623)</f>
        <v>-0.31930392290055348</v>
      </c>
      <c r="J522" s="33">
        <f>(VLOOKUP($A522,Skaters!$A1:$V623,11,FALSE)-AVERAGE(Skaters!K3:K623))/STDEV(Skaters!K3:K623)</f>
        <v>-1.0890281813275715</v>
      </c>
      <c r="K522" s="33">
        <f>(VLOOKUP($A522,Skaters!$A1:$V623,12,FALSE)-AVERAGE(Skaters!L3:L623))/STDEV(Skaters!L3:L623)</f>
        <v>-0.83385358955122579</v>
      </c>
      <c r="L522" s="33">
        <f>(VLOOKUP($A522,Skaters!$A1:$V623,13,FALSE)-AVERAGE(Skaters!M3:M623))/STDEV(Skaters!M3:M623)</f>
        <v>-0.63800805618536727</v>
      </c>
      <c r="M522" s="33">
        <f>(VLOOKUP($A522,Skaters!$A1:$V623,14,FALSE)-AVERAGE(Skaters!N3:N623))/STDEV(Skaters!N3:N623)</f>
        <v>-0.75571197830883607</v>
      </c>
      <c r="N522" s="33">
        <f>(VLOOKUP($A522,Skaters!$A1:$V623,15,FALSE)-AVERAGE(Skaters!O3:O623))/STDEV(Skaters!O3:O623)</f>
        <v>-0.86980993988193689</v>
      </c>
      <c r="O522" s="33">
        <f>(VLOOKUP($A522,Skaters!$A1:$V623,16,FALSE)-AVERAGE(Skaters!P3:P623))/STDEV(Skaters!P3:P623)</f>
        <v>-0.58889372640648241</v>
      </c>
      <c r="P522" s="33">
        <f>(VLOOKUP($A522,Skaters!$A1:$V623,17,FALSE)-AVERAGE(Skaters!Q3:Q623))/STDEV(Skaters!Q3:Q623)</f>
        <v>1.5906887032106516</v>
      </c>
      <c r="Q522" s="33">
        <f>(VLOOKUP($A522,Skaters!$A1:$V623,18,FALSE)-AVERAGE(Skaters!R3:R623))/STDEV(Skaters!R3:R623)</f>
        <v>-8.3969682241980967E-2</v>
      </c>
      <c r="R522" s="33">
        <f>(VLOOKUP($A522,Skaters!$A1:$V623,19,FALSE)-AVERAGE(Skaters!S3:S623))/STDEV(Skaters!S3:S623)</f>
        <v>-0.29479855038279967</v>
      </c>
      <c r="S522" s="33">
        <f>(VLOOKUP($A522,Skaters!$A1:$V623,20,FALSE)-AVERAGE(Skaters!T3:T623))/STDEV(Skaters!T3:T623)</f>
        <v>-0.51206818511451557</v>
      </c>
      <c r="T522" s="33">
        <f>(VLOOKUP($A522,Skaters!$A1:$V623,21,FALSE)-AVERAGE(Skaters!U3:U623))/STDEV(Skaters!U3:U623)</f>
        <v>-0.49785491634981288</v>
      </c>
      <c r="U522" s="33">
        <f>(VLOOKUP($A522,Skaters!$A1:$V623,22,FALSE)-AVERAGE(Skaters!V3:V623))/STDEV(Skaters!V3:V623)</f>
        <v>0.42645729811496846</v>
      </c>
      <c r="V522" s="33">
        <f>IFERROR((VLOOKUP($A522,Skaters!A1:X623,23,FALSE)-AVERAGE(Skaters!W3:W623))/STDEV(Skaters!W3:W623),0)</f>
        <v>0</v>
      </c>
      <c r="W522" s="33">
        <f>IFERROR((VLOOKUP($A522,Skaters!A1:X623,24,FALSE)-AVERAGE(Skaters!X3:X623))/STDEV(Skaters!X3:X623),0)</f>
        <v>0</v>
      </c>
    </row>
    <row r="523" spans="1:23" ht="21.25" customHeight="1" x14ac:dyDescent="0.15">
      <c r="A523" s="44" t="s">
        <v>494</v>
      </c>
      <c r="B523" s="45" t="s">
        <v>186</v>
      </c>
      <c r="C523" s="46">
        <v>23</v>
      </c>
      <c r="D523" s="45" t="s">
        <v>59</v>
      </c>
      <c r="E523" s="40">
        <f t="shared" si="16"/>
        <v>-3.6006652381752806</v>
      </c>
      <c r="F523" s="41">
        <f t="shared" si="17"/>
        <v>-8.78211033701288E-2</v>
      </c>
      <c r="G523" s="42">
        <f>VLOOKUP(A523,Skaters!A1:G623,7,FALSE)</f>
        <v>41</v>
      </c>
      <c r="H523" s="43">
        <f>(VLOOKUP($A523,Skaters!$A1:$V623,8,FALSE)-AVERAGE(Skaters!H3:H623))/STDEV(Skaters!H3:H623)</f>
        <v>-1.1648336123357077</v>
      </c>
      <c r="I523" s="33">
        <f>(VLOOKUP($A523,Skaters!$A1:$V623,10,FALSE)-AVERAGE(Skaters!J3:J623))/STDEV(Skaters!J3:J623)</f>
        <v>-0.53306645649414086</v>
      </c>
      <c r="J523" s="33">
        <f>(VLOOKUP($A523,Skaters!$A1:$V623,11,FALSE)-AVERAGE(Skaters!K3:K623))/STDEV(Skaters!K3:K623)</f>
        <v>-0.53379784250261497</v>
      </c>
      <c r="K523" s="33">
        <f>(VLOOKUP($A523,Skaters!$A1:$V623,12,FALSE)-AVERAGE(Skaters!L3:L623))/STDEV(Skaters!L3:L623)</f>
        <v>-0.58614511948045567</v>
      </c>
      <c r="L523" s="33">
        <f>(VLOOKUP($A523,Skaters!$A1:$V623,13,FALSE)-AVERAGE(Skaters!M3:M623))/STDEV(Skaters!M3:M623)</f>
        <v>-0.69312213406627576</v>
      </c>
      <c r="M523" s="33">
        <f>(VLOOKUP($A523,Skaters!$A1:$V623,14,FALSE)-AVERAGE(Skaters!N3:N623))/STDEV(Skaters!N3:N623)</f>
        <v>-0.19912670335627222</v>
      </c>
      <c r="N523" s="33">
        <f>(VLOOKUP($A523,Skaters!$A1:$V623,15,FALSE)-AVERAGE(Skaters!O3:O623))/STDEV(Skaters!O3:O623)</f>
        <v>-0.17885760131641365</v>
      </c>
      <c r="O523" s="33">
        <f>(VLOOKUP($A523,Skaters!$A1:$V623,16,FALSE)-AVERAGE(Skaters!P3:P623))/STDEV(Skaters!P3:P623)</f>
        <v>-0.97992106891342223</v>
      </c>
      <c r="P523" s="33">
        <f>(VLOOKUP($A523,Skaters!$A1:$V623,17,FALSE)-AVERAGE(Skaters!Q3:Q623))/STDEV(Skaters!Q3:Q623)</f>
        <v>-0.7050418041368216</v>
      </c>
      <c r="Q523" s="33">
        <f>(VLOOKUP($A523,Skaters!$A1:$V623,18,FALSE)-AVERAGE(Skaters!R3:R623))/STDEV(Skaters!R3:R623)</f>
        <v>-0.68190013488241308</v>
      </c>
      <c r="R523" s="33">
        <f>(VLOOKUP($A523,Skaters!$A1:$V623,19,FALSE)-AVERAGE(Skaters!S3:S623))/STDEV(Skaters!S3:S623)</f>
        <v>-0.5487391921055873</v>
      </c>
      <c r="S523" s="33">
        <f>(VLOOKUP($A523,Skaters!$A1:$V623,20,FALSE)-AVERAGE(Skaters!T3:T623))/STDEV(Skaters!T3:T623)</f>
        <v>0.89987242719633409</v>
      </c>
      <c r="T523" s="33">
        <f>(VLOOKUP($A523,Skaters!$A1:$V623,21,FALSE)-AVERAGE(Skaters!U3:U623))/STDEV(Skaters!U3:U623)</f>
        <v>0.79899065494246657</v>
      </c>
      <c r="U523" s="33">
        <f>(VLOOKUP($A523,Skaters!$A1:$V623,22,FALSE)-AVERAGE(Skaters!V3:V623))/STDEV(Skaters!V3:V623)</f>
        <v>1.1299833739636711</v>
      </c>
      <c r="V523" s="33">
        <f>IFERROR((VLOOKUP($A523,Skaters!A1:X623,23,FALSE)-AVERAGE(Skaters!W3:W623))/STDEV(Skaters!W3:W623),0)</f>
        <v>0</v>
      </c>
      <c r="W523" s="33">
        <f>IFERROR((VLOOKUP($A523,Skaters!A1:X623,24,FALSE)-AVERAGE(Skaters!X3:X623))/STDEV(Skaters!X3:X623),0)</f>
        <v>0</v>
      </c>
    </row>
    <row r="524" spans="1:23" ht="21.25" customHeight="1" x14ac:dyDescent="0.15">
      <c r="A524" s="37" t="s">
        <v>678</v>
      </c>
      <c r="B524" s="38" t="s">
        <v>106</v>
      </c>
      <c r="C524" s="39">
        <v>32</v>
      </c>
      <c r="D524" s="38" t="s">
        <v>84</v>
      </c>
      <c r="E524" s="40">
        <f t="shared" si="16"/>
        <v>-3.6162530123597745</v>
      </c>
      <c r="F524" s="41">
        <f t="shared" si="17"/>
        <v>-9.2724436214353195E-2</v>
      </c>
      <c r="G524" s="42">
        <f>VLOOKUP(A524,Skaters!A1:G623,7,FALSE)</f>
        <v>39</v>
      </c>
      <c r="H524" s="43">
        <f>(VLOOKUP($A524,Skaters!$A1:$V623,8,FALSE)-AVERAGE(Skaters!H3:H623))/STDEV(Skaters!H3:H623)</f>
        <v>-0.70238771040622339</v>
      </c>
      <c r="I524" s="33">
        <f>(VLOOKUP($A524,Skaters!$A1:$V623,10,FALSE)-AVERAGE(Skaters!J3:J623))/STDEV(Skaters!J3:J623)</f>
        <v>-1.2026100640087325</v>
      </c>
      <c r="J524" s="33">
        <f>(VLOOKUP($A524,Skaters!$A1:$V623,11,FALSE)-AVERAGE(Skaters!K3:K623))/STDEV(Skaters!K3:K623)</f>
        <v>-1.198828489222812</v>
      </c>
      <c r="K524" s="33">
        <f>(VLOOKUP($A524,Skaters!$A1:$V623,12,FALSE)-AVERAGE(Skaters!L3:L623))/STDEV(Skaters!L3:L623)</f>
        <v>-1.3189482052944579</v>
      </c>
      <c r="L524" s="33">
        <f>(VLOOKUP($A524,Skaters!$A1:$V623,13,FALSE)-AVERAGE(Skaters!M3:M623))/STDEV(Skaters!M3:M623)</f>
        <v>-1.3993510867786301</v>
      </c>
      <c r="M524" s="33">
        <f>(VLOOKUP($A524,Skaters!$A1:$V623,14,FALSE)-AVERAGE(Skaters!N3:N623))/STDEV(Skaters!N3:N623)</f>
        <v>-0.81154537603926946</v>
      </c>
      <c r="N524" s="33">
        <f>(VLOOKUP($A524,Skaters!$A1:$V623,15,FALSE)-AVERAGE(Skaters!O3:O623))/STDEV(Skaters!O3:O623)</f>
        <v>-0.9232205934061064</v>
      </c>
      <c r="O524" s="33">
        <f>(VLOOKUP($A524,Skaters!$A1:$V623,16,FALSE)-AVERAGE(Skaters!P3:P623))/STDEV(Skaters!P3:P623)</f>
        <v>0.95945070424478196</v>
      </c>
      <c r="P524" s="33">
        <f>(VLOOKUP($A524,Skaters!$A1:$V623,17,FALSE)-AVERAGE(Skaters!Q3:Q623))/STDEV(Skaters!Q3:Q623)</f>
        <v>1.7334215618549846</v>
      </c>
      <c r="Q524" s="33">
        <f>(VLOOKUP($A524,Skaters!$A1:$V623,18,FALSE)-AVERAGE(Skaters!R3:R623))/STDEV(Skaters!R3:R623)</f>
        <v>0.14830651681172427</v>
      </c>
      <c r="R524" s="33">
        <f>(VLOOKUP($A524,Skaters!$A1:$V623,19,FALSE)-AVERAGE(Skaters!S3:S623))/STDEV(Skaters!S3:S623)</f>
        <v>-1.0941046641657777</v>
      </c>
      <c r="S524" s="33">
        <f>(VLOOKUP($A524,Skaters!$A1:$V623,20,FALSE)-AVERAGE(Skaters!T3:T623))/STDEV(Skaters!T3:T623)</f>
        <v>-0.5927671975926263</v>
      </c>
      <c r="T524" s="33">
        <f>(VLOOKUP($A524,Skaters!$A1:$V623,21,FALSE)-AVERAGE(Skaters!U3:U623))/STDEV(Skaters!U3:U623)</f>
        <v>-0.64690234740083585</v>
      </c>
      <c r="U524" s="33">
        <f>(VLOOKUP($A524,Skaters!$A1:$V623,22,FALSE)-AVERAGE(Skaters!V3:V623))/STDEV(Skaters!V3:V623)</f>
        <v>-1.2078191348136267</v>
      </c>
      <c r="V524" s="33">
        <f>IFERROR((VLOOKUP($A524,Skaters!A1:X623,23,FALSE)-AVERAGE(Skaters!W3:W623))/STDEV(Skaters!W3:W623),0)</f>
        <v>0</v>
      </c>
      <c r="W524" s="33">
        <f>IFERROR((VLOOKUP($A524,Skaters!A1:X623,24,FALSE)-AVERAGE(Skaters!X3:X623))/STDEV(Skaters!X3:X623),0)</f>
        <v>0</v>
      </c>
    </row>
    <row r="525" spans="1:23" ht="21.25" customHeight="1" x14ac:dyDescent="0.2">
      <c r="A525" s="47" t="s">
        <v>603</v>
      </c>
      <c r="B525" s="38" t="s">
        <v>68</v>
      </c>
      <c r="C525" s="39">
        <v>21</v>
      </c>
      <c r="D525" s="38" t="s">
        <v>59</v>
      </c>
      <c r="E525" s="40">
        <f t="shared" si="16"/>
        <v>-3.620610418931085</v>
      </c>
      <c r="F525" s="41">
        <f t="shared" si="17"/>
        <v>-9.0515260473277126E-2</v>
      </c>
      <c r="G525" s="42">
        <f>VLOOKUP(A525,Skaters!A1:G623,7,FALSE)</f>
        <v>40</v>
      </c>
      <c r="H525" s="43">
        <f>(VLOOKUP($A525,Skaters!$A1:$V623,8,FALSE)-AVERAGE(Skaters!H3:H623))/STDEV(Skaters!H3:H623)</f>
        <v>-1.8685297292151308</v>
      </c>
      <c r="I525" s="33">
        <f>(VLOOKUP($A525,Skaters!$A1:$V623,10,FALSE)-AVERAGE(Skaters!J3:J623))/STDEV(Skaters!J3:J623)</f>
        <v>-0.64933818639689456</v>
      </c>
      <c r="J525" s="33">
        <f>(VLOOKUP($A525,Skaters!$A1:$V623,11,FALSE)-AVERAGE(Skaters!K3:K623))/STDEV(Skaters!K3:K623)</f>
        <v>-0.98784709301415763</v>
      </c>
      <c r="K525" s="33">
        <f>(VLOOKUP($A525,Skaters!$A1:$V623,12,FALSE)-AVERAGE(Skaters!L3:L623))/STDEV(Skaters!L3:L623)</f>
        <v>-0.9258622103458013</v>
      </c>
      <c r="L525" s="33">
        <f>(VLOOKUP($A525,Skaters!$A1:$V623,13,FALSE)-AVERAGE(Skaters!M3:M623))/STDEV(Skaters!M3:M623)</f>
        <v>-0.61955435955390858</v>
      </c>
      <c r="M525" s="33">
        <f>(VLOOKUP($A525,Skaters!$A1:$V623,14,FALSE)-AVERAGE(Skaters!N3:N623))/STDEV(Skaters!N3:N623)</f>
        <v>-0.79072967070766809</v>
      </c>
      <c r="N525" s="33">
        <f>(VLOOKUP($A525,Skaters!$A1:$V623,15,FALSE)-AVERAGE(Skaters!O3:O623))/STDEV(Skaters!O3:O623)</f>
        <v>-0.90401125094010015</v>
      </c>
      <c r="O525" s="33">
        <f>(VLOOKUP($A525,Skaters!$A1:$V623,16,FALSE)-AVERAGE(Skaters!P3:P623))/STDEV(Skaters!P3:P623)</f>
        <v>-0.96739641706746704</v>
      </c>
      <c r="P525" s="33">
        <f>(VLOOKUP($A525,Skaters!$A1:$V623,17,FALSE)-AVERAGE(Skaters!Q3:Q623))/STDEV(Skaters!Q3:Q623)</f>
        <v>-0.70616557265145186</v>
      </c>
      <c r="Q525" s="33">
        <f>(VLOOKUP($A525,Skaters!$A1:$V623,18,FALSE)-AVERAGE(Skaters!R3:R623))/STDEV(Skaters!R3:R623)</f>
        <v>0.50753688804144248</v>
      </c>
      <c r="R525" s="33">
        <f>(VLOOKUP($A525,Skaters!$A1:$V623,19,FALSE)-AVERAGE(Skaters!S3:S623))/STDEV(Skaters!S3:S623)</f>
        <v>-0.65982354890708272</v>
      </c>
      <c r="S525" s="33">
        <f>(VLOOKUP($A525,Skaters!$A1:$V623,20,FALSE)-AVERAGE(Skaters!T3:T623))/STDEV(Skaters!T3:T623)</f>
        <v>0.13458593300670227</v>
      </c>
      <c r="T525" s="33">
        <f>(VLOOKUP($A525,Skaters!$A1:$V623,21,FALSE)-AVERAGE(Skaters!U3:U623))/STDEV(Skaters!U3:U623)</f>
        <v>0.5119608629527771</v>
      </c>
      <c r="U525" s="33">
        <f>(VLOOKUP($A525,Skaters!$A1:$V623,22,FALSE)-AVERAGE(Skaters!V3:V623))/STDEV(Skaters!V3:V623)</f>
        <v>0.58204420900970555</v>
      </c>
      <c r="V525" s="33">
        <f>IFERROR((VLOOKUP($A525,Skaters!A1:X623,23,FALSE)-AVERAGE(Skaters!W3:W623))/STDEV(Skaters!W3:W623),0)</f>
        <v>0</v>
      </c>
      <c r="W525" s="33">
        <f>IFERROR((VLOOKUP($A525,Skaters!A1:X623,24,FALSE)-AVERAGE(Skaters!X3:X623))/STDEV(Skaters!X3:X623),0)</f>
        <v>0</v>
      </c>
    </row>
    <row r="526" spans="1:23" ht="21.25" customHeight="1" x14ac:dyDescent="0.15">
      <c r="A526" s="44" t="s">
        <v>459</v>
      </c>
      <c r="B526" s="45" t="s">
        <v>138</v>
      </c>
      <c r="C526" s="46">
        <v>29</v>
      </c>
      <c r="D526" s="45" t="s">
        <v>60</v>
      </c>
      <c r="E526" s="40">
        <f t="shared" si="16"/>
        <v>-3.6274069835287737</v>
      </c>
      <c r="F526" s="41">
        <f t="shared" si="17"/>
        <v>-8.435830194252962E-2</v>
      </c>
      <c r="G526" s="42">
        <f>VLOOKUP(A526,Skaters!A1:G623,7,FALSE)</f>
        <v>43</v>
      </c>
      <c r="H526" s="43">
        <f>(VLOOKUP($A526,Skaters!$A1:$V623,8,FALSE)-AVERAGE(Skaters!H3:H623))/STDEV(Skaters!H3:H623)</f>
        <v>-0.50440548001655283</v>
      </c>
      <c r="I526" s="33">
        <f>(VLOOKUP($A526,Skaters!$A1:$V623,10,FALSE)-AVERAGE(Skaters!J3:J623))/STDEV(Skaters!J3:J623)</f>
        <v>-0.2932890839366924</v>
      </c>
      <c r="J526" s="33">
        <f>(VLOOKUP($A526,Skaters!$A1:$V623,11,FALSE)-AVERAGE(Skaters!K3:K623))/STDEV(Skaters!K3:K623)</f>
        <v>-0.51487960945407485</v>
      </c>
      <c r="K526" s="33">
        <f>(VLOOKUP($A526,Skaters!$A1:$V623,12,FALSE)-AVERAGE(Skaters!L3:L623))/STDEV(Skaters!L3:L623)</f>
        <v>-0.46129637638575582</v>
      </c>
      <c r="L526" s="33">
        <f>(VLOOKUP($A526,Skaters!$A1:$V623,13,FALSE)-AVERAGE(Skaters!M3:M623))/STDEV(Skaters!M3:M623)</f>
        <v>-0.14574083798937668</v>
      </c>
      <c r="M526" s="33">
        <f>(VLOOKUP($A526,Skaters!$A1:$V623,14,FALSE)-AVERAGE(Skaters!N3:N623))/STDEV(Skaters!N3:N623)</f>
        <v>-0.79089203773972705</v>
      </c>
      <c r="N526" s="33">
        <f>(VLOOKUP($A526,Skaters!$A1:$V623,15,FALSE)-AVERAGE(Skaters!O3:O623))/STDEV(Skaters!O3:O623)</f>
        <v>-0.89896235445116623</v>
      </c>
      <c r="O526" s="33">
        <f>(VLOOKUP($A526,Skaters!$A1:$V623,16,FALSE)-AVERAGE(Skaters!P3:P623))/STDEV(Skaters!P3:P623)</f>
        <v>-0.48297946461643421</v>
      </c>
      <c r="P526" s="33">
        <f>(VLOOKUP($A526,Skaters!$A1:$V623,17,FALSE)-AVERAGE(Skaters!Q3:Q623))/STDEV(Skaters!Q3:Q623)</f>
        <v>1.807230839759717</v>
      </c>
      <c r="Q526" s="33">
        <f>(VLOOKUP($A526,Skaters!$A1:$V623,18,FALSE)-AVERAGE(Skaters!R3:R623))/STDEV(Skaters!R3:R623)</f>
        <v>-1.2915556330810294</v>
      </c>
      <c r="R526" s="33">
        <f>(VLOOKUP($A526,Skaters!$A1:$V623,19,FALSE)-AVERAGE(Skaters!S3:S623))/STDEV(Skaters!S3:S623)</f>
        <v>-0.50837754299331661</v>
      </c>
      <c r="S526" s="33">
        <f>(VLOOKUP($A526,Skaters!$A1:$V623,20,FALSE)-AVERAGE(Skaters!T3:T623))/STDEV(Skaters!T3:T623)</f>
        <v>1.869961390293484</v>
      </c>
      <c r="T526" s="33">
        <f>(VLOOKUP($A526,Skaters!$A1:$V623,21,FALSE)-AVERAGE(Skaters!U3:U623))/STDEV(Skaters!U3:U623)</f>
        <v>1.7681815445078082</v>
      </c>
      <c r="U526" s="33">
        <f>(VLOOKUP($A526,Skaters!$A1:$V623,22,FALSE)-AVERAGE(Skaters!V3:V623))/STDEV(Skaters!V3:V623)</f>
        <v>1.1163453640042287</v>
      </c>
      <c r="V526" s="33">
        <f>IFERROR((VLOOKUP($A526,Skaters!A1:X623,23,FALSE)-AVERAGE(Skaters!W3:W623))/STDEV(Skaters!W3:W623),0)</f>
        <v>0</v>
      </c>
      <c r="W526" s="33">
        <f>IFERROR((VLOOKUP($A526,Skaters!A1:X623,24,FALSE)-AVERAGE(Skaters!X3:X623))/STDEV(Skaters!X3:X623),0)</f>
        <v>0</v>
      </c>
    </row>
    <row r="527" spans="1:23" ht="21.25" customHeight="1" x14ac:dyDescent="0.15">
      <c r="A527" s="44" t="s">
        <v>589</v>
      </c>
      <c r="B527" s="45" t="s">
        <v>98</v>
      </c>
      <c r="C527" s="46">
        <v>23</v>
      </c>
      <c r="D527" s="45" t="s">
        <v>84</v>
      </c>
      <c r="E527" s="40">
        <f t="shared" si="16"/>
        <v>-3.6275954132032311</v>
      </c>
      <c r="F527" s="41">
        <f t="shared" si="17"/>
        <v>-7.7182881131983641E-2</v>
      </c>
      <c r="G527" s="42">
        <f>VLOOKUP(A527,Skaters!A1:G623,7,FALSE)</f>
        <v>47</v>
      </c>
      <c r="H527" s="43">
        <f>(VLOOKUP($A527,Skaters!$A1:$V623,8,FALSE)-AVERAGE(Skaters!H3:H623))/STDEV(Skaters!H3:H623)</f>
        <v>-0.36416759604371646</v>
      </c>
      <c r="I527" s="33">
        <f>(VLOOKUP($A527,Skaters!$A1:$V623,10,FALSE)-AVERAGE(Skaters!J3:J623))/STDEV(Skaters!J3:J623)</f>
        <v>-1.1010955095521477</v>
      </c>
      <c r="J527" s="33">
        <f>(VLOOKUP($A527,Skaters!$A1:$V623,11,FALSE)-AVERAGE(Skaters!K3:K623))/STDEV(Skaters!K3:K623)</f>
        <v>-0.62217426000988552</v>
      </c>
      <c r="K527" s="33">
        <f>(VLOOKUP($A527,Skaters!$A1:$V623,12,FALSE)-AVERAGE(Skaters!L3:L623))/STDEV(Skaters!L3:L623)</f>
        <v>-0.90924510159012117</v>
      </c>
      <c r="L527" s="33">
        <f>(VLOOKUP($A527,Skaters!$A1:$V623,13,FALSE)-AVERAGE(Skaters!M3:M623))/STDEV(Skaters!M3:M623)</f>
        <v>-1.1383854231027877</v>
      </c>
      <c r="M527" s="33">
        <f>(VLOOKUP($A527,Skaters!$A1:$V623,14,FALSE)-AVERAGE(Skaters!N3:N623))/STDEV(Skaters!N3:N623)</f>
        <v>-0.75826033760808631</v>
      </c>
      <c r="N527" s="33">
        <f>(VLOOKUP($A527,Skaters!$A1:$V623,15,FALSE)-AVERAGE(Skaters!O3:O623))/STDEV(Skaters!O3:O623)</f>
        <v>-0.77370263202502632</v>
      </c>
      <c r="O527" s="33">
        <f>(VLOOKUP($A527,Skaters!$A1:$V623,16,FALSE)-AVERAGE(Skaters!P3:P623))/STDEV(Skaters!P3:P623)</f>
        <v>0.98365244473047764</v>
      </c>
      <c r="P527" s="33">
        <f>(VLOOKUP($A527,Skaters!$A1:$V623,17,FALSE)-AVERAGE(Skaters!Q3:Q623))/STDEV(Skaters!Q3:Q623)</f>
        <v>-0.70400943945465511</v>
      </c>
      <c r="Q527" s="33">
        <f>(VLOOKUP($A527,Skaters!$A1:$V623,18,FALSE)-AVERAGE(Skaters!R3:R623))/STDEV(Skaters!R3:R623)</f>
        <v>-0.9758900332438617</v>
      </c>
      <c r="R527" s="33">
        <f>(VLOOKUP($A527,Skaters!$A1:$V623,19,FALSE)-AVERAGE(Skaters!S3:S623))/STDEV(Skaters!S3:S623)</f>
        <v>-1.0751106764333362</v>
      </c>
      <c r="S527" s="33">
        <f>(VLOOKUP($A527,Skaters!$A1:$V623,20,FALSE)-AVERAGE(Skaters!T3:T623))/STDEV(Skaters!T3:T623)</f>
        <v>-0.5927671975926263</v>
      </c>
      <c r="T527" s="33">
        <f>(VLOOKUP($A527,Skaters!$A1:$V623,21,FALSE)-AVERAGE(Skaters!U3:U623))/STDEV(Skaters!U3:U623)</f>
        <v>-0.64690234740083585</v>
      </c>
      <c r="U527" s="33">
        <f>(VLOOKUP($A527,Skaters!$A1:$V623,22,FALSE)-AVERAGE(Skaters!V3:V623))/STDEV(Skaters!V3:V623)</f>
        <v>-1.2078191348136267</v>
      </c>
      <c r="V527" s="33">
        <f>IFERROR((VLOOKUP($A527,Skaters!A1:X623,23,FALSE)-AVERAGE(Skaters!W3:W623))/STDEV(Skaters!W3:W623),0)</f>
        <v>0</v>
      </c>
      <c r="W527" s="33">
        <f>IFERROR((VLOOKUP($A527,Skaters!A1:X623,24,FALSE)-AVERAGE(Skaters!X3:X623))/STDEV(Skaters!X3:X623),0)</f>
        <v>0</v>
      </c>
    </row>
    <row r="528" spans="1:23" ht="21.25" customHeight="1" x14ac:dyDescent="0.15">
      <c r="A528" s="44" t="s">
        <v>445</v>
      </c>
      <c r="B528" s="45" t="s">
        <v>179</v>
      </c>
      <c r="C528" s="46">
        <v>28</v>
      </c>
      <c r="D528" s="45" t="s">
        <v>73</v>
      </c>
      <c r="E528" s="40">
        <f t="shared" si="16"/>
        <v>-3.6890628369124427</v>
      </c>
      <c r="F528" s="41">
        <f t="shared" si="17"/>
        <v>-8.9977142363718121E-2</v>
      </c>
      <c r="G528" s="42">
        <f>VLOOKUP(A528,Skaters!A1:G623,7,FALSE)</f>
        <v>41</v>
      </c>
      <c r="H528" s="43">
        <f>(VLOOKUP($A528,Skaters!$A1:$V623,8,FALSE)-AVERAGE(Skaters!H3:H623))/STDEV(Skaters!H3:H623)</f>
        <v>-0.32877080973161882</v>
      </c>
      <c r="I528" s="33">
        <f>(VLOOKUP($A528,Skaters!$A1:$V623,10,FALSE)-AVERAGE(Skaters!J3:J623))/STDEV(Skaters!J3:J623)</f>
        <v>0.18111294625096327</v>
      </c>
      <c r="J528" s="33">
        <f>(VLOOKUP($A528,Skaters!$A1:$V623,11,FALSE)-AVERAGE(Skaters!K3:K623))/STDEV(Skaters!K3:K623)</f>
        <v>-0.80033360025448352</v>
      </c>
      <c r="K528" s="33">
        <f>(VLOOKUP($A528,Skaters!$A1:$V623,12,FALSE)-AVERAGE(Skaters!L3:L623))/STDEV(Skaters!L3:L623)</f>
        <v>-0.41690356645522714</v>
      </c>
      <c r="L528" s="33">
        <f>(VLOOKUP($A528,Skaters!$A1:$V623,13,FALSE)-AVERAGE(Skaters!M3:M623))/STDEV(Skaters!M3:M623)</f>
        <v>-0.25698603048849222</v>
      </c>
      <c r="M528" s="33">
        <f>(VLOOKUP($A528,Skaters!$A1:$V623,14,FALSE)-AVERAGE(Skaters!N3:N623))/STDEV(Skaters!N3:N623)</f>
        <v>-0.17689357080078164</v>
      </c>
      <c r="N528" s="33">
        <f>(VLOOKUP($A528,Skaters!$A1:$V623,15,FALSE)-AVERAGE(Skaters!O3:O623))/STDEV(Skaters!O3:O623)</f>
        <v>-0.49732355803734601</v>
      </c>
      <c r="O528" s="33">
        <f>(VLOOKUP($A528,Skaters!$A1:$V623,16,FALSE)-AVERAGE(Skaters!P3:P623))/STDEV(Skaters!P3:P623)</f>
        <v>-0.7493354614618819</v>
      </c>
      <c r="P528" s="33">
        <f>(VLOOKUP($A528,Skaters!$A1:$V623,17,FALSE)-AVERAGE(Skaters!Q3:Q623))/STDEV(Skaters!Q3:Q623)</f>
        <v>0.3434083247969737</v>
      </c>
      <c r="Q528" s="33">
        <f>(VLOOKUP($A528,Skaters!$A1:$V623,18,FALSE)-AVERAGE(Skaters!R3:R623))/STDEV(Skaters!R3:R623)</f>
        <v>-1.5661971329212023</v>
      </c>
      <c r="R528" s="33">
        <f>(VLOOKUP($A528,Skaters!$A1:$V623,19,FALSE)-AVERAGE(Skaters!S3:S623))/STDEV(Skaters!S3:S623)</f>
        <v>-0.39647899570626677</v>
      </c>
      <c r="S528" s="33">
        <f>(VLOOKUP($A528,Skaters!$A1:$V623,20,FALSE)-AVERAGE(Skaters!T3:T623))/STDEV(Skaters!T3:T623)</f>
        <v>0.24211869869520813</v>
      </c>
      <c r="T528" s="33">
        <f>(VLOOKUP($A528,Skaters!$A1:$V623,21,FALSE)-AVERAGE(Skaters!U3:U623))/STDEV(Skaters!U3:U623)</f>
        <v>0.45089127652031852</v>
      </c>
      <c r="U528" s="33">
        <f>(VLOOKUP($A528,Skaters!$A1:$V623,22,FALSE)-AVERAGE(Skaters!V3:V623))/STDEV(Skaters!V3:V623)</f>
        <v>0.79081757798158536</v>
      </c>
      <c r="V528" s="33">
        <f>IFERROR((VLOOKUP($A528,Skaters!A1:X623,23,FALSE)-AVERAGE(Skaters!W3:W623))/STDEV(Skaters!W3:W623),0)</f>
        <v>0</v>
      </c>
      <c r="W528" s="33">
        <f>IFERROR((VLOOKUP($A528,Skaters!A1:X623,24,FALSE)-AVERAGE(Skaters!X3:X623))/STDEV(Skaters!X3:X623),0)</f>
        <v>0</v>
      </c>
    </row>
    <row r="529" spans="1:23" ht="21.25" customHeight="1" x14ac:dyDescent="0.15">
      <c r="A529" s="44" t="s">
        <v>500</v>
      </c>
      <c r="B529" s="48" t="s">
        <v>179</v>
      </c>
      <c r="C529" s="49">
        <v>22</v>
      </c>
      <c r="D529" s="48" t="s">
        <v>84</v>
      </c>
      <c r="E529" s="40">
        <f t="shared" si="16"/>
        <v>-3.6989709484132556</v>
      </c>
      <c r="F529" s="41">
        <f t="shared" si="17"/>
        <v>-9.0218803619835503E-2</v>
      </c>
      <c r="G529" s="42">
        <f>VLOOKUP(A529,Skaters!A1:G623,7,FALSE)</f>
        <v>41</v>
      </c>
      <c r="H529" s="43">
        <f>(VLOOKUP($A529,Skaters!$A1:$V623,8,FALSE)-AVERAGE(Skaters!H3:H623))/STDEV(Skaters!H3:H623)</f>
        <v>1.3412025414361963</v>
      </c>
      <c r="I529" s="33">
        <f>(VLOOKUP($A529,Skaters!$A1:$V623,10,FALSE)-AVERAGE(Skaters!J3:J623))/STDEV(Skaters!J3:J623)</f>
        <v>-0.81580874329928843</v>
      </c>
      <c r="J529" s="33">
        <f>(VLOOKUP($A529,Skaters!$A1:$V623,11,FALSE)-AVERAGE(Skaters!K3:K623))/STDEV(Skaters!K3:K623)</f>
        <v>-0.45608199137468769</v>
      </c>
      <c r="K529" s="33">
        <f>(VLOOKUP($A529,Skaters!$A1:$V623,12,FALSE)-AVERAGE(Skaters!L3:L623))/STDEV(Skaters!L3:L623)</f>
        <v>-0.67059630809671555</v>
      </c>
      <c r="L529" s="33">
        <f>(VLOOKUP($A529,Skaters!$A1:$V623,13,FALSE)-AVERAGE(Skaters!M3:M623))/STDEV(Skaters!M3:M623)</f>
        <v>-0.68600919525600046</v>
      </c>
      <c r="M529" s="33">
        <f>(VLOOKUP($A529,Skaters!$A1:$V623,14,FALSE)-AVERAGE(Skaters!N3:N623))/STDEV(Skaters!N3:N623)</f>
        <v>-0.70950676267762336</v>
      </c>
      <c r="N529" s="33">
        <f>(VLOOKUP($A529,Skaters!$A1:$V623,15,FALSE)-AVERAGE(Skaters!O3:O623))/STDEV(Skaters!O3:O623)</f>
        <v>-0.79837154288590206</v>
      </c>
      <c r="O529" s="33">
        <f>(VLOOKUP($A529,Skaters!$A1:$V623,16,FALSE)-AVERAGE(Skaters!P3:P623))/STDEV(Skaters!P3:P623)</f>
        <v>0.90181700930118258</v>
      </c>
      <c r="P529" s="33">
        <f>(VLOOKUP($A529,Skaters!$A1:$V623,17,FALSE)-AVERAGE(Skaters!Q3:Q623))/STDEV(Skaters!Q3:Q623)</f>
        <v>-9.3680221676685022E-2</v>
      </c>
      <c r="Q529" s="33">
        <f>(VLOOKUP($A529,Skaters!$A1:$V623,18,FALSE)-AVERAGE(Skaters!R3:R623))/STDEV(Skaters!R3:R623)</f>
        <v>-1.84451648489856</v>
      </c>
      <c r="R529" s="33">
        <f>(VLOOKUP($A529,Skaters!$A1:$V623,19,FALSE)-AVERAGE(Skaters!S3:S623))/STDEV(Skaters!S3:S623)</f>
        <v>-0.98046780406526923</v>
      </c>
      <c r="S529" s="33">
        <f>(VLOOKUP($A529,Skaters!$A1:$V623,20,FALSE)-AVERAGE(Skaters!T3:T623))/STDEV(Skaters!T3:T623)</f>
        <v>-0.590509829882927</v>
      </c>
      <c r="T529" s="33">
        <f>(VLOOKUP($A529,Skaters!$A1:$V623,21,FALSE)-AVERAGE(Skaters!U3:U623))/STDEV(Skaters!U3:U623)</f>
        <v>-0.6404871152255257</v>
      </c>
      <c r="U529" s="33">
        <f>(VLOOKUP($A529,Skaters!$A1:$V623,22,FALSE)-AVERAGE(Skaters!V3:V623))/STDEV(Skaters!V3:V623)</f>
        <v>1.0958223546085954E-2</v>
      </c>
      <c r="V529" s="33">
        <f>IFERROR((VLOOKUP($A529,Skaters!A1:X623,23,FALSE)-AVERAGE(Skaters!W3:W623))/STDEV(Skaters!W3:W623),0)</f>
        <v>0</v>
      </c>
      <c r="W529" s="33">
        <f>IFERROR((VLOOKUP($A529,Skaters!A1:X623,24,FALSE)-AVERAGE(Skaters!X3:X623))/STDEV(Skaters!X3:X623),0)</f>
        <v>0</v>
      </c>
    </row>
    <row r="530" spans="1:23" ht="21.25" customHeight="1" x14ac:dyDescent="0.15">
      <c r="A530" s="44" t="s">
        <v>454</v>
      </c>
      <c r="B530" s="48" t="s">
        <v>138</v>
      </c>
      <c r="C530" s="49">
        <v>26</v>
      </c>
      <c r="D530" s="48" t="s">
        <v>73</v>
      </c>
      <c r="E530" s="40">
        <f t="shared" si="16"/>
        <v>-3.7292477017815577</v>
      </c>
      <c r="F530" s="41">
        <f t="shared" si="17"/>
        <v>-8.6726690739105994E-2</v>
      </c>
      <c r="G530" s="42">
        <f>VLOOKUP(A530,Skaters!A1:G623,7,FALSE)</f>
        <v>43</v>
      </c>
      <c r="H530" s="43">
        <f>(VLOOKUP($A530,Skaters!$A1:$V623,8,FALSE)-AVERAGE(Skaters!H3:H623))/STDEV(Skaters!H3:H623)</f>
        <v>-0.71311332349656253</v>
      </c>
      <c r="I530" s="33">
        <f>(VLOOKUP($A530,Skaters!$A1:$V623,10,FALSE)-AVERAGE(Skaters!J3:J623))/STDEV(Skaters!J3:J623)</f>
        <v>-0.13386878132157165</v>
      </c>
      <c r="J530" s="33">
        <f>(VLOOKUP($A530,Skaters!$A1:$V623,11,FALSE)-AVERAGE(Skaters!K3:K623))/STDEV(Skaters!K3:K623)</f>
        <v>-0.33424677092283006</v>
      </c>
      <c r="K530" s="33">
        <f>(VLOOKUP($A530,Skaters!$A1:$V623,12,FALSE)-AVERAGE(Skaters!L3:L623))/STDEV(Skaters!L3:L623)</f>
        <v>-0.27282782651340992</v>
      </c>
      <c r="L530" s="33">
        <f>(VLOOKUP($A530,Skaters!$A1:$V623,13,FALSE)-AVERAGE(Skaters!M3:M623))/STDEV(Skaters!M3:M623)</f>
        <v>-0.38680521845601529</v>
      </c>
      <c r="M530" s="33">
        <f>(VLOOKUP($A530,Skaters!$A1:$V623,14,FALSE)-AVERAGE(Skaters!N3:N623))/STDEV(Skaters!N3:N623)</f>
        <v>-0.79527766713629533</v>
      </c>
      <c r="N530" s="33">
        <f>(VLOOKUP($A530,Skaters!$A1:$V623,15,FALSE)-AVERAGE(Skaters!O3:O623))/STDEV(Skaters!O3:O623)</f>
        <v>-0.9082373028858447</v>
      </c>
      <c r="O530" s="33">
        <f>(VLOOKUP($A530,Skaters!$A1:$V623,16,FALSE)-AVERAGE(Skaters!P3:P623))/STDEV(Skaters!P3:P623)</f>
        <v>-0.87712502871817755</v>
      </c>
      <c r="P530" s="33">
        <f>(VLOOKUP($A530,Skaters!$A1:$V623,17,FALSE)-AVERAGE(Skaters!Q3:Q623))/STDEV(Skaters!Q3:Q623)</f>
        <v>4.0705794309873942E-2</v>
      </c>
      <c r="Q530" s="33">
        <f>(VLOOKUP($A530,Skaters!$A1:$V623,18,FALSE)-AVERAGE(Skaters!R3:R623))/STDEV(Skaters!R3:R623)</f>
        <v>-1.0889645994771184</v>
      </c>
      <c r="R530" s="33">
        <f>(VLOOKUP($A530,Skaters!$A1:$V623,19,FALSE)-AVERAGE(Skaters!S3:S623))/STDEV(Skaters!S3:S623)</f>
        <v>-0.39217601963972071</v>
      </c>
      <c r="S530" s="33">
        <f>(VLOOKUP($A530,Skaters!$A1:$V623,20,FALSE)-AVERAGE(Skaters!T3:T623))/STDEV(Skaters!T3:T623)</f>
        <v>-0.57569869357815973</v>
      </c>
      <c r="T530" s="33">
        <f>(VLOOKUP($A530,Skaters!$A1:$V623,21,FALSE)-AVERAGE(Skaters!U3:U623))/STDEV(Skaters!U3:U623)</f>
        <v>-0.62622605524339892</v>
      </c>
      <c r="U530" s="33">
        <f>(VLOOKUP($A530,Skaters!$A1:$V623,22,FALSE)-AVERAGE(Skaters!V3:V623))/STDEV(Skaters!V3:V623)</f>
        <v>0.88145753906211022</v>
      </c>
      <c r="V530" s="33">
        <f>IFERROR((VLOOKUP($A530,Skaters!A1:X623,23,FALSE)-AVERAGE(Skaters!W3:W623))/STDEV(Skaters!W3:W623),0)</f>
        <v>0</v>
      </c>
      <c r="W530" s="33">
        <f>IFERROR((VLOOKUP($A530,Skaters!A1:X623,24,FALSE)-AVERAGE(Skaters!X3:X623))/STDEV(Skaters!X3:X623),0)</f>
        <v>0</v>
      </c>
    </row>
    <row r="531" spans="1:23" ht="21.25" customHeight="1" x14ac:dyDescent="0.2">
      <c r="A531" s="47" t="s">
        <v>447</v>
      </c>
      <c r="B531" s="38" t="s">
        <v>163</v>
      </c>
      <c r="C531" s="39">
        <v>21</v>
      </c>
      <c r="D531" s="38" t="s">
        <v>60</v>
      </c>
      <c r="E531" s="40">
        <f t="shared" si="16"/>
        <v>-3.743663100809524</v>
      </c>
      <c r="F531" s="41">
        <f t="shared" si="17"/>
        <v>-8.9134835733560097E-2</v>
      </c>
      <c r="G531" s="42">
        <f>VLOOKUP(A531,Skaters!A1:G623,7,FALSE)</f>
        <v>42</v>
      </c>
      <c r="H531" s="43">
        <f>(VLOOKUP($A531,Skaters!$A1:$V623,8,FALSE)-AVERAGE(Skaters!H3:H623))/STDEV(Skaters!H3:H623)</f>
        <v>-1.1322456993389917E-2</v>
      </c>
      <c r="I531" s="33">
        <f>(VLOOKUP($A531,Skaters!$A1:$V623,10,FALSE)-AVERAGE(Skaters!J3:J623))/STDEV(Skaters!J3:J623)</f>
        <v>-0.26188344890048709</v>
      </c>
      <c r="J531" s="33">
        <f>(VLOOKUP($A531,Skaters!$A1:$V623,11,FALSE)-AVERAGE(Skaters!K3:K623))/STDEV(Skaters!K3:K623)</f>
        <v>-0.52555355593585995</v>
      </c>
      <c r="K531" s="33">
        <f>(VLOOKUP($A531,Skaters!$A1:$V623,12,FALSE)-AVERAGE(Skaters!L3:L623))/STDEV(Skaters!L3:L623)</f>
        <v>-0.45319716081329992</v>
      </c>
      <c r="L531" s="33">
        <f>(VLOOKUP($A531,Skaters!$A1:$V623,13,FALSE)-AVERAGE(Skaters!M3:M623))/STDEV(Skaters!M3:M623)</f>
        <v>-0.62024111047492603</v>
      </c>
      <c r="M531" s="33">
        <f>(VLOOKUP($A531,Skaters!$A1:$V623,14,FALSE)-AVERAGE(Skaters!N3:N623))/STDEV(Skaters!N3:N623)</f>
        <v>0.10568214471161602</v>
      </c>
      <c r="N531" s="33">
        <f>(VLOOKUP($A531,Skaters!$A1:$V623,15,FALSE)-AVERAGE(Skaters!O3:O623))/STDEV(Skaters!O3:O623)</f>
        <v>5.5919146738145173E-2</v>
      </c>
      <c r="O531" s="33">
        <f>(VLOOKUP($A531,Skaters!$A1:$V623,16,FALSE)-AVERAGE(Skaters!P3:P623))/STDEV(Skaters!P3:P623)</f>
        <v>-0.47595490482675529</v>
      </c>
      <c r="P531" s="33">
        <f>(VLOOKUP($A531,Skaters!$A1:$V623,17,FALSE)-AVERAGE(Skaters!Q3:Q623))/STDEV(Skaters!Q3:Q623)</f>
        <v>0.13590036964872315</v>
      </c>
      <c r="Q531" s="33">
        <f>(VLOOKUP($A531,Skaters!$A1:$V623,18,FALSE)-AVERAGE(Skaters!R3:R623))/STDEV(Skaters!R3:R623)</f>
        <v>-1.9159492274096406</v>
      </c>
      <c r="R531" s="33">
        <f>(VLOOKUP($A531,Skaters!$A1:$V623,19,FALSE)-AVERAGE(Skaters!S3:S623))/STDEV(Skaters!S3:S623)</f>
        <v>-0.56420959225680545</v>
      </c>
      <c r="S531" s="33">
        <f>(VLOOKUP($A531,Skaters!$A1:$V623,20,FALSE)-AVERAGE(Skaters!T3:T623))/STDEV(Skaters!T3:T623)</f>
        <v>1.9499440405741932</v>
      </c>
      <c r="T531" s="33">
        <f>(VLOOKUP($A531,Skaters!$A1:$V623,21,FALSE)-AVERAGE(Skaters!U3:U623))/STDEV(Skaters!U3:U623)</f>
        <v>2.3157426537041519</v>
      </c>
      <c r="U531" s="33">
        <f>(VLOOKUP($A531,Skaters!$A1:$V623,22,FALSE)-AVERAGE(Skaters!V3:V623))/STDEV(Skaters!V3:V623)</f>
        <v>0.92463069113552021</v>
      </c>
      <c r="V531" s="33">
        <f>IFERROR((VLOOKUP($A531,Skaters!A1:X623,23,FALSE)-AVERAGE(Skaters!W3:W623))/STDEV(Skaters!W3:W623),0)</f>
        <v>0</v>
      </c>
      <c r="W531" s="33">
        <f>IFERROR((VLOOKUP($A531,Skaters!A1:X623,24,FALSE)-AVERAGE(Skaters!X3:X623))/STDEV(Skaters!X3:X623),0)</f>
        <v>0</v>
      </c>
    </row>
    <row r="532" spans="1:23" ht="21.25" customHeight="1" x14ac:dyDescent="0.15">
      <c r="A532" s="37" t="s">
        <v>669</v>
      </c>
      <c r="B532" s="38" t="s">
        <v>95</v>
      </c>
      <c r="C532" s="39">
        <v>29</v>
      </c>
      <c r="D532" s="38" t="s">
        <v>84</v>
      </c>
      <c r="E532" s="40">
        <f t="shared" si="16"/>
        <v>-3.7491352561565767</v>
      </c>
      <c r="F532" s="41">
        <f t="shared" si="17"/>
        <v>-9.3728381403914415E-2</v>
      </c>
      <c r="G532" s="42">
        <f>VLOOKUP(A532,Skaters!A1:G623,7,FALSE)</f>
        <v>40</v>
      </c>
      <c r="H532" s="43">
        <f>(VLOOKUP($A532,Skaters!$A1:$V623,8,FALSE)-AVERAGE(Skaters!H3:H623))/STDEV(Skaters!H3:H623)</f>
        <v>1.8552882742613207E-2</v>
      </c>
      <c r="I532" s="33">
        <f>(VLOOKUP($A532,Skaters!$A1:$V623,10,FALSE)-AVERAGE(Skaters!J3:J623))/STDEV(Skaters!J3:J623)</f>
        <v>-1.237924271365735</v>
      </c>
      <c r="J532" s="33">
        <f>(VLOOKUP($A532,Skaters!$A1:$V623,11,FALSE)-AVERAGE(Skaters!K3:K623))/STDEV(Skaters!K3:K623)</f>
        <v>-1.1998267334188928</v>
      </c>
      <c r="K532" s="33">
        <f>(VLOOKUP($A532,Skaters!$A1:$V623,12,FALSE)-AVERAGE(Skaters!L3:L623))/STDEV(Skaters!L3:L623)</f>
        <v>-1.3362137743462394</v>
      </c>
      <c r="L532" s="33">
        <f>(VLOOKUP($A532,Skaters!$A1:$V623,13,FALSE)-AVERAGE(Skaters!M3:M623))/STDEV(Skaters!M3:M623)</f>
        <v>-1.2354020123996543</v>
      </c>
      <c r="M532" s="33">
        <f>(VLOOKUP($A532,Skaters!$A1:$V623,14,FALSE)-AVERAGE(Skaters!N3:N623))/STDEV(Skaters!N3:N623)</f>
        <v>-0.81110794764399952</v>
      </c>
      <c r="N532" s="33">
        <f>(VLOOKUP($A532,Skaters!$A1:$V623,15,FALSE)-AVERAGE(Skaters!O3:O623))/STDEV(Skaters!O3:O623)</f>
        <v>-0.91821053854363244</v>
      </c>
      <c r="O532" s="33">
        <f>(VLOOKUP($A532,Skaters!$A1:$V623,16,FALSE)-AVERAGE(Skaters!P3:P623))/STDEV(Skaters!P3:P623)</f>
        <v>1.2832228987280023</v>
      </c>
      <c r="P532" s="33">
        <f>(VLOOKUP($A532,Skaters!$A1:$V623,17,FALSE)-AVERAGE(Skaters!Q3:Q623))/STDEV(Skaters!Q3:Q623)</f>
        <v>0.20863255877493128</v>
      </c>
      <c r="Q532" s="33">
        <f>(VLOOKUP($A532,Skaters!$A1:$V623,18,FALSE)-AVERAGE(Skaters!R3:R623))/STDEV(Skaters!R3:R623)</f>
        <v>-0.44099459915666467</v>
      </c>
      <c r="R532" s="33">
        <f>(VLOOKUP($A532,Skaters!$A1:$V623,19,FALSE)-AVERAGE(Skaters!S3:S623))/STDEV(Skaters!S3:S623)</f>
        <v>-1.141839508397664</v>
      </c>
      <c r="S532" s="33">
        <f>(VLOOKUP($A532,Skaters!$A1:$V623,20,FALSE)-AVERAGE(Skaters!T3:T623))/STDEV(Skaters!T3:T623)</f>
        <v>-0.5927671975926263</v>
      </c>
      <c r="T532" s="33">
        <f>(VLOOKUP($A532,Skaters!$A1:$V623,21,FALSE)-AVERAGE(Skaters!U3:U623))/STDEV(Skaters!U3:U623)</f>
        <v>-0.64690234740083585</v>
      </c>
      <c r="U532" s="33">
        <f>(VLOOKUP($A532,Skaters!$A1:$V623,22,FALSE)-AVERAGE(Skaters!V3:V623))/STDEV(Skaters!V3:V623)</f>
        <v>-1.2078191348136267</v>
      </c>
      <c r="V532" s="33">
        <f>IFERROR((VLOOKUP($A532,Skaters!A1:X623,23,FALSE)-AVERAGE(Skaters!W3:W623))/STDEV(Skaters!W3:W623),0)</f>
        <v>0</v>
      </c>
      <c r="W532" s="33">
        <f>IFERROR((VLOOKUP($A532,Skaters!A1:X623,24,FALSE)-AVERAGE(Skaters!X3:X623))/STDEV(Skaters!X3:X623),0)</f>
        <v>0</v>
      </c>
    </row>
    <row r="533" spans="1:23" ht="21.25" customHeight="1" x14ac:dyDescent="0.2">
      <c r="A533" s="47" t="s">
        <v>635</v>
      </c>
      <c r="B533" s="38" t="s">
        <v>83</v>
      </c>
      <c r="C533" s="39">
        <v>22</v>
      </c>
      <c r="D533" s="38" t="s">
        <v>59</v>
      </c>
      <c r="E533" s="40">
        <f t="shared" si="16"/>
        <v>-3.7555749437384471</v>
      </c>
      <c r="F533" s="41">
        <f t="shared" si="17"/>
        <v>-9.1599388871669449E-2</v>
      </c>
      <c r="G533" s="42">
        <f>VLOOKUP(A533,Skaters!A1:G623,7,FALSE)</f>
        <v>41</v>
      </c>
      <c r="H533" s="43">
        <f>(VLOOKUP($A533,Skaters!$A1:$V623,8,FALSE)-AVERAGE(Skaters!H3:H623))/STDEV(Skaters!H3:H623)</f>
        <v>-1.372725637190547</v>
      </c>
      <c r="I533" s="33">
        <f>(VLOOKUP($A533,Skaters!$A1:$V623,10,FALSE)-AVERAGE(Skaters!J3:J623))/STDEV(Skaters!J3:J623)</f>
        <v>-0.80747180650217043</v>
      </c>
      <c r="J533" s="33">
        <f>(VLOOKUP($A533,Skaters!$A1:$V623,11,FALSE)-AVERAGE(Skaters!K3:K623))/STDEV(Skaters!K3:K623)</f>
        <v>-0.92402439902481637</v>
      </c>
      <c r="K533" s="33">
        <f>(VLOOKUP($A533,Skaters!$A1:$V623,12,FALSE)-AVERAGE(Skaters!L3:L623))/STDEV(Skaters!L3:L623)</f>
        <v>-0.96031952073821103</v>
      </c>
      <c r="L533" s="33">
        <f>(VLOOKUP($A533,Skaters!$A1:$V623,13,FALSE)-AVERAGE(Skaters!M3:M623))/STDEV(Skaters!M3:M623)</f>
        <v>-1.1709458035209319</v>
      </c>
      <c r="M533" s="33">
        <f>(VLOOKUP($A533,Skaters!$A1:$V623,14,FALSE)-AVERAGE(Skaters!N3:N623))/STDEV(Skaters!N3:N623)</f>
        <v>-0.79988899409409886</v>
      </c>
      <c r="N533" s="33">
        <f>(VLOOKUP($A533,Skaters!$A1:$V623,15,FALSE)-AVERAGE(Skaters!O3:O623))/STDEV(Skaters!O3:O623)</f>
        <v>-0.91252220230657088</v>
      </c>
      <c r="O533" s="33">
        <f>(VLOOKUP($A533,Skaters!$A1:$V623,16,FALSE)-AVERAGE(Skaters!P3:P623))/STDEV(Skaters!P3:P623)</f>
        <v>-0.3033649637642335</v>
      </c>
      <c r="P533" s="33">
        <f>(VLOOKUP($A533,Skaters!$A1:$V623,17,FALSE)-AVERAGE(Skaters!Q3:Q623))/STDEV(Skaters!Q3:Q623)</f>
        <v>-0.33507196110631077</v>
      </c>
      <c r="Q533" s="33">
        <f>(VLOOKUP($A533,Skaters!$A1:$V623,18,FALSE)-AVERAGE(Skaters!R3:R623))/STDEV(Skaters!R3:R623)</f>
        <v>0.36275423138027502</v>
      </c>
      <c r="R533" s="33">
        <f>(VLOOKUP($A533,Skaters!$A1:$V623,19,FALSE)-AVERAGE(Skaters!S3:S623))/STDEV(Skaters!S3:S623)</f>
        <v>-0.70945786422105661</v>
      </c>
      <c r="S533" s="33">
        <f>(VLOOKUP($A533,Skaters!$A1:$V623,20,FALSE)-AVERAGE(Skaters!T3:T623))/STDEV(Skaters!T3:T623)</f>
        <v>0.48286340883157225</v>
      </c>
      <c r="T533" s="33">
        <f>(VLOOKUP($A533,Skaters!$A1:$V623,21,FALSE)-AVERAGE(Skaters!U3:U623))/STDEV(Skaters!U3:U623)</f>
        <v>0.85887211788307427</v>
      </c>
      <c r="U533" s="33">
        <f>(VLOOKUP($A533,Skaters!$A1:$V623,22,FALSE)-AVERAGE(Skaters!V3:V623))/STDEV(Skaters!V3:V623)</f>
        <v>0.72208100423527244</v>
      </c>
      <c r="V533" s="33">
        <f>IFERROR((VLOOKUP($A533,Skaters!A1:X623,23,FALSE)-AVERAGE(Skaters!W3:W623))/STDEV(Skaters!W3:W623),0)</f>
        <v>0</v>
      </c>
      <c r="W533" s="33">
        <f>IFERROR((VLOOKUP($A533,Skaters!A1:X623,24,FALSE)-AVERAGE(Skaters!X3:X623))/STDEV(Skaters!X3:X623),0)</f>
        <v>0</v>
      </c>
    </row>
    <row r="534" spans="1:23" ht="21.25" customHeight="1" x14ac:dyDescent="0.15">
      <c r="A534" s="44" t="s">
        <v>646</v>
      </c>
      <c r="B534" s="48" t="s">
        <v>83</v>
      </c>
      <c r="C534" s="49">
        <v>23</v>
      </c>
      <c r="D534" s="48" t="s">
        <v>60</v>
      </c>
      <c r="E534" s="40">
        <f t="shared" si="16"/>
        <v>-3.761332243637141</v>
      </c>
      <c r="F534" s="41">
        <f t="shared" si="17"/>
        <v>-9.1739810820418072E-2</v>
      </c>
      <c r="G534" s="42">
        <f>VLOOKUP(A534,Skaters!A1:G623,7,FALSE)</f>
        <v>41</v>
      </c>
      <c r="H534" s="43">
        <f>(VLOOKUP($A534,Skaters!$A1:$V623,8,FALSE)-AVERAGE(Skaters!H3:H623))/STDEV(Skaters!H3:H623)</f>
        <v>-1.6528535974151393</v>
      </c>
      <c r="I534" s="33">
        <f>(VLOOKUP($A534,Skaters!$A1:$V623,10,FALSE)-AVERAGE(Skaters!J3:J623))/STDEV(Skaters!J3:J623)</f>
        <v>-0.743899583583844</v>
      </c>
      <c r="J534" s="33">
        <f>(VLOOKUP($A534,Skaters!$A1:$V623,11,FALSE)-AVERAGE(Skaters!K3:K623))/STDEV(Skaters!K3:K623)</f>
        <v>-0.93350676532265797</v>
      </c>
      <c r="K534" s="33">
        <f>(VLOOKUP($A534,Skaters!$A1:$V623,12,FALSE)-AVERAGE(Skaters!L3:L623))/STDEV(Skaters!L3:L623)</f>
        <v>-0.93631648675624257</v>
      </c>
      <c r="L534" s="33">
        <f>(VLOOKUP($A534,Skaters!$A1:$V623,13,FALSE)-AVERAGE(Skaters!M3:M623))/STDEV(Skaters!M3:M623)</f>
        <v>-1.3735713002113044</v>
      </c>
      <c r="M534" s="33">
        <f>(VLOOKUP($A534,Skaters!$A1:$V623,14,FALSE)-AVERAGE(Skaters!N3:N623))/STDEV(Skaters!N3:N623)</f>
        <v>-0.78392181115160886</v>
      </c>
      <c r="N534" s="33">
        <f>(VLOOKUP($A534,Skaters!$A1:$V623,15,FALSE)-AVERAGE(Skaters!O3:O623))/STDEV(Skaters!O3:O623)</f>
        <v>-0.89926375179173712</v>
      </c>
      <c r="O534" s="33">
        <f>(VLOOKUP($A534,Skaters!$A1:$V623,16,FALSE)-AVERAGE(Skaters!P3:P623))/STDEV(Skaters!P3:P623)</f>
        <v>-0.20736160344317625</v>
      </c>
      <c r="P534" s="33">
        <f>(VLOOKUP($A534,Skaters!$A1:$V623,17,FALSE)-AVERAGE(Skaters!Q3:Q623))/STDEV(Skaters!Q3:Q623)</f>
        <v>-0.27275372883284926</v>
      </c>
      <c r="Q534" s="33">
        <f>(VLOOKUP($A534,Skaters!$A1:$V623,18,FALSE)-AVERAGE(Skaters!R3:R623))/STDEV(Skaters!R3:R623)</f>
        <v>0.39627076071557898</v>
      </c>
      <c r="R534" s="33">
        <f>(VLOOKUP($A534,Skaters!$A1:$V623,19,FALSE)-AVERAGE(Skaters!S3:S623))/STDEV(Skaters!S3:S623)</f>
        <v>-0.64602019902102592</v>
      </c>
      <c r="S534" s="33">
        <f>(VLOOKUP($A534,Skaters!$A1:$V623,20,FALSE)-AVERAGE(Skaters!T3:T623))/STDEV(Skaters!T3:T623)</f>
        <v>0.38179439669389309</v>
      </c>
      <c r="T534" s="33">
        <f>(VLOOKUP($A534,Skaters!$A1:$V623,21,FALSE)-AVERAGE(Skaters!U3:U623))/STDEV(Skaters!U3:U623)</f>
        <v>0.46539273095302314</v>
      </c>
      <c r="U534" s="33">
        <f>(VLOOKUP($A534,Skaters!$A1:$V623,22,FALSE)-AVERAGE(Skaters!V3:V623))/STDEV(Skaters!V3:V623)</f>
        <v>0.85354144386825792</v>
      </c>
      <c r="V534" s="33">
        <f>IFERROR((VLOOKUP($A534,Skaters!A1:X623,23,FALSE)-AVERAGE(Skaters!W3:W623))/STDEV(Skaters!W3:W623),0)</f>
        <v>0</v>
      </c>
      <c r="W534" s="33">
        <f>IFERROR((VLOOKUP($A534,Skaters!A1:X623,24,FALSE)-AVERAGE(Skaters!X3:X623))/STDEV(Skaters!X3:X623),0)</f>
        <v>0</v>
      </c>
    </row>
    <row r="535" spans="1:23" ht="21.25" customHeight="1" x14ac:dyDescent="0.15">
      <c r="A535" s="44" t="s">
        <v>416</v>
      </c>
      <c r="B535" s="45" t="s">
        <v>179</v>
      </c>
      <c r="C535" s="46">
        <v>24</v>
      </c>
      <c r="D535" s="45" t="s">
        <v>103</v>
      </c>
      <c r="E535" s="40">
        <f t="shared" si="16"/>
        <v>-3.7864089914088952</v>
      </c>
      <c r="F535" s="41">
        <f t="shared" si="17"/>
        <v>-9.2351438814851097E-2</v>
      </c>
      <c r="G535" s="42">
        <f>VLOOKUP(A535,Skaters!A1:G623,7,FALSE)</f>
        <v>41</v>
      </c>
      <c r="H535" s="43">
        <f>(VLOOKUP($A535,Skaters!$A1:$V623,8,FALSE)-AVERAGE(Skaters!H3:H623))/STDEV(Skaters!H3:H623)</f>
        <v>-0.38434900878650019</v>
      </c>
      <c r="I535" s="33">
        <f>(VLOOKUP($A535,Skaters!$A1:$V623,10,FALSE)-AVERAGE(Skaters!J3:J623))/STDEV(Skaters!J3:J623)</f>
        <v>-7.0566380356426844E-2</v>
      </c>
      <c r="J535" s="33">
        <f>(VLOOKUP($A535,Skaters!$A1:$V623,11,FALSE)-AVERAGE(Skaters!K3:K623))/STDEV(Skaters!K3:K623)</f>
        <v>-0.40063146674734479</v>
      </c>
      <c r="K535" s="33">
        <f>(VLOOKUP($A535,Skaters!$A1:$V623,12,FALSE)-AVERAGE(Skaters!L3:L623))/STDEV(Skaters!L3:L623)</f>
        <v>-0.28466026527824184</v>
      </c>
      <c r="L535" s="33">
        <f>(VLOOKUP($A535,Skaters!$A1:$V623,13,FALSE)-AVERAGE(Skaters!M3:M623))/STDEV(Skaters!M3:M623)</f>
        <v>-0.31212242860764849</v>
      </c>
      <c r="M535" s="33">
        <f>(VLOOKUP($A535,Skaters!$A1:$V623,14,FALSE)-AVERAGE(Skaters!N3:N623))/STDEV(Skaters!N3:N623)</f>
        <v>0.24213748085376535</v>
      </c>
      <c r="N535" s="33">
        <f>(VLOOKUP($A535,Skaters!$A1:$V623,15,FALSE)-AVERAGE(Skaters!O3:O623))/STDEV(Skaters!O3:O623)</f>
        <v>-0.19031098837273483</v>
      </c>
      <c r="O535" s="33">
        <f>(VLOOKUP($A535,Skaters!$A1:$V623,16,FALSE)-AVERAGE(Skaters!P3:P623))/STDEV(Skaters!P3:P623)</f>
        <v>-1.0933356005932793</v>
      </c>
      <c r="P535" s="33">
        <f>(VLOOKUP($A535,Skaters!$A1:$V623,17,FALSE)-AVERAGE(Skaters!Q3:Q623))/STDEV(Skaters!Q3:Q623)</f>
        <v>-1.264102636353893</v>
      </c>
      <c r="Q535" s="33">
        <f>(VLOOKUP($A535,Skaters!$A1:$V623,18,FALSE)-AVERAGE(Skaters!R3:R623))/STDEV(Skaters!R3:R623)</f>
        <v>-1.7194421267314606</v>
      </c>
      <c r="R535" s="33">
        <f>(VLOOKUP($A535,Skaters!$A1:$V623,19,FALSE)-AVERAGE(Skaters!S3:S623))/STDEV(Skaters!S3:S623)</f>
        <v>-0.54391074643922022</v>
      </c>
      <c r="S535" s="33">
        <f>(VLOOKUP($A535,Skaters!$A1:$V623,20,FALSE)-AVERAGE(Skaters!T3:T623))/STDEV(Skaters!T3:T623)</f>
        <v>-0.35897404196701321</v>
      </c>
      <c r="T535" s="33">
        <f>(VLOOKUP($A535,Skaters!$A1:$V623,21,FALSE)-AVERAGE(Skaters!U3:U623))/STDEV(Skaters!U3:U623)</f>
        <v>-0.29130991579116072</v>
      </c>
      <c r="U535" s="33">
        <f>(VLOOKUP($A535,Skaters!$A1:$V623,22,FALSE)-AVERAGE(Skaters!V3:V623))/STDEV(Skaters!V3:V623)</f>
        <v>0.63195366852568291</v>
      </c>
      <c r="V535" s="33">
        <f>IFERROR((VLOOKUP($A535,Skaters!A1:X623,23,FALSE)-AVERAGE(Skaters!W3:W623))/STDEV(Skaters!W3:W623),0)</f>
        <v>0</v>
      </c>
      <c r="W535" s="33">
        <f>IFERROR((VLOOKUP($A535,Skaters!A1:X623,24,FALSE)-AVERAGE(Skaters!X3:X623))/STDEV(Skaters!X3:X623),0)</f>
        <v>0</v>
      </c>
    </row>
    <row r="536" spans="1:23" ht="21.25" customHeight="1" x14ac:dyDescent="0.15">
      <c r="A536" s="44" t="s">
        <v>612</v>
      </c>
      <c r="B536" s="45" t="s">
        <v>119</v>
      </c>
      <c r="C536" s="46">
        <v>26</v>
      </c>
      <c r="D536" s="45" t="s">
        <v>60</v>
      </c>
      <c r="E536" s="40">
        <f t="shared" si="16"/>
        <v>-3.8234907287406146</v>
      </c>
      <c r="F536" s="41">
        <f t="shared" si="17"/>
        <v>-9.3255871432697923E-2</v>
      </c>
      <c r="G536" s="42">
        <f>VLOOKUP(A536,Skaters!A1:G623,7,FALSE)</f>
        <v>41</v>
      </c>
      <c r="H536" s="43">
        <f>(VLOOKUP($A536,Skaters!$A1:$V623,8,FALSE)-AVERAGE(Skaters!H3:H623))/STDEV(Skaters!H3:H623)</f>
        <v>-0.93591337401149377</v>
      </c>
      <c r="I536" s="33">
        <f>(VLOOKUP($A536,Skaters!$A1:$V623,10,FALSE)-AVERAGE(Skaters!J3:J623))/STDEV(Skaters!J3:J623)</f>
        <v>-0.55941031065188562</v>
      </c>
      <c r="J536" s="33">
        <f>(VLOOKUP($A536,Skaters!$A1:$V623,11,FALSE)-AVERAGE(Skaters!K3:K623))/STDEV(Skaters!K3:K623)</f>
        <v>-1.1113499186171256</v>
      </c>
      <c r="K536" s="33">
        <f>(VLOOKUP($A536,Skaters!$A1:$V623,12,FALSE)-AVERAGE(Skaters!L3:L623))/STDEV(Skaters!L3:L623)</f>
        <v>-0.96099318221196017</v>
      </c>
      <c r="L536" s="33">
        <f>(VLOOKUP($A536,Skaters!$A1:$V623,13,FALSE)-AVERAGE(Skaters!M3:M623))/STDEV(Skaters!M3:M623)</f>
        <v>-0.85506212525172509</v>
      </c>
      <c r="M536" s="33">
        <f>(VLOOKUP($A536,Skaters!$A1:$V623,14,FALSE)-AVERAGE(Skaters!N3:N623))/STDEV(Skaters!N3:N623)</f>
        <v>-0.78259200066731927</v>
      </c>
      <c r="N536" s="33">
        <f>(VLOOKUP($A536,Skaters!$A1:$V623,15,FALSE)-AVERAGE(Skaters!O3:O623))/STDEV(Skaters!O3:O623)</f>
        <v>-0.88501306912712085</v>
      </c>
      <c r="O536" s="33">
        <f>(VLOOKUP($A536,Skaters!$A1:$V623,16,FALSE)-AVERAGE(Skaters!P3:P623))/STDEV(Skaters!P3:P623)</f>
        <v>-0.12746686957026374</v>
      </c>
      <c r="P536" s="33">
        <f>(VLOOKUP($A536,Skaters!$A1:$V623,17,FALSE)-AVERAGE(Skaters!Q3:Q623))/STDEV(Skaters!Q3:Q623)</f>
        <v>0.43309181554811554</v>
      </c>
      <c r="Q536" s="33">
        <f>(VLOOKUP($A536,Skaters!$A1:$V623,18,FALSE)-AVERAGE(Skaters!R3:R623))/STDEV(Skaters!R3:R623)</f>
        <v>-0.28518843552249329</v>
      </c>
      <c r="R536" s="33">
        <f>(VLOOKUP($A536,Skaters!$A1:$V623,19,FALSE)-AVERAGE(Skaters!S3:S623))/STDEV(Skaters!S3:S623)</f>
        <v>-0.52523087803615154</v>
      </c>
      <c r="S536" s="33">
        <f>(VLOOKUP($A536,Skaters!$A1:$V623,20,FALSE)-AVERAGE(Skaters!T3:T623))/STDEV(Skaters!T3:T623)</f>
        <v>0.2674648538571841</v>
      </c>
      <c r="T536" s="33">
        <f>(VLOOKUP($A536,Skaters!$A1:$V623,21,FALSE)-AVERAGE(Skaters!U3:U623))/STDEV(Skaters!U3:U623)</f>
        <v>0.48594015461925016</v>
      </c>
      <c r="U536" s="33">
        <f>(VLOOKUP($A536,Skaters!$A1:$V623,22,FALSE)-AVERAGE(Skaters!V3:V623))/STDEV(Skaters!V3:V623)</f>
        <v>0.78914330982384628</v>
      </c>
      <c r="V536" s="33">
        <f>IFERROR((VLOOKUP($A536,Skaters!A1:X623,23,FALSE)-AVERAGE(Skaters!W3:W623))/STDEV(Skaters!W3:W623),0)</f>
        <v>0</v>
      </c>
      <c r="W536" s="33">
        <f>IFERROR((VLOOKUP($A536,Skaters!A1:X623,24,FALSE)-AVERAGE(Skaters!X3:X623))/STDEV(Skaters!X3:X623),0)</f>
        <v>0</v>
      </c>
    </row>
    <row r="537" spans="1:23" ht="21.25" customHeight="1" x14ac:dyDescent="0.2">
      <c r="A537" s="47" t="s">
        <v>572</v>
      </c>
      <c r="B537" s="38" t="s">
        <v>135</v>
      </c>
      <c r="C537" s="39">
        <v>24</v>
      </c>
      <c r="D537" s="38" t="s">
        <v>73</v>
      </c>
      <c r="E537" s="40">
        <f t="shared" si="16"/>
        <v>-3.8263014896340097</v>
      </c>
      <c r="F537" s="41">
        <f t="shared" si="17"/>
        <v>-9.5657537240850243E-2</v>
      </c>
      <c r="G537" s="42">
        <f>VLOOKUP(A537,Skaters!A1:G623,7,FALSE)</f>
        <v>40</v>
      </c>
      <c r="H537" s="43">
        <f>(VLOOKUP($A537,Skaters!$A1:$V623,8,FALSE)-AVERAGE(Skaters!H3:H623))/STDEV(Skaters!H3:H623)</f>
        <v>-1.4765581907012542</v>
      </c>
      <c r="I537" s="33">
        <f>(VLOOKUP($A537,Skaters!$A1:$V623,10,FALSE)-AVERAGE(Skaters!J3:J623))/STDEV(Skaters!J3:J623)</f>
        <v>-0.32389780761651993</v>
      </c>
      <c r="J537" s="33">
        <f>(VLOOKUP($A537,Skaters!$A1:$V623,11,FALSE)-AVERAGE(Skaters!K3:K623))/STDEV(Skaters!K3:K623)</f>
        <v>-1.1105316394921561</v>
      </c>
      <c r="K537" s="33">
        <f>(VLOOKUP($A537,Skaters!$A1:$V623,12,FALSE)-AVERAGE(Skaters!L3:L623))/STDEV(Skaters!L3:L623)</f>
        <v>-0.84951233235267276</v>
      </c>
      <c r="L537" s="33">
        <f>(VLOOKUP($A537,Skaters!$A1:$V623,13,FALSE)-AVERAGE(Skaters!M3:M623))/STDEV(Skaters!M3:M623)</f>
        <v>-0.54004325083287286</v>
      </c>
      <c r="M537" s="33">
        <f>(VLOOKUP($A537,Skaters!$A1:$V623,14,FALSE)-AVERAGE(Skaters!N3:N623))/STDEV(Skaters!N3:N623)</f>
        <v>-0.71546118703393191</v>
      </c>
      <c r="N537" s="33">
        <f>(VLOOKUP($A537,Skaters!$A1:$V623,15,FALSE)-AVERAGE(Skaters!O3:O623))/STDEV(Skaters!O3:O623)</f>
        <v>-0.76473634321103534</v>
      </c>
      <c r="O537" s="33">
        <f>(VLOOKUP($A537,Skaters!$A1:$V623,16,FALSE)-AVERAGE(Skaters!P3:P623))/STDEV(Skaters!P3:P623)</f>
        <v>-0.81710358414492612</v>
      </c>
      <c r="P537" s="33">
        <f>(VLOOKUP($A537,Skaters!$A1:$V623,17,FALSE)-AVERAGE(Skaters!Q3:Q623))/STDEV(Skaters!Q3:Q623)</f>
        <v>0.87813807127298316</v>
      </c>
      <c r="Q537" s="33">
        <f>(VLOOKUP($A537,Skaters!$A1:$V623,18,FALSE)-AVERAGE(Skaters!R3:R623))/STDEV(Skaters!R3:R623)</f>
        <v>-0.2699888643364996</v>
      </c>
      <c r="R537" s="33">
        <f>(VLOOKUP($A537,Skaters!$A1:$V623,19,FALSE)-AVERAGE(Skaters!S3:S623))/STDEV(Skaters!S3:S623)</f>
        <v>-0.29908910112117892</v>
      </c>
      <c r="S537" s="33">
        <f>(VLOOKUP($A537,Skaters!$A1:$V623,20,FALSE)-AVERAGE(Skaters!T3:T623))/STDEV(Skaters!T3:T623)</f>
        <v>-0.5730456954321862</v>
      </c>
      <c r="T537" s="33">
        <f>(VLOOKUP($A537,Skaters!$A1:$V623,21,FALSE)-AVERAGE(Skaters!U3:U623))/STDEV(Skaters!U3:U623)</f>
        <v>-0.61122120206521824</v>
      </c>
      <c r="U537" s="33">
        <f>(VLOOKUP($A537,Skaters!$A1:$V623,22,FALSE)-AVERAGE(Skaters!V3:V623))/STDEV(Skaters!V3:V623)</f>
        <v>0.44784688426544106</v>
      </c>
      <c r="V537" s="33">
        <f>IFERROR((VLOOKUP($A537,Skaters!A1:X623,23,FALSE)-AVERAGE(Skaters!W3:W623))/STDEV(Skaters!W3:W623),0)</f>
        <v>0</v>
      </c>
      <c r="W537" s="33">
        <f>IFERROR((VLOOKUP($A537,Skaters!A1:X623,24,FALSE)-AVERAGE(Skaters!X3:X623))/STDEV(Skaters!X3:X623),0)</f>
        <v>0</v>
      </c>
    </row>
    <row r="538" spans="1:23" ht="21.25" customHeight="1" x14ac:dyDescent="0.15">
      <c r="A538" s="44" t="s">
        <v>495</v>
      </c>
      <c r="B538" s="45" t="s">
        <v>151</v>
      </c>
      <c r="C538" s="46">
        <v>28</v>
      </c>
      <c r="D538" s="45" t="s">
        <v>73</v>
      </c>
      <c r="E538" s="40">
        <f t="shared" si="16"/>
        <v>-3.8609427976789248</v>
      </c>
      <c r="F538" s="41">
        <f t="shared" si="17"/>
        <v>-9.1927209468545823E-2</v>
      </c>
      <c r="G538" s="42">
        <f>VLOOKUP(A538,Skaters!A1:G623,7,FALSE)</f>
        <v>42</v>
      </c>
      <c r="H538" s="43">
        <f>(VLOOKUP($A538,Skaters!$A1:$V623,8,FALSE)-AVERAGE(Skaters!H3:H623))/STDEV(Skaters!H3:H623)</f>
        <v>-0.87278089757352106</v>
      </c>
      <c r="I538" s="33">
        <f>(VLOOKUP($A538,Skaters!$A1:$V623,10,FALSE)-AVERAGE(Skaters!J3:J623))/STDEV(Skaters!J3:J623)</f>
        <v>-0.41247553491140387</v>
      </c>
      <c r="J538" s="33">
        <f>(VLOOKUP($A538,Skaters!$A1:$V623,11,FALSE)-AVERAGE(Skaters!K3:K623))/STDEV(Skaters!K3:K623)</f>
        <v>-0.83783098472602735</v>
      </c>
      <c r="K538" s="33">
        <f>(VLOOKUP($A538,Skaters!$A1:$V623,12,FALSE)-AVERAGE(Skaters!L3:L623))/STDEV(Skaters!L3:L623)</f>
        <v>-0.72011798859463516</v>
      </c>
      <c r="L538" s="33">
        <f>(VLOOKUP($A538,Skaters!$A1:$V623,13,FALSE)-AVERAGE(Skaters!M3:M623))/STDEV(Skaters!M3:M623)</f>
        <v>-0.15304045260054744</v>
      </c>
      <c r="M538" s="33">
        <f>(VLOOKUP($A538,Skaters!$A1:$V623,14,FALSE)-AVERAGE(Skaters!N3:N623))/STDEV(Skaters!N3:N623)</f>
        <v>-0.54622815081506515</v>
      </c>
      <c r="N538" s="33">
        <f>(VLOOKUP($A538,Skaters!$A1:$V623,15,FALSE)-AVERAGE(Skaters!O3:O623))/STDEV(Skaters!O3:O623)</f>
        <v>-0.71668797935621775</v>
      </c>
      <c r="O538" s="33">
        <f>(VLOOKUP($A538,Skaters!$A1:$V623,16,FALSE)-AVERAGE(Skaters!P3:P623))/STDEV(Skaters!P3:P623)</f>
        <v>-0.68861414577462954</v>
      </c>
      <c r="P538" s="33">
        <f>(VLOOKUP($A538,Skaters!$A1:$V623,17,FALSE)-AVERAGE(Skaters!Q3:Q623))/STDEV(Skaters!Q3:Q623)</f>
        <v>1.0115298007670976</v>
      </c>
      <c r="Q538" s="33">
        <f>(VLOOKUP($A538,Skaters!$A1:$V623,18,FALSE)-AVERAGE(Skaters!R3:R623))/STDEV(Skaters!R3:R623)</f>
        <v>-1.0522937003100989</v>
      </c>
      <c r="R538" s="33">
        <f>(VLOOKUP($A538,Skaters!$A1:$V623,19,FALSE)-AVERAGE(Skaters!S3:S623))/STDEV(Skaters!S3:S623)</f>
        <v>-0.64219519199039254</v>
      </c>
      <c r="S538" s="33">
        <f>(VLOOKUP($A538,Skaters!$A1:$V623,20,FALSE)-AVERAGE(Skaters!T3:T623))/STDEV(Skaters!T3:T623)</f>
        <v>-0.5654973463038806</v>
      </c>
      <c r="T538" s="33">
        <f>(VLOOKUP($A538,Skaters!$A1:$V623,21,FALSE)-AVERAGE(Skaters!U3:U623))/STDEV(Skaters!U3:U623)</f>
        <v>-0.56260492130874351</v>
      </c>
      <c r="U538" s="33">
        <f>(VLOOKUP($A538,Skaters!$A1:$V623,22,FALSE)-AVERAGE(Skaters!V3:V623))/STDEV(Skaters!V3:V623)</f>
        <v>-1.2078191348136267</v>
      </c>
      <c r="V538" s="33">
        <f>IFERROR((VLOOKUP($A538,Skaters!A1:X623,23,FALSE)-AVERAGE(Skaters!W3:W623))/STDEV(Skaters!W3:W623),0)</f>
        <v>0</v>
      </c>
      <c r="W538" s="33">
        <f>IFERROR((VLOOKUP($A538,Skaters!A1:X623,24,FALSE)-AVERAGE(Skaters!X3:X623))/STDEV(Skaters!X3:X623),0)</f>
        <v>0</v>
      </c>
    </row>
    <row r="539" spans="1:23" ht="21.25" customHeight="1" x14ac:dyDescent="0.15">
      <c r="A539" s="44" t="s">
        <v>412</v>
      </c>
      <c r="B539" s="45" t="s">
        <v>179</v>
      </c>
      <c r="C539" s="46">
        <v>27</v>
      </c>
      <c r="D539" s="45" t="s">
        <v>103</v>
      </c>
      <c r="E539" s="40">
        <f t="shared" si="16"/>
        <v>-3.8611246267550223</v>
      </c>
      <c r="F539" s="41">
        <f t="shared" si="17"/>
        <v>-9.4173771384268842E-2</v>
      </c>
      <c r="G539" s="42">
        <f>VLOOKUP(A539,Skaters!A1:G623,7,FALSE)</f>
        <v>41</v>
      </c>
      <c r="H539" s="43">
        <f>(VLOOKUP($A539,Skaters!$A1:$V623,8,FALSE)-AVERAGE(Skaters!H3:H623))/STDEV(Skaters!H3:H623)</f>
        <v>-0.68086701410871941</v>
      </c>
      <c r="I539" s="33">
        <f>(VLOOKUP($A539,Skaters!$A1:$V623,10,FALSE)-AVERAGE(Skaters!J3:J623))/STDEV(Skaters!J3:J623)</f>
        <v>-4.0881469508612302E-2</v>
      </c>
      <c r="J539" s="33">
        <f>(VLOOKUP($A539,Skaters!$A1:$V623,11,FALSE)-AVERAGE(Skaters!K3:K623))/STDEV(Skaters!K3:K623)</f>
        <v>-0.16965458550528226</v>
      </c>
      <c r="K539" s="33">
        <f>(VLOOKUP($A539,Skaters!$A1:$V623,12,FALSE)-AVERAGE(Skaters!L3:L623))/STDEV(Skaters!L3:L623)</f>
        <v>-0.12572687897070459</v>
      </c>
      <c r="L539" s="33">
        <f>(VLOOKUP($A539,Skaters!$A1:$V623,13,FALSE)-AVERAGE(Skaters!M3:M623))/STDEV(Skaters!M3:M623)</f>
        <v>-0.2363058451410347</v>
      </c>
      <c r="M539" s="33">
        <f>(VLOOKUP($A539,Skaters!$A1:$V623,14,FALSE)-AVERAGE(Skaters!N3:N623))/STDEV(Skaters!N3:N623)</f>
        <v>-0.49449780643202579</v>
      </c>
      <c r="N539" s="33">
        <f>(VLOOKUP($A539,Skaters!$A1:$V623,15,FALSE)-AVERAGE(Skaters!O3:O623))/STDEV(Skaters!O3:O623)</f>
        <v>-0.70656951388537881</v>
      </c>
      <c r="O539" s="33">
        <f>(VLOOKUP($A539,Skaters!$A1:$V623,16,FALSE)-AVERAGE(Skaters!P3:P623))/STDEV(Skaters!P3:P623)</f>
        <v>-1.0384055003866524</v>
      </c>
      <c r="P539" s="33">
        <f>(VLOOKUP($A539,Skaters!$A1:$V623,17,FALSE)-AVERAGE(Skaters!Q3:Q623))/STDEV(Skaters!Q3:Q623)</f>
        <v>-0.91536017794059099</v>
      </c>
      <c r="Q539" s="33">
        <f>(VLOOKUP($A539,Skaters!$A1:$V623,18,FALSE)-AVERAGE(Skaters!R3:R623))/STDEV(Skaters!R3:R623)</f>
        <v>-1.669307712328062</v>
      </c>
      <c r="R539" s="33">
        <f>(VLOOKUP($A539,Skaters!$A1:$V623,19,FALSE)-AVERAGE(Skaters!S3:S623))/STDEV(Skaters!S3:S623)</f>
        <v>-0.52652156141699225</v>
      </c>
      <c r="S539" s="33">
        <f>(VLOOKUP($A539,Skaters!$A1:$V623,20,FALSE)-AVERAGE(Skaters!T3:T623))/STDEV(Skaters!T3:T623)</f>
        <v>-0.51126230319371246</v>
      </c>
      <c r="T539" s="33">
        <f>(VLOOKUP($A539,Skaters!$A1:$V623,21,FALSE)-AVERAGE(Skaters!U3:U623))/STDEV(Skaters!U3:U623)</f>
        <v>-0.49445581584872544</v>
      </c>
      <c r="U539" s="33">
        <f>(VLOOKUP($A539,Skaters!$A1:$V623,22,FALSE)-AVERAGE(Skaters!V3:V623))/STDEV(Skaters!V3:V623)</f>
        <v>0.41343473155207988</v>
      </c>
      <c r="V539" s="33">
        <f>IFERROR((VLOOKUP($A539,Skaters!A1:X623,23,FALSE)-AVERAGE(Skaters!W3:W623))/STDEV(Skaters!W3:W623),0)</f>
        <v>0</v>
      </c>
      <c r="W539" s="33">
        <f>IFERROR((VLOOKUP($A539,Skaters!A1:X623,24,FALSE)-AVERAGE(Skaters!X3:X623))/STDEV(Skaters!X3:X623),0)</f>
        <v>0</v>
      </c>
    </row>
    <row r="540" spans="1:23" ht="21.25" customHeight="1" x14ac:dyDescent="0.2">
      <c r="A540" s="47" t="s">
        <v>477</v>
      </c>
      <c r="B540" s="38" t="s">
        <v>151</v>
      </c>
      <c r="C540" s="39">
        <v>23</v>
      </c>
      <c r="D540" s="38" t="s">
        <v>59</v>
      </c>
      <c r="E540" s="40">
        <f t="shared" si="16"/>
        <v>-3.8736342735610547</v>
      </c>
      <c r="F540" s="41">
        <f t="shared" si="17"/>
        <v>-9.2229387465739401E-2</v>
      </c>
      <c r="G540" s="42">
        <f>VLOOKUP(A540,Skaters!A1:G623,7,FALSE)</f>
        <v>42</v>
      </c>
      <c r="H540" s="43">
        <f>(VLOOKUP($A540,Skaters!$A1:$V623,8,FALSE)-AVERAGE(Skaters!H3:H623))/STDEV(Skaters!H3:H623)</f>
        <v>-0.98478390062577081</v>
      </c>
      <c r="I540" s="33">
        <f>(VLOOKUP($A540,Skaters!$A1:$V623,10,FALSE)-AVERAGE(Skaters!J3:J623))/STDEV(Skaters!J3:J623)</f>
        <v>-4.467558428831267E-2</v>
      </c>
      <c r="J540" s="33">
        <f>(VLOOKUP($A540,Skaters!$A1:$V623,11,FALSE)-AVERAGE(Skaters!K3:K623))/STDEV(Skaters!K3:K623)</f>
        <v>-1.0122207518687303</v>
      </c>
      <c r="K540" s="33">
        <f>(VLOOKUP($A540,Skaters!$A1:$V623,12,FALSE)-AVERAGE(Skaters!L3:L623))/STDEV(Skaters!L3:L623)</f>
        <v>-0.6562563446341495</v>
      </c>
      <c r="L540" s="33">
        <f>(VLOOKUP($A540,Skaters!$A1:$V623,13,FALSE)-AVERAGE(Skaters!M3:M623))/STDEV(Skaters!M3:M623)</f>
        <v>-0.2526353993963118</v>
      </c>
      <c r="M540" s="33">
        <f>(VLOOKUP($A540,Skaters!$A1:$V623,14,FALSE)-AVERAGE(Skaters!N3:N623))/STDEV(Skaters!N3:N623)</f>
        <v>0.34039894063002279</v>
      </c>
      <c r="N540" s="33">
        <f>(VLOOKUP($A540,Skaters!$A1:$V623,15,FALSE)-AVERAGE(Skaters!O3:O623))/STDEV(Skaters!O3:O623)</f>
        <v>-0.17702097889088866</v>
      </c>
      <c r="O540" s="33">
        <f>(VLOOKUP($A540,Skaters!$A1:$V623,16,FALSE)-AVERAGE(Skaters!P3:P623))/STDEV(Skaters!P3:P623)</f>
        <v>-0.90860905638030798</v>
      </c>
      <c r="P540" s="33">
        <f>(VLOOKUP($A540,Skaters!$A1:$V623,17,FALSE)-AVERAGE(Skaters!Q3:Q623))/STDEV(Skaters!Q3:Q623)</f>
        <v>-0.27825017159141291</v>
      </c>
      <c r="Q540" s="33">
        <f>(VLOOKUP($A540,Skaters!$A1:$V623,18,FALSE)-AVERAGE(Skaters!R3:R623))/STDEV(Skaters!R3:R623)</f>
        <v>-1.4784725027365029</v>
      </c>
      <c r="R540" s="33">
        <f>(VLOOKUP($A540,Skaters!$A1:$V623,19,FALSE)-AVERAGE(Skaters!S3:S623))/STDEV(Skaters!S3:S623)</f>
        <v>-0.3906944759857835</v>
      </c>
      <c r="S540" s="33">
        <f>(VLOOKUP($A540,Skaters!$A1:$V623,20,FALSE)-AVERAGE(Skaters!T3:T623))/STDEV(Skaters!T3:T623)</f>
        <v>0.37102654051258688</v>
      </c>
      <c r="T540" s="33">
        <f>(VLOOKUP($A540,Skaters!$A1:$V623,21,FALSE)-AVERAGE(Skaters!U3:U623))/STDEV(Skaters!U3:U623)</f>
        <v>1.1153790828800283</v>
      </c>
      <c r="U540" s="33">
        <f>(VLOOKUP($A540,Skaters!$A1:$V623,22,FALSE)-AVERAGE(Skaters!V3:V623))/STDEV(Skaters!V3:V623)</f>
        <v>0.43686637445133553</v>
      </c>
      <c r="V540" s="33">
        <f>IFERROR((VLOOKUP($A540,Skaters!A1:X623,23,FALSE)-AVERAGE(Skaters!W3:W623))/STDEV(Skaters!W3:W623),0)</f>
        <v>0</v>
      </c>
      <c r="W540" s="33">
        <f>IFERROR((VLOOKUP($A540,Skaters!A1:X623,24,FALSE)-AVERAGE(Skaters!X3:X623))/STDEV(Skaters!X3:X623),0)</f>
        <v>0</v>
      </c>
    </row>
    <row r="541" spans="1:23" ht="21.25" customHeight="1" x14ac:dyDescent="0.2">
      <c r="A541" s="47" t="s">
        <v>477</v>
      </c>
      <c r="B541" s="38" t="s">
        <v>151</v>
      </c>
      <c r="C541" s="39">
        <v>23</v>
      </c>
      <c r="D541" s="38" t="s">
        <v>59</v>
      </c>
      <c r="E541" s="40">
        <f t="shared" si="16"/>
        <v>-3.8736342735610547</v>
      </c>
      <c r="F541" s="41">
        <f t="shared" si="17"/>
        <v>-9.2229387465739401E-2</v>
      </c>
      <c r="G541" s="42">
        <f>VLOOKUP(A541,Skaters!A1:G623,7,FALSE)</f>
        <v>42</v>
      </c>
      <c r="H541" s="43">
        <f>(VLOOKUP($A541,Skaters!$A1:$V623,8,FALSE)-AVERAGE(Skaters!H3:H623))/STDEV(Skaters!H3:H623)</f>
        <v>-0.98478390062577081</v>
      </c>
      <c r="I541" s="33">
        <f>(VLOOKUP($A541,Skaters!$A1:$V623,10,FALSE)-AVERAGE(Skaters!J3:J623))/STDEV(Skaters!J3:J623)</f>
        <v>-4.467558428831267E-2</v>
      </c>
      <c r="J541" s="33">
        <f>(VLOOKUP($A541,Skaters!$A1:$V623,11,FALSE)-AVERAGE(Skaters!K3:K623))/STDEV(Skaters!K3:K623)</f>
        <v>-1.0122207518687303</v>
      </c>
      <c r="K541" s="33">
        <f>(VLOOKUP($A541,Skaters!$A1:$V623,12,FALSE)-AVERAGE(Skaters!L3:L623))/STDEV(Skaters!L3:L623)</f>
        <v>-0.6562563446341495</v>
      </c>
      <c r="L541" s="33">
        <f>(VLOOKUP($A541,Skaters!$A1:$V623,13,FALSE)-AVERAGE(Skaters!M3:M623))/STDEV(Skaters!M3:M623)</f>
        <v>-0.2526353993963118</v>
      </c>
      <c r="M541" s="33">
        <f>(VLOOKUP($A541,Skaters!$A1:$V623,14,FALSE)-AVERAGE(Skaters!N3:N623))/STDEV(Skaters!N3:N623)</f>
        <v>0.34039894063002279</v>
      </c>
      <c r="N541" s="33">
        <f>(VLOOKUP($A541,Skaters!$A1:$V623,15,FALSE)-AVERAGE(Skaters!O3:O623))/STDEV(Skaters!O3:O623)</f>
        <v>-0.17702097889088866</v>
      </c>
      <c r="O541" s="33">
        <f>(VLOOKUP($A541,Skaters!$A1:$V623,16,FALSE)-AVERAGE(Skaters!P3:P623))/STDEV(Skaters!P3:P623)</f>
        <v>-0.90860905638030798</v>
      </c>
      <c r="P541" s="33">
        <f>(VLOOKUP($A541,Skaters!$A1:$V623,17,FALSE)-AVERAGE(Skaters!Q3:Q623))/STDEV(Skaters!Q3:Q623)</f>
        <v>-0.27825017159141291</v>
      </c>
      <c r="Q541" s="33">
        <f>(VLOOKUP($A541,Skaters!$A1:$V623,18,FALSE)-AVERAGE(Skaters!R3:R623))/STDEV(Skaters!R3:R623)</f>
        <v>-1.4784725027365029</v>
      </c>
      <c r="R541" s="33">
        <f>(VLOOKUP($A541,Skaters!$A1:$V623,19,FALSE)-AVERAGE(Skaters!S3:S623))/STDEV(Skaters!S3:S623)</f>
        <v>-0.3906944759857835</v>
      </c>
      <c r="S541" s="33">
        <f>(VLOOKUP($A541,Skaters!$A1:$V623,20,FALSE)-AVERAGE(Skaters!T3:T623))/STDEV(Skaters!T3:T623)</f>
        <v>0.37102654051258688</v>
      </c>
      <c r="T541" s="33">
        <f>(VLOOKUP($A541,Skaters!$A1:$V623,21,FALSE)-AVERAGE(Skaters!U3:U623))/STDEV(Skaters!U3:U623)</f>
        <v>1.1153790828800283</v>
      </c>
      <c r="U541" s="33">
        <f>(VLOOKUP($A541,Skaters!$A1:$V623,22,FALSE)-AVERAGE(Skaters!V3:V623))/STDEV(Skaters!V3:V623)</f>
        <v>0.43686637445133553</v>
      </c>
      <c r="V541" s="33">
        <f>IFERROR((VLOOKUP($A541,Skaters!A1:X623,23,FALSE)-AVERAGE(Skaters!W3:W623))/STDEV(Skaters!W3:W623),0)</f>
        <v>0</v>
      </c>
      <c r="W541" s="33">
        <f>IFERROR((VLOOKUP($A541,Skaters!A1:X623,24,FALSE)-AVERAGE(Skaters!X3:X623))/STDEV(Skaters!X3:X623),0)</f>
        <v>0</v>
      </c>
    </row>
    <row r="542" spans="1:23" ht="21.25" customHeight="1" x14ac:dyDescent="0.15">
      <c r="A542" s="44" t="s">
        <v>541</v>
      </c>
      <c r="B542" s="48" t="s">
        <v>179</v>
      </c>
      <c r="C542" s="49">
        <v>24</v>
      </c>
      <c r="D542" s="48" t="s">
        <v>84</v>
      </c>
      <c r="E542" s="40">
        <f t="shared" si="16"/>
        <v>-3.8747052189922111</v>
      </c>
      <c r="F542" s="41">
        <f t="shared" si="17"/>
        <v>-9.4505005341273443E-2</v>
      </c>
      <c r="G542" s="42">
        <f>VLOOKUP(A542,Skaters!A1:G623,7,FALSE)</f>
        <v>41</v>
      </c>
      <c r="H542" s="43">
        <f>(VLOOKUP($A542,Skaters!$A1:$V623,8,FALSE)-AVERAGE(Skaters!H3:H623))/STDEV(Skaters!H3:H623)</f>
        <v>0.5700576805182086</v>
      </c>
      <c r="I542" s="33">
        <f>(VLOOKUP($A542,Skaters!$A1:$V623,10,FALSE)-AVERAGE(Skaters!J3:J623))/STDEV(Skaters!J3:J623)</f>
        <v>-1.2265696926353609</v>
      </c>
      <c r="J542" s="33">
        <f>(VLOOKUP($A542,Skaters!$A1:$V623,11,FALSE)-AVERAGE(Skaters!K3:K623))/STDEV(Skaters!K3:K623)</f>
        <v>-0.28404682982918505</v>
      </c>
      <c r="K542" s="33">
        <f>(VLOOKUP($A542,Skaters!$A1:$V623,12,FALSE)-AVERAGE(Skaters!L3:L623))/STDEV(Skaters!L3:L623)</f>
        <v>-0.7561776572638047</v>
      </c>
      <c r="L542" s="33">
        <f>(VLOOKUP($A542,Skaters!$A1:$V623,13,FALSE)-AVERAGE(Skaters!M3:M623))/STDEV(Skaters!M3:M623)</f>
        <v>-1.4961833161893343</v>
      </c>
      <c r="M542" s="33">
        <f>(VLOOKUP($A542,Skaters!$A1:$V623,14,FALSE)-AVERAGE(Skaters!N3:N623))/STDEV(Skaters!N3:N623)</f>
        <v>-0.68509719019224324</v>
      </c>
      <c r="N542" s="33">
        <f>(VLOOKUP($A542,Skaters!$A1:$V623,15,FALSE)-AVERAGE(Skaters!O3:O623))/STDEV(Skaters!O3:O623)</f>
        <v>0.21299765176403521</v>
      </c>
      <c r="O542" s="33">
        <f>(VLOOKUP($A542,Skaters!$A1:$V623,16,FALSE)-AVERAGE(Skaters!P3:P623))/STDEV(Skaters!P3:P623)</f>
        <v>0.74793823350951127</v>
      </c>
      <c r="P542" s="33">
        <f>(VLOOKUP($A542,Skaters!$A1:$V623,17,FALSE)-AVERAGE(Skaters!Q3:Q623))/STDEV(Skaters!Q3:Q623)</f>
        <v>-0.60138226033952713</v>
      </c>
      <c r="Q542" s="33">
        <f>(VLOOKUP($A542,Skaters!$A1:$V623,18,FALSE)-AVERAGE(Skaters!R3:R623))/STDEV(Skaters!R3:R623)</f>
        <v>-1.8288412656118771</v>
      </c>
      <c r="R542" s="33">
        <f>(VLOOKUP($A542,Skaters!$A1:$V623,19,FALSE)-AVERAGE(Skaters!S3:S623))/STDEV(Skaters!S3:S623)</f>
        <v>-1.2210883059939666</v>
      </c>
      <c r="S542" s="33">
        <f>(VLOOKUP($A542,Skaters!$A1:$V623,20,FALSE)-AVERAGE(Skaters!T3:T623))/STDEV(Skaters!T3:T623)</f>
        <v>-0.5927671975926263</v>
      </c>
      <c r="T542" s="33">
        <f>(VLOOKUP($A542,Skaters!$A1:$V623,21,FALSE)-AVERAGE(Skaters!U3:U623))/STDEV(Skaters!U3:U623)</f>
        <v>-0.64690234740083585</v>
      </c>
      <c r="U542" s="33">
        <f>(VLOOKUP($A542,Skaters!$A1:$V623,22,FALSE)-AVERAGE(Skaters!V3:V623))/STDEV(Skaters!V3:V623)</f>
        <v>-1.2078191348136267</v>
      </c>
      <c r="V542" s="33">
        <f>IFERROR((VLOOKUP($A542,Skaters!A1:X623,23,FALSE)-AVERAGE(Skaters!W3:W623))/STDEV(Skaters!W3:W623),0)</f>
        <v>0</v>
      </c>
      <c r="W542" s="33">
        <f>IFERROR((VLOOKUP($A542,Skaters!A1:X623,24,FALSE)-AVERAGE(Skaters!X3:X623))/STDEV(Skaters!X3:X623),0)</f>
        <v>0</v>
      </c>
    </row>
    <row r="543" spans="1:23" ht="21.25" customHeight="1" x14ac:dyDescent="0.15">
      <c r="A543" s="44" t="s">
        <v>656</v>
      </c>
      <c r="B543" s="45" t="s">
        <v>69</v>
      </c>
      <c r="C543" s="46">
        <v>23</v>
      </c>
      <c r="D543" s="45" t="s">
        <v>60</v>
      </c>
      <c r="E543" s="40">
        <f t="shared" si="16"/>
        <v>-3.8786220456268543</v>
      </c>
      <c r="F543" s="41">
        <f t="shared" si="17"/>
        <v>-8.8150501036973958E-2</v>
      </c>
      <c r="G543" s="42">
        <f>VLOOKUP(A543,Skaters!A1:G623,7,FALSE)</f>
        <v>44</v>
      </c>
      <c r="H543" s="43">
        <f>(VLOOKUP($A543,Skaters!$A1:$V623,8,FALSE)-AVERAGE(Skaters!H3:H623))/STDEV(Skaters!H3:H623)</f>
        <v>-1.7078430351351201</v>
      </c>
      <c r="I543" s="33">
        <f>(VLOOKUP($A543,Skaters!$A1:$V623,10,FALSE)-AVERAGE(Skaters!J3:J623))/STDEV(Skaters!J3:J623)</f>
        <v>-0.6682740923656828</v>
      </c>
      <c r="J543" s="33">
        <f>(VLOOKUP($A543,Skaters!$A1:$V623,11,FALSE)-AVERAGE(Skaters!K3:K623))/STDEV(Skaters!K3:K623)</f>
        <v>-1.2316539796657264</v>
      </c>
      <c r="K543" s="33">
        <f>(VLOOKUP($A543,Skaters!$A1:$V623,12,FALSE)-AVERAGE(Skaters!L3:L623))/STDEV(Skaters!L3:L623)</f>
        <v>-1.0877822540768041</v>
      </c>
      <c r="L543" s="33">
        <f>(VLOOKUP($A543,Skaters!$A1:$V623,13,FALSE)-AVERAGE(Skaters!M3:M623))/STDEV(Skaters!M3:M623)</f>
        <v>-0.91766527919471419</v>
      </c>
      <c r="M543" s="33">
        <f>(VLOOKUP($A543,Skaters!$A1:$V623,14,FALSE)-AVERAGE(Skaters!N3:N623))/STDEV(Skaters!N3:N623)</f>
        <v>-0.77652772687467531</v>
      </c>
      <c r="N543" s="33">
        <f>(VLOOKUP($A543,Skaters!$A1:$V623,15,FALSE)-AVERAGE(Skaters!O3:O623))/STDEV(Skaters!O3:O623)</f>
        <v>-0.89081463715408504</v>
      </c>
      <c r="O543" s="33">
        <f>(VLOOKUP($A543,Skaters!$A1:$V623,16,FALSE)-AVERAGE(Skaters!P3:P623))/STDEV(Skaters!P3:P623)</f>
        <v>-0.97425980502619036</v>
      </c>
      <c r="P543" s="33">
        <f>(VLOOKUP($A543,Skaters!$A1:$V623,17,FALSE)-AVERAGE(Skaters!Q3:Q623))/STDEV(Skaters!Q3:Q623)</f>
        <v>0.65506800265362253</v>
      </c>
      <c r="Q543" s="33">
        <f>(VLOOKUP($A543,Skaters!$A1:$V623,18,FALSE)-AVERAGE(Skaters!R3:R623))/STDEV(Skaters!R3:R623)</f>
        <v>0.8040457477795443</v>
      </c>
      <c r="R543" s="33">
        <f>(VLOOKUP($A543,Skaters!$A1:$V623,19,FALSE)-AVERAGE(Skaters!S3:S623))/STDEV(Skaters!S3:S623)</f>
        <v>-0.44544691200885661</v>
      </c>
      <c r="S543" s="33">
        <f>(VLOOKUP($A543,Skaters!$A1:$V623,20,FALSE)-AVERAGE(Skaters!T3:T623))/STDEV(Skaters!T3:T623)</f>
        <v>-0.11817201833048845</v>
      </c>
      <c r="T543" s="33">
        <f>(VLOOKUP($A543,Skaters!$A1:$V623,21,FALSE)-AVERAGE(Skaters!U3:U623))/STDEV(Skaters!U3:U623)</f>
        <v>-8.5940585694898569E-2</v>
      </c>
      <c r="U543" s="33">
        <f>(VLOOKUP($A543,Skaters!$A1:$V623,22,FALSE)-AVERAGE(Skaters!V3:V623))/STDEV(Skaters!V3:V623)</f>
        <v>0.90870714817658316</v>
      </c>
      <c r="V543" s="33">
        <f>IFERROR((VLOOKUP($A543,Skaters!A1:X623,23,FALSE)-AVERAGE(Skaters!W3:W623))/STDEV(Skaters!W3:W623),0)</f>
        <v>0</v>
      </c>
      <c r="W543" s="33">
        <f>IFERROR((VLOOKUP($A543,Skaters!A1:X623,24,FALSE)-AVERAGE(Skaters!X3:X623))/STDEV(Skaters!X3:X623),0)</f>
        <v>0</v>
      </c>
    </row>
    <row r="544" spans="1:23" ht="21.25" customHeight="1" x14ac:dyDescent="0.15">
      <c r="A544" s="44" t="s">
        <v>509</v>
      </c>
      <c r="B544" s="45" t="s">
        <v>138</v>
      </c>
      <c r="C544" s="46">
        <v>29</v>
      </c>
      <c r="D544" s="45" t="s">
        <v>59</v>
      </c>
      <c r="E544" s="40">
        <f t="shared" si="16"/>
        <v>-3.8957769938770279</v>
      </c>
      <c r="F544" s="41">
        <f t="shared" si="17"/>
        <v>-9.0599464973884367E-2</v>
      </c>
      <c r="G544" s="42">
        <f>VLOOKUP(A544,Skaters!A1:G623,7,FALSE)</f>
        <v>43</v>
      </c>
      <c r="H544" s="43">
        <f>(VLOOKUP($A544,Skaters!$A1:$V623,8,FALSE)-AVERAGE(Skaters!H3:H623))/STDEV(Skaters!H3:H623)</f>
        <v>-1.081768673671442</v>
      </c>
      <c r="I544" s="33">
        <f>(VLOOKUP($A544,Skaters!$A1:$V623,10,FALSE)-AVERAGE(Skaters!J3:J623))/STDEV(Skaters!J3:J623)</f>
        <v>-0.54860467679213865</v>
      </c>
      <c r="J544" s="33">
        <f>(VLOOKUP($A544,Skaters!$A1:$V623,11,FALSE)-AVERAGE(Skaters!K3:K623))/STDEV(Skaters!K3:K623)</f>
        <v>-0.56633362000405096</v>
      </c>
      <c r="K544" s="33">
        <f>(VLOOKUP($A544,Skaters!$A1:$V623,12,FALSE)-AVERAGE(Skaters!L3:L623))/STDEV(Skaters!L3:L623)</f>
        <v>-0.61388374071763929</v>
      </c>
      <c r="L544" s="33">
        <f>(VLOOKUP($A544,Skaters!$A1:$V623,13,FALSE)-AVERAGE(Skaters!M3:M623))/STDEV(Skaters!M3:M623)</f>
        <v>-0.53003219909676602</v>
      </c>
      <c r="M544" s="33">
        <f>(VLOOKUP($A544,Skaters!$A1:$V623,14,FALSE)-AVERAGE(Skaters!N3:N623))/STDEV(Skaters!N3:N623)</f>
        <v>-0.61441129974664466</v>
      </c>
      <c r="N544" s="33">
        <f>(VLOOKUP($A544,Skaters!$A1:$V623,15,FALSE)-AVERAGE(Skaters!O3:O623))/STDEV(Skaters!O3:O623)</f>
        <v>-0.74017414016752114</v>
      </c>
      <c r="O544" s="33">
        <f>(VLOOKUP($A544,Skaters!$A1:$V623,16,FALSE)-AVERAGE(Skaters!P3:P623))/STDEV(Skaters!P3:P623)</f>
        <v>-0.6505242823415659</v>
      </c>
      <c r="P544" s="33">
        <f>(VLOOKUP($A544,Skaters!$A1:$V623,17,FALSE)-AVERAGE(Skaters!Q3:Q623))/STDEV(Skaters!Q3:Q623)</f>
        <v>-0.20121739417644877</v>
      </c>
      <c r="Q544" s="33">
        <f>(VLOOKUP($A544,Skaters!$A1:$V623,18,FALSE)-AVERAGE(Skaters!R3:R623))/STDEV(Skaters!R3:R623)</f>
        <v>-0.86010807547498525</v>
      </c>
      <c r="R544" s="33">
        <f>(VLOOKUP($A544,Skaters!$A1:$V623,19,FALSE)-AVERAGE(Skaters!S3:S623))/STDEV(Skaters!S3:S623)</f>
        <v>-0.69447718236831701</v>
      </c>
      <c r="S544" s="33">
        <f>(VLOOKUP($A544,Skaters!$A1:$V623,20,FALSE)-AVERAGE(Skaters!T3:T623))/STDEV(Skaters!T3:T623)</f>
        <v>-0.5927671975926263</v>
      </c>
      <c r="T544" s="33">
        <f>(VLOOKUP($A544,Skaters!$A1:$V623,21,FALSE)-AVERAGE(Skaters!U3:U623))/STDEV(Skaters!U3:U623)</f>
        <v>-0.51249557356023445</v>
      </c>
      <c r="U544" s="33">
        <f>(VLOOKUP($A544,Skaters!$A1:$V623,22,FALSE)-AVERAGE(Skaters!V3:V623))/STDEV(Skaters!V3:V623)</f>
        <v>-1.2078191348136267</v>
      </c>
      <c r="V544" s="33">
        <f>IFERROR((VLOOKUP($A544,Skaters!A1:X623,23,FALSE)-AVERAGE(Skaters!W3:W623))/STDEV(Skaters!W3:W623),0)</f>
        <v>0</v>
      </c>
      <c r="W544" s="33">
        <f>IFERROR((VLOOKUP($A544,Skaters!A1:X623,24,FALSE)-AVERAGE(Skaters!X3:X623))/STDEV(Skaters!X3:X623),0)</f>
        <v>0</v>
      </c>
    </row>
    <row r="545" spans="1:23" ht="21.25" customHeight="1" x14ac:dyDescent="0.15">
      <c r="A545" s="44" t="s">
        <v>611</v>
      </c>
      <c r="B545" s="45" t="s">
        <v>58</v>
      </c>
      <c r="C545" s="46">
        <v>22</v>
      </c>
      <c r="D545" s="45" t="s">
        <v>59</v>
      </c>
      <c r="E545" s="40">
        <f t="shared" si="16"/>
        <v>-3.9527957141349943</v>
      </c>
      <c r="F545" s="41">
        <f t="shared" si="17"/>
        <v>-8.7839904758555423E-2</v>
      </c>
      <c r="G545" s="42">
        <f>VLOOKUP(A545,Skaters!A1:G623,7,FALSE)</f>
        <v>45</v>
      </c>
      <c r="H545" s="43">
        <f>(VLOOKUP($A545,Skaters!$A1:$V623,8,FALSE)-AVERAGE(Skaters!H3:H623))/STDEV(Skaters!H3:H623)</f>
        <v>-1.4202045230219134</v>
      </c>
      <c r="I545" s="33">
        <f>(VLOOKUP($A545,Skaters!$A1:$V623,10,FALSE)-AVERAGE(Skaters!J3:J623))/STDEV(Skaters!J3:J623)</f>
        <v>-0.36292961425308684</v>
      </c>
      <c r="J545" s="33">
        <f>(VLOOKUP($A545,Skaters!$A1:$V623,11,FALSE)-AVERAGE(Skaters!K3:K623))/STDEV(Skaters!K3:K623)</f>
        <v>-1.0620548754881183</v>
      </c>
      <c r="K545" s="33">
        <f>(VLOOKUP($A545,Skaters!$A1:$V623,12,FALSE)-AVERAGE(Skaters!L3:L623))/STDEV(Skaters!L3:L623)</f>
        <v>-0.8374821194301183</v>
      </c>
      <c r="L545" s="33">
        <f>(VLOOKUP($A545,Skaters!$A1:$V623,13,FALSE)-AVERAGE(Skaters!M3:M623))/STDEV(Skaters!M3:M623)</f>
        <v>-1.0046980234276091</v>
      </c>
      <c r="M545" s="33">
        <f>(VLOOKUP($A545,Skaters!$A1:$V623,14,FALSE)-AVERAGE(Skaters!N3:N623))/STDEV(Skaters!N3:N623)</f>
        <v>-0.66669821147647212</v>
      </c>
      <c r="N545" s="33">
        <f>(VLOOKUP($A545,Skaters!$A1:$V623,15,FALSE)-AVERAGE(Skaters!O3:O623))/STDEV(Skaters!O3:O623)</f>
        <v>-0.78875975550836042</v>
      </c>
      <c r="O545" s="33">
        <f>(VLOOKUP($A545,Skaters!$A1:$V623,16,FALSE)-AVERAGE(Skaters!P3:P623))/STDEV(Skaters!P3:P623)</f>
        <v>-0.72895525851920306</v>
      </c>
      <c r="P545" s="33">
        <f>(VLOOKUP($A545,Skaters!$A1:$V623,17,FALSE)-AVERAGE(Skaters!Q3:Q623))/STDEV(Skaters!Q3:Q623)</f>
        <v>-0.89330279799628032</v>
      </c>
      <c r="Q545" s="33">
        <f>(VLOOKUP($A545,Skaters!$A1:$V623,18,FALSE)-AVERAGE(Skaters!R3:R623))/STDEV(Skaters!R3:R623)</f>
        <v>-5.3981869386164208E-3</v>
      </c>
      <c r="R545" s="33">
        <f>(VLOOKUP($A545,Skaters!$A1:$V623,19,FALSE)-AVERAGE(Skaters!S3:S623))/STDEV(Skaters!S3:S623)</f>
        <v>-0.39289887133031359</v>
      </c>
      <c r="S545" s="33">
        <f>(VLOOKUP($A545,Skaters!$A1:$V623,20,FALSE)-AVERAGE(Skaters!T3:T623))/STDEV(Skaters!T3:T623)</f>
        <v>1.1181870393888294</v>
      </c>
      <c r="T545" s="33">
        <f>(VLOOKUP($A545,Skaters!$A1:$V623,21,FALSE)-AVERAGE(Skaters!U3:U623))/STDEV(Skaters!U3:U623)</f>
        <v>1.2566988461059758</v>
      </c>
      <c r="U545" s="33">
        <f>(VLOOKUP($A545,Skaters!$A1:$V623,22,FALSE)-AVERAGE(Skaters!V3:V623))/STDEV(Skaters!V3:V623)</f>
        <v>0.97594303506299873</v>
      </c>
      <c r="V545" s="33">
        <f>IFERROR((VLOOKUP($A545,Skaters!A1:X623,23,FALSE)-AVERAGE(Skaters!W3:W623))/STDEV(Skaters!W3:W623),0)</f>
        <v>0</v>
      </c>
      <c r="W545" s="33">
        <f>IFERROR((VLOOKUP($A545,Skaters!A1:X623,24,FALSE)-AVERAGE(Skaters!X3:X623))/STDEV(Skaters!X3:X623),0)</f>
        <v>0</v>
      </c>
    </row>
    <row r="546" spans="1:23" ht="21.25" customHeight="1" x14ac:dyDescent="0.15">
      <c r="A546" s="37" t="s">
        <v>586</v>
      </c>
      <c r="B546" s="38" t="s">
        <v>65</v>
      </c>
      <c r="C546" s="39">
        <v>25</v>
      </c>
      <c r="D546" s="38" t="s">
        <v>66</v>
      </c>
      <c r="E546" s="40">
        <f t="shared" si="16"/>
        <v>-3.9559954613703336</v>
      </c>
      <c r="F546" s="41">
        <f t="shared" si="17"/>
        <v>-8.9908987758416672E-2</v>
      </c>
      <c r="G546" s="42">
        <f>VLOOKUP(A546,Skaters!A1:G623,7,FALSE)</f>
        <v>44</v>
      </c>
      <c r="H546" s="43">
        <f>(VLOOKUP($A546,Skaters!$A1:$V623,8,FALSE)-AVERAGE(Skaters!H3:H623))/STDEV(Skaters!H3:H623)</f>
        <v>-1.6940170495108555</v>
      </c>
      <c r="I546" s="33">
        <f>(VLOOKUP($A546,Skaters!$A1:$V623,10,FALSE)-AVERAGE(Skaters!J3:J623))/STDEV(Skaters!J3:J623)</f>
        <v>-0.65681199411977664</v>
      </c>
      <c r="J546" s="33">
        <f>(VLOOKUP($A546,Skaters!$A1:$V623,11,FALSE)-AVERAGE(Skaters!K3:K623))/STDEV(Skaters!K3:K623)</f>
        <v>-0.65915407387599123</v>
      </c>
      <c r="K546" s="33">
        <f>(VLOOKUP($A546,Skaters!$A1:$V623,12,FALSE)-AVERAGE(Skaters!L3:L623))/STDEV(Skaters!L3:L623)</f>
        <v>-0.72311651241307462</v>
      </c>
      <c r="L546" s="33">
        <f>(VLOOKUP($A546,Skaters!$A1:$V623,13,FALSE)-AVERAGE(Skaters!M3:M623))/STDEV(Skaters!M3:M623)</f>
        <v>-0.87814838931166805</v>
      </c>
      <c r="M546" s="33">
        <f>(VLOOKUP($A546,Skaters!$A1:$V623,14,FALSE)-AVERAGE(Skaters!N3:N623))/STDEV(Skaters!N3:N623)</f>
        <v>-0.79365075871949808</v>
      </c>
      <c r="N546" s="33">
        <f>(VLOOKUP($A546,Skaters!$A1:$V623,15,FALSE)-AVERAGE(Skaters!O3:O623))/STDEV(Skaters!O3:O623)</f>
        <v>-0.90819646235902374</v>
      </c>
      <c r="O546" s="33">
        <f>(VLOOKUP($A546,Skaters!$A1:$V623,16,FALSE)-AVERAGE(Skaters!P3:P623))/STDEV(Skaters!P3:P623)</f>
        <v>-0.92484008636204718</v>
      </c>
      <c r="P546" s="33">
        <f>(VLOOKUP($A546,Skaters!$A1:$V623,17,FALSE)-AVERAGE(Skaters!Q3:Q623))/STDEV(Skaters!Q3:Q623)</f>
        <v>-0.21295301617129822</v>
      </c>
      <c r="Q546" s="33">
        <f>(VLOOKUP($A546,Skaters!$A1:$V623,18,FALSE)-AVERAGE(Skaters!R3:R623))/STDEV(Skaters!R3:R623)</f>
        <v>7.1155544658172878E-2</v>
      </c>
      <c r="R546" s="33">
        <f>(VLOOKUP($A546,Skaters!$A1:$V623,19,FALSE)-AVERAGE(Skaters!S3:S623))/STDEV(Skaters!S3:S623)</f>
        <v>-0.5392210419795308</v>
      </c>
      <c r="S546" s="33">
        <f>(VLOOKUP($A546,Skaters!$A1:$V623,20,FALSE)-AVERAGE(Skaters!T3:T623))/STDEV(Skaters!T3:T623)</f>
        <v>-0.57417766969745132</v>
      </c>
      <c r="T546" s="33">
        <f>(VLOOKUP($A546,Skaters!$A1:$V623,21,FALSE)-AVERAGE(Skaters!U3:U623))/STDEV(Skaters!U3:U623)</f>
        <v>-0.61983565970034815</v>
      </c>
      <c r="U546" s="33">
        <f>(VLOOKUP($A546,Skaters!$A1:$V623,22,FALSE)-AVERAGE(Skaters!V3:V623))/STDEV(Skaters!V3:V623)</f>
        <v>0.67923166951015201</v>
      </c>
      <c r="V546" s="33">
        <f>IFERROR((VLOOKUP($A546,Skaters!A1:X623,23,FALSE)-AVERAGE(Skaters!W3:W623))/STDEV(Skaters!W3:W623),0)</f>
        <v>0</v>
      </c>
      <c r="W546" s="33">
        <f>IFERROR((VLOOKUP($A546,Skaters!A1:X623,24,FALSE)-AVERAGE(Skaters!X3:X623))/STDEV(Skaters!X3:X623),0)</f>
        <v>0</v>
      </c>
    </row>
    <row r="547" spans="1:23" ht="21.25" customHeight="1" x14ac:dyDescent="0.15">
      <c r="A547" s="44" t="s">
        <v>527</v>
      </c>
      <c r="B547" s="45" t="s">
        <v>153</v>
      </c>
      <c r="C547" s="46">
        <v>26</v>
      </c>
      <c r="D547" s="45" t="s">
        <v>73</v>
      </c>
      <c r="E547" s="40">
        <f t="shared" si="16"/>
        <v>-4.0242001097242319</v>
      </c>
      <c r="F547" s="41">
        <f t="shared" si="17"/>
        <v>-0.1006050027431058</v>
      </c>
      <c r="G547" s="42">
        <f>VLOOKUP(A547,Skaters!A1:G623,7,FALSE)</f>
        <v>40</v>
      </c>
      <c r="H547" s="43">
        <f>(VLOOKUP($A547,Skaters!$A1:$V623,8,FALSE)-AVERAGE(Skaters!H3:H623))/STDEV(Skaters!H3:H623)</f>
        <v>-0.76808712135991453</v>
      </c>
      <c r="I547" s="33">
        <f>(VLOOKUP($A547,Skaters!$A1:$V623,10,FALSE)-AVERAGE(Skaters!J3:J623))/STDEV(Skaters!J3:J623)</f>
        <v>-0.32597638233459308</v>
      </c>
      <c r="J547" s="33">
        <f>(VLOOKUP($A547,Skaters!$A1:$V623,11,FALSE)-AVERAGE(Skaters!K3:K623))/STDEV(Skaters!K3:K623)</f>
        <v>-0.85817409044912829</v>
      </c>
      <c r="K547" s="33">
        <f>(VLOOKUP($A547,Skaters!$A1:$V623,12,FALSE)-AVERAGE(Skaters!L3:L623))/STDEV(Skaters!L3:L623)</f>
        <v>-0.69212790344123509</v>
      </c>
      <c r="L547" s="33">
        <f>(VLOOKUP($A547,Skaters!$A1:$V623,13,FALSE)-AVERAGE(Skaters!M3:M623))/STDEV(Skaters!M3:M623)</f>
        <v>-0.75594974519094638</v>
      </c>
      <c r="M547" s="33">
        <f>(VLOOKUP($A547,Skaters!$A1:$V623,14,FALSE)-AVERAGE(Skaters!N3:N623))/STDEV(Skaters!N3:N623)</f>
        <v>-0.29272834210123133</v>
      </c>
      <c r="N547" s="33">
        <f>(VLOOKUP($A547,Skaters!$A1:$V623,15,FALSE)-AVERAGE(Skaters!O3:O623))/STDEV(Skaters!O3:O623)</f>
        <v>-0.48883331926106299</v>
      </c>
      <c r="O547" s="33">
        <f>(VLOOKUP($A547,Skaters!$A1:$V623,16,FALSE)-AVERAGE(Skaters!P3:P623))/STDEV(Skaters!P3:P623)</f>
        <v>-0.38040349075777397</v>
      </c>
      <c r="P547" s="33">
        <f>(VLOOKUP($A547,Skaters!$A1:$V623,17,FALSE)-AVERAGE(Skaters!Q3:Q623))/STDEV(Skaters!Q3:Q623)</f>
        <v>0.88434839226154671</v>
      </c>
      <c r="Q547" s="33">
        <f>(VLOOKUP($A547,Skaters!$A1:$V623,18,FALSE)-AVERAGE(Skaters!R3:R623))/STDEV(Skaters!R3:R623)</f>
        <v>-1.2148630817307278</v>
      </c>
      <c r="R547" s="33">
        <f>(VLOOKUP($A547,Skaters!$A1:$V623,19,FALSE)-AVERAGE(Skaters!S3:S623))/STDEV(Skaters!S3:S623)</f>
        <v>-0.30688686437114598</v>
      </c>
      <c r="S547" s="33">
        <f>(VLOOKUP($A547,Skaters!$A1:$V623,20,FALSE)-AVERAGE(Skaters!T3:T623))/STDEV(Skaters!T3:T623)</f>
        <v>-0.39125522422320724</v>
      </c>
      <c r="T547" s="33">
        <f>(VLOOKUP($A547,Skaters!$A1:$V623,21,FALSE)-AVERAGE(Skaters!U3:U623))/STDEV(Skaters!U3:U623)</f>
        <v>-0.49013356727044616</v>
      </c>
      <c r="U547" s="33">
        <f>(VLOOKUP($A547,Skaters!$A1:$V623,22,FALSE)-AVERAGE(Skaters!V3:V623))/STDEV(Skaters!V3:V623)</f>
        <v>1.3710573802485184</v>
      </c>
      <c r="V547" s="33">
        <f>IFERROR((VLOOKUP($A547,Skaters!A1:X623,23,FALSE)-AVERAGE(Skaters!W3:W623))/STDEV(Skaters!W3:W623),0)</f>
        <v>0</v>
      </c>
      <c r="W547" s="33">
        <f>IFERROR((VLOOKUP($A547,Skaters!A1:X623,24,FALSE)-AVERAGE(Skaters!X3:X623))/STDEV(Skaters!X3:X623),0)</f>
        <v>0</v>
      </c>
    </row>
    <row r="548" spans="1:23" ht="21.25" customHeight="1" x14ac:dyDescent="0.15">
      <c r="A548" s="44" t="s">
        <v>631</v>
      </c>
      <c r="B548" s="48" t="s">
        <v>74</v>
      </c>
      <c r="C548" s="49">
        <v>23</v>
      </c>
      <c r="D548" s="48" t="s">
        <v>84</v>
      </c>
      <c r="E548" s="40">
        <f t="shared" si="16"/>
        <v>-4.0474270901594354</v>
      </c>
      <c r="F548" s="41">
        <f t="shared" si="17"/>
        <v>-9.8717733906327695E-2</v>
      </c>
      <c r="G548" s="42">
        <f>VLOOKUP(A548,Skaters!A1:G623,7,FALSE)</f>
        <v>41</v>
      </c>
      <c r="H548" s="43">
        <f>(VLOOKUP($A548,Skaters!$A1:$V623,8,FALSE)-AVERAGE(Skaters!H3:H623))/STDEV(Skaters!H3:H623)</f>
        <v>-0.54103205853067737</v>
      </c>
      <c r="I548" s="33">
        <f>(VLOOKUP($A548,Skaters!$A1:$V623,10,FALSE)-AVERAGE(Skaters!J3:J623))/STDEV(Skaters!J3:J623)</f>
        <v>-1.2122712559332749</v>
      </c>
      <c r="J548" s="33">
        <f>(VLOOKUP($A548,Skaters!$A1:$V623,11,FALSE)-AVERAGE(Skaters!K3:K623))/STDEV(Skaters!K3:K623)</f>
        <v>-0.7468928378291585</v>
      </c>
      <c r="K548" s="33">
        <f>(VLOOKUP($A548,Skaters!$A1:$V623,12,FALSE)-AVERAGE(Skaters!L3:L623))/STDEV(Skaters!L3:L623)</f>
        <v>-1.0398937852661183</v>
      </c>
      <c r="L548" s="33">
        <f>(VLOOKUP($A548,Skaters!$A1:$V623,13,FALSE)-AVERAGE(Skaters!M3:M623))/STDEV(Skaters!M3:M623)</f>
        <v>-1.1901150666296589</v>
      </c>
      <c r="M548" s="33">
        <f>(VLOOKUP($A548,Skaters!$A1:$V623,14,FALSE)-AVERAGE(Skaters!N3:N623))/STDEV(Skaters!N3:N623)</f>
        <v>-0.80684714314904249</v>
      </c>
      <c r="N548" s="33">
        <f>(VLOOKUP($A548,Skaters!$A1:$V623,15,FALSE)-AVERAGE(Skaters!O3:O623))/STDEV(Skaters!O3:O623)</f>
        <v>-0.90979911865037788</v>
      </c>
      <c r="O548" s="33">
        <f>(VLOOKUP($A548,Skaters!$A1:$V623,16,FALSE)-AVERAGE(Skaters!P3:P623))/STDEV(Skaters!P3:P623)</f>
        <v>0.65049861594255709</v>
      </c>
      <c r="P548" s="33">
        <f>(VLOOKUP($A548,Skaters!$A1:$V623,17,FALSE)-AVERAGE(Skaters!Q3:Q623))/STDEV(Skaters!Q3:Q623)</f>
        <v>0.9782519586185866</v>
      </c>
      <c r="Q548" s="33">
        <f>(VLOOKUP($A548,Skaters!$A1:$V623,18,FALSE)-AVERAGE(Skaters!R3:R623))/STDEV(Skaters!R3:R623)</f>
        <v>-0.63884742705952202</v>
      </c>
      <c r="R548" s="33">
        <f>(VLOOKUP($A548,Skaters!$A1:$V623,19,FALSE)-AVERAGE(Skaters!S3:S623))/STDEV(Skaters!S3:S623)</f>
        <v>-1.1408095744325495</v>
      </c>
      <c r="S548" s="33">
        <f>(VLOOKUP($A548,Skaters!$A1:$V623,20,FALSE)-AVERAGE(Skaters!T3:T623))/STDEV(Skaters!T3:T623)</f>
        <v>-0.5927671975926263</v>
      </c>
      <c r="T548" s="33">
        <f>(VLOOKUP($A548,Skaters!$A1:$V623,21,FALSE)-AVERAGE(Skaters!U3:U623))/STDEV(Skaters!U3:U623)</f>
        <v>-0.64690234740083585</v>
      </c>
      <c r="U548" s="33">
        <f>(VLOOKUP($A548,Skaters!$A1:$V623,22,FALSE)-AVERAGE(Skaters!V3:V623))/STDEV(Skaters!V3:V623)</f>
        <v>-1.2078191348136267</v>
      </c>
      <c r="V548" s="33">
        <f>IFERROR((VLOOKUP($A548,Skaters!A1:X623,23,FALSE)-AVERAGE(Skaters!W3:W623))/STDEV(Skaters!W3:W623),0)</f>
        <v>0</v>
      </c>
      <c r="W548" s="33">
        <f>IFERROR((VLOOKUP($A548,Skaters!A1:X623,24,FALSE)-AVERAGE(Skaters!X3:X623))/STDEV(Skaters!X3:X623),0)</f>
        <v>0</v>
      </c>
    </row>
    <row r="549" spans="1:23" ht="21.25" customHeight="1" x14ac:dyDescent="0.15">
      <c r="A549" s="44" t="s">
        <v>623</v>
      </c>
      <c r="B549" s="45" t="s">
        <v>153</v>
      </c>
      <c r="C549" s="46">
        <v>29</v>
      </c>
      <c r="D549" s="45" t="s">
        <v>84</v>
      </c>
      <c r="E549" s="40">
        <f t="shared" si="16"/>
        <v>-4.076802410126076</v>
      </c>
      <c r="F549" s="41">
        <f t="shared" si="17"/>
        <v>-0.1019200602531519</v>
      </c>
      <c r="G549" s="42">
        <f>VLOOKUP(A549,Skaters!A1:G623,7,FALSE)</f>
        <v>40</v>
      </c>
      <c r="H549" s="43">
        <f>(VLOOKUP($A549,Skaters!$A1:$V623,8,FALSE)-AVERAGE(Skaters!H3:H623))/STDEV(Skaters!H3:H623)</f>
        <v>0.1375618647309465</v>
      </c>
      <c r="I549" s="33">
        <f>(VLOOKUP($A549,Skaters!$A1:$V623,10,FALSE)-AVERAGE(Skaters!J3:J623))/STDEV(Skaters!J3:J623)</f>
        <v>-1.1825797432580627</v>
      </c>
      <c r="J549" s="33">
        <f>(VLOOKUP($A549,Skaters!$A1:$V623,11,FALSE)-AVERAGE(Skaters!K3:K623))/STDEV(Skaters!K3:K623)</f>
        <v>-0.85886329477954371</v>
      </c>
      <c r="K549" s="33">
        <f>(VLOOKUP($A549,Skaters!$A1:$V623,12,FALSE)-AVERAGE(Skaters!L3:L623))/STDEV(Skaters!L3:L623)</f>
        <v>-1.096169567816194</v>
      </c>
      <c r="L549" s="33">
        <f>(VLOOKUP($A549,Skaters!$A1:$V623,13,FALSE)-AVERAGE(Skaters!M3:M623))/STDEV(Skaters!M3:M623)</f>
        <v>-0.95467043163988052</v>
      </c>
      <c r="M549" s="33">
        <f>(VLOOKUP($A549,Skaters!$A1:$V623,14,FALSE)-AVERAGE(Skaters!N3:N623))/STDEV(Skaters!N3:N623)</f>
        <v>-0.81469996381513732</v>
      </c>
      <c r="N549" s="33">
        <f>(VLOOKUP($A549,Skaters!$A1:$V623,15,FALSE)-AVERAGE(Skaters!O3:O623))/STDEV(Skaters!O3:O623)</f>
        <v>-0.92132044636731159</v>
      </c>
      <c r="O549" s="33">
        <f>(VLOOKUP($A549,Skaters!$A1:$V623,16,FALSE)-AVERAGE(Skaters!P3:P623))/STDEV(Skaters!P3:P623)</f>
        <v>0.87300512326538404</v>
      </c>
      <c r="P549" s="33">
        <f>(VLOOKUP($A549,Skaters!$A1:$V623,17,FALSE)-AVERAGE(Skaters!Q3:Q623))/STDEV(Skaters!Q3:Q623)</f>
        <v>-0.58596369557962114</v>
      </c>
      <c r="Q549" s="33">
        <f>(VLOOKUP($A549,Skaters!$A1:$V623,18,FALSE)-AVERAGE(Skaters!R3:R623))/STDEV(Skaters!R3:R623)</f>
        <v>-1.0323736173466618</v>
      </c>
      <c r="R549" s="33">
        <f>(VLOOKUP($A549,Skaters!$A1:$V623,19,FALSE)-AVERAGE(Skaters!S3:S623))/STDEV(Skaters!S3:S623)</f>
        <v>-1.1024785672112809</v>
      </c>
      <c r="S549" s="33">
        <f>(VLOOKUP($A549,Skaters!$A1:$V623,20,FALSE)-AVERAGE(Skaters!T3:T623))/STDEV(Skaters!T3:T623)</f>
        <v>-0.59207190048130398</v>
      </c>
      <c r="T549" s="33">
        <f>(VLOOKUP($A549,Skaters!$A1:$V623,21,FALSE)-AVERAGE(Skaters!U3:U623))/STDEV(Skaters!U3:U623)</f>
        <v>-0.64580682412797064</v>
      </c>
      <c r="U549" s="33">
        <f>(VLOOKUP($A549,Skaters!$A1:$V623,22,FALSE)-AVERAGE(Skaters!V3:V623))/STDEV(Skaters!V3:V623)</f>
        <v>0.59397272497008347</v>
      </c>
      <c r="V549" s="33">
        <f>IFERROR((VLOOKUP($A549,Skaters!A1:X623,23,FALSE)-AVERAGE(Skaters!W3:W623))/STDEV(Skaters!W3:W623),0)</f>
        <v>0</v>
      </c>
      <c r="W549" s="33">
        <f>IFERROR((VLOOKUP($A549,Skaters!A1:X623,24,FALSE)-AVERAGE(Skaters!X3:X623))/STDEV(Skaters!X3:X623),0)</f>
        <v>0</v>
      </c>
    </row>
    <row r="550" spans="1:23" ht="21.25" customHeight="1" x14ac:dyDescent="0.15">
      <c r="A550" s="44" t="s">
        <v>624</v>
      </c>
      <c r="B550" s="48" t="s">
        <v>58</v>
      </c>
      <c r="C550" s="49">
        <v>35</v>
      </c>
      <c r="D550" s="48" t="s">
        <v>59</v>
      </c>
      <c r="E550" s="40">
        <f t="shared" si="16"/>
        <v>-4.0961420091847085</v>
      </c>
      <c r="F550" s="41">
        <f t="shared" si="17"/>
        <v>-9.1025377981882413E-2</v>
      </c>
      <c r="G550" s="42">
        <f>VLOOKUP(A550,Skaters!A1:G623,7,FALSE)</f>
        <v>45</v>
      </c>
      <c r="H550" s="43">
        <f>(VLOOKUP($A550,Skaters!$A1:$V623,8,FALSE)-AVERAGE(Skaters!H3:H623))/STDEV(Skaters!H3:H623)</f>
        <v>-1.4041918889683997</v>
      </c>
      <c r="I550" s="33">
        <f>(VLOOKUP($A550,Skaters!$A1:$V623,10,FALSE)-AVERAGE(Skaters!J3:J623))/STDEV(Skaters!J3:J623)</f>
        <v>-0.75516036601883008</v>
      </c>
      <c r="J550" s="33">
        <f>(VLOOKUP($A550,Skaters!$A1:$V623,11,FALSE)-AVERAGE(Skaters!K3:K623))/STDEV(Skaters!K3:K623)</f>
        <v>-0.81261624751960781</v>
      </c>
      <c r="K550" s="33">
        <f>(VLOOKUP($A550,Skaters!$A1:$V623,12,FALSE)-AVERAGE(Skaters!L3:L623))/STDEV(Skaters!L3:L623)</f>
        <v>-0.86575895304576855</v>
      </c>
      <c r="L550" s="33">
        <f>(VLOOKUP($A550,Skaters!$A1:$V623,13,FALSE)-AVERAGE(Skaters!M3:M623))/STDEV(Skaters!M3:M623)</f>
        <v>-1.0787503602262223</v>
      </c>
      <c r="M550" s="33">
        <f>(VLOOKUP($A550,Skaters!$A1:$V623,14,FALSE)-AVERAGE(Skaters!N3:N623))/STDEV(Skaters!N3:N623)</f>
        <v>-0.79747093002824632</v>
      </c>
      <c r="N550" s="33">
        <f>(VLOOKUP($A550,Skaters!$A1:$V623,15,FALSE)-AVERAGE(Skaters!O3:O623))/STDEV(Skaters!O3:O623)</f>
        <v>-0.90620355027304478</v>
      </c>
      <c r="O550" s="33">
        <f>(VLOOKUP($A550,Skaters!$A1:$V623,16,FALSE)-AVERAGE(Skaters!P3:P623))/STDEV(Skaters!P3:P623)</f>
        <v>-0.58553719893638334</v>
      </c>
      <c r="P550" s="33">
        <f>(VLOOKUP($A550,Skaters!$A1:$V623,17,FALSE)-AVERAGE(Skaters!Q3:Q623))/STDEV(Skaters!Q3:Q623)</f>
        <v>-1.1267256025669534</v>
      </c>
      <c r="Q550" s="33">
        <f>(VLOOKUP($A550,Skaters!$A1:$V623,18,FALSE)-AVERAGE(Skaters!R3:R623))/STDEV(Skaters!R3:R623)</f>
        <v>4.2125713789380362E-2</v>
      </c>
      <c r="R550" s="33">
        <f>(VLOOKUP($A550,Skaters!$A1:$V623,19,FALSE)-AVERAGE(Skaters!S3:S623))/STDEV(Skaters!S3:S623)</f>
        <v>-0.73859803781531308</v>
      </c>
      <c r="S550" s="33">
        <f>(VLOOKUP($A550,Skaters!$A1:$V623,20,FALSE)-AVERAGE(Skaters!T3:T623))/STDEV(Skaters!T3:T623)</f>
        <v>1.2328524522237343</v>
      </c>
      <c r="T550" s="33">
        <f>(VLOOKUP($A550,Skaters!$A1:$V623,21,FALSE)-AVERAGE(Skaters!U3:U623))/STDEV(Skaters!U3:U623)</f>
        <v>1.0654681193402842</v>
      </c>
      <c r="U550" s="33">
        <f>(VLOOKUP($A550,Skaters!$A1:$V623,22,FALSE)-AVERAGE(Skaters!V3:V623))/STDEV(Skaters!V3:V623)</f>
        <v>1.1657167672192024</v>
      </c>
      <c r="V550" s="33">
        <f>IFERROR((VLOOKUP($A550,Skaters!A1:X623,23,FALSE)-AVERAGE(Skaters!W3:W623))/STDEV(Skaters!W3:W623),0)</f>
        <v>0</v>
      </c>
      <c r="W550" s="33">
        <f>IFERROR((VLOOKUP($A550,Skaters!A1:X623,24,FALSE)-AVERAGE(Skaters!X3:X623))/STDEV(Skaters!X3:X623),0)</f>
        <v>0</v>
      </c>
    </row>
    <row r="551" spans="1:23" ht="21.25" customHeight="1" x14ac:dyDescent="0.15">
      <c r="A551" s="44" t="s">
        <v>485</v>
      </c>
      <c r="B551" s="45" t="s">
        <v>163</v>
      </c>
      <c r="C551" s="46">
        <v>36</v>
      </c>
      <c r="D551" s="45" t="s">
        <v>66</v>
      </c>
      <c r="E551" s="40">
        <f t="shared" si="16"/>
        <v>-4.0973118859125357</v>
      </c>
      <c r="F551" s="41">
        <f t="shared" si="17"/>
        <v>-9.7555044902679425E-2</v>
      </c>
      <c r="G551" s="42">
        <f>VLOOKUP(A551,Skaters!A1:G623,7,FALSE)</f>
        <v>42</v>
      </c>
      <c r="H551" s="43">
        <f>(VLOOKUP($A551,Skaters!$A1:$V623,8,FALSE)-AVERAGE(Skaters!H3:H623))/STDEV(Skaters!H3:H623)</f>
        <v>-0.60302915007911861</v>
      </c>
      <c r="I551" s="33">
        <f>(VLOOKUP($A551,Skaters!$A1:$V623,10,FALSE)-AVERAGE(Skaters!J3:J623))/STDEV(Skaters!J3:J623)</f>
        <v>0.13185049252139899</v>
      </c>
      <c r="J551" s="33">
        <f>(VLOOKUP($A551,Skaters!$A1:$V623,11,FALSE)-AVERAGE(Skaters!K3:K623))/STDEV(Skaters!K3:K623)</f>
        <v>-0.90256308087500781</v>
      </c>
      <c r="K551" s="33">
        <f>(VLOOKUP($A551,Skaters!$A1:$V623,12,FALSE)-AVERAGE(Skaters!L3:L623))/STDEV(Skaters!L3:L623)</f>
        <v>-0.50426757188605531</v>
      </c>
      <c r="L551" s="33">
        <f>(VLOOKUP($A551,Skaters!$A1:$V623,13,FALSE)-AVERAGE(Skaters!M3:M623))/STDEV(Skaters!M3:M623)</f>
        <v>-0.90727383175540588</v>
      </c>
      <c r="M551" s="33">
        <f>(VLOOKUP($A551,Skaters!$A1:$V623,14,FALSE)-AVERAGE(Skaters!N3:N623))/STDEV(Skaters!N3:N623)</f>
        <v>0.21537415568204277</v>
      </c>
      <c r="N551" s="33">
        <f>(VLOOKUP($A551,Skaters!$A1:$V623,15,FALSE)-AVERAGE(Skaters!O3:O623))/STDEV(Skaters!O3:O623)</f>
        <v>-4.2592063120777082E-2</v>
      </c>
      <c r="O551" s="33">
        <f>(VLOOKUP($A551,Skaters!$A1:$V623,16,FALSE)-AVERAGE(Skaters!P3:P623))/STDEV(Skaters!P3:P623)</f>
        <v>-0.45472063897837856</v>
      </c>
      <c r="P551" s="33">
        <f>(VLOOKUP($A551,Skaters!$A1:$V623,17,FALSE)-AVERAGE(Skaters!Q3:Q623))/STDEV(Skaters!Q3:Q623)</f>
        <v>0.58584834408334574</v>
      </c>
      <c r="Q551" s="33">
        <f>(VLOOKUP($A551,Skaters!$A1:$V623,18,FALSE)-AVERAGE(Skaters!R3:R623))/STDEV(Skaters!R3:R623)</f>
        <v>-1.9220127637043651</v>
      </c>
      <c r="R551" s="33">
        <f>(VLOOKUP($A551,Skaters!$A1:$V623,19,FALSE)-AVERAGE(Skaters!S3:S623))/STDEV(Skaters!S3:S623)</f>
        <v>-0.30323373089797767</v>
      </c>
      <c r="S551" s="33">
        <f>(VLOOKUP($A551,Skaters!$A1:$V623,20,FALSE)-AVERAGE(Skaters!T3:T623))/STDEV(Skaters!T3:T623)</f>
        <v>-0.53883726495621886</v>
      </c>
      <c r="T551" s="33">
        <f>(VLOOKUP($A551,Skaters!$A1:$V623,21,FALSE)-AVERAGE(Skaters!U3:U623))/STDEV(Skaters!U3:U623)</f>
        <v>-0.61872453508820247</v>
      </c>
      <c r="U551" s="33">
        <f>(VLOOKUP($A551,Skaters!$A1:$V623,22,FALSE)-AVERAGE(Skaters!V3:V623))/STDEV(Skaters!V3:V623)</f>
        <v>1.784374233175229</v>
      </c>
      <c r="V551" s="33">
        <f>IFERROR((VLOOKUP($A551,Skaters!A1:X623,23,FALSE)-AVERAGE(Skaters!W3:W623))/STDEV(Skaters!W3:W623),0)</f>
        <v>0</v>
      </c>
      <c r="W551" s="33">
        <f>IFERROR((VLOOKUP($A551,Skaters!A1:X623,24,FALSE)-AVERAGE(Skaters!X3:X623))/STDEV(Skaters!X3:X623),0)</f>
        <v>0</v>
      </c>
    </row>
    <row r="552" spans="1:23" ht="21.25" customHeight="1" x14ac:dyDescent="0.15">
      <c r="A552" s="44" t="s">
        <v>641</v>
      </c>
      <c r="B552" s="45" t="s">
        <v>68</v>
      </c>
      <c r="C552" s="46">
        <v>22</v>
      </c>
      <c r="D552" s="45" t="s">
        <v>103</v>
      </c>
      <c r="E552" s="40">
        <f t="shared" si="16"/>
        <v>-4.1107792524545852</v>
      </c>
      <c r="F552" s="41">
        <f t="shared" si="17"/>
        <v>-0.10276948131136462</v>
      </c>
      <c r="G552" s="42">
        <f>VLOOKUP(A552,Skaters!A1:G623,7,FALSE)</f>
        <v>40</v>
      </c>
      <c r="H552" s="43">
        <f>(VLOOKUP($A552,Skaters!$A1:$V623,8,FALSE)-AVERAGE(Skaters!H3:H623))/STDEV(Skaters!H3:H623)</f>
        <v>-1.8706716785748847</v>
      </c>
      <c r="I552" s="33">
        <f>(VLOOKUP($A552,Skaters!$A1:$V623,10,FALSE)-AVERAGE(Skaters!J3:J623))/STDEV(Skaters!J3:J623)</f>
        <v>-0.72451450964069231</v>
      </c>
      <c r="J552" s="33">
        <f>(VLOOKUP($A552,Skaters!$A1:$V623,11,FALSE)-AVERAGE(Skaters!K3:K623))/STDEV(Skaters!K3:K623)</f>
        <v>-1.2087475702830663</v>
      </c>
      <c r="K552" s="33">
        <f>(VLOOKUP($A552,Skaters!$A1:$V623,12,FALSE)-AVERAGE(Skaters!L3:L623))/STDEV(Skaters!L3:L623)</f>
        <v>-1.0999066434209701</v>
      </c>
      <c r="L552" s="33">
        <f>(VLOOKUP($A552,Skaters!$A1:$V623,13,FALSE)-AVERAGE(Skaters!M3:M623))/STDEV(Skaters!M3:M623)</f>
        <v>-0.79785855516633786</v>
      </c>
      <c r="M552" s="33">
        <f>(VLOOKUP($A552,Skaters!$A1:$V623,14,FALSE)-AVERAGE(Skaters!N3:N623))/STDEV(Skaters!N3:N623)</f>
        <v>-0.80803818354131773</v>
      </c>
      <c r="N552" s="33">
        <f>(VLOOKUP($A552,Skaters!$A1:$V623,15,FALSE)-AVERAGE(Skaters!O3:O623))/STDEV(Skaters!O3:O623)</f>
        <v>-0.92009452529760982</v>
      </c>
      <c r="O552" s="33">
        <f>(VLOOKUP($A552,Skaters!$A1:$V623,16,FALSE)-AVERAGE(Skaters!P3:P623))/STDEV(Skaters!P3:P623)</f>
        <v>-0.81401602229797854</v>
      </c>
      <c r="P552" s="33">
        <f>(VLOOKUP($A552,Skaters!$A1:$V623,17,FALSE)-AVERAGE(Skaters!Q3:Q623))/STDEV(Skaters!Q3:Q623)</f>
        <v>-0.86437327817467635</v>
      </c>
      <c r="Q552" s="33">
        <f>(VLOOKUP($A552,Skaters!$A1:$V623,18,FALSE)-AVERAGE(Skaters!R3:R623))/STDEV(Skaters!R3:R623)</f>
        <v>0.35445193023109955</v>
      </c>
      <c r="R552" s="33">
        <f>(VLOOKUP($A552,Skaters!$A1:$V623,19,FALSE)-AVERAGE(Skaters!S3:S623))/STDEV(Skaters!S3:S623)</f>
        <v>-0.72472614375732203</v>
      </c>
      <c r="S552" s="33">
        <f>(VLOOKUP($A552,Skaters!$A1:$V623,20,FALSE)-AVERAGE(Skaters!T3:T623))/STDEV(Skaters!T3:T623)</f>
        <v>-0.55645239945363434</v>
      </c>
      <c r="T552" s="33">
        <f>(VLOOKUP($A552,Skaters!$A1:$V623,21,FALSE)-AVERAGE(Skaters!U3:U623))/STDEV(Skaters!U3:U623)</f>
        <v>-0.58204848713484492</v>
      </c>
      <c r="U552" s="33">
        <f>(VLOOKUP($A552,Skaters!$A1:$V623,22,FALSE)-AVERAGE(Skaters!V3:V623))/STDEV(Skaters!V3:V623)</f>
        <v>0.46138884835568167</v>
      </c>
      <c r="V552" s="33">
        <f>IFERROR((VLOOKUP($A552,Skaters!A1:X623,23,FALSE)-AVERAGE(Skaters!W3:W623))/STDEV(Skaters!W3:W623),0)</f>
        <v>0</v>
      </c>
      <c r="W552" s="33">
        <f>IFERROR((VLOOKUP($A552,Skaters!A1:X623,24,FALSE)-AVERAGE(Skaters!X3:X623))/STDEV(Skaters!X3:X623),0)</f>
        <v>0</v>
      </c>
    </row>
    <row r="553" spans="1:23" ht="21.25" customHeight="1" x14ac:dyDescent="0.15">
      <c r="A553" s="44" t="s">
        <v>610</v>
      </c>
      <c r="B553" s="48" t="s">
        <v>179</v>
      </c>
      <c r="C553" s="49">
        <v>26</v>
      </c>
      <c r="D553" s="48" t="s">
        <v>84</v>
      </c>
      <c r="E553" s="40">
        <f t="shared" si="16"/>
        <v>-4.1202789932108557</v>
      </c>
      <c r="F553" s="41">
        <f t="shared" si="17"/>
        <v>-0.10049460959050867</v>
      </c>
      <c r="G553" s="42">
        <f>VLOOKUP(A553,Skaters!A1:G623,7,FALSE)</f>
        <v>41</v>
      </c>
      <c r="H553" s="43">
        <f>(VLOOKUP($A553,Skaters!$A1:$V623,8,FALSE)-AVERAGE(Skaters!H3:H623))/STDEV(Skaters!H3:H623)</f>
        <v>9.2517782894745146E-2</v>
      </c>
      <c r="I553" s="33">
        <f>(VLOOKUP($A553,Skaters!$A1:$V623,10,FALSE)-AVERAGE(Skaters!J3:J623))/STDEV(Skaters!J3:J623)</f>
        <v>-1.060902359087539</v>
      </c>
      <c r="J553" s="33">
        <f>(VLOOKUP($A553,Skaters!$A1:$V623,11,FALSE)-AVERAGE(Skaters!K3:K623))/STDEV(Skaters!K3:K623)</f>
        <v>-0.82476175504455651</v>
      </c>
      <c r="K553" s="33">
        <f>(VLOOKUP($A553,Skaters!$A1:$V623,12,FALSE)-AVERAGE(Skaters!L3:L623))/STDEV(Skaters!L3:L623)</f>
        <v>-1.017438366387631</v>
      </c>
      <c r="L553" s="33">
        <f>(VLOOKUP($A553,Skaters!$A1:$V623,13,FALSE)-AVERAGE(Skaters!M3:M623))/STDEV(Skaters!M3:M623)</f>
        <v>-1.2053568365822969</v>
      </c>
      <c r="M553" s="33">
        <f>(VLOOKUP($A553,Skaters!$A1:$V623,14,FALSE)-AVERAGE(Skaters!N3:N623))/STDEV(Skaters!N3:N623)</f>
        <v>-0.78032346811957554</v>
      </c>
      <c r="N553" s="33">
        <f>(VLOOKUP($A553,Skaters!$A1:$V623,15,FALSE)-AVERAGE(Skaters!O3:O623))/STDEV(Skaters!O3:O623)</f>
        <v>-0.8931959694965359</v>
      </c>
      <c r="O553" s="33">
        <f>(VLOOKUP($A553,Skaters!$A1:$V623,16,FALSE)-AVERAGE(Skaters!P3:P623))/STDEV(Skaters!P3:P623)</f>
        <v>1.6781147926620301</v>
      </c>
      <c r="P553" s="33">
        <f>(VLOOKUP($A553,Skaters!$A1:$V623,17,FALSE)-AVERAGE(Skaters!Q3:Q623))/STDEV(Skaters!Q3:Q623)</f>
        <v>1.1545177716785027</v>
      </c>
      <c r="Q553" s="33">
        <f>(VLOOKUP($A553,Skaters!$A1:$V623,18,FALSE)-AVERAGE(Skaters!R3:R623))/STDEV(Skaters!R3:R623)</f>
        <v>-1.8141768656619575</v>
      </c>
      <c r="R553" s="33">
        <f>(VLOOKUP($A553,Skaters!$A1:$V623,19,FALSE)-AVERAGE(Skaters!S3:S623))/STDEV(Skaters!S3:S623)</f>
        <v>-1.1240416977029459</v>
      </c>
      <c r="S553" s="33">
        <f>(VLOOKUP($A553,Skaters!$A1:$V623,20,FALSE)-AVERAGE(Skaters!T3:T623))/STDEV(Skaters!T3:T623)</f>
        <v>-0.5927671975926263</v>
      </c>
      <c r="T553" s="33">
        <f>(VLOOKUP($A553,Skaters!$A1:$V623,21,FALSE)-AVERAGE(Skaters!U3:U623))/STDEV(Skaters!U3:U623)</f>
        <v>-0.64690234740083585</v>
      </c>
      <c r="U553" s="33">
        <f>(VLOOKUP($A553,Skaters!$A1:$V623,22,FALSE)-AVERAGE(Skaters!V3:V623))/STDEV(Skaters!V3:V623)</f>
        <v>-1.2078191348136267</v>
      </c>
      <c r="V553" s="33">
        <f>IFERROR((VLOOKUP($A553,Skaters!A1:X623,23,FALSE)-AVERAGE(Skaters!W3:W623))/STDEV(Skaters!W3:W623),0)</f>
        <v>0</v>
      </c>
      <c r="W553" s="33">
        <f>IFERROR((VLOOKUP($A553,Skaters!A1:X623,24,FALSE)-AVERAGE(Skaters!X3:X623))/STDEV(Skaters!X3:X623),0)</f>
        <v>0</v>
      </c>
    </row>
    <row r="554" spans="1:23" ht="21.25" customHeight="1" x14ac:dyDescent="0.15">
      <c r="A554" s="37" t="s">
        <v>522</v>
      </c>
      <c r="B554" s="38" t="s">
        <v>163</v>
      </c>
      <c r="C554" s="39">
        <v>35</v>
      </c>
      <c r="D554" s="38" t="s">
        <v>84</v>
      </c>
      <c r="E554" s="40">
        <f t="shared" si="16"/>
        <v>-4.1206796516649238</v>
      </c>
      <c r="F554" s="41">
        <f t="shared" si="17"/>
        <v>-9.8111420277736283E-2</v>
      </c>
      <c r="G554" s="42">
        <f>VLOOKUP(A554,Skaters!A1:G623,7,FALSE)</f>
        <v>42</v>
      </c>
      <c r="H554" s="43">
        <f>(VLOOKUP($A554,Skaters!$A1:$V623,8,FALSE)-AVERAGE(Skaters!H3:H623))/STDEV(Skaters!H3:H623)</f>
        <v>1.1158204444279631</v>
      </c>
      <c r="I554" s="33">
        <f>(VLOOKUP($A554,Skaters!$A1:$V623,10,FALSE)-AVERAGE(Skaters!J3:J623))/STDEV(Skaters!J3:J623)</f>
        <v>-0.83024655664450686</v>
      </c>
      <c r="J554" s="33">
        <f>(VLOOKUP($A554,Skaters!$A1:$V623,11,FALSE)-AVERAGE(Skaters!K3:K623))/STDEV(Skaters!K3:K623)</f>
        <v>-0.59375328271215022</v>
      </c>
      <c r="K554" s="33">
        <f>(VLOOKUP($A554,Skaters!$A1:$V623,12,FALSE)-AVERAGE(Skaters!L3:L623))/STDEV(Skaters!L3:L623)</f>
        <v>-0.76379291282379613</v>
      </c>
      <c r="L554" s="33">
        <f>(VLOOKUP($A554,Skaters!$A1:$V623,13,FALSE)-AVERAGE(Skaters!M3:M623))/STDEV(Skaters!M3:M623)</f>
        <v>-0.71688006229382628</v>
      </c>
      <c r="M554" s="33">
        <f>(VLOOKUP($A554,Skaters!$A1:$V623,14,FALSE)-AVERAGE(Skaters!N3:N623))/STDEV(Skaters!N3:N623)</f>
        <v>-0.79624255332307214</v>
      </c>
      <c r="N554" s="33">
        <f>(VLOOKUP($A554,Skaters!$A1:$V623,15,FALSE)-AVERAGE(Skaters!O3:O623))/STDEV(Skaters!O3:O623)</f>
        <v>-0.88886418513105114</v>
      </c>
      <c r="O554" s="33">
        <f>(VLOOKUP($A554,Skaters!$A1:$V623,16,FALSE)-AVERAGE(Skaters!P3:P623))/STDEV(Skaters!P3:P623)</f>
        <v>1.0281158456658381</v>
      </c>
      <c r="P554" s="33">
        <f>(VLOOKUP($A554,Skaters!$A1:$V623,17,FALSE)-AVERAGE(Skaters!Q3:Q623))/STDEV(Skaters!Q3:Q623)</f>
        <v>-0.26234861606749726</v>
      </c>
      <c r="Q554" s="33">
        <f>(VLOOKUP($A554,Skaters!$A1:$V623,18,FALSE)-AVERAGE(Skaters!R3:R623))/STDEV(Skaters!R3:R623)</f>
        <v>-2.1190514105492269</v>
      </c>
      <c r="R554" s="33">
        <f>(VLOOKUP($A554,Skaters!$A1:$V623,19,FALSE)-AVERAGE(Skaters!S3:S623))/STDEV(Skaters!S3:S623)</f>
        <v>-0.94093365895123371</v>
      </c>
      <c r="S554" s="33">
        <f>(VLOOKUP($A554,Skaters!$A1:$V623,20,FALSE)-AVERAGE(Skaters!T3:T623))/STDEV(Skaters!T3:T623)</f>
        <v>-0.5927671975926263</v>
      </c>
      <c r="T554" s="33">
        <f>(VLOOKUP($A554,Skaters!$A1:$V623,21,FALSE)-AVERAGE(Skaters!U3:U623))/STDEV(Skaters!U3:U623)</f>
        <v>-0.64690234740083585</v>
      </c>
      <c r="U554" s="33">
        <f>(VLOOKUP($A554,Skaters!$A1:$V623,22,FALSE)-AVERAGE(Skaters!V3:V623))/STDEV(Skaters!V3:V623)</f>
        <v>-1.2078191348136267</v>
      </c>
      <c r="V554" s="33">
        <f>IFERROR((VLOOKUP($A554,Skaters!A1:X623,23,FALSE)-AVERAGE(Skaters!W3:W623))/STDEV(Skaters!W3:W623),0)</f>
        <v>0</v>
      </c>
      <c r="W554" s="33">
        <f>IFERROR((VLOOKUP($A554,Skaters!A1:X623,24,FALSE)-AVERAGE(Skaters!X3:X623))/STDEV(Skaters!X3:X623),0)</f>
        <v>0</v>
      </c>
    </row>
    <row r="555" spans="1:23" ht="21.25" customHeight="1" x14ac:dyDescent="0.15">
      <c r="A555" s="44" t="s">
        <v>594</v>
      </c>
      <c r="B555" s="48" t="s">
        <v>135</v>
      </c>
      <c r="C555" s="49">
        <v>24</v>
      </c>
      <c r="D555" s="48" t="s">
        <v>59</v>
      </c>
      <c r="E555" s="40">
        <f t="shared" si="16"/>
        <v>-4.1586434972605648</v>
      </c>
      <c r="F555" s="41">
        <f t="shared" si="17"/>
        <v>-0.10396608743151411</v>
      </c>
      <c r="G555" s="42">
        <f>VLOOKUP(A555,Skaters!A1:G623,7,FALSE)</f>
        <v>40</v>
      </c>
      <c r="H555" s="43">
        <f>(VLOOKUP($A555,Skaters!$A1:$V623,8,FALSE)-AVERAGE(Skaters!H3:H623))/STDEV(Skaters!H3:H623)</f>
        <v>-1.1861188767493831</v>
      </c>
      <c r="I555" s="33">
        <f>(VLOOKUP($A555,Skaters!$A1:$V623,10,FALSE)-AVERAGE(Skaters!J3:J623))/STDEV(Skaters!J3:J623)</f>
        <v>-0.63235956217086431</v>
      </c>
      <c r="J555" s="33">
        <f>(VLOOKUP($A555,Skaters!$A1:$V623,11,FALSE)-AVERAGE(Skaters!K3:K623))/STDEV(Skaters!K3:K623)</f>
        <v>-0.74317940766800517</v>
      </c>
      <c r="K555" s="33">
        <f>(VLOOKUP($A555,Skaters!$A1:$V623,12,FALSE)-AVERAGE(Skaters!L3:L623))/STDEV(Skaters!L3:L623)</f>
        <v>-0.76432420335378359</v>
      </c>
      <c r="L555" s="33">
        <f>(VLOOKUP($A555,Skaters!$A1:$V623,13,FALSE)-AVERAGE(Skaters!M3:M623))/STDEV(Skaters!M3:M623)</f>
        <v>-0.91249897850101336</v>
      </c>
      <c r="M555" s="33">
        <f>(VLOOKUP($A555,Skaters!$A1:$V623,14,FALSE)-AVERAGE(Skaters!N3:N623))/STDEV(Skaters!N3:N623)</f>
        <v>-0.76563912637719023</v>
      </c>
      <c r="N555" s="33">
        <f>(VLOOKUP($A555,Skaters!$A1:$V623,15,FALSE)-AVERAGE(Skaters!O3:O623))/STDEV(Skaters!O3:O623)</f>
        <v>-0.88946594358366848</v>
      </c>
      <c r="O555" s="33">
        <f>(VLOOKUP($A555,Skaters!$A1:$V623,16,FALSE)-AVERAGE(Skaters!P3:P623))/STDEV(Skaters!P3:P623)</f>
        <v>-0.94370308948993131</v>
      </c>
      <c r="P555" s="33">
        <f>(VLOOKUP($A555,Skaters!$A1:$V623,17,FALSE)-AVERAGE(Skaters!Q3:Q623))/STDEV(Skaters!Q3:Q623)</f>
        <v>-0.47467704671018746</v>
      </c>
      <c r="Q555" s="33">
        <f>(VLOOKUP($A555,Skaters!$A1:$V623,18,FALSE)-AVERAGE(Skaters!R3:R623))/STDEV(Skaters!R3:R623)</f>
        <v>-3.7436515847081672E-2</v>
      </c>
      <c r="R555" s="33">
        <f>(VLOOKUP($A555,Skaters!$A1:$V623,19,FALSE)-AVERAGE(Skaters!S3:S623))/STDEV(Skaters!S3:S623)</f>
        <v>-0.58718314148040651</v>
      </c>
      <c r="S555" s="33">
        <f>(VLOOKUP($A555,Skaters!$A1:$V623,20,FALSE)-AVERAGE(Skaters!T3:T623))/STDEV(Skaters!T3:T623)</f>
        <v>0.93346563401393878</v>
      </c>
      <c r="T555" s="33">
        <f>(VLOOKUP($A555,Skaters!$A1:$V623,21,FALSE)-AVERAGE(Skaters!U3:U623))/STDEV(Skaters!U3:U623)</f>
        <v>0.90076479650745356</v>
      </c>
      <c r="U555" s="33">
        <f>(VLOOKUP($A555,Skaters!$A1:$V623,22,FALSE)-AVERAGE(Skaters!V3:V623))/STDEV(Skaters!V3:V623)</f>
        <v>1.0791352297979637</v>
      </c>
      <c r="V555" s="33">
        <f>IFERROR((VLOOKUP($A555,Skaters!A1:X623,23,FALSE)-AVERAGE(Skaters!W3:W623))/STDEV(Skaters!W3:W623),0)</f>
        <v>0</v>
      </c>
      <c r="W555" s="33">
        <f>IFERROR((VLOOKUP($A555,Skaters!A1:X623,24,FALSE)-AVERAGE(Skaters!X3:X623))/STDEV(Skaters!X3:X623),0)</f>
        <v>0</v>
      </c>
    </row>
    <row r="556" spans="1:23" ht="21.25" customHeight="1" x14ac:dyDescent="0.15">
      <c r="A556" s="37" t="s">
        <v>690</v>
      </c>
      <c r="B556" s="38" t="s">
        <v>122</v>
      </c>
      <c r="C556" s="39">
        <v>32</v>
      </c>
      <c r="D556" s="38" t="s">
        <v>84</v>
      </c>
      <c r="E556" s="40">
        <f t="shared" si="16"/>
        <v>-4.1920406412580409</v>
      </c>
      <c r="F556" s="41">
        <f t="shared" si="17"/>
        <v>-0.1022448936892205</v>
      </c>
      <c r="G556" s="42">
        <f>VLOOKUP(A556,Skaters!A1:G623,7,FALSE)</f>
        <v>41</v>
      </c>
      <c r="H556" s="43">
        <f>(VLOOKUP($A556,Skaters!$A1:$V623,8,FALSE)-AVERAGE(Skaters!H3:H623))/STDEV(Skaters!H3:H623)</f>
        <v>-0.77797962325246839</v>
      </c>
      <c r="I556" s="33">
        <f>(VLOOKUP($A556,Skaters!$A1:$V623,10,FALSE)-AVERAGE(Skaters!J3:J623))/STDEV(Skaters!J3:J623)</f>
        <v>-1.1951886195130008</v>
      </c>
      <c r="J556" s="33">
        <f>(VLOOKUP($A556,Skaters!$A1:$V623,11,FALSE)-AVERAGE(Skaters!K3:K623))/STDEV(Skaters!K3:K623)</f>
        <v>-1.2403917089452305</v>
      </c>
      <c r="K556" s="33">
        <f>(VLOOKUP($A556,Skaters!$A1:$V623,12,FALSE)-AVERAGE(Skaters!L3:L623))/STDEV(Skaters!L3:L623)</f>
        <v>-1.3415338888651618</v>
      </c>
      <c r="L556" s="33">
        <f>(VLOOKUP($A556,Skaters!$A1:$V623,13,FALSE)-AVERAGE(Skaters!M3:M623))/STDEV(Skaters!M3:M623)</f>
        <v>-1.4979180177142566</v>
      </c>
      <c r="M556" s="33">
        <f>(VLOOKUP($A556,Skaters!$A1:$V623,14,FALSE)-AVERAGE(Skaters!N3:N623))/STDEV(Skaters!N3:N623)</f>
        <v>-0.81324141308198183</v>
      </c>
      <c r="N556" s="33">
        <f>(VLOOKUP($A556,Skaters!$A1:$V623,15,FALSE)-AVERAGE(Skaters!O3:O623))/STDEV(Skaters!O3:O623)</f>
        <v>-0.92242229565378731</v>
      </c>
      <c r="O556" s="33">
        <f>(VLOOKUP($A556,Skaters!$A1:$V623,16,FALSE)-AVERAGE(Skaters!P3:P623))/STDEV(Skaters!P3:P623)</f>
        <v>0.64078578250057427</v>
      </c>
      <c r="P556" s="33">
        <f>(VLOOKUP($A556,Skaters!$A1:$V623,17,FALSE)-AVERAGE(Skaters!Q3:Q623))/STDEV(Skaters!Q3:Q623)</f>
        <v>0.63669359354800392</v>
      </c>
      <c r="Q556" s="33">
        <f>(VLOOKUP($A556,Skaters!$A1:$V623,18,FALSE)-AVERAGE(Skaters!R3:R623))/STDEV(Skaters!R3:R623)</f>
        <v>2.3094218067659954E-2</v>
      </c>
      <c r="R556" s="33">
        <f>(VLOOKUP($A556,Skaters!$A1:$V623,19,FALSE)-AVERAGE(Skaters!S3:S623))/STDEV(Skaters!S3:S623)</f>
        <v>-1.1252332554767155</v>
      </c>
      <c r="S556" s="33">
        <f>(VLOOKUP($A556,Skaters!$A1:$V623,20,FALSE)-AVERAGE(Skaters!T3:T623))/STDEV(Skaters!T3:T623)</f>
        <v>-0.5927671975926263</v>
      </c>
      <c r="T556" s="33">
        <f>(VLOOKUP($A556,Skaters!$A1:$V623,21,FALSE)-AVERAGE(Skaters!U3:U623))/STDEV(Skaters!U3:U623)</f>
        <v>-0.64690234740083585</v>
      </c>
      <c r="U556" s="33">
        <f>(VLOOKUP($A556,Skaters!$A1:$V623,22,FALSE)-AVERAGE(Skaters!V3:V623))/STDEV(Skaters!V3:V623)</f>
        <v>-1.2078191348136267</v>
      </c>
      <c r="V556" s="33">
        <f>IFERROR((VLOOKUP($A556,Skaters!A1:X623,23,FALSE)-AVERAGE(Skaters!W3:W623))/STDEV(Skaters!W3:W623),0)</f>
        <v>0</v>
      </c>
      <c r="W556" s="33">
        <f>IFERROR((VLOOKUP($A556,Skaters!A1:X623,24,FALSE)-AVERAGE(Skaters!X3:X623))/STDEV(Skaters!X3:X623),0)</f>
        <v>0</v>
      </c>
    </row>
    <row r="557" spans="1:23" ht="21.25" customHeight="1" x14ac:dyDescent="0.2">
      <c r="A557" s="47" t="s">
        <v>517</v>
      </c>
      <c r="B557" s="38" t="s">
        <v>153</v>
      </c>
      <c r="C557" s="39">
        <v>32</v>
      </c>
      <c r="D557" s="38" t="s">
        <v>60</v>
      </c>
      <c r="E557" s="40">
        <f t="shared" si="16"/>
        <v>-4.2272838922286713</v>
      </c>
      <c r="F557" s="41">
        <f t="shared" si="17"/>
        <v>-0.10568209730571679</v>
      </c>
      <c r="G557" s="42">
        <f>VLOOKUP(A557,Skaters!A1:G623,7,FALSE)</f>
        <v>40</v>
      </c>
      <c r="H557" s="43">
        <f>(VLOOKUP($A557,Skaters!$A1:$V623,8,FALSE)-AVERAGE(Skaters!H3:H623))/STDEV(Skaters!H3:H623)</f>
        <v>-1.0080124347870771</v>
      </c>
      <c r="I557" s="33">
        <f>(VLOOKUP($A557,Skaters!$A1:$V623,10,FALSE)-AVERAGE(Skaters!J3:J623))/STDEV(Skaters!J3:J623)</f>
        <v>-0.50066267517284313</v>
      </c>
      <c r="J557" s="33">
        <f>(VLOOKUP($A557,Skaters!$A1:$V623,11,FALSE)-AVERAGE(Skaters!K3:K623))/STDEV(Skaters!K3:K623)</f>
        <v>-0.71823825802883201</v>
      </c>
      <c r="K557" s="33">
        <f>(VLOOKUP($A557,Skaters!$A1:$V623,12,FALSE)-AVERAGE(Skaters!L3:L623))/STDEV(Skaters!L3:L623)</f>
        <v>-0.68662056085235834</v>
      </c>
      <c r="L557" s="33">
        <f>(VLOOKUP($A557,Skaters!$A1:$V623,13,FALSE)-AVERAGE(Skaters!M3:M623))/STDEV(Skaters!M3:M623)</f>
        <v>-0.39056101968365931</v>
      </c>
      <c r="M557" s="33">
        <f>(VLOOKUP($A557,Skaters!$A1:$V623,14,FALSE)-AVERAGE(Skaters!N3:N623))/STDEV(Skaters!N3:N623)</f>
        <v>-0.6771179771687601</v>
      </c>
      <c r="N557" s="33">
        <f>(VLOOKUP($A557,Skaters!$A1:$V623,15,FALSE)-AVERAGE(Skaters!O3:O623))/STDEV(Skaters!O3:O623)</f>
        <v>-0.80920082152236616</v>
      </c>
      <c r="O557" s="33">
        <f>(VLOOKUP($A557,Skaters!$A1:$V623,16,FALSE)-AVERAGE(Skaters!P3:P623))/STDEV(Skaters!P3:P623)</f>
        <v>-0.82880424366954275</v>
      </c>
      <c r="P557" s="33">
        <f>(VLOOKUP($A557,Skaters!$A1:$V623,17,FALSE)-AVERAGE(Skaters!Q3:Q623))/STDEV(Skaters!Q3:Q623)</f>
        <v>-1.4503745728782049</v>
      </c>
      <c r="Q557" s="33">
        <f>(VLOOKUP($A557,Skaters!$A1:$V623,18,FALSE)-AVERAGE(Skaters!R3:R623))/STDEV(Skaters!R3:R623)</f>
        <v>-0.97981687415142849</v>
      </c>
      <c r="R557" s="33">
        <f>(VLOOKUP($A557,Skaters!$A1:$V623,19,FALSE)-AVERAGE(Skaters!S3:S623))/STDEV(Skaters!S3:S623)</f>
        <v>-0.46913110893281273</v>
      </c>
      <c r="S557" s="33">
        <f>(VLOOKUP($A557,Skaters!$A1:$V623,20,FALSE)-AVERAGE(Skaters!T3:T623))/STDEV(Skaters!T3:T623)</f>
        <v>-8.1047531697518146E-2</v>
      </c>
      <c r="T557" s="33">
        <f>(VLOOKUP($A557,Skaters!$A1:$V623,21,FALSE)-AVERAGE(Skaters!U3:U623))/STDEV(Skaters!U3:U623)</f>
        <v>-2.9531354933522939E-2</v>
      </c>
      <c r="U557" s="33">
        <f>(VLOOKUP($A557,Skaters!$A1:$V623,22,FALSE)-AVERAGE(Skaters!V3:V623))/STDEV(Skaters!V3:V623)</f>
        <v>0.88595875498232712</v>
      </c>
      <c r="V557" s="33">
        <f>IFERROR((VLOOKUP($A557,Skaters!A1:X623,23,FALSE)-AVERAGE(Skaters!W3:W623))/STDEV(Skaters!W3:W623),0)</f>
        <v>0</v>
      </c>
      <c r="W557" s="33">
        <f>IFERROR((VLOOKUP($A557,Skaters!A1:X623,24,FALSE)-AVERAGE(Skaters!X3:X623))/STDEV(Skaters!X3:X623),0)</f>
        <v>0</v>
      </c>
    </row>
    <row r="558" spans="1:23" ht="21.25" customHeight="1" x14ac:dyDescent="0.15">
      <c r="A558" s="44" t="s">
        <v>689</v>
      </c>
      <c r="B558" s="45" t="s">
        <v>94</v>
      </c>
      <c r="C558" s="46">
        <v>35</v>
      </c>
      <c r="D558" s="45" t="s">
        <v>84</v>
      </c>
      <c r="E558" s="40">
        <f t="shared" si="16"/>
        <v>-4.2559557047670236</v>
      </c>
      <c r="F558" s="41">
        <f t="shared" si="17"/>
        <v>-9.6726266017432352E-2</v>
      </c>
      <c r="G558" s="42">
        <f>VLOOKUP(A558,Skaters!A1:G623,7,FALSE)</f>
        <v>44</v>
      </c>
      <c r="H558" s="43">
        <f>(VLOOKUP($A558,Skaters!$A1:$V623,8,FALSE)-AVERAGE(Skaters!H3:H623))/STDEV(Skaters!H3:H623)</f>
        <v>-0.84148784905553897</v>
      </c>
      <c r="I558" s="33">
        <f>(VLOOKUP($A558,Skaters!$A1:$V623,10,FALSE)-AVERAGE(Skaters!J3:J623))/STDEV(Skaters!J3:J623)</f>
        <v>-1.1834227393065109</v>
      </c>
      <c r="J558" s="33">
        <f>(VLOOKUP($A558,Skaters!$A1:$V623,11,FALSE)-AVERAGE(Skaters!K3:K623))/STDEV(Skaters!K3:K623)</f>
        <v>-1.2180655194874226</v>
      </c>
      <c r="K558" s="33">
        <f>(VLOOKUP($A558,Skaters!$A1:$V623,12,FALSE)-AVERAGE(Skaters!L3:L623))/STDEV(Skaters!L3:L623)</f>
        <v>-1.3219795941858778</v>
      </c>
      <c r="L558" s="33">
        <f>(VLOOKUP($A558,Skaters!$A1:$V623,13,FALSE)-AVERAGE(Skaters!M3:M623))/STDEV(Skaters!M3:M623)</f>
        <v>-1.4767570361772533</v>
      </c>
      <c r="M558" s="33">
        <f>(VLOOKUP($A558,Skaters!$A1:$V623,14,FALSE)-AVERAGE(Skaters!N3:N623))/STDEV(Skaters!N3:N623)</f>
        <v>-0.81198118762498928</v>
      </c>
      <c r="N558" s="33">
        <f>(VLOOKUP($A558,Skaters!$A1:$V623,15,FALSE)-AVERAGE(Skaters!O3:O623))/STDEV(Skaters!O3:O623)</f>
        <v>-0.91993443551289589</v>
      </c>
      <c r="O558" s="33">
        <f>(VLOOKUP($A558,Skaters!$A1:$V623,16,FALSE)-AVERAGE(Skaters!P3:P623))/STDEV(Skaters!P3:P623)</f>
        <v>0.43243374853500233</v>
      </c>
      <c r="P558" s="33">
        <f>(VLOOKUP($A558,Skaters!$A1:$V623,17,FALSE)-AVERAGE(Skaters!Q3:Q623))/STDEV(Skaters!Q3:Q623)</f>
        <v>-0.5852102983521098</v>
      </c>
      <c r="Q558" s="33">
        <f>(VLOOKUP($A558,Skaters!$A1:$V623,18,FALSE)-AVERAGE(Skaters!R3:R623))/STDEV(Skaters!R3:R623)</f>
        <v>0.10979027718205654</v>
      </c>
      <c r="R558" s="33">
        <f>(VLOOKUP($A558,Skaters!$A1:$V623,19,FALSE)-AVERAGE(Skaters!S3:S623))/STDEV(Skaters!S3:S623)</f>
        <v>-1.0779574124476756</v>
      </c>
      <c r="S558" s="33">
        <f>(VLOOKUP($A558,Skaters!$A1:$V623,20,FALSE)-AVERAGE(Skaters!T3:T623))/STDEV(Skaters!T3:T623)</f>
        <v>-0.5927671975926263</v>
      </c>
      <c r="T558" s="33">
        <f>(VLOOKUP($A558,Skaters!$A1:$V623,21,FALSE)-AVERAGE(Skaters!U3:U623))/STDEV(Skaters!U3:U623)</f>
        <v>-0.64690234740083585</v>
      </c>
      <c r="U558" s="33">
        <f>(VLOOKUP($A558,Skaters!$A1:$V623,22,FALSE)-AVERAGE(Skaters!V3:V623))/STDEV(Skaters!V3:V623)</f>
        <v>-1.2078191348136267</v>
      </c>
      <c r="V558" s="33">
        <f>IFERROR((VLOOKUP($A558,Skaters!A1:X623,23,FALSE)-AVERAGE(Skaters!W3:W623))/STDEV(Skaters!W3:W623),0)</f>
        <v>0</v>
      </c>
      <c r="W558" s="33">
        <f>IFERROR((VLOOKUP($A558,Skaters!A1:X623,24,FALSE)-AVERAGE(Skaters!X3:X623))/STDEV(Skaters!X3:X623),0)</f>
        <v>0</v>
      </c>
    </row>
    <row r="559" spans="1:23" ht="21.25" customHeight="1" x14ac:dyDescent="0.2">
      <c r="A559" s="47" t="s">
        <v>530</v>
      </c>
      <c r="B559" s="38" t="s">
        <v>170</v>
      </c>
      <c r="C559" s="39">
        <v>23</v>
      </c>
      <c r="D559" s="38" t="s">
        <v>59</v>
      </c>
      <c r="E559" s="40">
        <f t="shared" si="16"/>
        <v>-4.3162411759975505</v>
      </c>
      <c r="F559" s="41">
        <f t="shared" si="17"/>
        <v>-0.10276764704756072</v>
      </c>
      <c r="G559" s="42">
        <f>VLOOKUP(A559,Skaters!A1:G623,7,FALSE)</f>
        <v>42</v>
      </c>
      <c r="H559" s="43">
        <f>(VLOOKUP($A559,Skaters!$A1:$V623,8,FALSE)-AVERAGE(Skaters!H3:H623))/STDEV(Skaters!H3:H623)</f>
        <v>-0.50605871454165963</v>
      </c>
      <c r="I559" s="33">
        <f>(VLOOKUP($A559,Skaters!$A1:$V623,10,FALSE)-AVERAGE(Skaters!J3:J623))/STDEV(Skaters!J3:J623)</f>
        <v>-0.34691665317474202</v>
      </c>
      <c r="J559" s="33">
        <f>(VLOOKUP($A559,Skaters!$A1:$V623,11,FALSE)-AVERAGE(Skaters!K3:K623))/STDEV(Skaters!K3:K623)</f>
        <v>-0.65347062595456751</v>
      </c>
      <c r="K559" s="33">
        <f>(VLOOKUP($A559,Skaters!$A1:$V623,12,FALSE)-AVERAGE(Skaters!L3:L623))/STDEV(Skaters!L3:L623)</f>
        <v>-0.57353533392830913</v>
      </c>
      <c r="L559" s="33">
        <f>(VLOOKUP($A559,Skaters!$A1:$V623,13,FALSE)-AVERAGE(Skaters!M3:M623))/STDEV(Skaters!M3:M623)</f>
        <v>-0.74493726310442754</v>
      </c>
      <c r="M559" s="33">
        <f>(VLOOKUP($A559,Skaters!$A1:$V623,14,FALSE)-AVERAGE(Skaters!N3:N623))/STDEV(Skaters!N3:N623)</f>
        <v>-0.71922588306887369</v>
      </c>
      <c r="N559" s="33">
        <f>(VLOOKUP($A559,Skaters!$A1:$V623,15,FALSE)-AVERAGE(Skaters!O3:O623))/STDEV(Skaters!O3:O623)</f>
        <v>-0.83756908775436001</v>
      </c>
      <c r="O559" s="33">
        <f>(VLOOKUP($A559,Skaters!$A1:$V623,16,FALSE)-AVERAGE(Skaters!P3:P623))/STDEV(Skaters!P3:P623)</f>
        <v>-0.73607746688259557</v>
      </c>
      <c r="P559" s="33">
        <f>(VLOOKUP($A559,Skaters!$A1:$V623,17,FALSE)-AVERAGE(Skaters!Q3:Q623))/STDEV(Skaters!Q3:Q623)</f>
        <v>1.1485551468840658</v>
      </c>
      <c r="Q559" s="33">
        <f>(VLOOKUP($A559,Skaters!$A1:$V623,18,FALSE)-AVERAGE(Skaters!R3:R623))/STDEV(Skaters!R3:R623)</f>
        <v>-0.99727007912685783</v>
      </c>
      <c r="R559" s="33">
        <f>(VLOOKUP($A559,Skaters!$A1:$V623,19,FALSE)-AVERAGE(Skaters!S3:S623))/STDEV(Skaters!S3:S623)</f>
        <v>-0.38193450539017254</v>
      </c>
      <c r="S559" s="33">
        <f>(VLOOKUP($A559,Skaters!$A1:$V623,20,FALSE)-AVERAGE(Skaters!T3:T623))/STDEV(Skaters!T3:T623)</f>
        <v>2.3976098925885134</v>
      </c>
      <c r="T559" s="33">
        <f>(VLOOKUP($A559,Skaters!$A1:$V623,21,FALSE)-AVERAGE(Skaters!U3:U623))/STDEV(Skaters!U3:U623)</f>
        <v>2.0260566309663925</v>
      </c>
      <c r="U559" s="33">
        <f>(VLOOKUP($A559,Skaters!$A1:$V623,22,FALSE)-AVERAGE(Skaters!V3:V623))/STDEV(Skaters!V3:V623)</f>
        <v>1.2189910813713367</v>
      </c>
      <c r="V559" s="33">
        <f>IFERROR((VLOOKUP($A559,Skaters!A1:X623,23,FALSE)-AVERAGE(Skaters!W3:W623))/STDEV(Skaters!W3:W623),0)</f>
        <v>0</v>
      </c>
      <c r="W559" s="33">
        <f>IFERROR((VLOOKUP($A559,Skaters!A1:X623,24,FALSE)-AVERAGE(Skaters!X3:X623))/STDEV(Skaters!X3:X623),0)</f>
        <v>0</v>
      </c>
    </row>
    <row r="560" spans="1:23" ht="21.25" customHeight="1" x14ac:dyDescent="0.15">
      <c r="A560" s="37" t="s">
        <v>629</v>
      </c>
      <c r="B560" s="38" t="s">
        <v>127</v>
      </c>
      <c r="C560" s="39">
        <v>32</v>
      </c>
      <c r="D560" s="38" t="s">
        <v>66</v>
      </c>
      <c r="E560" s="40">
        <f t="shared" si="16"/>
        <v>-4.3348490956626131</v>
      </c>
      <c r="F560" s="41">
        <f t="shared" si="17"/>
        <v>-9.0309356159637769E-2</v>
      </c>
      <c r="G560" s="42">
        <f>VLOOKUP(A560,Skaters!A1:G623,7,FALSE)</f>
        <v>48</v>
      </c>
      <c r="H560" s="43">
        <f>(VLOOKUP($A560,Skaters!$A1:$V623,8,FALSE)-AVERAGE(Skaters!H3:H623))/STDEV(Skaters!H3:H623)</f>
        <v>-1.3793686551354383</v>
      </c>
      <c r="I560" s="33">
        <f>(VLOOKUP($A560,Skaters!$A1:$V623,10,FALSE)-AVERAGE(Skaters!J3:J623))/STDEV(Skaters!J3:J623)</f>
        <v>-0.62332052095416968</v>
      </c>
      <c r="J560" s="33">
        <f>(VLOOKUP($A560,Skaters!$A1:$V623,11,FALSE)-AVERAGE(Skaters!K3:K623))/STDEV(Skaters!K3:K623)</f>
        <v>-1.2282420751045484</v>
      </c>
      <c r="K560" s="33">
        <f>(VLOOKUP($A560,Skaters!$A1:$V623,12,FALSE)-AVERAGE(Skaters!L3:L623))/STDEV(Skaters!L3:L623)</f>
        <v>-1.0644602059439532</v>
      </c>
      <c r="L560" s="33">
        <f>(VLOOKUP($A560,Skaters!$A1:$V623,13,FALSE)-AVERAGE(Skaters!M3:M623))/STDEV(Skaters!M3:M623)</f>
        <v>-0.77850627233315228</v>
      </c>
      <c r="M560" s="33">
        <f>(VLOOKUP($A560,Skaters!$A1:$V623,14,FALSE)-AVERAGE(Skaters!N3:N623))/STDEV(Skaters!N3:N623)</f>
        <v>-0.75460024326751207</v>
      </c>
      <c r="N560" s="33">
        <f>(VLOOKUP($A560,Skaters!$A1:$V623,15,FALSE)-AVERAGE(Skaters!O3:O623))/STDEV(Skaters!O3:O623)</f>
        <v>-0.87452233645234845</v>
      </c>
      <c r="O560" s="33">
        <f>(VLOOKUP($A560,Skaters!$A1:$V623,16,FALSE)-AVERAGE(Skaters!P3:P623))/STDEV(Skaters!P3:P623)</f>
        <v>-0.54965289495950198</v>
      </c>
      <c r="P560" s="33">
        <f>(VLOOKUP($A560,Skaters!$A1:$V623,17,FALSE)-AVERAGE(Skaters!Q3:Q623))/STDEV(Skaters!Q3:Q623)</f>
        <v>4.1384447988662867</v>
      </c>
      <c r="Q560" s="33">
        <f>(VLOOKUP($A560,Skaters!$A1:$V623,18,FALSE)-AVERAGE(Skaters!R3:R623))/STDEV(Skaters!R3:R623)</f>
        <v>-0.28060499585889287</v>
      </c>
      <c r="R560" s="33">
        <f>(VLOOKUP($A560,Skaters!$A1:$V623,19,FALSE)-AVERAGE(Skaters!S3:S623))/STDEV(Skaters!S3:S623)</f>
        <v>-0.6045471838177805</v>
      </c>
      <c r="S560" s="33">
        <f>(VLOOKUP($A560,Skaters!$A1:$V623,20,FALSE)-AVERAGE(Skaters!T3:T623))/STDEV(Skaters!T3:T623)</f>
        <v>-0.54006866668203135</v>
      </c>
      <c r="T560" s="33">
        <f>(VLOOKUP($A560,Skaters!$A1:$V623,21,FALSE)-AVERAGE(Skaters!U3:U623))/STDEV(Skaters!U3:U623)</f>
        <v>-0.54999069837038284</v>
      </c>
      <c r="U560" s="33">
        <f>(VLOOKUP($A560,Skaters!$A1:$V623,22,FALSE)-AVERAGE(Skaters!V3:V623))/STDEV(Skaters!V3:V623)</f>
        <v>0.43093412027320344</v>
      </c>
      <c r="V560" s="33">
        <f>IFERROR((VLOOKUP($A560,Skaters!A1:X623,23,FALSE)-AVERAGE(Skaters!W3:W623))/STDEV(Skaters!W3:W623),0)</f>
        <v>0</v>
      </c>
      <c r="W560" s="33">
        <f>IFERROR((VLOOKUP($A560,Skaters!A1:X623,24,FALSE)-AVERAGE(Skaters!X3:X623))/STDEV(Skaters!X3:X623),0)</f>
        <v>0</v>
      </c>
    </row>
    <row r="561" spans="1:23" ht="21.25" customHeight="1" x14ac:dyDescent="0.15">
      <c r="A561" s="44" t="s">
        <v>552</v>
      </c>
      <c r="B561" s="45" t="s">
        <v>141</v>
      </c>
      <c r="C561" s="46">
        <v>22</v>
      </c>
      <c r="D561" s="45" t="s">
        <v>59</v>
      </c>
      <c r="E561" s="40">
        <f t="shared" si="16"/>
        <v>-4.3429734086746867</v>
      </c>
      <c r="F561" s="41">
        <f t="shared" si="17"/>
        <v>-0.1059261806993826</v>
      </c>
      <c r="G561" s="42">
        <f>VLOOKUP(A561,Skaters!A1:G623,7,FALSE)</f>
        <v>41</v>
      </c>
      <c r="H561" s="43">
        <f>(VLOOKUP($A561,Skaters!$A1:$V623,8,FALSE)-AVERAGE(Skaters!H3:H623))/STDEV(Skaters!H3:H623)</f>
        <v>-1.0636353129256348</v>
      </c>
      <c r="I561" s="33">
        <f>(VLOOKUP($A561,Skaters!$A1:$V623,10,FALSE)-AVERAGE(Skaters!J3:J623))/STDEV(Skaters!J3:J623)</f>
        <v>-0.55160495790051511</v>
      </c>
      <c r="J561" s="33">
        <f>(VLOOKUP($A561,Skaters!$A1:$V623,11,FALSE)-AVERAGE(Skaters!K3:K623))/STDEV(Skaters!K3:K623)</f>
        <v>-0.65391693651862037</v>
      </c>
      <c r="K561" s="33">
        <f>(VLOOKUP($A561,Skaters!$A1:$V623,12,FALSE)-AVERAGE(Skaters!L3:L623))/STDEV(Skaters!L3:L623)</f>
        <v>-0.67025920127762506</v>
      </c>
      <c r="L561" s="33">
        <f>(VLOOKUP($A561,Skaters!$A1:$V623,13,FALSE)-AVERAGE(Skaters!M3:M623))/STDEV(Skaters!M3:M623)</f>
        <v>-0.83681842774929394</v>
      </c>
      <c r="M561" s="33">
        <f>(VLOOKUP($A561,Skaters!$A1:$V623,14,FALSE)-AVERAGE(Skaters!N3:N623))/STDEV(Skaters!N3:N623)</f>
        <v>-0.42206572946156773</v>
      </c>
      <c r="N561" s="33">
        <f>(VLOOKUP($A561,Skaters!$A1:$V623,15,FALSE)-AVERAGE(Skaters!O3:O623))/STDEV(Skaters!O3:O623)</f>
        <v>-0.55747059637567187</v>
      </c>
      <c r="O561" s="33">
        <f>(VLOOKUP($A561,Skaters!$A1:$V623,16,FALSE)-AVERAGE(Skaters!P3:P623))/STDEV(Skaters!P3:P623)</f>
        <v>-0.9050448453701011</v>
      </c>
      <c r="P561" s="33">
        <f>(VLOOKUP($A561,Skaters!$A1:$V623,17,FALSE)-AVERAGE(Skaters!Q3:Q623))/STDEV(Skaters!Q3:Q623)</f>
        <v>-0.57164174073096907</v>
      </c>
      <c r="Q561" s="33">
        <f>(VLOOKUP($A561,Skaters!$A1:$V623,18,FALSE)-AVERAGE(Skaters!R3:R623))/STDEV(Skaters!R3:R623)</f>
        <v>-0.83811764476048434</v>
      </c>
      <c r="R561" s="33">
        <f>(VLOOKUP($A561,Skaters!$A1:$V623,19,FALSE)-AVERAGE(Skaters!S3:S623))/STDEV(Skaters!S3:S623)</f>
        <v>-0.60088282876810351</v>
      </c>
      <c r="S561" s="33">
        <f>(VLOOKUP($A561,Skaters!$A1:$V623,20,FALSE)-AVERAGE(Skaters!T3:T623))/STDEV(Skaters!T3:T623)</f>
        <v>0.32303626466114965</v>
      </c>
      <c r="T561" s="33">
        <f>(VLOOKUP($A561,Skaters!$A1:$V623,21,FALSE)-AVERAGE(Skaters!U3:U623))/STDEV(Skaters!U3:U623)</f>
        <v>0.41301271870788558</v>
      </c>
      <c r="U561" s="33">
        <f>(VLOOKUP($A561,Skaters!$A1:$V623,22,FALSE)-AVERAGE(Skaters!V3:V623))/STDEV(Skaters!V3:V623)</f>
        <v>0.93208471252222191</v>
      </c>
      <c r="V561" s="33">
        <f>IFERROR((VLOOKUP($A561,Skaters!A1:X623,23,FALSE)-AVERAGE(Skaters!W3:W623))/STDEV(Skaters!W3:W623),0)</f>
        <v>0</v>
      </c>
      <c r="W561" s="33">
        <f>IFERROR((VLOOKUP($A561,Skaters!A1:X623,24,FALSE)-AVERAGE(Skaters!X3:X623))/STDEV(Skaters!X3:X623),0)</f>
        <v>0</v>
      </c>
    </row>
    <row r="562" spans="1:23" ht="21.25" customHeight="1" x14ac:dyDescent="0.15">
      <c r="A562" s="37" t="s">
        <v>688</v>
      </c>
      <c r="B562" s="38" t="s">
        <v>70</v>
      </c>
      <c r="C562" s="39">
        <v>23</v>
      </c>
      <c r="D562" s="38" t="s">
        <v>66</v>
      </c>
      <c r="E562" s="40">
        <f t="shared" si="16"/>
        <v>-4.3662684565075054</v>
      </c>
      <c r="F562" s="41">
        <f t="shared" si="17"/>
        <v>-0.1119556014489104</v>
      </c>
      <c r="G562" s="42">
        <f>VLOOKUP(A562,Skaters!A1:G623,7,FALSE)</f>
        <v>39</v>
      </c>
      <c r="H562" s="43">
        <f>(VLOOKUP($A562,Skaters!$A1:$V623,8,FALSE)-AVERAGE(Skaters!H3:H623))/STDEV(Skaters!H3:H623)</f>
        <v>-2.0115078539583777</v>
      </c>
      <c r="I562" s="33">
        <f>(VLOOKUP($A562,Skaters!$A1:$V623,10,FALSE)-AVERAGE(Skaters!J3:J623))/STDEV(Skaters!J3:J623)</f>
        <v>-0.96728682449636227</v>
      </c>
      <c r="J562" s="33">
        <f>(VLOOKUP($A562,Skaters!$A1:$V623,11,FALSE)-AVERAGE(Skaters!K3:K623))/STDEV(Skaters!K3:K623)</f>
        <v>-1.2086063594538055</v>
      </c>
      <c r="K562" s="33">
        <f>(VLOOKUP($A562,Skaters!$A1:$V623,12,FALSE)-AVERAGE(Skaters!L3:L623))/STDEV(Skaters!L3:L623)</f>
        <v>-1.214206011442224</v>
      </c>
      <c r="L562" s="33">
        <f>(VLOOKUP($A562,Skaters!$A1:$V623,13,FALSE)-AVERAGE(Skaters!M3:M623))/STDEV(Skaters!M3:M623)</f>
        <v>-1.3209394813022943</v>
      </c>
      <c r="M562" s="33">
        <f>(VLOOKUP($A562,Skaters!$A1:$V623,14,FALSE)-AVERAGE(Skaters!N3:N623))/STDEV(Skaters!N3:N623)</f>
        <v>-0.78138682925719072</v>
      </c>
      <c r="N562" s="33">
        <f>(VLOOKUP($A562,Skaters!$A1:$V623,15,FALSE)-AVERAGE(Skaters!O3:O623))/STDEV(Skaters!O3:O623)</f>
        <v>-0.89532977242308942</v>
      </c>
      <c r="O562" s="33">
        <f>(VLOOKUP($A562,Skaters!$A1:$V623,16,FALSE)-AVERAGE(Skaters!P3:P623))/STDEV(Skaters!P3:P623)</f>
        <v>-0.98513973307877767</v>
      </c>
      <c r="P562" s="33">
        <f>(VLOOKUP($A562,Skaters!$A1:$V623,17,FALSE)-AVERAGE(Skaters!Q3:Q623))/STDEV(Skaters!Q3:Q623)</f>
        <v>1.1044263820647806</v>
      </c>
      <c r="Q562" s="33">
        <f>(VLOOKUP($A562,Skaters!$A1:$V623,18,FALSE)-AVERAGE(Skaters!R3:R623))/STDEV(Skaters!R3:R623)</f>
        <v>1.0110337142468242</v>
      </c>
      <c r="R562" s="33">
        <f>(VLOOKUP($A562,Skaters!$A1:$V623,19,FALSE)-AVERAGE(Skaters!S3:S623))/STDEV(Skaters!S3:S623)</f>
        <v>-0.8129313534732503</v>
      </c>
      <c r="S562" s="33">
        <f>(VLOOKUP($A562,Skaters!$A1:$V623,20,FALSE)-AVERAGE(Skaters!T3:T623))/STDEV(Skaters!T3:T623)</f>
        <v>-0.52728514543258553</v>
      </c>
      <c r="T562" s="33">
        <f>(VLOOKUP($A562,Skaters!$A1:$V623,21,FALSE)-AVERAGE(Skaters!U3:U623))/STDEV(Skaters!U3:U623)</f>
        <v>-0.56671281595408218</v>
      </c>
      <c r="U562" s="33">
        <f>(VLOOKUP($A562,Skaters!$A1:$V623,22,FALSE)-AVERAGE(Skaters!V3:V623))/STDEV(Skaters!V3:V623)</f>
        <v>0.8694174664637363</v>
      </c>
      <c r="V562" s="33">
        <f>IFERROR((VLOOKUP($A562,Skaters!A1:X623,23,FALSE)-AVERAGE(Skaters!W3:W623))/STDEV(Skaters!W3:W623),0)</f>
        <v>0</v>
      </c>
      <c r="W562" s="33">
        <f>IFERROR((VLOOKUP($A562,Skaters!A1:X623,24,FALSE)-AVERAGE(Skaters!X3:X623))/STDEV(Skaters!X3:X623),0)</f>
        <v>0</v>
      </c>
    </row>
    <row r="563" spans="1:23" ht="21.25" customHeight="1" x14ac:dyDescent="0.15">
      <c r="A563" s="44" t="s">
        <v>588</v>
      </c>
      <c r="B563" s="45" t="s">
        <v>74</v>
      </c>
      <c r="C563" s="46">
        <v>24</v>
      </c>
      <c r="D563" s="45" t="s">
        <v>59</v>
      </c>
      <c r="E563" s="40">
        <f t="shared" si="16"/>
        <v>-4.3837283533642601</v>
      </c>
      <c r="F563" s="41">
        <f t="shared" si="17"/>
        <v>-0.1069202037405917</v>
      </c>
      <c r="G563" s="42">
        <f>VLOOKUP(A563,Skaters!A1:G623,7,FALSE)</f>
        <v>41</v>
      </c>
      <c r="H563" s="43">
        <f>(VLOOKUP($A563,Skaters!$A1:$V623,8,FALSE)-AVERAGE(Skaters!H3:H623))/STDEV(Skaters!H3:H623)</f>
        <v>-1.3859851190784909</v>
      </c>
      <c r="I563" s="33">
        <f>(VLOOKUP($A563,Skaters!$A1:$V623,10,FALSE)-AVERAGE(Skaters!J3:J623))/STDEV(Skaters!J3:J623)</f>
        <v>-0.36894126243673159</v>
      </c>
      <c r="J563" s="33">
        <f>(VLOOKUP($A563,Skaters!$A1:$V623,11,FALSE)-AVERAGE(Skaters!K3:K623))/STDEV(Skaters!K3:K623)</f>
        <v>-1.0440597547213664</v>
      </c>
      <c r="K563" s="33">
        <f>(VLOOKUP($A563,Skaters!$A1:$V623,12,FALSE)-AVERAGE(Skaters!L3:L623))/STDEV(Skaters!L3:L623)</f>
        <v>-0.82902204004546598</v>
      </c>
      <c r="L563" s="33">
        <f>(VLOOKUP($A563,Skaters!$A1:$V623,13,FALSE)-AVERAGE(Skaters!M3:M623))/STDEV(Skaters!M3:M623)</f>
        <v>-0.94363820090076356</v>
      </c>
      <c r="M563" s="33">
        <f>(VLOOKUP($A563,Skaters!$A1:$V623,14,FALSE)-AVERAGE(Skaters!N3:N623))/STDEV(Skaters!N3:N623)</f>
        <v>-0.60126185553689382</v>
      </c>
      <c r="N563" s="33">
        <f>(VLOOKUP($A563,Skaters!$A1:$V623,15,FALSE)-AVERAGE(Skaters!O3:O623))/STDEV(Skaters!O3:O623)</f>
        <v>-0.59812991383315017</v>
      </c>
      <c r="O563" s="33">
        <f>(VLOOKUP($A563,Skaters!$A1:$V623,16,FALSE)-AVERAGE(Skaters!P3:P623))/STDEV(Skaters!P3:P623)</f>
        <v>-0.71321032428271824</v>
      </c>
      <c r="P563" s="33">
        <f>(VLOOKUP($A563,Skaters!$A1:$V623,17,FALSE)-AVERAGE(Skaters!Q3:Q623))/STDEV(Skaters!Q3:Q623)</f>
        <v>-0.90158420481176282</v>
      </c>
      <c r="Q563" s="33">
        <f>(VLOOKUP($A563,Skaters!$A1:$V623,18,FALSE)-AVERAGE(Skaters!R3:R623))/STDEV(Skaters!R3:R623)</f>
        <v>-0.71574889718952983</v>
      </c>
      <c r="R563" s="33">
        <f>(VLOOKUP($A563,Skaters!$A1:$V623,19,FALSE)-AVERAGE(Skaters!S3:S623))/STDEV(Skaters!S3:S623)</f>
        <v>-0.39517902530518267</v>
      </c>
      <c r="S563" s="33">
        <f>(VLOOKUP($A563,Skaters!$A1:$V623,20,FALSE)-AVERAGE(Skaters!T3:T623))/STDEV(Skaters!T3:T623)</f>
        <v>0.10833330363706604</v>
      </c>
      <c r="T563" s="33">
        <f>(VLOOKUP($A563,Skaters!$A1:$V623,21,FALSE)-AVERAGE(Skaters!U3:U623))/STDEV(Skaters!U3:U623)</f>
        <v>0.59961634631013849</v>
      </c>
      <c r="U563" s="33">
        <f>(VLOOKUP($A563,Skaters!$A1:$V623,22,FALSE)-AVERAGE(Skaters!V3:V623))/STDEV(Skaters!V3:V623)</f>
        <v>0.46603647841570578</v>
      </c>
      <c r="V563" s="33">
        <f>IFERROR((VLOOKUP($A563,Skaters!A1:X623,23,FALSE)-AVERAGE(Skaters!W3:W623))/STDEV(Skaters!W3:W623),0)</f>
        <v>0</v>
      </c>
      <c r="W563" s="33">
        <f>IFERROR((VLOOKUP($A563,Skaters!A1:X623,24,FALSE)-AVERAGE(Skaters!X3:X623))/STDEV(Skaters!X3:X623),0)</f>
        <v>0</v>
      </c>
    </row>
    <row r="564" spans="1:23" ht="21.25" customHeight="1" x14ac:dyDescent="0.15">
      <c r="A564" s="37" t="s">
        <v>663</v>
      </c>
      <c r="B564" s="38" t="s">
        <v>153</v>
      </c>
      <c r="C564" s="39">
        <v>23</v>
      </c>
      <c r="D564" s="38" t="s">
        <v>84</v>
      </c>
      <c r="E564" s="40">
        <f t="shared" si="16"/>
        <v>-4.3898625344610753</v>
      </c>
      <c r="F564" s="41">
        <f t="shared" si="17"/>
        <v>-0.10974656336152688</v>
      </c>
      <c r="G564" s="42">
        <f>VLOOKUP(A564,Skaters!A1:G623,7,FALSE)</f>
        <v>40</v>
      </c>
      <c r="H564" s="43">
        <f>(VLOOKUP($A564,Skaters!$A1:$V623,8,FALSE)-AVERAGE(Skaters!H3:H623))/STDEV(Skaters!H3:H623)</f>
        <v>-0.2240267729075052</v>
      </c>
      <c r="I564" s="33">
        <f>(VLOOKUP($A564,Skaters!$A1:$V623,10,FALSE)-AVERAGE(Skaters!J3:J623))/STDEV(Skaters!J3:J623)</f>
        <v>-1.3555276891672836</v>
      </c>
      <c r="J564" s="33">
        <f>(VLOOKUP($A564,Skaters!$A1:$V623,11,FALSE)-AVERAGE(Skaters!K3:K623))/STDEV(Skaters!K3:K623)</f>
        <v>-0.84277199821621152</v>
      </c>
      <c r="K564" s="33">
        <f>(VLOOKUP($A564,Skaters!$A1:$V623,12,FALSE)-AVERAGE(Skaters!L3:L623))/STDEV(Skaters!L3:L623)</f>
        <v>-1.1675602389931385</v>
      </c>
      <c r="L564" s="33">
        <f>(VLOOKUP($A564,Skaters!$A1:$V623,13,FALSE)-AVERAGE(Skaters!M3:M623))/STDEV(Skaters!M3:M623)</f>
        <v>-1.4568885376694709</v>
      </c>
      <c r="M564" s="33">
        <f>(VLOOKUP($A564,Skaters!$A1:$V623,14,FALSE)-AVERAGE(Skaters!N3:N623))/STDEV(Skaters!N3:N623)</f>
        <v>-0.80904849788623745</v>
      </c>
      <c r="N564" s="33">
        <f>(VLOOKUP($A564,Skaters!$A1:$V623,15,FALSE)-AVERAGE(Skaters!O3:O623))/STDEV(Skaters!O3:O623)</f>
        <v>-0.90952881786571926</v>
      </c>
      <c r="O564" s="33">
        <f>(VLOOKUP($A564,Skaters!$A1:$V623,16,FALSE)-AVERAGE(Skaters!P3:P623))/STDEV(Skaters!P3:P623)</f>
        <v>0.9457414977526758</v>
      </c>
      <c r="P564" s="33">
        <f>(VLOOKUP($A564,Skaters!$A1:$V623,17,FALSE)-AVERAGE(Skaters!Q3:Q623))/STDEV(Skaters!Q3:Q623)</f>
        <v>-0.26954086605613975</v>
      </c>
      <c r="Q564" s="33">
        <f>(VLOOKUP($A564,Skaters!$A1:$V623,18,FALSE)-AVERAGE(Skaters!R3:R623))/STDEV(Skaters!R3:R623)</f>
        <v>-0.77088698929506605</v>
      </c>
      <c r="R564" s="33">
        <f>(VLOOKUP($A564,Skaters!$A1:$V623,19,FALSE)-AVERAGE(Skaters!S3:S623))/STDEV(Skaters!S3:S623)</f>
        <v>-1.2631082787737975</v>
      </c>
      <c r="S564" s="33">
        <f>(VLOOKUP($A564,Skaters!$A1:$V623,20,FALSE)-AVERAGE(Skaters!T3:T623))/STDEV(Skaters!T3:T623)</f>
        <v>-0.5927671975926263</v>
      </c>
      <c r="T564" s="33">
        <f>(VLOOKUP($A564,Skaters!$A1:$V623,21,FALSE)-AVERAGE(Skaters!U3:U623))/STDEV(Skaters!U3:U623)</f>
        <v>-0.64690234740083585</v>
      </c>
      <c r="U564" s="33">
        <f>(VLOOKUP($A564,Skaters!$A1:$V623,22,FALSE)-AVERAGE(Skaters!V3:V623))/STDEV(Skaters!V3:V623)</f>
        <v>-1.2078191348136267</v>
      </c>
      <c r="V564" s="33">
        <f>IFERROR((VLOOKUP($A564,Skaters!A1:X623,23,FALSE)-AVERAGE(Skaters!W3:W623))/STDEV(Skaters!W3:W623),0)</f>
        <v>0</v>
      </c>
      <c r="W564" s="33">
        <f>IFERROR((VLOOKUP($A564,Skaters!A1:X623,24,FALSE)-AVERAGE(Skaters!X3:X623))/STDEV(Skaters!X3:X623),0)</f>
        <v>0</v>
      </c>
    </row>
    <row r="565" spans="1:23" ht="21.25" customHeight="1" x14ac:dyDescent="0.15">
      <c r="A565" s="44" t="s">
        <v>570</v>
      </c>
      <c r="B565" s="45" t="s">
        <v>179</v>
      </c>
      <c r="C565" s="46">
        <v>27</v>
      </c>
      <c r="D565" s="45" t="s">
        <v>84</v>
      </c>
      <c r="E565" s="40">
        <f t="shared" si="16"/>
        <v>-4.4102208073866507</v>
      </c>
      <c r="F565" s="41">
        <f t="shared" si="17"/>
        <v>-0.10756636115577196</v>
      </c>
      <c r="G565" s="42">
        <f>VLOOKUP(A565,Skaters!A1:G623,7,FALSE)</f>
        <v>41</v>
      </c>
      <c r="H565" s="43">
        <f>(VLOOKUP($A565,Skaters!$A1:$V623,8,FALSE)-AVERAGE(Skaters!H3:H623))/STDEV(Skaters!H3:H623)</f>
        <v>-7.3972025725281953E-3</v>
      </c>
      <c r="I565" s="33">
        <f>(VLOOKUP($A565,Skaters!$A1:$V623,10,FALSE)-AVERAGE(Skaters!J3:J623))/STDEV(Skaters!J3:J623)</f>
        <v>-1.0515590514296416</v>
      </c>
      <c r="J565" s="33">
        <f>(VLOOKUP($A565,Skaters!$A1:$V623,11,FALSE)-AVERAGE(Skaters!K3:K623))/STDEV(Skaters!K3:K623)</f>
        <v>-0.51598644673900185</v>
      </c>
      <c r="K565" s="33">
        <f>(VLOOKUP($A565,Skaters!$A1:$V623,12,FALSE)-AVERAGE(Skaters!L3:L623))/STDEV(Skaters!L3:L623)</f>
        <v>-0.81926799067289291</v>
      </c>
      <c r="L565" s="33">
        <f>(VLOOKUP($A565,Skaters!$A1:$V623,13,FALSE)-AVERAGE(Skaters!M3:M623))/STDEV(Skaters!M3:M623)</f>
        <v>-1.0242032631470941</v>
      </c>
      <c r="M565" s="33">
        <f>(VLOOKUP($A565,Skaters!$A1:$V623,14,FALSE)-AVERAGE(Skaters!N3:N623))/STDEV(Skaters!N3:N623)</f>
        <v>-0.77732793448625603</v>
      </c>
      <c r="N565" s="33">
        <f>(VLOOKUP($A565,Skaters!$A1:$V623,15,FALSE)-AVERAGE(Skaters!O3:O623))/STDEV(Skaters!O3:O623)</f>
        <v>-0.64740017175935516</v>
      </c>
      <c r="O565" s="33">
        <f>(VLOOKUP($A565,Skaters!$A1:$V623,16,FALSE)-AVERAGE(Skaters!P3:P623))/STDEV(Skaters!P3:P623)</f>
        <v>0.54710052135377885</v>
      </c>
      <c r="P565" s="33">
        <f>(VLOOKUP($A565,Skaters!$A1:$V623,17,FALSE)-AVERAGE(Skaters!Q3:Q623))/STDEV(Skaters!Q3:Q623)</f>
        <v>-1.0254871189316352</v>
      </c>
      <c r="Q565" s="33">
        <f>(VLOOKUP($A565,Skaters!$A1:$V623,18,FALSE)-AVERAGE(Skaters!R3:R623))/STDEV(Skaters!R3:R623)</f>
        <v>-1.7181723956653367</v>
      </c>
      <c r="R565" s="33">
        <f>(VLOOKUP($A565,Skaters!$A1:$V623,19,FALSE)-AVERAGE(Skaters!S3:S623))/STDEV(Skaters!S3:S623)</f>
        <v>-1.1185684622798822</v>
      </c>
      <c r="S565" s="33">
        <f>(VLOOKUP($A565,Skaters!$A1:$V623,20,FALSE)-AVERAGE(Skaters!T3:T623))/STDEV(Skaters!T3:T623)</f>
        <v>-0.5927671975926263</v>
      </c>
      <c r="T565" s="33">
        <f>(VLOOKUP($A565,Skaters!$A1:$V623,21,FALSE)-AVERAGE(Skaters!U3:U623))/STDEV(Skaters!U3:U623)</f>
        <v>-0.64690234740083585</v>
      </c>
      <c r="U565" s="33">
        <f>(VLOOKUP($A565,Skaters!$A1:$V623,22,FALSE)-AVERAGE(Skaters!V3:V623))/STDEV(Skaters!V3:V623)</f>
        <v>-1.2078191348136267</v>
      </c>
      <c r="V565" s="33">
        <f>IFERROR((VLOOKUP($A565,Skaters!A1:X623,23,FALSE)-AVERAGE(Skaters!W3:W623))/STDEV(Skaters!W3:W623),0)</f>
        <v>0</v>
      </c>
      <c r="W565" s="33">
        <f>IFERROR((VLOOKUP($A565,Skaters!A1:X623,24,FALSE)-AVERAGE(Skaters!X3:X623))/STDEV(Skaters!X3:X623),0)</f>
        <v>0</v>
      </c>
    </row>
    <row r="566" spans="1:23" ht="21.25" customHeight="1" x14ac:dyDescent="0.2">
      <c r="A566" s="47" t="s">
        <v>578</v>
      </c>
      <c r="B566" s="38" t="s">
        <v>100</v>
      </c>
      <c r="C566" s="39">
        <v>29</v>
      </c>
      <c r="D566" s="38" t="s">
        <v>73</v>
      </c>
      <c r="E566" s="40">
        <f t="shared" si="16"/>
        <v>-4.4192467411170941</v>
      </c>
      <c r="F566" s="41">
        <f t="shared" si="17"/>
        <v>-0.11048116852792736</v>
      </c>
      <c r="G566" s="42">
        <f>VLOOKUP(A566,Skaters!A1:G623,7,FALSE)</f>
        <v>40</v>
      </c>
      <c r="H566" s="43">
        <f>(VLOOKUP($A566,Skaters!$A1:$V623,8,FALSE)-AVERAGE(Skaters!H3:H623))/STDEV(Skaters!H3:H623)</f>
        <v>-0.59982403522985739</v>
      </c>
      <c r="I566" s="33">
        <f>(VLOOKUP($A566,Skaters!$A1:$V623,10,FALSE)-AVERAGE(Skaters!J3:J623))/STDEV(Skaters!J3:J623)</f>
        <v>-0.40937769792469531</v>
      </c>
      <c r="J566" s="33">
        <f>(VLOOKUP($A566,Skaters!$A1:$V623,11,FALSE)-AVERAGE(Skaters!K3:K623))/STDEV(Skaters!K3:K623)</f>
        <v>-0.92981702176300873</v>
      </c>
      <c r="K566" s="33">
        <f>(VLOOKUP($A566,Skaters!$A1:$V623,12,FALSE)-AVERAGE(Skaters!L3:L623))/STDEV(Skaters!L3:L623)</f>
        <v>-0.77638304672173308</v>
      </c>
      <c r="L566" s="33">
        <f>(VLOOKUP($A566,Skaters!$A1:$V623,13,FALSE)-AVERAGE(Skaters!M3:M623))/STDEV(Skaters!M3:M623)</f>
        <v>-0.78552074928578453</v>
      </c>
      <c r="M566" s="33">
        <f>(VLOOKUP($A566,Skaters!$A1:$V623,14,FALSE)-AVERAGE(Skaters!N3:N623))/STDEV(Skaters!N3:N623)</f>
        <v>-0.79177835945147357</v>
      </c>
      <c r="N566" s="33">
        <f>(VLOOKUP($A566,Skaters!$A1:$V623,15,FALSE)-AVERAGE(Skaters!O3:O623))/STDEV(Skaters!O3:O623)</f>
        <v>-0.90498570489488916</v>
      </c>
      <c r="O566" s="33">
        <f>(VLOOKUP($A566,Skaters!$A1:$V623,16,FALSE)-AVERAGE(Skaters!P3:P623))/STDEV(Skaters!P3:P623)</f>
        <v>-0.40673626385531481</v>
      </c>
      <c r="P566" s="33">
        <f>(VLOOKUP($A566,Skaters!$A1:$V623,17,FALSE)-AVERAGE(Skaters!Q3:Q623))/STDEV(Skaters!Q3:Q623)</f>
        <v>-0.12629256137325182</v>
      </c>
      <c r="Q566" s="33">
        <f>(VLOOKUP($A566,Skaters!$A1:$V623,18,FALSE)-AVERAGE(Skaters!R3:R623))/STDEV(Skaters!R3:R623)</f>
        <v>-0.98280930339340178</v>
      </c>
      <c r="R566" s="33">
        <f>(VLOOKUP($A566,Skaters!$A1:$V623,19,FALSE)-AVERAGE(Skaters!S3:S623))/STDEV(Skaters!S3:S623)</f>
        <v>-0.56738213458567111</v>
      </c>
      <c r="S566" s="33">
        <f>(VLOOKUP($A566,Skaters!$A1:$V623,20,FALSE)-AVERAGE(Skaters!T3:T623))/STDEV(Skaters!T3:T623)</f>
        <v>-0.56306990993997086</v>
      </c>
      <c r="T566" s="33">
        <f>(VLOOKUP($A566,Skaters!$A1:$V623,21,FALSE)-AVERAGE(Skaters!U3:U623))/STDEV(Skaters!U3:U623)</f>
        <v>-0.5922271487741344</v>
      </c>
      <c r="U566" s="33">
        <f>(VLOOKUP($A566,Skaters!$A1:$V623,22,FALSE)-AVERAGE(Skaters!V3:V623))/STDEV(Skaters!V3:V623)</f>
        <v>0.42975148971071575</v>
      </c>
      <c r="V566" s="33">
        <f>IFERROR((VLOOKUP($A566,Skaters!A1:X623,23,FALSE)-AVERAGE(Skaters!W3:W623))/STDEV(Skaters!W3:W623),0)</f>
        <v>0</v>
      </c>
      <c r="W566" s="33">
        <f>IFERROR((VLOOKUP($A566,Skaters!A1:X623,24,FALSE)-AVERAGE(Skaters!X3:X623))/STDEV(Skaters!X3:X623),0)</f>
        <v>0</v>
      </c>
    </row>
    <row r="567" spans="1:23" ht="21.25" customHeight="1" x14ac:dyDescent="0.15">
      <c r="A567" s="37" t="s">
        <v>636</v>
      </c>
      <c r="B567" s="38" t="s">
        <v>95</v>
      </c>
      <c r="C567" s="39">
        <v>24</v>
      </c>
      <c r="D567" s="38" t="s">
        <v>63</v>
      </c>
      <c r="E567" s="40">
        <f t="shared" si="16"/>
        <v>-4.4228594057535249</v>
      </c>
      <c r="F567" s="41">
        <f t="shared" si="17"/>
        <v>-0.11057148514383812</v>
      </c>
      <c r="G567" s="42">
        <f>VLOOKUP(A567,Skaters!A1:G623,7,FALSE)</f>
        <v>40</v>
      </c>
      <c r="H567" s="43">
        <f>(VLOOKUP($A567,Skaters!$A1:$V623,8,FALSE)-AVERAGE(Skaters!H3:H623))/STDEV(Skaters!H3:H623)</f>
        <v>-1.7105757815904115</v>
      </c>
      <c r="I567" s="33">
        <f>(VLOOKUP($A567,Skaters!$A1:$V623,10,FALSE)-AVERAGE(Skaters!J3:J623))/STDEV(Skaters!J3:J623)</f>
        <v>-0.98843097825258219</v>
      </c>
      <c r="J567" s="33">
        <f>(VLOOKUP($A567,Skaters!$A1:$V623,11,FALSE)-AVERAGE(Skaters!K3:K623))/STDEV(Skaters!K3:K623)</f>
        <v>-1.0333741998397725</v>
      </c>
      <c r="K567" s="33">
        <f>(VLOOKUP($A567,Skaters!$A1:$V623,12,FALSE)-AVERAGE(Skaters!L3:L623))/STDEV(Skaters!L3:L623)</f>
        <v>-1.11420385215412</v>
      </c>
      <c r="L567" s="33">
        <f>(VLOOKUP($A567,Skaters!$A1:$V623,13,FALSE)-AVERAGE(Skaters!M3:M623))/STDEV(Skaters!M3:M623)</f>
        <v>-0.80016702347316704</v>
      </c>
      <c r="M567" s="33">
        <f>(VLOOKUP($A567,Skaters!$A1:$V623,14,FALSE)-AVERAGE(Skaters!N3:N623))/STDEV(Skaters!N3:N623)</f>
        <v>-0.77881415191058345</v>
      </c>
      <c r="N567" s="33">
        <f>(VLOOKUP($A567,Skaters!$A1:$V623,15,FALSE)-AVERAGE(Skaters!O3:O623))/STDEV(Skaters!O3:O623)</f>
        <v>-0.85445810019959245</v>
      </c>
      <c r="O567" s="33">
        <f>(VLOOKUP($A567,Skaters!$A1:$V623,16,FALSE)-AVERAGE(Skaters!P3:P623))/STDEV(Skaters!P3:P623)</f>
        <v>-0.63196872314323216</v>
      </c>
      <c r="P567" s="33">
        <f>(VLOOKUP($A567,Skaters!$A1:$V623,17,FALSE)-AVERAGE(Skaters!Q3:Q623))/STDEV(Skaters!Q3:Q623)</f>
        <v>0.33753915507295212</v>
      </c>
      <c r="Q567" s="33">
        <f>(VLOOKUP($A567,Skaters!$A1:$V623,18,FALSE)-AVERAGE(Skaters!R3:R623))/STDEV(Skaters!R3:R623)</f>
        <v>-0.11446038084517848</v>
      </c>
      <c r="R567" s="33">
        <f>(VLOOKUP($A567,Skaters!$A1:$V623,19,FALSE)-AVERAGE(Skaters!S3:S623))/STDEV(Skaters!S3:S623)</f>
        <v>-0.89616502120122976</v>
      </c>
      <c r="S567" s="33">
        <f>(VLOOKUP($A567,Skaters!$A1:$V623,20,FALSE)-AVERAGE(Skaters!T3:T623))/STDEV(Skaters!T3:T623)</f>
        <v>-0.57401217376345259</v>
      </c>
      <c r="T567" s="33">
        <f>(VLOOKUP($A567,Skaters!$A1:$V623,21,FALSE)-AVERAGE(Skaters!U3:U623))/STDEV(Skaters!U3:U623)</f>
        <v>-0.61637389000097997</v>
      </c>
      <c r="U567" s="33">
        <f>(VLOOKUP($A567,Skaters!$A1:$V623,22,FALSE)-AVERAGE(Skaters!V3:V623))/STDEV(Skaters!V3:V623)</f>
        <v>-1.2078191348136267</v>
      </c>
      <c r="V567" s="33">
        <f>IFERROR((VLOOKUP($A567,Skaters!A1:X623,23,FALSE)-AVERAGE(Skaters!W3:W623))/STDEV(Skaters!W3:W623),0)</f>
        <v>0</v>
      </c>
      <c r="W567" s="33">
        <f>IFERROR((VLOOKUP($A567,Skaters!A1:X623,24,FALSE)-AVERAGE(Skaters!X3:X623))/STDEV(Skaters!X3:X623),0)</f>
        <v>0</v>
      </c>
    </row>
    <row r="568" spans="1:23" ht="21.25" customHeight="1" x14ac:dyDescent="0.15">
      <c r="A568" s="44" t="s">
        <v>613</v>
      </c>
      <c r="B568" s="45" t="s">
        <v>151</v>
      </c>
      <c r="C568" s="46">
        <v>28</v>
      </c>
      <c r="D568" s="45" t="s">
        <v>84</v>
      </c>
      <c r="E568" s="40">
        <f t="shared" si="16"/>
        <v>-4.4762047342191522</v>
      </c>
      <c r="F568" s="41">
        <f t="shared" si="17"/>
        <v>-0.1065763031956941</v>
      </c>
      <c r="G568" s="42">
        <f>VLOOKUP(A568,Skaters!A1:G623,7,FALSE)</f>
        <v>42</v>
      </c>
      <c r="H568" s="43">
        <f>(VLOOKUP($A568,Skaters!$A1:$V623,8,FALSE)-AVERAGE(Skaters!H3:H623))/STDEV(Skaters!H3:H623)</f>
        <v>9.436366936159217E-2</v>
      </c>
      <c r="I568" s="33">
        <f>(VLOOKUP($A568,Skaters!$A1:$V623,10,FALSE)-AVERAGE(Skaters!J3:J623))/STDEV(Skaters!J3:J623)</f>
        <v>-1.173549541882466</v>
      </c>
      <c r="J568" s="33">
        <f>(VLOOKUP($A568,Skaters!$A1:$V623,11,FALSE)-AVERAGE(Skaters!K3:K623))/STDEV(Skaters!K3:K623)</f>
        <v>-0.774000939712428</v>
      </c>
      <c r="K568" s="33">
        <f>(VLOOKUP($A568,Skaters!$A1:$V623,12,FALSE)-AVERAGE(Skaters!L3:L623))/STDEV(Skaters!L3:L623)</f>
        <v>-1.0386604711511145</v>
      </c>
      <c r="L568" s="33">
        <f>(VLOOKUP($A568,Skaters!$A1:$V623,13,FALSE)-AVERAGE(Skaters!M3:M623))/STDEV(Skaters!M3:M623)</f>
        <v>-0.85240311018510162</v>
      </c>
      <c r="M568" s="33">
        <f>(VLOOKUP($A568,Skaters!$A1:$V623,14,FALSE)-AVERAGE(Skaters!N3:N623))/STDEV(Skaters!N3:N623)</f>
        <v>-0.80288393492549981</v>
      </c>
      <c r="N568" s="33">
        <f>(VLOOKUP($A568,Skaters!$A1:$V623,15,FALSE)-AVERAGE(Skaters!O3:O623))/STDEV(Skaters!O3:O623)</f>
        <v>-0.9019751951326308</v>
      </c>
      <c r="O568" s="33">
        <f>(VLOOKUP($A568,Skaters!$A1:$V623,16,FALSE)-AVERAGE(Skaters!P3:P623))/STDEV(Skaters!P3:P623)</f>
        <v>0.45669236113138445</v>
      </c>
      <c r="P568" s="33">
        <f>(VLOOKUP($A568,Skaters!$A1:$V623,17,FALSE)-AVERAGE(Skaters!Q3:Q623))/STDEV(Skaters!Q3:Q623)</f>
        <v>-0.22922353270099949</v>
      </c>
      <c r="Q568" s="33">
        <f>(VLOOKUP($A568,Skaters!$A1:$V623,18,FALSE)-AVERAGE(Skaters!R3:R623))/STDEV(Skaters!R3:R623)</f>
        <v>-1.2309683084379102</v>
      </c>
      <c r="R568" s="33">
        <f>(VLOOKUP($A568,Skaters!$A1:$V623,19,FALSE)-AVERAGE(Skaters!S3:S623))/STDEV(Skaters!S3:S623)</f>
        <v>-1.1626157558361938</v>
      </c>
      <c r="S568" s="33">
        <f>(VLOOKUP($A568,Skaters!$A1:$V623,20,FALSE)-AVERAGE(Skaters!T3:T623))/STDEV(Skaters!T3:T623)</f>
        <v>-0.5927671975926263</v>
      </c>
      <c r="T568" s="33">
        <f>(VLOOKUP($A568,Skaters!$A1:$V623,21,FALSE)-AVERAGE(Skaters!U3:U623))/STDEV(Skaters!U3:U623)</f>
        <v>-0.64690234740083585</v>
      </c>
      <c r="U568" s="33">
        <f>(VLOOKUP($A568,Skaters!$A1:$V623,22,FALSE)-AVERAGE(Skaters!V3:V623))/STDEV(Skaters!V3:V623)</f>
        <v>-1.2078191348136267</v>
      </c>
      <c r="V568" s="33">
        <f>IFERROR((VLOOKUP($A568,Skaters!A1:X623,23,FALSE)-AVERAGE(Skaters!W3:W623))/STDEV(Skaters!W3:W623),0)</f>
        <v>0</v>
      </c>
      <c r="W568" s="33">
        <f>IFERROR((VLOOKUP($A568,Skaters!A1:X623,24,FALSE)-AVERAGE(Skaters!X3:X623))/STDEV(Skaters!X3:X623),0)</f>
        <v>0</v>
      </c>
    </row>
    <row r="569" spans="1:23" ht="21.25" customHeight="1" x14ac:dyDescent="0.15">
      <c r="A569" s="37" t="s">
        <v>598</v>
      </c>
      <c r="B569" s="38" t="s">
        <v>95</v>
      </c>
      <c r="C569" s="39">
        <v>26</v>
      </c>
      <c r="D569" s="38" t="s">
        <v>66</v>
      </c>
      <c r="E569" s="40">
        <f t="shared" si="16"/>
        <v>-4.5005880439155783</v>
      </c>
      <c r="F569" s="41">
        <f t="shared" si="17"/>
        <v>-0.11251470109788946</v>
      </c>
      <c r="G569" s="42">
        <f>VLOOKUP(A569,Skaters!A1:G623,7,FALSE)</f>
        <v>40</v>
      </c>
      <c r="H569" s="43">
        <f>(VLOOKUP($A569,Skaters!$A1:$V623,8,FALSE)-AVERAGE(Skaters!H3:H623))/STDEV(Skaters!H3:H623)</f>
        <v>-1.1661750108023716</v>
      </c>
      <c r="I569" s="33">
        <f>(VLOOKUP($A569,Skaters!$A1:$V623,10,FALSE)-AVERAGE(Skaters!J3:J623))/STDEV(Skaters!J3:J623)</f>
        <v>-0.68614951264513546</v>
      </c>
      <c r="J569" s="33">
        <f>(VLOOKUP($A569,Skaters!$A1:$V623,11,FALSE)-AVERAGE(Skaters!K3:K623))/STDEV(Skaters!K3:K623)</f>
        <v>-0.90891445180979924</v>
      </c>
      <c r="K569" s="33">
        <f>(VLOOKUP($A569,Skaters!$A1:$V623,12,FALSE)-AVERAGE(Skaters!L3:L623))/STDEV(Skaters!L3:L623)</f>
        <v>-0.89367356311427526</v>
      </c>
      <c r="L569" s="33">
        <f>(VLOOKUP($A569,Skaters!$A1:$V623,13,FALSE)-AVERAGE(Skaters!M3:M623))/STDEV(Skaters!M3:M623)</f>
        <v>-0.677687920656738</v>
      </c>
      <c r="M569" s="33">
        <f>(VLOOKUP($A569,Skaters!$A1:$V623,14,FALSE)-AVERAGE(Skaters!N3:N623))/STDEV(Skaters!N3:N623)</f>
        <v>-0.72797329822305545</v>
      </c>
      <c r="N569" s="33">
        <f>(VLOOKUP($A569,Skaters!$A1:$V623,15,FALSE)-AVERAGE(Skaters!O3:O623))/STDEV(Skaters!O3:O623)</f>
        <v>-0.84569728913109743</v>
      </c>
      <c r="O569" s="33">
        <f>(VLOOKUP($A569,Skaters!$A1:$V623,16,FALSE)-AVERAGE(Skaters!P3:P623))/STDEV(Skaters!P3:P623)</f>
        <v>-1.0156778203522756</v>
      </c>
      <c r="P569" s="33">
        <f>(VLOOKUP($A569,Skaters!$A1:$V623,17,FALSE)-AVERAGE(Skaters!Q3:Q623))/STDEV(Skaters!Q3:Q623)</f>
        <v>1.5863132106271884</v>
      </c>
      <c r="Q569" s="33">
        <f>(VLOOKUP($A569,Skaters!$A1:$V623,18,FALSE)-AVERAGE(Skaters!R3:R623))/STDEV(Skaters!R3:R623)</f>
        <v>-0.36646104932053203</v>
      </c>
      <c r="R569" s="33">
        <f>(VLOOKUP($A569,Skaters!$A1:$V623,19,FALSE)-AVERAGE(Skaters!S3:S623))/STDEV(Skaters!S3:S623)</f>
        <v>-0.59851035030627164</v>
      </c>
      <c r="S569" s="33">
        <f>(VLOOKUP($A569,Skaters!$A1:$V623,20,FALSE)-AVERAGE(Skaters!T3:T623))/STDEV(Skaters!T3:T623)</f>
        <v>-0.56701006478345128</v>
      </c>
      <c r="T569" s="33">
        <f>(VLOOKUP($A569,Skaters!$A1:$V623,21,FALSE)-AVERAGE(Skaters!U3:U623))/STDEV(Skaters!U3:U623)</f>
        <v>-0.55984941494582197</v>
      </c>
      <c r="U569" s="33">
        <f>(VLOOKUP($A569,Skaters!$A1:$V623,22,FALSE)-AVERAGE(Skaters!V3:V623))/STDEV(Skaters!V3:V623)</f>
        <v>0.92565122874117201</v>
      </c>
      <c r="V569" s="33">
        <f>IFERROR((VLOOKUP($A569,Skaters!A1:X623,23,FALSE)-AVERAGE(Skaters!W3:W623))/STDEV(Skaters!W3:W623),0)</f>
        <v>0</v>
      </c>
      <c r="W569" s="33">
        <f>IFERROR((VLOOKUP($A569,Skaters!A1:X623,24,FALSE)-AVERAGE(Skaters!X3:X623))/STDEV(Skaters!X3:X623),0)</f>
        <v>0</v>
      </c>
    </row>
    <row r="570" spans="1:23" ht="21.25" customHeight="1" x14ac:dyDescent="0.15">
      <c r="A570" s="37" t="s">
        <v>655</v>
      </c>
      <c r="B570" s="38" t="s">
        <v>153</v>
      </c>
      <c r="C570" s="39">
        <v>35</v>
      </c>
      <c r="D570" s="38" t="s">
        <v>84</v>
      </c>
      <c r="E570" s="40">
        <f t="shared" si="16"/>
        <v>-4.5212810903898193</v>
      </c>
      <c r="F570" s="41">
        <f t="shared" si="17"/>
        <v>-0.11303202725974548</v>
      </c>
      <c r="G570" s="42">
        <f>VLOOKUP(A570,Skaters!A1:G623,7,FALSE)</f>
        <v>40</v>
      </c>
      <c r="H570" s="43">
        <f>(VLOOKUP($A570,Skaters!$A1:$V623,8,FALSE)-AVERAGE(Skaters!H3:H623))/STDEV(Skaters!H3:H623)</f>
        <v>-1.226154312472569E-2</v>
      </c>
      <c r="I570" s="33">
        <f>(VLOOKUP($A570,Skaters!$A1:$V623,10,FALSE)-AVERAGE(Skaters!J3:J623))/STDEV(Skaters!J3:J623)</f>
        <v>-1.120348935874637</v>
      </c>
      <c r="J570" s="33">
        <f>(VLOOKUP($A570,Skaters!$A1:$V623,11,FALSE)-AVERAGE(Skaters!K3:K623))/STDEV(Skaters!K3:K623)</f>
        <v>-0.96110587097985312</v>
      </c>
      <c r="K570" s="33">
        <f>(VLOOKUP($A570,Skaters!$A1:$V623,12,FALSE)-AVERAGE(Skaters!L3:L623))/STDEV(Skaters!L3:L623)</f>
        <v>-1.1310090743946795</v>
      </c>
      <c r="L570" s="33">
        <f>(VLOOKUP($A570,Skaters!$A1:$V623,13,FALSE)-AVERAGE(Skaters!M3:M623))/STDEV(Skaters!M3:M623)</f>
        <v>-1.2296856634326339</v>
      </c>
      <c r="M570" s="33">
        <f>(VLOOKUP($A570,Skaters!$A1:$V623,14,FALSE)-AVERAGE(Skaters!N3:N623))/STDEV(Skaters!N3:N623)</f>
        <v>-0.80928593555899253</v>
      </c>
      <c r="N570" s="33">
        <f>(VLOOKUP($A570,Skaters!$A1:$V623,15,FALSE)-AVERAGE(Skaters!O3:O623))/STDEV(Skaters!O3:O623)</f>
        <v>-0.91461363361271675</v>
      </c>
      <c r="O570" s="33">
        <f>(VLOOKUP($A570,Skaters!$A1:$V623,16,FALSE)-AVERAGE(Skaters!P3:P623))/STDEV(Skaters!P3:P623)</f>
        <v>0.56481997494286551</v>
      </c>
      <c r="P570" s="33">
        <f>(VLOOKUP($A570,Skaters!$A1:$V623,17,FALSE)-AVERAGE(Skaters!Q3:Q623))/STDEV(Skaters!Q3:Q623)</f>
        <v>-0.34897066377929348</v>
      </c>
      <c r="Q570" s="33">
        <f>(VLOOKUP($A570,Skaters!$A1:$V623,18,FALSE)-AVERAGE(Skaters!R3:R623))/STDEV(Skaters!R3:R623)</f>
        <v>-0.86034696143284417</v>
      </c>
      <c r="R570" s="33">
        <f>(VLOOKUP($A570,Skaters!$A1:$V623,19,FALSE)-AVERAGE(Skaters!S3:S623))/STDEV(Skaters!S3:S623)</f>
        <v>-1.0446801551645173</v>
      </c>
      <c r="S570" s="33">
        <f>(VLOOKUP($A570,Skaters!$A1:$V623,20,FALSE)-AVERAGE(Skaters!T3:T623))/STDEV(Skaters!T3:T623)</f>
        <v>-0.5927671975926263</v>
      </c>
      <c r="T570" s="33">
        <f>(VLOOKUP($A570,Skaters!$A1:$V623,21,FALSE)-AVERAGE(Skaters!U3:U623))/STDEV(Skaters!U3:U623)</f>
        <v>-0.64690234740083585</v>
      </c>
      <c r="U570" s="33">
        <f>(VLOOKUP($A570,Skaters!$A1:$V623,22,FALSE)-AVERAGE(Skaters!V3:V623))/STDEV(Skaters!V3:V623)</f>
        <v>-1.2078191348136267</v>
      </c>
      <c r="V570" s="33">
        <f>IFERROR((VLOOKUP($A570,Skaters!A1:X623,23,FALSE)-AVERAGE(Skaters!W3:W623))/STDEV(Skaters!W3:W623),0)</f>
        <v>0</v>
      </c>
      <c r="W570" s="33">
        <f>IFERROR((VLOOKUP($A570,Skaters!A1:X623,24,FALSE)-AVERAGE(Skaters!X3:X623))/STDEV(Skaters!X3:X623),0)</f>
        <v>0</v>
      </c>
    </row>
    <row r="571" spans="1:23" ht="21.25" customHeight="1" x14ac:dyDescent="0.15">
      <c r="A571" s="44" t="s">
        <v>540</v>
      </c>
      <c r="B571" s="45" t="s">
        <v>170</v>
      </c>
      <c r="C571" s="46">
        <v>23</v>
      </c>
      <c r="D571" s="45" t="s">
        <v>63</v>
      </c>
      <c r="E571" s="40">
        <f t="shared" si="16"/>
        <v>-4.5319729618874005</v>
      </c>
      <c r="F571" s="41">
        <f t="shared" si="17"/>
        <v>-0.1079041181401762</v>
      </c>
      <c r="G571" s="42">
        <f>VLOOKUP(A571,Skaters!A1:G623,7,FALSE)</f>
        <v>42</v>
      </c>
      <c r="H571" s="43">
        <f>(VLOOKUP($A571,Skaters!$A1:$V623,8,FALSE)-AVERAGE(Skaters!H3:H623))/STDEV(Skaters!H3:H623)</f>
        <v>-0.78687978670753267</v>
      </c>
      <c r="I571" s="33">
        <f>(VLOOKUP($A571,Skaters!$A1:$V623,10,FALSE)-AVERAGE(Skaters!J3:J623))/STDEV(Skaters!J3:J623)</f>
        <v>-0.32411102326357721</v>
      </c>
      <c r="J571" s="33">
        <f>(VLOOKUP($A571,Skaters!$A1:$V623,11,FALSE)-AVERAGE(Skaters!K3:K623))/STDEV(Skaters!K3:K623)</f>
        <v>-0.59779217833019183</v>
      </c>
      <c r="K571" s="33">
        <f>(VLOOKUP($A571,Skaters!$A1:$V623,12,FALSE)-AVERAGE(Skaters!L3:L623))/STDEV(Skaters!L3:L623)</f>
        <v>-0.527849607882098</v>
      </c>
      <c r="L571" s="33">
        <f>(VLOOKUP($A571,Skaters!$A1:$V623,13,FALSE)-AVERAGE(Skaters!M3:M623))/STDEV(Skaters!M3:M623)</f>
        <v>-0.91165608613649762</v>
      </c>
      <c r="M571" s="33">
        <f>(VLOOKUP($A571,Skaters!$A1:$V623,14,FALSE)-AVERAGE(Skaters!N3:N623))/STDEV(Skaters!N3:N623)</f>
        <v>-0.70889373180062221</v>
      </c>
      <c r="N571" s="33">
        <f>(VLOOKUP($A571,Skaters!$A1:$V623,15,FALSE)-AVERAGE(Skaters!O3:O623))/STDEV(Skaters!O3:O623)</f>
        <v>-0.83606182468301005</v>
      </c>
      <c r="O571" s="33">
        <f>(VLOOKUP($A571,Skaters!$A1:$V623,16,FALSE)-AVERAGE(Skaters!P3:P623))/STDEV(Skaters!P3:P623)</f>
        <v>-0.74723970141216645</v>
      </c>
      <c r="P571" s="33">
        <f>(VLOOKUP($A571,Skaters!$A1:$V623,17,FALSE)-AVERAGE(Skaters!Q3:Q623))/STDEV(Skaters!Q3:Q623)</f>
        <v>-1.0177863995923049</v>
      </c>
      <c r="Q571" s="33">
        <f>(VLOOKUP($A571,Skaters!$A1:$V623,18,FALSE)-AVERAGE(Skaters!R3:R623))/STDEV(Skaters!R3:R623)</f>
        <v>-1.1151121480619575</v>
      </c>
      <c r="R571" s="33">
        <f>(VLOOKUP($A571,Skaters!$A1:$V623,19,FALSE)-AVERAGE(Skaters!S3:S623))/STDEV(Skaters!S3:S623)</f>
        <v>-0.36189929020335704</v>
      </c>
      <c r="S571" s="33">
        <f>(VLOOKUP($A571,Skaters!$A1:$V623,20,FALSE)-AVERAGE(Skaters!T3:T623))/STDEV(Skaters!T3:T623)</f>
        <v>-0.5895046509169789</v>
      </c>
      <c r="T571" s="33">
        <f>(VLOOKUP($A571,Skaters!$A1:$V623,21,FALSE)-AVERAGE(Skaters!U3:U623))/STDEV(Skaters!U3:U623)</f>
        <v>-0.59336706278083962</v>
      </c>
      <c r="U571" s="33">
        <f>(VLOOKUP($A571,Skaters!$A1:$V623,22,FALSE)-AVERAGE(Skaters!V3:V623))/STDEV(Skaters!V3:V623)</f>
        <v>-0.93496728557193776</v>
      </c>
      <c r="V571" s="33">
        <f>IFERROR((VLOOKUP($A571,Skaters!A1:X623,23,FALSE)-AVERAGE(Skaters!W3:W623))/STDEV(Skaters!W3:W623),0)</f>
        <v>0</v>
      </c>
      <c r="W571" s="33">
        <f>IFERROR((VLOOKUP($A571,Skaters!A1:X623,24,FALSE)-AVERAGE(Skaters!X3:X623))/STDEV(Skaters!X3:X623),0)</f>
        <v>0</v>
      </c>
    </row>
    <row r="572" spans="1:23" ht="21.25" customHeight="1" x14ac:dyDescent="0.15">
      <c r="A572" s="37" t="s">
        <v>607</v>
      </c>
      <c r="B572" s="38" t="s">
        <v>100</v>
      </c>
      <c r="C572" s="39">
        <v>24</v>
      </c>
      <c r="D572" s="38" t="s">
        <v>66</v>
      </c>
      <c r="E572" s="40">
        <f t="shared" si="16"/>
        <v>-4.5553341381151391</v>
      </c>
      <c r="F572" s="41">
        <f t="shared" si="17"/>
        <v>-0.11388335345287848</v>
      </c>
      <c r="G572" s="42">
        <f>VLOOKUP(A572,Skaters!A1:G623,7,FALSE)</f>
        <v>40</v>
      </c>
      <c r="H572" s="43">
        <f>(VLOOKUP($A572,Skaters!$A1:$V623,8,FALSE)-AVERAGE(Skaters!H3:H623))/STDEV(Skaters!H3:H623)</f>
        <v>-1.3008169420897109</v>
      </c>
      <c r="I572" s="33">
        <f>(VLOOKUP($A572,Skaters!$A1:$V623,10,FALSE)-AVERAGE(Skaters!J3:J623))/STDEV(Skaters!J3:J623)</f>
        <v>-0.67019909569570346</v>
      </c>
      <c r="J572" s="33">
        <f>(VLOOKUP($A572,Skaters!$A1:$V623,11,FALSE)-AVERAGE(Skaters!K3:K623))/STDEV(Skaters!K3:K623)</f>
        <v>-1.022153854781007</v>
      </c>
      <c r="K572" s="33">
        <f>(VLOOKUP($A572,Skaters!$A1:$V623,12,FALSE)-AVERAGE(Skaters!L3:L623))/STDEV(Skaters!L3:L623)</f>
        <v>-0.95722010267464075</v>
      </c>
      <c r="L572" s="33">
        <f>(VLOOKUP($A572,Skaters!$A1:$V623,13,FALSE)-AVERAGE(Skaters!M3:M623))/STDEV(Skaters!M3:M623)</f>
        <v>-1.0244384100408568</v>
      </c>
      <c r="M572" s="33">
        <f>(VLOOKUP($A572,Skaters!$A1:$V623,14,FALSE)-AVERAGE(Skaters!N3:N623))/STDEV(Skaters!N3:N623)</f>
        <v>-0.1488828104192593</v>
      </c>
      <c r="N572" s="33">
        <f>(VLOOKUP($A572,Skaters!$A1:$V623,15,FALSE)-AVERAGE(Skaters!O3:O623))/STDEV(Skaters!O3:O623)</f>
        <v>-0.35510901872515094</v>
      </c>
      <c r="O572" s="33">
        <f>(VLOOKUP($A572,Skaters!$A1:$V623,16,FALSE)-AVERAGE(Skaters!P3:P623))/STDEV(Skaters!P3:P623)</f>
        <v>-0.60886528405136719</v>
      </c>
      <c r="P572" s="33">
        <f>(VLOOKUP($A572,Skaters!$A1:$V623,17,FALSE)-AVERAGE(Skaters!Q3:Q623))/STDEV(Skaters!Q3:Q623)</f>
        <v>-0.28344340265992451</v>
      </c>
      <c r="Q572" s="33">
        <f>(VLOOKUP($A572,Skaters!$A1:$V623,18,FALSE)-AVERAGE(Skaters!R3:R623))/STDEV(Skaters!R3:R623)</f>
        <v>-0.87456847482105393</v>
      </c>
      <c r="R572" s="33">
        <f>(VLOOKUP($A572,Skaters!$A1:$V623,19,FALSE)-AVERAGE(Skaters!S3:S623))/STDEV(Skaters!S3:S623)</f>
        <v>-0.76389437140686078</v>
      </c>
      <c r="S572" s="33">
        <f>(VLOOKUP($A572,Skaters!$A1:$V623,20,FALSE)-AVERAGE(Skaters!T3:T623))/STDEV(Skaters!T3:T623)</f>
        <v>0.64162338366989835</v>
      </c>
      <c r="T572" s="33">
        <f>(VLOOKUP($A572,Skaters!$A1:$V623,21,FALSE)-AVERAGE(Skaters!U3:U623))/STDEV(Skaters!U3:U623)</f>
        <v>0.64702749368546486</v>
      </c>
      <c r="U572" s="33">
        <f>(VLOOKUP($A572,Skaters!$A1:$V623,22,FALSE)-AVERAGE(Skaters!V3:V623))/STDEV(Skaters!V3:V623)</f>
        <v>1.0422487692387723</v>
      </c>
      <c r="V572" s="33">
        <f>IFERROR((VLOOKUP($A572,Skaters!A1:X623,23,FALSE)-AVERAGE(Skaters!W3:W623))/STDEV(Skaters!W3:W623),0)</f>
        <v>0</v>
      </c>
      <c r="W572" s="33">
        <f>IFERROR((VLOOKUP($A572,Skaters!A1:X623,24,FALSE)-AVERAGE(Skaters!X3:X623))/STDEV(Skaters!X3:X623),0)</f>
        <v>0</v>
      </c>
    </row>
    <row r="573" spans="1:23" ht="21.25" customHeight="1" x14ac:dyDescent="0.15">
      <c r="A573" s="44" t="s">
        <v>676</v>
      </c>
      <c r="B573" s="45" t="s">
        <v>135</v>
      </c>
      <c r="C573" s="46">
        <v>20</v>
      </c>
      <c r="D573" s="45" t="s">
        <v>84</v>
      </c>
      <c r="E573" s="40">
        <f t="shared" si="16"/>
        <v>-4.5707910386511701</v>
      </c>
      <c r="F573" s="41">
        <f t="shared" si="17"/>
        <v>-0.11426977596627926</v>
      </c>
      <c r="G573" s="42">
        <f>VLOOKUP(A573,Skaters!A1:G623,7,FALSE)</f>
        <v>40</v>
      </c>
      <c r="H573" s="43">
        <f>(VLOOKUP($A573,Skaters!$A1:$V623,8,FALSE)-AVERAGE(Skaters!H3:H623))/STDEV(Skaters!H3:H623)</f>
        <v>-0.19658100764239139</v>
      </c>
      <c r="I573" s="33">
        <f>(VLOOKUP($A573,Skaters!$A1:$V623,10,FALSE)-AVERAGE(Skaters!J3:J623))/STDEV(Skaters!J3:J623)</f>
        <v>-1.2887939392571375</v>
      </c>
      <c r="J573" s="33">
        <f>(VLOOKUP($A573,Skaters!$A1:$V623,11,FALSE)-AVERAGE(Skaters!K3:K623))/STDEV(Skaters!K3:K623)</f>
        <v>-0.96348862358988874</v>
      </c>
      <c r="K573" s="33">
        <f>(VLOOKUP($A573,Skaters!$A1:$V623,12,FALSE)-AVERAGE(Skaters!L3:L623))/STDEV(Skaters!L3:L623)</f>
        <v>-1.2118712331987733</v>
      </c>
      <c r="L573" s="33">
        <f>(VLOOKUP($A573,Skaters!$A1:$V623,13,FALSE)-AVERAGE(Skaters!M3:M623))/STDEV(Skaters!M3:M623)</f>
        <v>-1.3970687535960369</v>
      </c>
      <c r="M573" s="33">
        <f>(VLOOKUP($A573,Skaters!$A1:$V623,14,FALSE)-AVERAGE(Skaters!N3:N623))/STDEV(Skaters!N3:N623)</f>
        <v>-0.80545373408870802</v>
      </c>
      <c r="N573" s="33">
        <f>(VLOOKUP($A573,Skaters!$A1:$V623,15,FALSE)-AVERAGE(Skaters!O3:O623))/STDEV(Skaters!O3:O623)</f>
        <v>-0.90704833562256915</v>
      </c>
      <c r="O573" s="33">
        <f>(VLOOKUP($A573,Skaters!$A1:$V623,16,FALSE)-AVERAGE(Skaters!P3:P623))/STDEV(Skaters!P3:P623)</f>
        <v>0.34784311075439972</v>
      </c>
      <c r="P573" s="33">
        <f>(VLOOKUP($A573,Skaters!$A1:$V623,17,FALSE)-AVERAGE(Skaters!Q3:Q623))/STDEV(Skaters!Q3:Q623)</f>
        <v>-0.75857181169731147</v>
      </c>
      <c r="Q573" s="33">
        <f>(VLOOKUP($A573,Skaters!$A1:$V623,18,FALSE)-AVERAGE(Skaters!R3:R623))/STDEV(Skaters!R3:R623)</f>
        <v>-0.36223449733993685</v>
      </c>
      <c r="R573" s="33">
        <f>(VLOOKUP($A573,Skaters!$A1:$V623,19,FALSE)-AVERAGE(Skaters!S3:S623))/STDEV(Skaters!S3:S623)</f>
        <v>-1.2002731895439218</v>
      </c>
      <c r="S573" s="33">
        <f>(VLOOKUP($A573,Skaters!$A1:$V623,20,FALSE)-AVERAGE(Skaters!T3:T623))/STDEV(Skaters!T3:T623)</f>
        <v>-0.5927671975926263</v>
      </c>
      <c r="T573" s="33">
        <f>(VLOOKUP($A573,Skaters!$A1:$V623,21,FALSE)-AVERAGE(Skaters!U3:U623))/STDEV(Skaters!U3:U623)</f>
        <v>-0.64690234740083585</v>
      </c>
      <c r="U573" s="33">
        <f>(VLOOKUP($A573,Skaters!$A1:$V623,22,FALSE)-AVERAGE(Skaters!V3:V623))/STDEV(Skaters!V3:V623)</f>
        <v>-1.2078191348136267</v>
      </c>
      <c r="V573" s="33">
        <f>IFERROR((VLOOKUP($A573,Skaters!A1:X623,23,FALSE)-AVERAGE(Skaters!W3:W623))/STDEV(Skaters!W3:W623),0)</f>
        <v>0</v>
      </c>
      <c r="W573" s="33">
        <f>IFERROR((VLOOKUP($A573,Skaters!A1:X623,24,FALSE)-AVERAGE(Skaters!X3:X623))/STDEV(Skaters!X3:X623),0)</f>
        <v>0</v>
      </c>
    </row>
    <row r="574" spans="1:23" ht="21.25" customHeight="1" x14ac:dyDescent="0.15">
      <c r="A574" s="44" t="s">
        <v>606</v>
      </c>
      <c r="B574" s="45" t="s">
        <v>98</v>
      </c>
      <c r="C574" s="46">
        <v>25</v>
      </c>
      <c r="D574" s="45" t="s">
        <v>103</v>
      </c>
      <c r="E574" s="40">
        <f t="shared" si="16"/>
        <v>-4.6102035174392908</v>
      </c>
      <c r="F574" s="41">
        <f t="shared" si="17"/>
        <v>-9.808943654126151E-2</v>
      </c>
      <c r="G574" s="42">
        <f>VLOOKUP(A574,Skaters!A1:G623,7,FALSE)</f>
        <v>47</v>
      </c>
      <c r="H574" s="43">
        <f>(VLOOKUP($A574,Skaters!$A1:$V623,8,FALSE)-AVERAGE(Skaters!H3:H623))/STDEV(Skaters!H3:H623)</f>
        <v>-0.99312981789382848</v>
      </c>
      <c r="I574" s="33">
        <f>(VLOOKUP($A574,Skaters!$A1:$V623,10,FALSE)-AVERAGE(Skaters!J3:J623))/STDEV(Skaters!J3:J623)</f>
        <v>-0.6155287213378059</v>
      </c>
      <c r="J574" s="33">
        <f>(VLOOKUP($A574,Skaters!$A1:$V623,11,FALSE)-AVERAGE(Skaters!K3:K623))/STDEV(Skaters!K3:K623)</f>
        <v>-0.96823980385019481</v>
      </c>
      <c r="K574" s="33">
        <f>(VLOOKUP($A574,Skaters!$A1:$V623,12,FALSE)-AVERAGE(Skaters!L3:L623))/STDEV(Skaters!L3:L623)</f>
        <v>-0.89762776500479158</v>
      </c>
      <c r="L574" s="33">
        <f>(VLOOKUP($A574,Skaters!$A1:$V623,13,FALSE)-AVERAGE(Skaters!M3:M623))/STDEV(Skaters!M3:M623)</f>
        <v>-1.0422942067517229</v>
      </c>
      <c r="M574" s="33">
        <f>(VLOOKUP($A574,Skaters!$A1:$V623,14,FALSE)-AVERAGE(Skaters!N3:N623))/STDEV(Skaters!N3:N623)</f>
        <v>-0.77878403880902736</v>
      </c>
      <c r="N574" s="33">
        <f>(VLOOKUP($A574,Skaters!$A1:$V623,15,FALSE)-AVERAGE(Skaters!O3:O623))/STDEV(Skaters!O3:O623)</f>
        <v>-0.88516753637867196</v>
      </c>
      <c r="O574" s="33">
        <f>(VLOOKUP($A574,Skaters!$A1:$V623,16,FALSE)-AVERAGE(Skaters!P3:P623))/STDEV(Skaters!P3:P623)</f>
        <v>0.21274116017896241</v>
      </c>
      <c r="P574" s="33">
        <f>(VLOOKUP($A574,Skaters!$A1:$V623,17,FALSE)-AVERAGE(Skaters!Q3:Q623))/STDEV(Skaters!Q3:Q623)</f>
        <v>0.55505003903803496</v>
      </c>
      <c r="Q574" s="33">
        <f>(VLOOKUP($A574,Skaters!$A1:$V623,18,FALSE)-AVERAGE(Skaters!R3:R623))/STDEV(Skaters!R3:R623)</f>
        <v>-1.3117144092998581</v>
      </c>
      <c r="R574" s="33">
        <f>(VLOOKUP($A574,Skaters!$A1:$V623,19,FALSE)-AVERAGE(Skaters!S3:S623))/STDEV(Skaters!S3:S623)</f>
        <v>-0.69074104546195847</v>
      </c>
      <c r="S574" s="33">
        <f>(VLOOKUP($A574,Skaters!$A1:$V623,20,FALSE)-AVERAGE(Skaters!T3:T623))/STDEV(Skaters!T3:T623)</f>
        <v>1.2808879890623881</v>
      </c>
      <c r="T574" s="33">
        <f>(VLOOKUP($A574,Skaters!$A1:$V623,21,FALSE)-AVERAGE(Skaters!U3:U623))/STDEV(Skaters!U3:U623)</f>
        <v>1.7476571183531548</v>
      </c>
      <c r="U574" s="33">
        <f>(VLOOKUP($A574,Skaters!$A1:$V623,22,FALSE)-AVERAGE(Skaters!V3:V623))/STDEV(Skaters!V3:V623)</f>
        <v>0.82219595844839055</v>
      </c>
      <c r="V574" s="33">
        <f>IFERROR((VLOOKUP($A574,Skaters!A1:X623,23,FALSE)-AVERAGE(Skaters!W3:W623))/STDEV(Skaters!W3:W623),0)</f>
        <v>0</v>
      </c>
      <c r="W574" s="33">
        <f>IFERROR((VLOOKUP($A574,Skaters!A1:X623,24,FALSE)-AVERAGE(Skaters!X3:X623))/STDEV(Skaters!X3:X623),0)</f>
        <v>0</v>
      </c>
    </row>
    <row r="575" spans="1:23" ht="21.25" customHeight="1" x14ac:dyDescent="0.15">
      <c r="A575" s="44" t="s">
        <v>645</v>
      </c>
      <c r="B575" s="45" t="s">
        <v>119</v>
      </c>
      <c r="C575" s="46">
        <v>25</v>
      </c>
      <c r="D575" s="45" t="s">
        <v>63</v>
      </c>
      <c r="E575" s="40">
        <f t="shared" si="16"/>
        <v>-4.6547849243901309</v>
      </c>
      <c r="F575" s="41">
        <f t="shared" si="17"/>
        <v>-0.11353133961927149</v>
      </c>
      <c r="G575" s="42">
        <f>VLOOKUP(A575,Skaters!A1:G623,7,FALSE)</f>
        <v>41</v>
      </c>
      <c r="H575" s="43">
        <f>(VLOOKUP($A575,Skaters!$A1:$V623,8,FALSE)-AVERAGE(Skaters!H3:H623))/STDEV(Skaters!H3:H623)</f>
        <v>-1.1990721677282212</v>
      </c>
      <c r="I575" s="33">
        <f>(VLOOKUP($A575,Skaters!$A1:$V623,10,FALSE)-AVERAGE(Skaters!J3:J623))/STDEV(Skaters!J3:J623)</f>
        <v>-0.59387155204393915</v>
      </c>
      <c r="J575" s="33">
        <f>(VLOOKUP($A575,Skaters!$A1:$V623,11,FALSE)-AVERAGE(Skaters!K3:K623))/STDEV(Skaters!K3:K623)</f>
        <v>-1.2657537641553198</v>
      </c>
      <c r="K575" s="33">
        <f>(VLOOKUP($A575,Skaters!$A1:$V623,12,FALSE)-AVERAGE(Skaters!L3:L623))/STDEV(Skaters!L3:L623)</f>
        <v>-1.074124607496731</v>
      </c>
      <c r="L575" s="33">
        <f>(VLOOKUP($A575,Skaters!$A1:$V623,13,FALSE)-AVERAGE(Skaters!M3:M623))/STDEV(Skaters!M3:M623)</f>
        <v>-1.0162550969828223</v>
      </c>
      <c r="M575" s="33">
        <f>(VLOOKUP($A575,Skaters!$A1:$V623,14,FALSE)-AVERAGE(Skaters!N3:N623))/STDEV(Skaters!N3:N623)</f>
        <v>-0.74550186099212257</v>
      </c>
      <c r="N575" s="33">
        <f>(VLOOKUP($A575,Skaters!$A1:$V623,15,FALSE)-AVERAGE(Skaters!O3:O623))/STDEV(Skaters!O3:O623)</f>
        <v>-0.86198503648508507</v>
      </c>
      <c r="O575" s="33">
        <f>(VLOOKUP($A575,Skaters!$A1:$V623,16,FALSE)-AVERAGE(Skaters!P3:P623))/STDEV(Skaters!P3:P623)</f>
        <v>-0.49334786624072985</v>
      </c>
      <c r="P575" s="33">
        <f>(VLOOKUP($A575,Skaters!$A1:$V623,17,FALSE)-AVERAGE(Skaters!Q3:Q623))/STDEV(Skaters!Q3:Q623)</f>
        <v>-0.13272551699909188</v>
      </c>
      <c r="Q575" s="33">
        <f>(VLOOKUP($A575,Skaters!$A1:$V623,18,FALSE)-AVERAGE(Skaters!R3:R623))/STDEV(Skaters!R3:R623)</f>
        <v>-0.42357160848223413</v>
      </c>
      <c r="R575" s="33">
        <f>(VLOOKUP($A575,Skaters!$A1:$V623,19,FALSE)-AVERAGE(Skaters!S3:S623))/STDEV(Skaters!S3:S623)</f>
        <v>-0.5571783790623106</v>
      </c>
      <c r="S575" s="33">
        <f>(VLOOKUP($A575,Skaters!$A1:$V623,20,FALSE)-AVERAGE(Skaters!T3:T623))/STDEV(Skaters!T3:T623)</f>
        <v>0.79049533447580944</v>
      </c>
      <c r="T575" s="33">
        <f>(VLOOKUP($A575,Skaters!$A1:$V623,21,FALSE)-AVERAGE(Skaters!U3:U623))/STDEV(Skaters!U3:U623)</f>
        <v>0.95484734000752736</v>
      </c>
      <c r="U575" s="33">
        <f>(VLOOKUP($A575,Skaters!$A1:$V623,22,FALSE)-AVERAGE(Skaters!V3:V623))/STDEV(Skaters!V3:V623)</f>
        <v>0.93151864351192948</v>
      </c>
      <c r="V575" s="33">
        <f>IFERROR((VLOOKUP($A575,Skaters!A1:X623,23,FALSE)-AVERAGE(Skaters!W3:W623))/STDEV(Skaters!W3:W623),0)</f>
        <v>0</v>
      </c>
      <c r="W575" s="33">
        <f>IFERROR((VLOOKUP($A575,Skaters!A1:X623,24,FALSE)-AVERAGE(Skaters!X3:X623))/STDEV(Skaters!X3:X623),0)</f>
        <v>0</v>
      </c>
    </row>
    <row r="576" spans="1:23" ht="21.25" customHeight="1" x14ac:dyDescent="0.15">
      <c r="A576" s="44" t="s">
        <v>682</v>
      </c>
      <c r="B576" s="48" t="s">
        <v>119</v>
      </c>
      <c r="C576" s="49">
        <v>26</v>
      </c>
      <c r="D576" s="48" t="s">
        <v>84</v>
      </c>
      <c r="E576" s="40">
        <f t="shared" si="16"/>
        <v>-4.6728207204894536</v>
      </c>
      <c r="F576" s="41">
        <f t="shared" si="17"/>
        <v>-0.11397123708510863</v>
      </c>
      <c r="G576" s="42">
        <f>VLOOKUP(A576,Skaters!A1:G623,7,FALSE)</f>
        <v>41</v>
      </c>
      <c r="H576" s="43">
        <f>(VLOOKUP($A576,Skaters!$A1:$V623,8,FALSE)-AVERAGE(Skaters!H3:H623))/STDEV(Skaters!H3:H623)</f>
        <v>-1.1187961650862137</v>
      </c>
      <c r="I576" s="33">
        <f>(VLOOKUP($A576,Skaters!$A1:$V623,10,FALSE)-AVERAGE(Skaters!J3:J623))/STDEV(Skaters!J3:J623)</f>
        <v>-1.209878340162085</v>
      </c>
      <c r="J576" s="33">
        <f>(VLOOKUP($A576,Skaters!$A1:$V623,11,FALSE)-AVERAGE(Skaters!K3:K623))/STDEV(Skaters!K3:K623)</f>
        <v>-1.2405052330520352</v>
      </c>
      <c r="K576" s="33">
        <f>(VLOOKUP($A576,Skaters!$A1:$V623,12,FALSE)-AVERAGE(Skaters!L3:L623))/STDEV(Skaters!L3:L623)</f>
        <v>-1.3485265427397017</v>
      </c>
      <c r="L576" s="33">
        <f>(VLOOKUP($A576,Skaters!$A1:$V623,13,FALSE)-AVERAGE(Skaters!M3:M623))/STDEV(Skaters!M3:M623)</f>
        <v>-1.2627795712886531</v>
      </c>
      <c r="M576" s="33">
        <f>(VLOOKUP($A576,Skaters!$A1:$V623,14,FALSE)-AVERAGE(Skaters!N3:N623))/STDEV(Skaters!N3:N623)</f>
        <v>-0.81179376667054781</v>
      </c>
      <c r="N576" s="33">
        <f>(VLOOKUP($A576,Skaters!$A1:$V623,15,FALSE)-AVERAGE(Skaters!O3:O623))/STDEV(Skaters!O3:O623)</f>
        <v>-0.91956444056141051</v>
      </c>
      <c r="O576" s="33">
        <f>(VLOOKUP($A576,Skaters!$A1:$V623,16,FALSE)-AVERAGE(Skaters!P3:P623))/STDEV(Skaters!P3:P623)</f>
        <v>0.4017628588073015</v>
      </c>
      <c r="P576" s="33">
        <f>(VLOOKUP($A576,Skaters!$A1:$V623,17,FALSE)-AVERAGE(Skaters!Q3:Q623))/STDEV(Skaters!Q3:Q623)</f>
        <v>0.89104351655796954</v>
      </c>
      <c r="Q576" s="33">
        <f>(VLOOKUP($A576,Skaters!$A1:$V623,18,FALSE)-AVERAGE(Skaters!R3:R623))/STDEV(Skaters!R3:R623)</f>
        <v>-0.44185599423257121</v>
      </c>
      <c r="R576" s="33">
        <f>(VLOOKUP($A576,Skaters!$A1:$V623,19,FALSE)-AVERAGE(Skaters!S3:S623))/STDEV(Skaters!S3:S623)</f>
        <v>-1.1282511756466262</v>
      </c>
      <c r="S576" s="33">
        <f>(VLOOKUP($A576,Skaters!$A1:$V623,20,FALSE)-AVERAGE(Skaters!T3:T623))/STDEV(Skaters!T3:T623)</f>
        <v>-0.5927671975926263</v>
      </c>
      <c r="T576" s="33">
        <f>(VLOOKUP($A576,Skaters!$A1:$V623,21,FALSE)-AVERAGE(Skaters!U3:U623))/STDEV(Skaters!U3:U623)</f>
        <v>-0.64690234740083585</v>
      </c>
      <c r="U576" s="33">
        <f>(VLOOKUP($A576,Skaters!$A1:$V623,22,FALSE)-AVERAGE(Skaters!V3:V623))/STDEV(Skaters!V3:V623)</f>
        <v>-1.2078191348136267</v>
      </c>
      <c r="V576" s="33">
        <f>IFERROR((VLOOKUP($A576,Skaters!A1:X623,23,FALSE)-AVERAGE(Skaters!W3:W623))/STDEV(Skaters!W3:W623),0)</f>
        <v>0</v>
      </c>
      <c r="W576" s="33">
        <f>IFERROR((VLOOKUP($A576,Skaters!A1:X623,24,FALSE)-AVERAGE(Skaters!X3:X623))/STDEV(Skaters!X3:X623),0)</f>
        <v>0</v>
      </c>
    </row>
    <row r="577" spans="1:23" ht="21.25" customHeight="1" x14ac:dyDescent="0.15">
      <c r="A577" s="37" t="s">
        <v>651</v>
      </c>
      <c r="B577" s="38" t="s">
        <v>186</v>
      </c>
      <c r="C577" s="39">
        <v>24</v>
      </c>
      <c r="D577" s="38" t="s">
        <v>84</v>
      </c>
      <c r="E577" s="40">
        <f t="shared" si="16"/>
        <v>-4.6834174602468384</v>
      </c>
      <c r="F577" s="41">
        <f t="shared" si="17"/>
        <v>-0.11422969415236191</v>
      </c>
      <c r="G577" s="42">
        <f>VLOOKUP(A577,Skaters!A1:G623,7,FALSE)</f>
        <v>41</v>
      </c>
      <c r="H577" s="43">
        <f>(VLOOKUP($A577,Skaters!$A1:$V623,8,FALSE)-AVERAGE(Skaters!H3:H623))/STDEV(Skaters!H3:H623)</f>
        <v>0.10368336569078948</v>
      </c>
      <c r="I577" s="33">
        <f>(VLOOKUP($A577,Skaters!$A1:$V623,10,FALSE)-AVERAGE(Skaters!J3:J623))/STDEV(Skaters!J3:J623)</f>
        <v>-1.1542279317082316</v>
      </c>
      <c r="J577" s="33">
        <f>(VLOOKUP($A577,Skaters!$A1:$V623,11,FALSE)-AVERAGE(Skaters!K3:K623))/STDEV(Skaters!K3:K623)</f>
        <v>-0.95298424185978636</v>
      </c>
      <c r="K577" s="33">
        <f>(VLOOKUP($A577,Skaters!$A1:$V623,12,FALSE)-AVERAGE(Skaters!L3:L623))/STDEV(Skaters!L3:L623)</f>
        <v>-1.1418753476581029</v>
      </c>
      <c r="L577" s="33">
        <f>(VLOOKUP($A577,Skaters!$A1:$V623,13,FALSE)-AVERAGE(Skaters!M3:M623))/STDEV(Skaters!M3:M623)</f>
        <v>-1.1224710844815711</v>
      </c>
      <c r="M577" s="33">
        <f>(VLOOKUP($A577,Skaters!$A1:$V623,14,FALSE)-AVERAGE(Skaters!N3:N623))/STDEV(Skaters!N3:N623)</f>
        <v>-0.8102115012439246</v>
      </c>
      <c r="N577" s="33">
        <f>(VLOOKUP($A577,Skaters!$A1:$V623,15,FALSE)-AVERAGE(Skaters!O3:O623))/STDEV(Skaters!O3:O623)</f>
        <v>-0.91644082883464417</v>
      </c>
      <c r="O577" s="33">
        <f>(VLOOKUP($A577,Skaters!$A1:$V623,16,FALSE)-AVERAGE(Skaters!P3:P623))/STDEV(Skaters!P3:P623)</f>
        <v>0.3671667247536522</v>
      </c>
      <c r="P577" s="33">
        <f>(VLOOKUP($A577,Skaters!$A1:$V623,17,FALSE)-AVERAGE(Skaters!Q3:Q623))/STDEV(Skaters!Q3:Q623)</f>
        <v>1.8707025336611554</v>
      </c>
      <c r="Q577" s="33">
        <f>(VLOOKUP($A577,Skaters!$A1:$V623,18,FALSE)-AVERAGE(Skaters!R3:R623))/STDEV(Skaters!R3:R623)</f>
        <v>-0.9044600981162576</v>
      </c>
      <c r="R577" s="33">
        <f>(VLOOKUP($A577,Skaters!$A1:$V623,19,FALSE)-AVERAGE(Skaters!S3:S623))/STDEV(Skaters!S3:S623)</f>
        <v>-1.0922361645736054</v>
      </c>
      <c r="S577" s="33">
        <f>(VLOOKUP($A577,Skaters!$A1:$V623,20,FALSE)-AVERAGE(Skaters!T3:T623))/STDEV(Skaters!T3:T623)</f>
        <v>-0.5927671975926263</v>
      </c>
      <c r="T577" s="33">
        <f>(VLOOKUP($A577,Skaters!$A1:$V623,21,FALSE)-AVERAGE(Skaters!U3:U623))/STDEV(Skaters!U3:U623)</f>
        <v>-0.64690234740083585</v>
      </c>
      <c r="U577" s="33">
        <f>(VLOOKUP($A577,Skaters!$A1:$V623,22,FALSE)-AVERAGE(Skaters!V3:V623))/STDEV(Skaters!V3:V623)</f>
        <v>-1.2078191348136267</v>
      </c>
      <c r="V577" s="33">
        <f>IFERROR((VLOOKUP($A577,Skaters!A1:X623,23,FALSE)-AVERAGE(Skaters!W3:W623))/STDEV(Skaters!W3:W623),0)</f>
        <v>0</v>
      </c>
      <c r="W577" s="33">
        <f>IFERROR((VLOOKUP($A577,Skaters!A1:X623,24,FALSE)-AVERAGE(Skaters!X3:X623))/STDEV(Skaters!X3:X623),0)</f>
        <v>0</v>
      </c>
    </row>
    <row r="578" spans="1:23" ht="21.25" customHeight="1" x14ac:dyDescent="0.2">
      <c r="A578" s="47" t="s">
        <v>659</v>
      </c>
      <c r="B578" s="38" t="s">
        <v>58</v>
      </c>
      <c r="C578" s="39">
        <v>27</v>
      </c>
      <c r="D578" s="38" t="s">
        <v>60</v>
      </c>
      <c r="E578" s="40">
        <f t="shared" si="16"/>
        <v>-4.7205708382845026</v>
      </c>
      <c r="F578" s="41">
        <f t="shared" si="17"/>
        <v>-0.10490157418410005</v>
      </c>
      <c r="G578" s="42">
        <f>VLOOKUP(A578,Skaters!A1:G623,7,FALSE)</f>
        <v>45</v>
      </c>
      <c r="H578" s="43">
        <f>(VLOOKUP($A578,Skaters!$A1:$V623,8,FALSE)-AVERAGE(Skaters!H3:H623))/STDEV(Skaters!H3:H623)</f>
        <v>-1.7819554746259307</v>
      </c>
      <c r="I578" s="33">
        <f>(VLOOKUP($A578,Skaters!$A1:$V623,10,FALSE)-AVERAGE(Skaters!J3:J623))/STDEV(Skaters!J3:J623)</f>
        <v>-0.55072530852093504</v>
      </c>
      <c r="J578" s="33">
        <f>(VLOOKUP($A578,Skaters!$A1:$V623,11,FALSE)-AVERAGE(Skaters!K3:K623))/STDEV(Skaters!K3:K623)</f>
        <v>-1.2265414594507413</v>
      </c>
      <c r="K578" s="33">
        <f>(VLOOKUP($A578,Skaters!$A1:$V623,12,FALSE)-AVERAGE(Skaters!L3:L623))/STDEV(Skaters!L3:L623)</f>
        <v>-1.0291880352581557</v>
      </c>
      <c r="L578" s="33">
        <f>(VLOOKUP($A578,Skaters!$A1:$V623,13,FALSE)-AVERAGE(Skaters!M3:M623))/STDEV(Skaters!M3:M623)</f>
        <v>-1.2972450546893379</v>
      </c>
      <c r="M578" s="33">
        <f>(VLOOKUP($A578,Skaters!$A1:$V623,14,FALSE)-AVERAGE(Skaters!N3:N623))/STDEV(Skaters!N3:N623)</f>
        <v>-0.80971138136084164</v>
      </c>
      <c r="N578" s="33">
        <f>(VLOOKUP($A578,Skaters!$A1:$V623,15,FALSE)-AVERAGE(Skaters!O3:O623))/STDEV(Skaters!O3:O623)</f>
        <v>-0.91915772931461937</v>
      </c>
      <c r="O578" s="33">
        <f>(VLOOKUP($A578,Skaters!$A1:$V623,16,FALSE)-AVERAGE(Skaters!P3:P623))/STDEV(Skaters!P3:P623)</f>
        <v>-0.38011645925734877</v>
      </c>
      <c r="P578" s="33">
        <f>(VLOOKUP($A578,Skaters!$A1:$V623,17,FALSE)-AVERAGE(Skaters!Q3:Q623))/STDEV(Skaters!Q3:Q623)</f>
        <v>0.62284636061189358</v>
      </c>
      <c r="Q578" s="33">
        <f>(VLOOKUP($A578,Skaters!$A1:$V623,18,FALSE)-AVERAGE(Skaters!R3:R623))/STDEV(Skaters!R3:R623)</f>
        <v>-0.34678482705152053</v>
      </c>
      <c r="R578" s="33">
        <f>(VLOOKUP($A578,Skaters!$A1:$V623,19,FALSE)-AVERAGE(Skaters!S3:S623))/STDEV(Skaters!S3:S623)</f>
        <v>-0.55841576332719733</v>
      </c>
      <c r="S578" s="33">
        <f>(VLOOKUP($A578,Skaters!$A1:$V623,20,FALSE)-AVERAGE(Skaters!T3:T623))/STDEV(Skaters!T3:T623)</f>
        <v>7.3849420824747228E-2</v>
      </c>
      <c r="T578" s="33">
        <f>(VLOOKUP($A578,Skaters!$A1:$V623,21,FALSE)-AVERAGE(Skaters!U3:U623))/STDEV(Skaters!U3:U623)</f>
        <v>4.8162098184099798E-2</v>
      </c>
      <c r="U578" s="33">
        <f>(VLOOKUP($A578,Skaters!$A1:$V623,22,FALSE)-AVERAGE(Skaters!V3:V623))/STDEV(Skaters!V3:V623)</f>
        <v>1.0481647774870237</v>
      </c>
      <c r="V578" s="33">
        <f>IFERROR((VLOOKUP($A578,Skaters!A1:X623,23,FALSE)-AVERAGE(Skaters!W3:W623))/STDEV(Skaters!W3:W623),0)</f>
        <v>0</v>
      </c>
      <c r="W578" s="33">
        <f>IFERROR((VLOOKUP($A578,Skaters!A1:X623,24,FALSE)-AVERAGE(Skaters!X3:X623))/STDEV(Skaters!X3:X623),0)</f>
        <v>0</v>
      </c>
    </row>
    <row r="579" spans="1:23" ht="21.25" customHeight="1" x14ac:dyDescent="0.15">
      <c r="A579" s="44" t="s">
        <v>681</v>
      </c>
      <c r="B579" s="48" t="s">
        <v>100</v>
      </c>
      <c r="C579" s="49">
        <v>29</v>
      </c>
      <c r="D579" s="48" t="s">
        <v>84</v>
      </c>
      <c r="E579" s="40">
        <f t="shared" ref="E579:E623" si="18">(H579*G579*H$2)+(I579*I$2)+(J579*J$2)+(K579*K$2)+(L579*L$2)+(M579*M$2)+(N579*N$2)+(O579*O$2)+(P579*P$2)+(Q579*Q$2)+(R579*R$2)+(S579*S$2)+(T579*T$2)+(U579*U$2)+(V579*V$2)+(W579*W$2)</f>
        <v>-4.7691424019141708</v>
      </c>
      <c r="F579" s="41">
        <f t="shared" ref="F579:F642" si="19">E579/G579</f>
        <v>-0.11922856004785427</v>
      </c>
      <c r="G579" s="42">
        <f>VLOOKUP(A579,Skaters!A1:G623,7,FALSE)</f>
        <v>40</v>
      </c>
      <c r="H579" s="43">
        <f>(VLOOKUP($A579,Skaters!$A1:$V623,8,FALSE)-AVERAGE(Skaters!H3:H623))/STDEV(Skaters!H3:H623)</f>
        <v>-0.61054449177544134</v>
      </c>
      <c r="I579" s="33">
        <f>(VLOOKUP($A579,Skaters!$A1:$V623,10,FALSE)-AVERAGE(Skaters!J3:J623))/STDEV(Skaters!J3:J623)</f>
        <v>-1.1288058466266795</v>
      </c>
      <c r="J579" s="33">
        <f>(VLOOKUP($A579,Skaters!$A1:$V623,11,FALSE)-AVERAGE(Skaters!K3:K623))/STDEV(Skaters!K3:K623)</f>
        <v>-1.1857834197538206</v>
      </c>
      <c r="K579" s="33">
        <f>(VLOOKUP($A579,Skaters!$A1:$V623,12,FALSE)-AVERAGE(Skaters!L3:L623))/STDEV(Skaters!L3:L623)</f>
        <v>-1.2759873140057849</v>
      </c>
      <c r="L579" s="33">
        <f>(VLOOKUP($A579,Skaters!$A1:$V623,13,FALSE)-AVERAGE(Skaters!M3:M623))/STDEV(Skaters!M3:M623)</f>
        <v>-1.4935858264174955</v>
      </c>
      <c r="M579" s="33">
        <f>(VLOOKUP($A579,Skaters!$A1:$V623,14,FALSE)-AVERAGE(Skaters!N3:N623))/STDEV(Skaters!N3:N623)</f>
        <v>-0.7904208821493508</v>
      </c>
      <c r="N579" s="33">
        <f>(VLOOKUP($A579,Skaters!$A1:$V623,15,FALSE)-AVERAGE(Skaters!O3:O623))/STDEV(Skaters!O3:O623)</f>
        <v>-0.87737139785067197</v>
      </c>
      <c r="O579" s="33">
        <f>(VLOOKUP($A579,Skaters!$A1:$V623,16,FALSE)-AVERAGE(Skaters!P3:P623))/STDEV(Skaters!P3:P623)</f>
        <v>0.70202882949425405</v>
      </c>
      <c r="P579" s="33">
        <f>(VLOOKUP($A579,Skaters!$A1:$V623,17,FALSE)-AVERAGE(Skaters!Q3:Q623))/STDEV(Skaters!Q3:Q623)</f>
        <v>0.76653156427472291</v>
      </c>
      <c r="Q579" s="33">
        <f>(VLOOKUP($A579,Skaters!$A1:$V623,18,FALSE)-AVERAGE(Skaters!R3:R623))/STDEV(Skaters!R3:R623)</f>
        <v>-0.78562474075975808</v>
      </c>
      <c r="R579" s="33">
        <f>(VLOOKUP($A579,Skaters!$A1:$V623,19,FALSE)-AVERAGE(Skaters!S3:S623))/STDEV(Skaters!S3:S623)</f>
        <v>-1.109425218250452</v>
      </c>
      <c r="S579" s="33">
        <f>(VLOOKUP($A579,Skaters!$A1:$V623,20,FALSE)-AVERAGE(Skaters!T3:T623))/STDEV(Skaters!T3:T623)</f>
        <v>-0.5927671975926263</v>
      </c>
      <c r="T579" s="33">
        <f>(VLOOKUP($A579,Skaters!$A1:$V623,21,FALSE)-AVERAGE(Skaters!U3:U623))/STDEV(Skaters!U3:U623)</f>
        <v>-0.64690234740083585</v>
      </c>
      <c r="U579" s="33">
        <f>(VLOOKUP($A579,Skaters!$A1:$V623,22,FALSE)-AVERAGE(Skaters!V3:V623))/STDEV(Skaters!V3:V623)</f>
        <v>-1.2078191348136267</v>
      </c>
      <c r="V579" s="33">
        <f>IFERROR((VLOOKUP($A579,Skaters!A1:X623,23,FALSE)-AVERAGE(Skaters!W3:W623))/STDEV(Skaters!W3:W623),0)</f>
        <v>0</v>
      </c>
      <c r="W579" s="33">
        <f>IFERROR((VLOOKUP($A579,Skaters!A1:X623,24,FALSE)-AVERAGE(Skaters!X3:X623))/STDEV(Skaters!X3:X623),0)</f>
        <v>0</v>
      </c>
    </row>
    <row r="580" spans="1:23" ht="21.25" customHeight="1" x14ac:dyDescent="0.15">
      <c r="A580" s="44" t="s">
        <v>592</v>
      </c>
      <c r="B580" s="48" t="s">
        <v>100</v>
      </c>
      <c r="C580" s="49">
        <v>34</v>
      </c>
      <c r="D580" s="48" t="s">
        <v>66</v>
      </c>
      <c r="E580" s="40">
        <f t="shared" si="18"/>
        <v>-4.840303836254388</v>
      </c>
      <c r="F580" s="41">
        <f t="shared" si="19"/>
        <v>-0.12100759590635971</v>
      </c>
      <c r="G580" s="42">
        <f>VLOOKUP(A580,Skaters!A1:G623,7,FALSE)</f>
        <v>40</v>
      </c>
      <c r="H580" s="43">
        <f>(VLOOKUP($A580,Skaters!$A1:$V623,8,FALSE)-AVERAGE(Skaters!H3:H623))/STDEV(Skaters!H3:H623)</f>
        <v>-0.8573269534529967</v>
      </c>
      <c r="I580" s="33">
        <f>(VLOOKUP($A580,Skaters!$A1:$V623,10,FALSE)-AVERAGE(Skaters!J3:J623))/STDEV(Skaters!J3:J623)</f>
        <v>-0.74190815273928812</v>
      </c>
      <c r="J580" s="33">
        <f>(VLOOKUP($A580,Skaters!$A1:$V623,11,FALSE)-AVERAGE(Skaters!K3:K623))/STDEV(Skaters!K3:K623)</f>
        <v>-0.80477663503411134</v>
      </c>
      <c r="K580" s="33">
        <f>(VLOOKUP($A580,Skaters!$A1:$V623,12,FALSE)-AVERAGE(Skaters!L3:L623))/STDEV(Skaters!L3:L623)</f>
        <v>-0.8545952057726206</v>
      </c>
      <c r="L580" s="33">
        <f>(VLOOKUP($A580,Skaters!$A1:$V623,13,FALSE)-AVERAGE(Skaters!M3:M623))/STDEV(Skaters!M3:M623)</f>
        <v>-0.74088052050434172</v>
      </c>
      <c r="M580" s="33">
        <f>(VLOOKUP($A580,Skaters!$A1:$V623,14,FALSE)-AVERAGE(Skaters!N3:N623))/STDEV(Skaters!N3:N623)</f>
        <v>-0.78696849776166178</v>
      </c>
      <c r="N580" s="33">
        <f>(VLOOKUP($A580,Skaters!$A1:$V623,15,FALSE)-AVERAGE(Skaters!O3:O623))/STDEV(Skaters!O3:O623)</f>
        <v>-0.90051632759277278</v>
      </c>
      <c r="O580" s="33">
        <f>(VLOOKUP($A580,Skaters!$A1:$V623,16,FALSE)-AVERAGE(Skaters!P3:P623))/STDEV(Skaters!P3:P623)</f>
        <v>-0.73295112652647476</v>
      </c>
      <c r="P580" s="33">
        <f>(VLOOKUP($A580,Skaters!$A1:$V623,17,FALSE)-AVERAGE(Skaters!Q3:Q623))/STDEV(Skaters!Q3:Q623)</f>
        <v>-4.5353522023078283E-2</v>
      </c>
      <c r="Q580" s="33">
        <f>(VLOOKUP($A580,Skaters!$A1:$V623,18,FALSE)-AVERAGE(Skaters!R3:R623))/STDEV(Skaters!R3:R623)</f>
        <v>-0.91927107385739915</v>
      </c>
      <c r="R580" s="33">
        <f>(VLOOKUP($A580,Skaters!$A1:$V623,19,FALSE)-AVERAGE(Skaters!S3:S623))/STDEV(Skaters!S3:S623)</f>
        <v>-0.81792255820595672</v>
      </c>
      <c r="S580" s="33">
        <f>(VLOOKUP($A580,Skaters!$A1:$V623,20,FALSE)-AVERAGE(Skaters!T3:T623))/STDEV(Skaters!T3:T623)</f>
        <v>-0.5399510625627485</v>
      </c>
      <c r="T580" s="33">
        <f>(VLOOKUP($A580,Skaters!$A1:$V623,21,FALSE)-AVERAGE(Skaters!U3:U623))/STDEV(Skaters!U3:U623)</f>
        <v>-0.54935460319905527</v>
      </c>
      <c r="U580" s="33">
        <f>(VLOOKUP($A580,Skaters!$A1:$V623,22,FALSE)-AVERAGE(Skaters!V3:V623))/STDEV(Skaters!V3:V623)</f>
        <v>0.42647078027284879</v>
      </c>
      <c r="V580" s="33">
        <f>IFERROR((VLOOKUP($A580,Skaters!A1:X623,23,FALSE)-AVERAGE(Skaters!W3:W623))/STDEV(Skaters!W3:W623),0)</f>
        <v>0</v>
      </c>
      <c r="W580" s="33">
        <f>IFERROR((VLOOKUP($A580,Skaters!A1:X623,24,FALSE)-AVERAGE(Skaters!X3:X623))/STDEV(Skaters!X3:X623),0)</f>
        <v>0</v>
      </c>
    </row>
    <row r="581" spans="1:23" ht="21.25" customHeight="1" x14ac:dyDescent="0.15">
      <c r="A581" s="44" t="s">
        <v>539</v>
      </c>
      <c r="B581" s="48" t="s">
        <v>138</v>
      </c>
      <c r="C581" s="49">
        <v>20</v>
      </c>
      <c r="D581" s="48" t="s">
        <v>73</v>
      </c>
      <c r="E581" s="40">
        <f t="shared" si="18"/>
        <v>-4.8568996570673413</v>
      </c>
      <c r="F581" s="41">
        <f t="shared" si="19"/>
        <v>-0.11295115481551957</v>
      </c>
      <c r="G581" s="42">
        <f>VLOOKUP(A581,Skaters!A1:G623,7,FALSE)</f>
        <v>43</v>
      </c>
      <c r="H581" s="43">
        <f>(VLOOKUP($A581,Skaters!$A1:$V623,8,FALSE)-AVERAGE(Skaters!H3:H623))/STDEV(Skaters!H3:H623)</f>
        <v>-1.292760519402814</v>
      </c>
      <c r="I581" s="33">
        <f>(VLOOKUP($A581,Skaters!$A1:$V623,10,FALSE)-AVERAGE(Skaters!J3:J623))/STDEV(Skaters!J3:J623)</f>
        <v>-0.34788243284199521</v>
      </c>
      <c r="J581" s="33">
        <f>(VLOOKUP($A581,Skaters!$A1:$V623,11,FALSE)-AVERAGE(Skaters!K3:K623))/STDEV(Skaters!K3:K623)</f>
        <v>-1.007012291562837</v>
      </c>
      <c r="K581" s="33">
        <f>(VLOOKUP($A581,Skaters!$A1:$V623,12,FALSE)-AVERAGE(Skaters!L3:L623))/STDEV(Skaters!L3:L623)</f>
        <v>-0.79585100022140409</v>
      </c>
      <c r="L581" s="33">
        <f>(VLOOKUP($A581,Skaters!$A1:$V623,13,FALSE)-AVERAGE(Skaters!M3:M623))/STDEV(Skaters!M3:M623)</f>
        <v>-0.32301120505580005</v>
      </c>
      <c r="M581" s="33">
        <f>(VLOOKUP($A581,Skaters!$A1:$V623,14,FALSE)-AVERAGE(Skaters!N3:N623))/STDEV(Skaters!N3:N623)</f>
        <v>-0.71119563511839945</v>
      </c>
      <c r="N581" s="33">
        <f>(VLOOKUP($A581,Skaters!$A1:$V623,15,FALSE)-AVERAGE(Skaters!O3:O623))/STDEV(Skaters!O3:O623)</f>
        <v>-0.83010728660555111</v>
      </c>
      <c r="O581" s="33">
        <f>(VLOOKUP($A581,Skaters!$A1:$V623,16,FALSE)-AVERAGE(Skaters!P3:P623))/STDEV(Skaters!P3:P623)</f>
        <v>-0.74524538494291892</v>
      </c>
      <c r="P581" s="33">
        <f>(VLOOKUP($A581,Skaters!$A1:$V623,17,FALSE)-AVERAGE(Skaters!Q3:Q623))/STDEV(Skaters!Q3:Q623)</f>
        <v>-1.005398966150761</v>
      </c>
      <c r="Q581" s="33">
        <f>(VLOOKUP($A581,Skaters!$A1:$V623,18,FALSE)-AVERAGE(Skaters!R3:R623))/STDEV(Skaters!R3:R623)</f>
        <v>-1.6036410560582386</v>
      </c>
      <c r="R581" s="33">
        <f>(VLOOKUP($A581,Skaters!$A1:$V623,19,FALSE)-AVERAGE(Skaters!S3:S623))/STDEV(Skaters!S3:S623)</f>
        <v>-0.54817065719336144</v>
      </c>
      <c r="S581" s="33">
        <f>(VLOOKUP($A581,Skaters!$A1:$V623,20,FALSE)-AVERAGE(Skaters!T3:T623))/STDEV(Skaters!T3:T623)</f>
        <v>-0.5927671975926263</v>
      </c>
      <c r="T581" s="33">
        <f>(VLOOKUP($A581,Skaters!$A1:$V623,21,FALSE)-AVERAGE(Skaters!U3:U623))/STDEV(Skaters!U3:U623)</f>
        <v>-0.62132604324817953</v>
      </c>
      <c r="U581" s="33">
        <f>(VLOOKUP($A581,Skaters!$A1:$V623,22,FALSE)-AVERAGE(Skaters!V3:V623))/STDEV(Skaters!V3:V623)</f>
        <v>-1.2078191348136267</v>
      </c>
      <c r="V581" s="33">
        <f>IFERROR((VLOOKUP($A581,Skaters!A1:X623,23,FALSE)-AVERAGE(Skaters!W3:W623))/STDEV(Skaters!W3:W623),0)</f>
        <v>0</v>
      </c>
      <c r="W581" s="33">
        <f>IFERROR((VLOOKUP($A581,Skaters!A1:X623,24,FALSE)-AVERAGE(Skaters!X3:X623))/STDEV(Skaters!X3:X623),0)</f>
        <v>0</v>
      </c>
    </row>
    <row r="582" spans="1:23" ht="21.25" customHeight="1" x14ac:dyDescent="0.15">
      <c r="A582" s="44" t="s">
        <v>626</v>
      </c>
      <c r="B582" s="45" t="s">
        <v>138</v>
      </c>
      <c r="C582" s="46">
        <v>27</v>
      </c>
      <c r="D582" s="45" t="s">
        <v>84</v>
      </c>
      <c r="E582" s="40">
        <f t="shared" si="18"/>
        <v>-4.8808265973923213</v>
      </c>
      <c r="F582" s="41">
        <f t="shared" si="19"/>
        <v>-0.11350759528819351</v>
      </c>
      <c r="G582" s="42">
        <f>VLOOKUP(A582,Skaters!A1:G623,7,FALSE)</f>
        <v>43</v>
      </c>
      <c r="H582" s="43">
        <f>(VLOOKUP($A582,Skaters!$A1:$V623,8,FALSE)-AVERAGE(Skaters!H3:H623))/STDEV(Skaters!H3:H623)</f>
        <v>-0.6813490078059431</v>
      </c>
      <c r="I582" s="33">
        <f>(VLOOKUP($A582,Skaters!$A1:$V623,10,FALSE)-AVERAGE(Skaters!J3:J623))/STDEV(Skaters!J3:J623)</f>
        <v>-1.2095955712915125</v>
      </c>
      <c r="J582" s="33">
        <f>(VLOOKUP($A582,Skaters!$A1:$V623,11,FALSE)-AVERAGE(Skaters!K3:K623))/STDEV(Skaters!K3:K623)</f>
        <v>-0.74046187017445364</v>
      </c>
      <c r="K582" s="33">
        <f>(VLOOKUP($A582,Skaters!$A1:$V623,12,FALSE)-AVERAGE(Skaters!L3:L623))/STDEV(Skaters!L3:L623)</f>
        <v>-1.0345973997527713</v>
      </c>
      <c r="L582" s="33">
        <f>(VLOOKUP($A582,Skaters!$A1:$V623,13,FALSE)-AVERAGE(Skaters!M3:M623))/STDEV(Skaters!M3:M623)</f>
        <v>-1.025904571059387</v>
      </c>
      <c r="M582" s="33">
        <f>(VLOOKUP($A582,Skaters!$A1:$V623,14,FALSE)-AVERAGE(Skaters!N3:N623))/STDEV(Skaters!N3:N623)</f>
        <v>-0.7969239424282053</v>
      </c>
      <c r="N582" s="33">
        <f>(VLOOKUP($A582,Skaters!$A1:$V623,15,FALSE)-AVERAGE(Skaters!O3:O623))/STDEV(Skaters!O3:O623)</f>
        <v>-0.89020934164633403</v>
      </c>
      <c r="O582" s="33">
        <f>(VLOOKUP($A582,Skaters!$A1:$V623,16,FALSE)-AVERAGE(Skaters!P3:P623))/STDEV(Skaters!P3:P623)</f>
        <v>0.28160069049109321</v>
      </c>
      <c r="P582" s="33">
        <f>(VLOOKUP($A582,Skaters!$A1:$V623,17,FALSE)-AVERAGE(Skaters!Q3:Q623))/STDEV(Skaters!Q3:Q623)</f>
        <v>0.12774826547383067</v>
      </c>
      <c r="Q582" s="33">
        <f>(VLOOKUP($A582,Skaters!$A1:$V623,18,FALSE)-AVERAGE(Skaters!R3:R623))/STDEV(Skaters!R3:R623)</f>
        <v>-1.2962559337117276</v>
      </c>
      <c r="R582" s="33">
        <f>(VLOOKUP($A582,Skaters!$A1:$V623,19,FALSE)-AVERAGE(Skaters!S3:S623))/STDEV(Skaters!S3:S623)</f>
        <v>-1.1762737139500978</v>
      </c>
      <c r="S582" s="33">
        <f>(VLOOKUP($A582,Skaters!$A1:$V623,20,FALSE)-AVERAGE(Skaters!T3:T623))/STDEV(Skaters!T3:T623)</f>
        <v>-0.5927671975926263</v>
      </c>
      <c r="T582" s="33">
        <f>(VLOOKUP($A582,Skaters!$A1:$V623,21,FALSE)-AVERAGE(Skaters!U3:U623))/STDEV(Skaters!U3:U623)</f>
        <v>-0.64690234740083585</v>
      </c>
      <c r="U582" s="33">
        <f>(VLOOKUP($A582,Skaters!$A1:$V623,22,FALSE)-AVERAGE(Skaters!V3:V623))/STDEV(Skaters!V3:V623)</f>
        <v>-1.2078191348136267</v>
      </c>
      <c r="V582" s="33">
        <f>IFERROR((VLOOKUP($A582,Skaters!A1:X623,23,FALSE)-AVERAGE(Skaters!W3:W623))/STDEV(Skaters!W3:W623),0)</f>
        <v>0</v>
      </c>
      <c r="W582" s="33">
        <f>IFERROR((VLOOKUP($A582,Skaters!A1:X623,24,FALSE)-AVERAGE(Skaters!X3:X623))/STDEV(Skaters!X3:X623),0)</f>
        <v>0</v>
      </c>
    </row>
    <row r="583" spans="1:23" ht="21.25" customHeight="1" x14ac:dyDescent="0.2">
      <c r="A583" s="47" t="s">
        <v>670</v>
      </c>
      <c r="B583" s="38" t="s">
        <v>94</v>
      </c>
      <c r="C583" s="39">
        <v>25</v>
      </c>
      <c r="D583" s="38" t="s">
        <v>63</v>
      </c>
      <c r="E583" s="40">
        <f t="shared" si="18"/>
        <v>-4.8815844157203392</v>
      </c>
      <c r="F583" s="41">
        <f t="shared" si="19"/>
        <v>-0.11094510035728043</v>
      </c>
      <c r="G583" s="42">
        <f>VLOOKUP(A583,Skaters!A1:G623,7,FALSE)</f>
        <v>44</v>
      </c>
      <c r="H583" s="43">
        <f>(VLOOKUP($A583,Skaters!$A1:$V623,8,FALSE)-AVERAGE(Skaters!H3:H623))/STDEV(Skaters!H3:H623)</f>
        <v>-1.9766747136561045</v>
      </c>
      <c r="I583" s="33">
        <f>(VLOOKUP($A583,Skaters!$A1:$V623,10,FALSE)-AVERAGE(Skaters!J3:J623))/STDEV(Skaters!J3:J623)</f>
        <v>-0.77307642025369694</v>
      </c>
      <c r="J583" s="33">
        <f>(VLOOKUP($A583,Skaters!$A1:$V623,11,FALSE)-AVERAGE(Skaters!K3:K623))/STDEV(Skaters!K3:K623)</f>
        <v>-1.2069595698822735</v>
      </c>
      <c r="K583" s="33">
        <f>(VLOOKUP($A583,Skaters!$A1:$V623,12,FALSE)-AVERAGE(Skaters!L3:L623))/STDEV(Skaters!L3:L623)</f>
        <v>-1.1216657120600411</v>
      </c>
      <c r="L583" s="33">
        <f>(VLOOKUP($A583,Skaters!$A1:$V623,13,FALSE)-AVERAGE(Skaters!M3:M623))/STDEV(Skaters!M3:M623)</f>
        <v>-1.1596573642323849</v>
      </c>
      <c r="M583" s="33">
        <f>(VLOOKUP($A583,Skaters!$A1:$V623,14,FALSE)-AVERAGE(Skaters!N3:N623))/STDEV(Skaters!N3:N623)</f>
        <v>-0.80563815021741281</v>
      </c>
      <c r="N583" s="33">
        <f>(VLOOKUP($A583,Skaters!$A1:$V623,15,FALSE)-AVERAGE(Skaters!O3:O623))/STDEV(Skaters!O3:O623)</f>
        <v>-0.92037446408994328</v>
      </c>
      <c r="O583" s="33">
        <f>(VLOOKUP($A583,Skaters!$A1:$V623,16,FALSE)-AVERAGE(Skaters!P3:P623))/STDEV(Skaters!P3:P623)</f>
        <v>-0.76269981517563945</v>
      </c>
      <c r="P583" s="33">
        <f>(VLOOKUP($A583,Skaters!$A1:$V623,17,FALSE)-AVERAGE(Skaters!Q3:Q623))/STDEV(Skaters!Q3:Q623)</f>
        <v>0.6585258876463026</v>
      </c>
      <c r="Q583" s="33">
        <f>(VLOOKUP($A583,Skaters!$A1:$V623,18,FALSE)-AVERAGE(Skaters!R3:R623))/STDEV(Skaters!R3:R623)</f>
        <v>-5.8816782086401238E-2</v>
      </c>
      <c r="R583" s="33">
        <f>(VLOOKUP($A583,Skaters!$A1:$V623,19,FALSE)-AVERAGE(Skaters!S3:S623))/STDEV(Skaters!S3:S623)</f>
        <v>-0.65835851229051734</v>
      </c>
      <c r="S583" s="33">
        <f>(VLOOKUP($A583,Skaters!$A1:$V623,20,FALSE)-AVERAGE(Skaters!T3:T623))/STDEV(Skaters!T3:T623)</f>
        <v>-0.59080430305436871</v>
      </c>
      <c r="T583" s="33">
        <f>(VLOOKUP($A583,Skaters!$A1:$V623,21,FALSE)-AVERAGE(Skaters!U3:U623))/STDEV(Skaters!U3:U623)</f>
        <v>-0.61446749532772105</v>
      </c>
      <c r="U583" s="33">
        <f>(VLOOKUP($A583,Skaters!$A1:$V623,22,FALSE)-AVERAGE(Skaters!V3:V623))/STDEV(Skaters!V3:V623)</f>
        <v>-0.93674969938931441</v>
      </c>
      <c r="V583" s="33">
        <f>IFERROR((VLOOKUP($A583,Skaters!A1:X623,23,FALSE)-AVERAGE(Skaters!W3:W623))/STDEV(Skaters!W3:W623),0)</f>
        <v>0</v>
      </c>
      <c r="W583" s="33">
        <f>IFERROR((VLOOKUP($A583,Skaters!A1:X623,24,FALSE)-AVERAGE(Skaters!X3:X623))/STDEV(Skaters!X3:X623),0)</f>
        <v>0</v>
      </c>
    </row>
    <row r="584" spans="1:23" ht="21.25" customHeight="1" x14ac:dyDescent="0.15">
      <c r="A584" s="44" t="s">
        <v>497</v>
      </c>
      <c r="B584" s="45" t="s">
        <v>163</v>
      </c>
      <c r="C584" s="46">
        <v>27</v>
      </c>
      <c r="D584" s="45" t="s">
        <v>60</v>
      </c>
      <c r="E584" s="40">
        <f t="shared" si="18"/>
        <v>-4.9446490132771359</v>
      </c>
      <c r="F584" s="41">
        <f t="shared" si="19"/>
        <v>-0.11772973841136038</v>
      </c>
      <c r="G584" s="42">
        <f>VLOOKUP(A584,Skaters!A1:G623,7,FALSE)</f>
        <v>42</v>
      </c>
      <c r="H584" s="43">
        <f>(VLOOKUP($A584,Skaters!$A1:$V623,8,FALSE)-AVERAGE(Skaters!H3:H623))/STDEV(Skaters!H3:H623)</f>
        <v>-1.1704988432624592</v>
      </c>
      <c r="I584" s="33">
        <f>(VLOOKUP($A584,Skaters!$A1:$V623,10,FALSE)-AVERAGE(Skaters!J3:J623))/STDEV(Skaters!J3:J623)</f>
        <v>-0.6611425299305973</v>
      </c>
      <c r="J584" s="33">
        <f>(VLOOKUP($A584,Skaters!$A1:$V623,11,FALSE)-AVERAGE(Skaters!K3:K623))/STDEV(Skaters!K3:K623)</f>
        <v>-0.45886076384243263</v>
      </c>
      <c r="K584" s="33">
        <f>(VLOOKUP($A584,Skaters!$A1:$V623,12,FALSE)-AVERAGE(Skaters!L3:L623))/STDEV(Skaters!L3:L623)</f>
        <v>-0.59946540579224328</v>
      </c>
      <c r="L584" s="33">
        <f>(VLOOKUP($A584,Skaters!$A1:$V623,13,FALSE)-AVERAGE(Skaters!M3:M623))/STDEV(Skaters!M3:M623)</f>
        <v>-0.45370603978269725</v>
      </c>
      <c r="M584" s="33">
        <f>(VLOOKUP($A584,Skaters!$A1:$V623,14,FALSE)-AVERAGE(Skaters!N3:N623))/STDEV(Skaters!N3:N623)</f>
        <v>-0.53827756493655599</v>
      </c>
      <c r="N584" s="33">
        <f>(VLOOKUP($A584,Skaters!$A1:$V623,15,FALSE)-AVERAGE(Skaters!O3:O623))/STDEV(Skaters!O3:O623)</f>
        <v>-0.6119276205600791</v>
      </c>
      <c r="O584" s="33">
        <f>(VLOOKUP($A584,Skaters!$A1:$V623,16,FALSE)-AVERAGE(Skaters!P3:P623))/STDEV(Skaters!P3:P623)</f>
        <v>-0.87384645237688607</v>
      </c>
      <c r="P584" s="33">
        <f>(VLOOKUP($A584,Skaters!$A1:$V623,17,FALSE)-AVERAGE(Skaters!Q3:Q623))/STDEV(Skaters!Q3:Q623)</f>
        <v>-0.33111253470664997</v>
      </c>
      <c r="Q584" s="33">
        <f>(VLOOKUP($A584,Skaters!$A1:$V623,18,FALSE)-AVERAGE(Skaters!R3:R623))/STDEV(Skaters!R3:R623)</f>
        <v>-1.8851656067844429</v>
      </c>
      <c r="R584" s="33">
        <f>(VLOOKUP($A584,Skaters!$A1:$V623,19,FALSE)-AVERAGE(Skaters!S3:S623))/STDEV(Skaters!S3:S623)</f>
        <v>-0.82884764251197096</v>
      </c>
      <c r="S584" s="33">
        <f>(VLOOKUP($A584,Skaters!$A1:$V623,20,FALSE)-AVERAGE(Skaters!T3:T623))/STDEV(Skaters!T3:T623)</f>
        <v>-5.4008043441601698E-2</v>
      </c>
      <c r="T584" s="33">
        <f>(VLOOKUP($A584,Skaters!$A1:$V623,21,FALSE)-AVERAGE(Skaters!U3:U623))/STDEV(Skaters!U3:U623)</f>
        <v>-0.11797905613538565</v>
      </c>
      <c r="U584" s="33">
        <f>(VLOOKUP($A584,Skaters!$A1:$V623,22,FALSE)-AVERAGE(Skaters!V3:V623))/STDEV(Skaters!V3:V623)</f>
        <v>1.1151117928458465</v>
      </c>
      <c r="V584" s="33">
        <f>IFERROR((VLOOKUP($A584,Skaters!A1:X623,23,FALSE)-AVERAGE(Skaters!W3:W623))/STDEV(Skaters!W3:W623),0)</f>
        <v>0</v>
      </c>
      <c r="W584" s="33">
        <f>IFERROR((VLOOKUP($A584,Skaters!A1:X623,24,FALSE)-AVERAGE(Skaters!X3:X623))/STDEV(Skaters!X3:X623),0)</f>
        <v>0</v>
      </c>
    </row>
    <row r="585" spans="1:23" ht="21.25" customHeight="1" x14ac:dyDescent="0.15">
      <c r="A585" s="44" t="s">
        <v>698</v>
      </c>
      <c r="B585" s="48" t="s">
        <v>61</v>
      </c>
      <c r="C585" s="49">
        <v>27</v>
      </c>
      <c r="D585" s="48" t="s">
        <v>84</v>
      </c>
      <c r="E585" s="40">
        <f t="shared" si="18"/>
        <v>-4.9512891450397607</v>
      </c>
      <c r="F585" s="41">
        <f t="shared" si="19"/>
        <v>-0.11514625918697118</v>
      </c>
      <c r="G585" s="42">
        <f>VLOOKUP(A585,Skaters!A1:G623,7,FALSE)</f>
        <v>43</v>
      </c>
      <c r="H585" s="43">
        <f>(VLOOKUP($A585,Skaters!$A1:$V623,8,FALSE)-AVERAGE(Skaters!H3:H623))/STDEV(Skaters!H3:H623)</f>
        <v>-2.6758709166420349</v>
      </c>
      <c r="I585" s="33">
        <f>(VLOOKUP($A585,Skaters!$A1:$V623,10,FALSE)-AVERAGE(Skaters!J3:J623))/STDEV(Skaters!J3:J623)</f>
        <v>-1.275590256106649</v>
      </c>
      <c r="J585" s="33">
        <f>(VLOOKUP($A585,Skaters!$A1:$V623,11,FALSE)-AVERAGE(Skaters!K3:K623))/STDEV(Skaters!K3:K623)</f>
        <v>-1.4716004313951625</v>
      </c>
      <c r="K585" s="33">
        <f>(VLOOKUP($A585,Skaters!$A1:$V623,12,FALSE)-AVERAGE(Skaters!L3:L623))/STDEV(Skaters!L3:L623)</f>
        <v>-1.5245091626461269</v>
      </c>
      <c r="L585" s="33">
        <f>(VLOOKUP($A585,Skaters!$A1:$V623,13,FALSE)-AVERAGE(Skaters!M3:M623))/STDEV(Skaters!M3:M623)</f>
        <v>-1.8346408241793792</v>
      </c>
      <c r="M585" s="33">
        <f>(VLOOKUP($A585,Skaters!$A1:$V623,14,FALSE)-AVERAGE(Skaters!N3:N623))/STDEV(Skaters!N3:N623)</f>
        <v>-0.81564074977325218</v>
      </c>
      <c r="N585" s="33">
        <f>(VLOOKUP($A585,Skaters!$A1:$V623,15,FALSE)-AVERAGE(Skaters!O3:O623))/STDEV(Skaters!O3:O623)</f>
        <v>-0.92715891954710461</v>
      </c>
      <c r="O585" s="33">
        <f>(VLOOKUP($A585,Skaters!$A1:$V623,16,FALSE)-AVERAGE(Skaters!P3:P623))/STDEV(Skaters!P3:P623)</f>
        <v>-0.5579243575156434</v>
      </c>
      <c r="P585" s="33">
        <f>(VLOOKUP($A585,Skaters!$A1:$V623,17,FALSE)-AVERAGE(Skaters!Q3:Q623))/STDEV(Skaters!Q3:Q623)</f>
        <v>-0.5409816803513654</v>
      </c>
      <c r="Q585" s="33">
        <f>(VLOOKUP($A585,Skaters!$A1:$V623,18,FALSE)-AVERAGE(Skaters!R3:R623))/STDEV(Skaters!R3:R623)</f>
        <v>1.1156256437041783</v>
      </c>
      <c r="R585" s="33">
        <f>(VLOOKUP($A585,Skaters!$A1:$V623,19,FALSE)-AVERAGE(Skaters!S3:S623))/STDEV(Skaters!S3:S623)</f>
        <v>-1.1681397267471805</v>
      </c>
      <c r="S585" s="33">
        <f>(VLOOKUP($A585,Skaters!$A1:$V623,20,FALSE)-AVERAGE(Skaters!T3:T623))/STDEV(Skaters!T3:T623)</f>
        <v>-0.5927671975926263</v>
      </c>
      <c r="T585" s="33">
        <f>(VLOOKUP($A585,Skaters!$A1:$V623,21,FALSE)-AVERAGE(Skaters!U3:U623))/STDEV(Skaters!U3:U623)</f>
        <v>-0.64690234740083585</v>
      </c>
      <c r="U585" s="33">
        <f>(VLOOKUP($A585,Skaters!$A1:$V623,22,FALSE)-AVERAGE(Skaters!V3:V623))/STDEV(Skaters!V3:V623)</f>
        <v>-1.2078191348136267</v>
      </c>
      <c r="V585" s="33">
        <f>IFERROR((VLOOKUP($A585,Skaters!A1:X623,23,FALSE)-AVERAGE(Skaters!W3:W623))/STDEV(Skaters!W3:W623),0)</f>
        <v>0</v>
      </c>
      <c r="W585" s="33">
        <f>IFERROR((VLOOKUP($A585,Skaters!A1:X623,24,FALSE)-AVERAGE(Skaters!X3:X623))/STDEV(Skaters!X3:X623),0)</f>
        <v>0</v>
      </c>
    </row>
    <row r="586" spans="1:23" ht="21.25" customHeight="1" x14ac:dyDescent="0.2">
      <c r="A586" s="47" t="s">
        <v>679</v>
      </c>
      <c r="B586" s="38" t="s">
        <v>78</v>
      </c>
      <c r="C586" s="39">
        <v>36</v>
      </c>
      <c r="D586" s="38" t="s">
        <v>59</v>
      </c>
      <c r="E586" s="40">
        <f t="shared" si="18"/>
        <v>-4.9663407417271861</v>
      </c>
      <c r="F586" s="41">
        <f t="shared" si="19"/>
        <v>-0.10796392916798231</v>
      </c>
      <c r="G586" s="42">
        <f>VLOOKUP(A586,Skaters!A1:G623,7,FALSE)</f>
        <v>46</v>
      </c>
      <c r="H586" s="43">
        <f>(VLOOKUP($A586,Skaters!$A1:$V623,8,FALSE)-AVERAGE(Skaters!H3:H623))/STDEV(Skaters!H3:H623)</f>
        <v>-1.9054998412740893</v>
      </c>
      <c r="I586" s="33">
        <f>(VLOOKUP($A586,Skaters!$A1:$V623,10,FALSE)-AVERAGE(Skaters!J3:J623))/STDEV(Skaters!J3:J623)</f>
        <v>-0.8069555119355909</v>
      </c>
      <c r="J586" s="33">
        <f>(VLOOKUP($A586,Skaters!$A1:$V623,11,FALSE)-AVERAGE(Skaters!K3:K623))/STDEV(Skaters!K3:K623)</f>
        <v>-1.218350068610029</v>
      </c>
      <c r="K586" s="33">
        <f>(VLOOKUP($A586,Skaters!$A1:$V623,12,FALSE)-AVERAGE(Skaters!L3:L623))/STDEV(Skaters!L3:L623)</f>
        <v>-1.1447766203785836</v>
      </c>
      <c r="L586" s="33">
        <f>(VLOOKUP($A586,Skaters!$A1:$V623,13,FALSE)-AVERAGE(Skaters!M3:M623))/STDEV(Skaters!M3:M623)</f>
        <v>-1.3393845012162056</v>
      </c>
      <c r="M586" s="33">
        <f>(VLOOKUP($A586,Skaters!$A1:$V623,14,FALSE)-AVERAGE(Skaters!N3:N623))/STDEV(Skaters!N3:N623)</f>
        <v>-0.78455671167420882</v>
      </c>
      <c r="N586" s="33">
        <f>(VLOOKUP($A586,Skaters!$A1:$V623,15,FALSE)-AVERAGE(Skaters!O3:O623))/STDEV(Skaters!O3:O623)</f>
        <v>-0.89827526456813567</v>
      </c>
      <c r="O586" s="33">
        <f>(VLOOKUP($A586,Skaters!$A1:$V623,16,FALSE)-AVERAGE(Skaters!P3:P623))/STDEV(Skaters!P3:P623)</f>
        <v>-0.67796472249656314</v>
      </c>
      <c r="P586" s="33">
        <f>(VLOOKUP($A586,Skaters!$A1:$V623,17,FALSE)-AVERAGE(Skaters!Q3:Q623))/STDEV(Skaters!Q3:Q623)</f>
        <v>0.15593375135866444</v>
      </c>
      <c r="Q586" s="33">
        <f>(VLOOKUP($A586,Skaters!$A1:$V623,18,FALSE)-AVERAGE(Skaters!R3:R623))/STDEV(Skaters!R3:R623)</f>
        <v>-2.5410672900662134E-2</v>
      </c>
      <c r="R586" s="33">
        <f>(VLOOKUP($A586,Skaters!$A1:$V623,19,FALSE)-AVERAGE(Skaters!S3:S623))/STDEV(Skaters!S3:S623)</f>
        <v>-0.60406351162536731</v>
      </c>
      <c r="S586" s="33">
        <f>(VLOOKUP($A586,Skaters!$A1:$V623,20,FALSE)-AVERAGE(Skaters!T3:T623))/STDEV(Skaters!T3:T623)</f>
        <v>0.73699970065599085</v>
      </c>
      <c r="T586" s="33">
        <f>(VLOOKUP($A586,Skaters!$A1:$V623,21,FALSE)-AVERAGE(Skaters!U3:U623))/STDEV(Skaters!U3:U623)</f>
        <v>0.51862400901458916</v>
      </c>
      <c r="U586" s="33">
        <f>(VLOOKUP($A586,Skaters!$A1:$V623,22,FALSE)-AVERAGE(Skaters!V3:V623))/STDEV(Skaters!V3:V623)</f>
        <v>1.2406232137700257</v>
      </c>
      <c r="V586" s="33">
        <f>IFERROR((VLOOKUP($A586,Skaters!A1:X623,23,FALSE)-AVERAGE(Skaters!W3:W623))/STDEV(Skaters!W3:W623),0)</f>
        <v>0</v>
      </c>
      <c r="W586" s="33">
        <f>IFERROR((VLOOKUP($A586,Skaters!A1:X623,24,FALSE)-AVERAGE(Skaters!X3:X623))/STDEV(Skaters!X3:X623),0)</f>
        <v>0</v>
      </c>
    </row>
    <row r="587" spans="1:23" ht="21.25" customHeight="1" x14ac:dyDescent="0.15">
      <c r="A587" s="37" t="s">
        <v>667</v>
      </c>
      <c r="B587" s="38" t="s">
        <v>95</v>
      </c>
      <c r="C587" s="39">
        <v>29</v>
      </c>
      <c r="D587" s="38" t="s">
        <v>59</v>
      </c>
      <c r="E587" s="40">
        <f t="shared" si="18"/>
        <v>-4.9752389533198889</v>
      </c>
      <c r="F587" s="41">
        <f t="shared" si="19"/>
        <v>-0.12438097383299722</v>
      </c>
      <c r="G587" s="42">
        <f>VLOOKUP(A587,Skaters!A1:G623,7,FALSE)</f>
        <v>40</v>
      </c>
      <c r="H587" s="43">
        <f>(VLOOKUP($A587,Skaters!$A1:$V623,8,FALSE)-AVERAGE(Skaters!H3:H623))/STDEV(Skaters!H3:H623)</f>
        <v>-1.2843764464080227</v>
      </c>
      <c r="I587" s="33">
        <f>(VLOOKUP($A587,Skaters!$A1:$V623,10,FALSE)-AVERAGE(Skaters!J3:J623))/STDEV(Skaters!J3:J623)</f>
        <v>-0.69631657655432078</v>
      </c>
      <c r="J587" s="33">
        <f>(VLOOKUP($A587,Skaters!$A1:$V623,11,FALSE)-AVERAGE(Skaters!K3:K623))/STDEV(Skaters!K3:K623)</f>
        <v>-1.0642360088654479</v>
      </c>
      <c r="K587" s="33">
        <f>(VLOOKUP($A587,Skaters!$A1:$V623,12,FALSE)-AVERAGE(Skaters!L3:L623))/STDEV(Skaters!L3:L623)</f>
        <v>-0.99593410387300718</v>
      </c>
      <c r="L587" s="33">
        <f>(VLOOKUP($A587,Skaters!$A1:$V623,13,FALSE)-AVERAGE(Skaters!M3:M623))/STDEV(Skaters!M3:M623)</f>
        <v>-1.4993737838345265</v>
      </c>
      <c r="M587" s="33">
        <f>(VLOOKUP($A587,Skaters!$A1:$V623,14,FALSE)-AVERAGE(Skaters!N3:N623))/STDEV(Skaters!N3:N623)</f>
        <v>-0.7829126161487967</v>
      </c>
      <c r="N587" s="33">
        <f>(VLOOKUP($A587,Skaters!$A1:$V623,15,FALSE)-AVERAGE(Skaters!O3:O623))/STDEV(Skaters!O3:O623)</f>
        <v>-0.89674755160635244</v>
      </c>
      <c r="O587" s="33">
        <f>(VLOOKUP($A587,Skaters!$A1:$V623,16,FALSE)-AVERAGE(Skaters!P3:P623))/STDEV(Skaters!P3:P623)</f>
        <v>-0.35250863594976584</v>
      </c>
      <c r="P587" s="33">
        <f>(VLOOKUP($A587,Skaters!$A1:$V623,17,FALSE)-AVERAGE(Skaters!Q3:Q623))/STDEV(Skaters!Q3:Q623)</f>
        <v>0.15424072642507655</v>
      </c>
      <c r="Q587" s="33">
        <f>(VLOOKUP($A587,Skaters!$A1:$V623,18,FALSE)-AVERAGE(Skaters!R3:R623))/STDEV(Skaters!R3:R623)</f>
        <v>-0.46605639650947506</v>
      </c>
      <c r="R587" s="33">
        <f>(VLOOKUP($A587,Skaters!$A1:$V623,19,FALSE)-AVERAGE(Skaters!S3:S623))/STDEV(Skaters!S3:S623)</f>
        <v>-0.60852179462613232</v>
      </c>
      <c r="S587" s="33">
        <f>(VLOOKUP($A587,Skaters!$A1:$V623,20,FALSE)-AVERAGE(Skaters!T3:T623))/STDEV(Skaters!T3:T623)</f>
        <v>0.25115299681534736</v>
      </c>
      <c r="T587" s="33">
        <f>(VLOOKUP($A587,Skaters!$A1:$V623,21,FALSE)-AVERAGE(Skaters!U3:U623))/STDEV(Skaters!U3:U623)</f>
        <v>0.26744821641502059</v>
      </c>
      <c r="U587" s="33">
        <f>(VLOOKUP($A587,Skaters!$A1:$V623,22,FALSE)-AVERAGE(Skaters!V3:V623))/STDEV(Skaters!V3:V623)</f>
        <v>1.0054721877681514</v>
      </c>
      <c r="V587" s="33">
        <f>IFERROR((VLOOKUP($A587,Skaters!A1:X623,23,FALSE)-AVERAGE(Skaters!W3:W623))/STDEV(Skaters!W3:W623),0)</f>
        <v>0</v>
      </c>
      <c r="W587" s="33">
        <f>IFERROR((VLOOKUP($A587,Skaters!A1:X623,24,FALSE)-AVERAGE(Skaters!X3:X623))/STDEV(Skaters!X3:X623),0)</f>
        <v>0</v>
      </c>
    </row>
    <row r="588" spans="1:23" ht="21.25" customHeight="1" x14ac:dyDescent="0.2">
      <c r="A588" s="47" t="s">
        <v>654</v>
      </c>
      <c r="B588" s="38" t="s">
        <v>65</v>
      </c>
      <c r="C588" s="39">
        <v>24</v>
      </c>
      <c r="D588" s="38" t="s">
        <v>66</v>
      </c>
      <c r="E588" s="40">
        <f t="shared" si="18"/>
        <v>-4.9757913357759485</v>
      </c>
      <c r="F588" s="41">
        <f t="shared" si="19"/>
        <v>-0.11308616672218065</v>
      </c>
      <c r="G588" s="42">
        <f>VLOOKUP(A588,Skaters!A1:G623,7,FALSE)</f>
        <v>44</v>
      </c>
      <c r="H588" s="43">
        <f>(VLOOKUP($A588,Skaters!$A1:$V623,8,FALSE)-AVERAGE(Skaters!H3:H623))/STDEV(Skaters!H3:H623)</f>
        <v>-1.5649919377770303</v>
      </c>
      <c r="I588" s="33">
        <f>(VLOOKUP($A588,Skaters!$A1:$V623,10,FALSE)-AVERAGE(Skaters!J3:J623))/STDEV(Skaters!J3:J623)</f>
        <v>-0.62719490627507468</v>
      </c>
      <c r="J588" s="33">
        <f>(VLOOKUP($A588,Skaters!$A1:$V623,11,FALSE)-AVERAGE(Skaters!K3:K623))/STDEV(Skaters!K3:K623)</f>
        <v>-1.1368533212721359</v>
      </c>
      <c r="K588" s="33">
        <f>(VLOOKUP($A588,Skaters!$A1:$V623,12,FALSE)-AVERAGE(Skaters!L3:L623))/STDEV(Skaters!L3:L623)</f>
        <v>-1.0089358546857055</v>
      </c>
      <c r="L588" s="33">
        <f>(VLOOKUP($A588,Skaters!$A1:$V623,13,FALSE)-AVERAGE(Skaters!M3:M623))/STDEV(Skaters!M3:M623)</f>
        <v>-1.0867351363716666</v>
      </c>
      <c r="M588" s="33">
        <f>(VLOOKUP($A588,Skaters!$A1:$V623,14,FALSE)-AVERAGE(Skaters!N3:N623))/STDEV(Skaters!N3:N623)</f>
        <v>-0.77833680431523655</v>
      </c>
      <c r="N588" s="33">
        <f>(VLOOKUP($A588,Skaters!$A1:$V623,15,FALSE)-AVERAGE(Skaters!O3:O623))/STDEV(Skaters!O3:O623)</f>
        <v>-0.89249565325813573</v>
      </c>
      <c r="O588" s="33">
        <f>(VLOOKUP($A588,Skaters!$A1:$V623,16,FALSE)-AVERAGE(Skaters!P3:P623))/STDEV(Skaters!P3:P623)</f>
        <v>-0.93837140692338994</v>
      </c>
      <c r="P588" s="33">
        <f>(VLOOKUP($A588,Skaters!$A1:$V623,17,FALSE)-AVERAGE(Skaters!Q3:Q623))/STDEV(Skaters!Q3:Q623)</f>
        <v>-0.79294430861549392</v>
      </c>
      <c r="Q588" s="33">
        <f>(VLOOKUP($A588,Skaters!$A1:$V623,18,FALSE)-AVERAGE(Skaters!R3:R623))/STDEV(Skaters!R3:R623)</f>
        <v>-0.29414091167554557</v>
      </c>
      <c r="R588" s="33">
        <f>(VLOOKUP($A588,Skaters!$A1:$V623,19,FALSE)-AVERAGE(Skaters!S3:S623))/STDEV(Skaters!S3:S623)</f>
        <v>-0.50892678950688719</v>
      </c>
      <c r="S588" s="33">
        <f>(VLOOKUP($A588,Skaters!$A1:$V623,20,FALSE)-AVERAGE(Skaters!T3:T623))/STDEV(Skaters!T3:T623)</f>
        <v>-0.54374206813651005</v>
      </c>
      <c r="T588" s="33">
        <f>(VLOOKUP($A588,Skaters!$A1:$V623,21,FALSE)-AVERAGE(Skaters!U3:U623))/STDEV(Skaters!U3:U623)</f>
        <v>-0.56237278167925397</v>
      </c>
      <c r="U588" s="33">
        <f>(VLOOKUP($A588,Skaters!$A1:$V623,22,FALSE)-AVERAGE(Skaters!V3:V623))/STDEV(Skaters!V3:V623)</f>
        <v>-1.2078191348136267</v>
      </c>
      <c r="V588" s="33">
        <f>IFERROR((VLOOKUP($A588,Skaters!A1:X623,23,FALSE)-AVERAGE(Skaters!W3:W623))/STDEV(Skaters!W3:W623),0)</f>
        <v>0</v>
      </c>
      <c r="W588" s="33">
        <f>IFERROR((VLOOKUP($A588,Skaters!A1:X623,24,FALSE)-AVERAGE(Skaters!X3:X623))/STDEV(Skaters!X3:X623),0)</f>
        <v>0</v>
      </c>
    </row>
    <row r="589" spans="1:23" ht="21.25" customHeight="1" x14ac:dyDescent="0.2">
      <c r="A589" s="47" t="s">
        <v>649</v>
      </c>
      <c r="B589" s="38" t="s">
        <v>216</v>
      </c>
      <c r="C589" s="39">
        <v>30</v>
      </c>
      <c r="D589" s="38" t="s">
        <v>73</v>
      </c>
      <c r="E589" s="40">
        <f t="shared" si="18"/>
        <v>-4.9775910927702132</v>
      </c>
      <c r="F589" s="41">
        <f t="shared" si="19"/>
        <v>-0.12763054084026187</v>
      </c>
      <c r="G589" s="42">
        <f>VLOOKUP(A589,Skaters!A1:G623,7,FALSE)</f>
        <v>39</v>
      </c>
      <c r="H589" s="43">
        <f>(VLOOKUP($A589,Skaters!$A1:$V623,8,FALSE)-AVERAGE(Skaters!H3:H623))/STDEV(Skaters!H3:H623)</f>
        <v>-1.3181479080797944</v>
      </c>
      <c r="I589" s="33">
        <f>(VLOOKUP($A589,Skaters!$A1:$V623,10,FALSE)-AVERAGE(Skaters!J3:J623))/STDEV(Skaters!J3:J623)</f>
        <v>-0.76940638030599706</v>
      </c>
      <c r="J589" s="33">
        <f>(VLOOKUP($A589,Skaters!$A1:$V623,11,FALSE)-AVERAGE(Skaters!K3:K623))/STDEV(Skaters!K3:K623)</f>
        <v>-1.1768850894404574</v>
      </c>
      <c r="K589" s="33">
        <f>(VLOOKUP($A589,Skaters!$A1:$V623,12,FALSE)-AVERAGE(Skaters!L3:L623))/STDEV(Skaters!L3:L623)</f>
        <v>-1.1010636238207119</v>
      </c>
      <c r="L589" s="33">
        <f>(VLOOKUP($A589,Skaters!$A1:$V623,13,FALSE)-AVERAGE(Skaters!M3:M623))/STDEV(Skaters!M3:M623)</f>
        <v>-0.95557593305229815</v>
      </c>
      <c r="M589" s="33">
        <f>(VLOOKUP($A589,Skaters!$A1:$V623,14,FALSE)-AVERAGE(Skaters!N3:N623))/STDEV(Skaters!N3:N623)</f>
        <v>-0.79306567239773218</v>
      </c>
      <c r="N589" s="33">
        <f>(VLOOKUP($A589,Skaters!$A1:$V623,15,FALSE)-AVERAGE(Skaters!O3:O623))/STDEV(Skaters!O3:O623)</f>
        <v>-0.9061818912742523</v>
      </c>
      <c r="O589" s="33">
        <f>(VLOOKUP($A589,Skaters!$A1:$V623,16,FALSE)-AVERAGE(Skaters!P3:P623))/STDEV(Skaters!P3:P623)</f>
        <v>-0.47172140747838748</v>
      </c>
      <c r="P589" s="33">
        <f>(VLOOKUP($A589,Skaters!$A1:$V623,17,FALSE)-AVERAGE(Skaters!Q3:Q623))/STDEV(Skaters!Q3:Q623)</f>
        <v>2.5392265429377208</v>
      </c>
      <c r="Q589" s="33">
        <f>(VLOOKUP($A589,Skaters!$A1:$V623,18,FALSE)-AVERAGE(Skaters!R3:R623))/STDEV(Skaters!R3:R623)</f>
        <v>-0.69782039121882089</v>
      </c>
      <c r="R589" s="33">
        <f>(VLOOKUP($A589,Skaters!$A1:$V623,19,FALSE)-AVERAGE(Skaters!S3:S623))/STDEV(Skaters!S3:S623)</f>
        <v>-0.74199874684769784</v>
      </c>
      <c r="S589" s="33">
        <f>(VLOOKUP($A589,Skaters!$A1:$V623,20,FALSE)-AVERAGE(Skaters!T3:T623))/STDEV(Skaters!T3:T623)</f>
        <v>-0.58800337576378991</v>
      </c>
      <c r="T589" s="33">
        <f>(VLOOKUP($A589,Skaters!$A1:$V623,21,FALSE)-AVERAGE(Skaters!U3:U623))/STDEV(Skaters!U3:U623)</f>
        <v>-0.62443943052329209</v>
      </c>
      <c r="U589" s="33">
        <f>(VLOOKUP($A589,Skaters!$A1:$V623,22,FALSE)-AVERAGE(Skaters!V3:V623))/STDEV(Skaters!V3:V623)</f>
        <v>-0.38360320378969731</v>
      </c>
      <c r="V589" s="33">
        <f>IFERROR((VLOOKUP($A589,Skaters!A1:X623,23,FALSE)-AVERAGE(Skaters!W3:W623))/STDEV(Skaters!W3:W623),0)</f>
        <v>0</v>
      </c>
      <c r="W589" s="33">
        <f>IFERROR((VLOOKUP($A589,Skaters!A1:X623,24,FALSE)-AVERAGE(Skaters!X3:X623))/STDEV(Skaters!X3:X623),0)</f>
        <v>0</v>
      </c>
    </row>
    <row r="590" spans="1:23" ht="21.25" customHeight="1" x14ac:dyDescent="0.15">
      <c r="A590" s="44" t="s">
        <v>640</v>
      </c>
      <c r="B590" s="48" t="s">
        <v>58</v>
      </c>
      <c r="C590" s="49">
        <v>32</v>
      </c>
      <c r="D590" s="48" t="s">
        <v>59</v>
      </c>
      <c r="E590" s="40">
        <f t="shared" si="18"/>
        <v>-4.9823694503986058</v>
      </c>
      <c r="F590" s="41">
        <f t="shared" si="19"/>
        <v>-0.11071932111996902</v>
      </c>
      <c r="G590" s="42">
        <f>VLOOKUP(A590,Skaters!A1:G623,7,FALSE)</f>
        <v>45</v>
      </c>
      <c r="H590" s="43">
        <f>(VLOOKUP($A590,Skaters!$A1:$V623,8,FALSE)-AVERAGE(Skaters!H3:H623))/STDEV(Skaters!H3:H623)</f>
        <v>-1.956332825080189</v>
      </c>
      <c r="I590" s="33">
        <f>(VLOOKUP($A590,Skaters!$A1:$V623,10,FALSE)-AVERAGE(Skaters!J3:J623))/STDEV(Skaters!J3:J623)</f>
        <v>-0.83561848943045813</v>
      </c>
      <c r="J590" s="33">
        <f>(VLOOKUP($A590,Skaters!$A1:$V623,11,FALSE)-AVERAGE(Skaters!K3:K623))/STDEV(Skaters!K3:K623)</f>
        <v>-0.91774396396983104</v>
      </c>
      <c r="K590" s="33">
        <f>(VLOOKUP($A590,Skaters!$A1:$V623,12,FALSE)-AVERAGE(Skaters!L3:L623))/STDEV(Skaters!L3:L623)</f>
        <v>-0.96964029579172417</v>
      </c>
      <c r="L590" s="33">
        <f>(VLOOKUP($A590,Skaters!$A1:$V623,13,FALSE)-AVERAGE(Skaters!M3:M623))/STDEV(Skaters!M3:M623)</f>
        <v>-1.1810140106251517</v>
      </c>
      <c r="M590" s="33">
        <f>(VLOOKUP($A590,Skaters!$A1:$V623,14,FALSE)-AVERAGE(Skaters!N3:N623))/STDEV(Skaters!N3:N623)</f>
        <v>-0.66489754323406258</v>
      </c>
      <c r="N590" s="33">
        <f>(VLOOKUP($A590,Skaters!$A1:$V623,15,FALSE)-AVERAGE(Skaters!O3:O623))/STDEV(Skaters!O3:O623)</f>
        <v>-0.70635850876940764</v>
      </c>
      <c r="O590" s="33">
        <f>(VLOOKUP($A590,Skaters!$A1:$V623,16,FALSE)-AVERAGE(Skaters!P3:P623))/STDEV(Skaters!P3:P623)</f>
        <v>-0.93107780250329331</v>
      </c>
      <c r="P590" s="33">
        <f>(VLOOKUP($A590,Skaters!$A1:$V623,17,FALSE)-AVERAGE(Skaters!Q3:Q623))/STDEV(Skaters!Q3:Q623)</f>
        <v>-0.81513050274972465</v>
      </c>
      <c r="Q590" s="33">
        <f>(VLOOKUP($A590,Skaters!$A1:$V623,18,FALSE)-AVERAGE(Skaters!R3:R623))/STDEV(Skaters!R3:R623)</f>
        <v>-0.41055667510046401</v>
      </c>
      <c r="R590" s="33">
        <f>(VLOOKUP($A590,Skaters!$A1:$V623,19,FALSE)-AVERAGE(Skaters!S3:S623))/STDEV(Skaters!S3:S623)</f>
        <v>-0.80951115738876078</v>
      </c>
      <c r="S590" s="33">
        <f>(VLOOKUP($A590,Skaters!$A1:$V623,20,FALSE)-AVERAGE(Skaters!T3:T623))/STDEV(Skaters!T3:T623)</f>
        <v>0.17402600607081992</v>
      </c>
      <c r="T590" s="33">
        <f>(VLOOKUP($A590,Skaters!$A1:$V623,21,FALSE)-AVERAGE(Skaters!U3:U623))/STDEV(Skaters!U3:U623)</f>
        <v>0.19749822184013976</v>
      </c>
      <c r="U590" s="33">
        <f>(VLOOKUP($A590,Skaters!$A1:$V623,22,FALSE)-AVERAGE(Skaters!V3:V623))/STDEV(Skaters!V3:V623)</f>
        <v>0.98738671751473284</v>
      </c>
      <c r="V590" s="33">
        <f>IFERROR((VLOOKUP($A590,Skaters!A1:X623,23,FALSE)-AVERAGE(Skaters!W3:W623))/STDEV(Skaters!W3:W623),0)</f>
        <v>0</v>
      </c>
      <c r="W590" s="33">
        <f>IFERROR((VLOOKUP($A590,Skaters!A1:X623,24,FALSE)-AVERAGE(Skaters!X3:X623))/STDEV(Skaters!X3:X623),0)</f>
        <v>0</v>
      </c>
    </row>
    <row r="591" spans="1:23" ht="21.25" customHeight="1" x14ac:dyDescent="0.15">
      <c r="A591" s="37" t="s">
        <v>658</v>
      </c>
      <c r="B591" s="38" t="s">
        <v>163</v>
      </c>
      <c r="C591" s="39">
        <v>27</v>
      </c>
      <c r="D591" s="38" t="s">
        <v>84</v>
      </c>
      <c r="E591" s="40">
        <f t="shared" si="18"/>
        <v>-5.000059097843538</v>
      </c>
      <c r="F591" s="41">
        <f t="shared" si="19"/>
        <v>-0.11904902613913186</v>
      </c>
      <c r="G591" s="42">
        <f>VLOOKUP(A591,Skaters!A1:G623,7,FALSE)</f>
        <v>42</v>
      </c>
      <c r="H591" s="43">
        <f>(VLOOKUP($A591,Skaters!$A1:$V623,8,FALSE)-AVERAGE(Skaters!H3:H623))/STDEV(Skaters!H3:H623)</f>
        <v>0.23005837791644271</v>
      </c>
      <c r="I591" s="33">
        <f>(VLOOKUP($A591,Skaters!$A1:$V623,10,FALSE)-AVERAGE(Skaters!J3:J623))/STDEV(Skaters!J3:J623)</f>
        <v>-1.3014982338293628</v>
      </c>
      <c r="J591" s="33">
        <f>(VLOOKUP($A591,Skaters!$A1:$V623,11,FALSE)-AVERAGE(Skaters!K3:K623))/STDEV(Skaters!K3:K623)</f>
        <v>-1.044429889802938</v>
      </c>
      <c r="K591" s="33">
        <f>(VLOOKUP($A591,Skaters!$A1:$V623,12,FALSE)-AVERAGE(Skaters!L3:L623))/STDEV(Skaters!L3:L623)</f>
        <v>-1.2686508368675975</v>
      </c>
      <c r="L591" s="33">
        <f>(VLOOKUP($A591,Skaters!$A1:$V623,13,FALSE)-AVERAGE(Skaters!M3:M623))/STDEV(Skaters!M3:M623)</f>
        <v>-1.2728339123123067</v>
      </c>
      <c r="M591" s="33">
        <f>(VLOOKUP($A591,Skaters!$A1:$V623,14,FALSE)-AVERAGE(Skaters!N3:N623))/STDEV(Skaters!N3:N623)</f>
        <v>-0.80294697603425236</v>
      </c>
      <c r="N591" s="33">
        <f>(VLOOKUP($A591,Skaters!$A1:$V623,15,FALSE)-AVERAGE(Skaters!O3:O623))/STDEV(Skaters!O3:O623)</f>
        <v>-0.90209964703763623</v>
      </c>
      <c r="O591" s="33">
        <f>(VLOOKUP($A591,Skaters!$A1:$V623,16,FALSE)-AVERAGE(Skaters!P3:P623))/STDEV(Skaters!P3:P623)</f>
        <v>1.3807372746300655</v>
      </c>
      <c r="P591" s="33">
        <f>(VLOOKUP($A591,Skaters!$A1:$V623,17,FALSE)-AVERAGE(Skaters!Q3:Q623))/STDEV(Skaters!Q3:Q623)</f>
        <v>1.2751952612652402</v>
      </c>
      <c r="Q591" s="33">
        <f>(VLOOKUP($A591,Skaters!$A1:$V623,18,FALSE)-AVERAGE(Skaters!R3:R623))/STDEV(Skaters!R3:R623)</f>
        <v>-1.8599346894913591</v>
      </c>
      <c r="R591" s="33">
        <f>(VLOOKUP($A591,Skaters!$A1:$V623,19,FALSE)-AVERAGE(Skaters!S3:S623))/STDEV(Skaters!S3:S623)</f>
        <v>-1.2532900484613079</v>
      </c>
      <c r="S591" s="33">
        <f>(VLOOKUP($A591,Skaters!$A1:$V623,20,FALSE)-AVERAGE(Skaters!T3:T623))/STDEV(Skaters!T3:T623)</f>
        <v>-0.5927671975926263</v>
      </c>
      <c r="T591" s="33">
        <f>(VLOOKUP($A591,Skaters!$A1:$V623,21,FALSE)-AVERAGE(Skaters!U3:U623))/STDEV(Skaters!U3:U623)</f>
        <v>-0.64690234740083585</v>
      </c>
      <c r="U591" s="33">
        <f>(VLOOKUP($A591,Skaters!$A1:$V623,22,FALSE)-AVERAGE(Skaters!V3:V623))/STDEV(Skaters!V3:V623)</f>
        <v>-1.2078191348136267</v>
      </c>
      <c r="V591" s="33">
        <f>IFERROR((VLOOKUP($A591,Skaters!A1:X623,23,FALSE)-AVERAGE(Skaters!W3:W623))/STDEV(Skaters!W3:W623),0)</f>
        <v>0</v>
      </c>
      <c r="W591" s="33">
        <f>IFERROR((VLOOKUP($A591,Skaters!A1:X623,24,FALSE)-AVERAGE(Skaters!X3:X623))/STDEV(Skaters!X3:X623),0)</f>
        <v>0</v>
      </c>
    </row>
    <row r="592" spans="1:23" ht="21.25" customHeight="1" x14ac:dyDescent="0.15">
      <c r="A592" s="44" t="s">
        <v>657</v>
      </c>
      <c r="B592" s="45" t="s">
        <v>135</v>
      </c>
      <c r="C592" s="46">
        <v>21</v>
      </c>
      <c r="D592" s="45" t="s">
        <v>59</v>
      </c>
      <c r="E592" s="40">
        <f t="shared" si="18"/>
        <v>-5.02291215230749</v>
      </c>
      <c r="F592" s="41">
        <f t="shared" si="19"/>
        <v>-0.12557280380768726</v>
      </c>
      <c r="G592" s="42">
        <f>VLOOKUP(A592,Skaters!A1:G623,7,FALSE)</f>
        <v>40</v>
      </c>
      <c r="H592" s="43">
        <f>(VLOOKUP($A592,Skaters!$A1:$V623,8,FALSE)-AVERAGE(Skaters!H3:H623))/STDEV(Skaters!H3:H623)</f>
        <v>-1.3852549956995299</v>
      </c>
      <c r="I592" s="33">
        <f>(VLOOKUP($A592,Skaters!$A1:$V623,10,FALSE)-AVERAGE(Skaters!J3:J623))/STDEV(Skaters!J3:J623)</f>
        <v>-0.74898435665916951</v>
      </c>
      <c r="J592" s="33">
        <f>(VLOOKUP($A592,Skaters!$A1:$V623,11,FALSE)-AVERAGE(Skaters!K3:K623))/STDEV(Skaters!K3:K623)</f>
        <v>-1.0290305831222786</v>
      </c>
      <c r="K592" s="33">
        <f>(VLOOKUP($A592,Skaters!$A1:$V623,12,FALSE)-AVERAGE(Skaters!L3:L623))/STDEV(Skaters!L3:L623)</f>
        <v>-0.99865706706297785</v>
      </c>
      <c r="L592" s="33">
        <f>(VLOOKUP($A592,Skaters!$A1:$V623,13,FALSE)-AVERAGE(Skaters!M3:M623))/STDEV(Skaters!M3:M623)</f>
        <v>-1.2889651711098178</v>
      </c>
      <c r="M592" s="33">
        <f>(VLOOKUP($A592,Skaters!$A1:$V623,14,FALSE)-AVERAGE(Skaters!N3:N623))/STDEV(Skaters!N3:N623)</f>
        <v>-0.57430877758200927</v>
      </c>
      <c r="N592" s="33">
        <f>(VLOOKUP($A592,Skaters!$A1:$V623,15,FALSE)-AVERAGE(Skaters!O3:O623))/STDEV(Skaters!O3:O623)</f>
        <v>-0.66628713656625838</v>
      </c>
      <c r="O592" s="33">
        <f>(VLOOKUP($A592,Skaters!$A1:$V623,16,FALSE)-AVERAGE(Skaters!P3:P623))/STDEV(Skaters!P3:P623)</f>
        <v>-0.93724370523269684</v>
      </c>
      <c r="P592" s="33">
        <f>(VLOOKUP($A592,Skaters!$A1:$V623,17,FALSE)-AVERAGE(Skaters!Q3:Q623))/STDEV(Skaters!Q3:Q623)</f>
        <v>-0.54773509859446989</v>
      </c>
      <c r="Q592" s="33">
        <f>(VLOOKUP($A592,Skaters!$A1:$V623,18,FALSE)-AVERAGE(Skaters!R3:R623))/STDEV(Skaters!R3:R623)</f>
        <v>-0.35240119961726901</v>
      </c>
      <c r="R592" s="33">
        <f>(VLOOKUP($A592,Skaters!$A1:$V623,19,FALSE)-AVERAGE(Skaters!S3:S623))/STDEV(Skaters!S3:S623)</f>
        <v>-0.69610720663313219</v>
      </c>
      <c r="S592" s="33">
        <f>(VLOOKUP($A592,Skaters!$A1:$V623,20,FALSE)-AVERAGE(Skaters!T3:T623))/STDEV(Skaters!T3:T623)</f>
        <v>0.51032424078078154</v>
      </c>
      <c r="T592" s="33">
        <f>(VLOOKUP($A592,Skaters!$A1:$V623,21,FALSE)-AVERAGE(Skaters!U3:U623))/STDEV(Skaters!U3:U623)</f>
        <v>0.8373014261110977</v>
      </c>
      <c r="U592" s="33">
        <f>(VLOOKUP($A592,Skaters!$A1:$V623,22,FALSE)-AVERAGE(Skaters!V3:V623))/STDEV(Skaters!V3:V623)</f>
        <v>0.76552088239829641</v>
      </c>
      <c r="V592" s="33">
        <f>IFERROR((VLOOKUP($A592,Skaters!A1:X623,23,FALSE)-AVERAGE(Skaters!W3:W623))/STDEV(Skaters!W3:W623),0)</f>
        <v>0</v>
      </c>
      <c r="W592" s="33">
        <f>IFERROR((VLOOKUP($A592,Skaters!A1:X623,24,FALSE)-AVERAGE(Skaters!X3:X623))/STDEV(Skaters!X3:X623),0)</f>
        <v>0</v>
      </c>
    </row>
    <row r="593" spans="1:23" ht="21.25" customHeight="1" x14ac:dyDescent="0.2">
      <c r="A593" s="47" t="s">
        <v>638</v>
      </c>
      <c r="B593" s="38" t="s">
        <v>216</v>
      </c>
      <c r="C593" s="39">
        <v>23</v>
      </c>
      <c r="D593" s="38" t="s">
        <v>59</v>
      </c>
      <c r="E593" s="40">
        <f t="shared" si="18"/>
        <v>-5.0256565873961083</v>
      </c>
      <c r="F593" s="41">
        <f t="shared" si="19"/>
        <v>-0.12886298942041302</v>
      </c>
      <c r="G593" s="42">
        <f>VLOOKUP(A593,Skaters!A1:G623,7,FALSE)</f>
        <v>39</v>
      </c>
      <c r="H593" s="43">
        <f>(VLOOKUP($A593,Skaters!$A1:$V623,8,FALSE)-AVERAGE(Skaters!H3:H623))/STDEV(Skaters!H3:H623)</f>
        <v>-1.3512873023717304</v>
      </c>
      <c r="I593" s="33">
        <f>(VLOOKUP($A593,Skaters!$A1:$V623,10,FALSE)-AVERAGE(Skaters!J3:J623))/STDEV(Skaters!J3:J623)</f>
        <v>-0.65720830300224764</v>
      </c>
      <c r="J593" s="33">
        <f>(VLOOKUP($A593,Skaters!$A1:$V623,11,FALSE)-AVERAGE(Skaters!K3:K623))/STDEV(Skaters!K3:K623)</f>
        <v>-1.0103364778197486</v>
      </c>
      <c r="K593" s="33">
        <f>(VLOOKUP($A593,Skaters!$A1:$V623,12,FALSE)-AVERAGE(Skaters!L3:L623))/STDEV(Skaters!L3:L623)</f>
        <v>-0.94368333400385984</v>
      </c>
      <c r="L593" s="33">
        <f>(VLOOKUP($A593,Skaters!$A1:$V623,13,FALSE)-AVERAGE(Skaters!M3:M623))/STDEV(Skaters!M3:M623)</f>
        <v>-1.2567761086347897</v>
      </c>
      <c r="M593" s="33">
        <f>(VLOOKUP($A593,Skaters!$A1:$V623,14,FALSE)-AVERAGE(Skaters!N3:N623))/STDEV(Skaters!N3:N623)</f>
        <v>-0.7005762375548269</v>
      </c>
      <c r="N593" s="33">
        <f>(VLOOKUP($A593,Skaters!$A1:$V623,15,FALSE)-AVERAGE(Skaters!O3:O623))/STDEV(Skaters!O3:O623)</f>
        <v>-0.70293928870452804</v>
      </c>
      <c r="O593" s="33">
        <f>(VLOOKUP($A593,Skaters!$A1:$V623,16,FALSE)-AVERAGE(Skaters!P3:P623))/STDEV(Skaters!P3:P623)</f>
        <v>-0.82737929396138965</v>
      </c>
      <c r="P593" s="33">
        <f>(VLOOKUP($A593,Skaters!$A1:$V623,17,FALSE)-AVERAGE(Skaters!Q3:Q623))/STDEV(Skaters!Q3:Q623)</f>
        <v>-1.1466760096463549</v>
      </c>
      <c r="Q593" s="33">
        <f>(VLOOKUP($A593,Skaters!$A1:$V623,18,FALSE)-AVERAGE(Skaters!R3:R623))/STDEV(Skaters!R3:R623)</f>
        <v>-0.57101711527340449</v>
      </c>
      <c r="R593" s="33">
        <f>(VLOOKUP($A593,Skaters!$A1:$V623,19,FALSE)-AVERAGE(Skaters!S3:S623))/STDEV(Skaters!S3:S623)</f>
        <v>-0.64160901995684894</v>
      </c>
      <c r="S593" s="33">
        <f>(VLOOKUP($A593,Skaters!$A1:$V623,20,FALSE)-AVERAGE(Skaters!T3:T623))/STDEV(Skaters!T3:T623)</f>
        <v>0.61258153531647663</v>
      </c>
      <c r="T593" s="33">
        <f>(VLOOKUP($A593,Skaters!$A1:$V623,21,FALSE)-AVERAGE(Skaters!U3:U623))/STDEV(Skaters!U3:U623)</f>
        <v>0.58317201728149959</v>
      </c>
      <c r="U593" s="33">
        <f>(VLOOKUP($A593,Skaters!$A1:$V623,22,FALSE)-AVERAGE(Skaters!V3:V623))/STDEV(Skaters!V3:V623)</f>
        <v>1.0720631629614925</v>
      </c>
      <c r="V593" s="33">
        <f>IFERROR((VLOOKUP($A593,Skaters!A1:X623,23,FALSE)-AVERAGE(Skaters!W3:W623))/STDEV(Skaters!W3:W623),0)</f>
        <v>0</v>
      </c>
      <c r="W593" s="33">
        <f>IFERROR((VLOOKUP($A593,Skaters!A1:X623,24,FALSE)-AVERAGE(Skaters!X3:X623))/STDEV(Skaters!X3:X623),0)</f>
        <v>0</v>
      </c>
    </row>
    <row r="594" spans="1:23" ht="21.25" customHeight="1" x14ac:dyDescent="0.15">
      <c r="A594" s="44" t="s">
        <v>650</v>
      </c>
      <c r="B594" s="45" t="s">
        <v>58</v>
      </c>
      <c r="C594" s="46">
        <v>25</v>
      </c>
      <c r="D594" s="45" t="s">
        <v>73</v>
      </c>
      <c r="E594" s="40">
        <f t="shared" si="18"/>
        <v>-5.0285698026627532</v>
      </c>
      <c r="F594" s="41">
        <f t="shared" si="19"/>
        <v>-0.11174599561472785</v>
      </c>
      <c r="G594" s="42">
        <f>VLOOKUP(A594,Skaters!A1:G623,7,FALSE)</f>
        <v>45</v>
      </c>
      <c r="H594" s="43">
        <f>(VLOOKUP($A594,Skaters!$A1:$V623,8,FALSE)-AVERAGE(Skaters!H3:H623))/STDEV(Skaters!H3:H623)</f>
        <v>-1.9655155765410064</v>
      </c>
      <c r="I594" s="33">
        <f>(VLOOKUP($A594,Skaters!$A1:$V623,10,FALSE)-AVERAGE(Skaters!J3:J623))/STDEV(Skaters!J3:J623)</f>
        <v>-0.47419836050725217</v>
      </c>
      <c r="J594" s="33">
        <f>(VLOOKUP($A594,Skaters!$A1:$V623,11,FALSE)-AVERAGE(Skaters!K3:K623))/STDEV(Skaters!K3:K623)</f>
        <v>-1.3027011495949856</v>
      </c>
      <c r="K594" s="33">
        <f>(VLOOKUP($A594,Skaters!$A1:$V623,12,FALSE)-AVERAGE(Skaters!L3:L623))/STDEV(Skaters!L3:L623)</f>
        <v>-1.0409235868369024</v>
      </c>
      <c r="L594" s="33">
        <f>(VLOOKUP($A594,Skaters!$A1:$V623,13,FALSE)-AVERAGE(Skaters!M3:M623))/STDEV(Skaters!M3:M623)</f>
        <v>-0.92320208136712445</v>
      </c>
      <c r="M594" s="33">
        <f>(VLOOKUP($A594,Skaters!$A1:$V623,14,FALSE)-AVERAGE(Skaters!N3:N623))/STDEV(Skaters!N3:N623)</f>
        <v>-0.78409225109389946</v>
      </c>
      <c r="N594" s="33">
        <f>(VLOOKUP($A594,Skaters!$A1:$V623,15,FALSE)-AVERAGE(Skaters!O3:O623))/STDEV(Skaters!O3:O623)</f>
        <v>-0.89784368403765547</v>
      </c>
      <c r="O594" s="33">
        <f>(VLOOKUP($A594,Skaters!$A1:$V623,16,FALSE)-AVERAGE(Skaters!P3:P623))/STDEV(Skaters!P3:P623)</f>
        <v>-1.0917587097546526</v>
      </c>
      <c r="P594" s="33">
        <f>(VLOOKUP($A594,Skaters!$A1:$V623,17,FALSE)-AVERAGE(Skaters!Q3:Q623))/STDEV(Skaters!Q3:Q623)</f>
        <v>0.18372462548695129</v>
      </c>
      <c r="Q594" s="33">
        <f>(VLOOKUP($A594,Skaters!$A1:$V623,18,FALSE)-AVERAGE(Skaters!R3:R623))/STDEV(Skaters!R3:R623)</f>
        <v>-0.3388658174010834</v>
      </c>
      <c r="R594" s="33">
        <f>(VLOOKUP($A594,Skaters!$A1:$V623,19,FALSE)-AVERAGE(Skaters!S3:S623))/STDEV(Skaters!S3:S623)</f>
        <v>-0.49096745127396491</v>
      </c>
      <c r="S594" s="33">
        <f>(VLOOKUP($A594,Skaters!$A1:$V623,20,FALSE)-AVERAGE(Skaters!T3:T623))/STDEV(Skaters!T3:T623)</f>
        <v>-0.59276719724640414</v>
      </c>
      <c r="T594" s="33">
        <f>(VLOOKUP($A594,Skaters!$A1:$V623,21,FALSE)-AVERAGE(Skaters!U3:U623))/STDEV(Skaters!U3:U623)</f>
        <v>-0.63208360149037757</v>
      </c>
      <c r="U594" s="33">
        <f>(VLOOKUP($A594,Skaters!$A1:$V623,22,FALSE)-AVERAGE(Skaters!V3:V623))/STDEV(Skaters!V3:V623)</f>
        <v>-1.2078190233774988</v>
      </c>
      <c r="V594" s="33">
        <f>IFERROR((VLOOKUP($A594,Skaters!A1:X623,23,FALSE)-AVERAGE(Skaters!W3:W623))/STDEV(Skaters!W3:W623),0)</f>
        <v>0</v>
      </c>
      <c r="W594" s="33">
        <f>IFERROR((VLOOKUP($A594,Skaters!A1:X623,24,FALSE)-AVERAGE(Skaters!X3:X623))/STDEV(Skaters!X3:X623),0)</f>
        <v>0</v>
      </c>
    </row>
    <row r="595" spans="1:23" ht="21.25" customHeight="1" x14ac:dyDescent="0.15">
      <c r="A595" s="44" t="s">
        <v>627</v>
      </c>
      <c r="B595" s="45" t="s">
        <v>74</v>
      </c>
      <c r="C595" s="46">
        <v>27</v>
      </c>
      <c r="D595" s="45" t="s">
        <v>60</v>
      </c>
      <c r="E595" s="40">
        <f t="shared" si="18"/>
        <v>-5.08819290628578</v>
      </c>
      <c r="F595" s="41">
        <f t="shared" si="19"/>
        <v>-0.12410226600697025</v>
      </c>
      <c r="G595" s="42">
        <f>VLOOKUP(A595,Skaters!A1:G623,7,FALSE)</f>
        <v>41</v>
      </c>
      <c r="H595" s="43">
        <f>(VLOOKUP($A595,Skaters!$A1:$V623,8,FALSE)-AVERAGE(Skaters!H3:H623))/STDEV(Skaters!H3:H623)</f>
        <v>-0.92092207712187968</v>
      </c>
      <c r="I595" s="33">
        <f>(VLOOKUP($A595,Skaters!$A1:$V623,10,FALSE)-AVERAGE(Skaters!J3:J623))/STDEV(Skaters!J3:J623)</f>
        <v>-0.57097282956551687</v>
      </c>
      <c r="J595" s="33">
        <f>(VLOOKUP($A595,Skaters!$A1:$V623,11,FALSE)-AVERAGE(Skaters!K3:K623))/STDEV(Skaters!K3:K623)</f>
        <v>-1.1533016097530435</v>
      </c>
      <c r="K595" s="33">
        <f>(VLOOKUP($A595,Skaters!$A1:$V623,12,FALSE)-AVERAGE(Skaters!L3:L623))/STDEV(Skaters!L3:L623)</f>
        <v>-0.99276739456593399</v>
      </c>
      <c r="L595" s="33">
        <f>(VLOOKUP($A595,Skaters!$A1:$V623,13,FALSE)-AVERAGE(Skaters!M3:M623))/STDEV(Skaters!M3:M623)</f>
        <v>-0.88593298924835018</v>
      </c>
      <c r="M595" s="33">
        <f>(VLOOKUP($A595,Skaters!$A1:$V623,14,FALSE)-AVERAGE(Skaters!N3:N623))/STDEV(Skaters!N3:N623)</f>
        <v>-0.80261566069451973</v>
      </c>
      <c r="N595" s="33">
        <f>(VLOOKUP($A595,Skaters!$A1:$V623,15,FALSE)-AVERAGE(Skaters!O3:O623))/STDEV(Skaters!O3:O623)</f>
        <v>-0.91505585308509241</v>
      </c>
      <c r="O595" s="33">
        <f>(VLOOKUP($A595,Skaters!$A1:$V623,16,FALSE)-AVERAGE(Skaters!P3:P623))/STDEV(Skaters!P3:P623)</f>
        <v>-0.51123635766701536</v>
      </c>
      <c r="P595" s="33">
        <f>(VLOOKUP($A595,Skaters!$A1:$V623,17,FALSE)-AVERAGE(Skaters!Q3:Q623))/STDEV(Skaters!Q3:Q623)</f>
        <v>2.6439290431993796</v>
      </c>
      <c r="Q595" s="33">
        <f>(VLOOKUP($A595,Skaters!$A1:$V623,18,FALSE)-AVERAGE(Skaters!R3:R623))/STDEV(Skaters!R3:R623)</f>
        <v>-1.0516932669667622</v>
      </c>
      <c r="R595" s="33">
        <f>(VLOOKUP($A595,Skaters!$A1:$V623,19,FALSE)-AVERAGE(Skaters!S3:S623))/STDEV(Skaters!S3:S623)</f>
        <v>-0.57380531572647175</v>
      </c>
      <c r="S595" s="33">
        <f>(VLOOKUP($A595,Skaters!$A1:$V623,20,FALSE)-AVERAGE(Skaters!T3:T623))/STDEV(Skaters!T3:T623)</f>
        <v>0.11169196912560572</v>
      </c>
      <c r="T595" s="33">
        <f>(VLOOKUP($A595,Skaters!$A1:$V623,21,FALSE)-AVERAGE(Skaters!U3:U623))/STDEV(Skaters!U3:U623)</f>
        <v>0.11424945869183105</v>
      </c>
      <c r="U595" s="33">
        <f>(VLOOKUP($A595,Skaters!$A1:$V623,22,FALSE)-AVERAGE(Skaters!V3:V623))/STDEV(Skaters!V3:V623)</f>
        <v>1.0085364048796892</v>
      </c>
      <c r="V595" s="33">
        <f>IFERROR((VLOOKUP($A595,Skaters!A1:X623,23,FALSE)-AVERAGE(Skaters!W3:W623))/STDEV(Skaters!W3:W623),0)</f>
        <v>0</v>
      </c>
      <c r="W595" s="33">
        <f>IFERROR((VLOOKUP($A595,Skaters!A1:X623,24,FALSE)-AVERAGE(Skaters!X3:X623))/STDEV(Skaters!X3:X623),0)</f>
        <v>0</v>
      </c>
    </row>
    <row r="596" spans="1:23" ht="21.25" customHeight="1" x14ac:dyDescent="0.2">
      <c r="A596" s="47" t="s">
        <v>618</v>
      </c>
      <c r="B596" s="38" t="s">
        <v>74</v>
      </c>
      <c r="C596" s="39">
        <v>22</v>
      </c>
      <c r="D596" s="38" t="s">
        <v>63</v>
      </c>
      <c r="E596" s="40">
        <f t="shared" si="18"/>
        <v>-5.1248528779395031</v>
      </c>
      <c r="F596" s="41">
        <f t="shared" si="19"/>
        <v>-0.12499641165706105</v>
      </c>
      <c r="G596" s="42">
        <f>VLOOKUP(A596,Skaters!A1:G623,7,FALSE)</f>
        <v>41</v>
      </c>
      <c r="H596" s="43">
        <f>(VLOOKUP($A596,Skaters!$A1:$V623,8,FALSE)-AVERAGE(Skaters!H3:H623))/STDEV(Skaters!H3:H623)</f>
        <v>-1.6210467846832657</v>
      </c>
      <c r="I596" s="33">
        <f>(VLOOKUP($A596,Skaters!$A1:$V623,10,FALSE)-AVERAGE(Skaters!J3:J623))/STDEV(Skaters!J3:J623)</f>
        <v>-0.33661885174104245</v>
      </c>
      <c r="J596" s="33">
        <f>(VLOOKUP($A596,Skaters!$A1:$V623,11,FALSE)-AVERAGE(Skaters!K3:K623))/STDEV(Skaters!K3:K623)</f>
        <v>-0.75774529796759293</v>
      </c>
      <c r="K596" s="33">
        <f>(VLOOKUP($A596,Skaters!$A1:$V623,12,FALSE)-AVERAGE(Skaters!L3:L623))/STDEV(Skaters!L3:L623)</f>
        <v>-0.63411953457721737</v>
      </c>
      <c r="L596" s="33">
        <f>(VLOOKUP($A596,Skaters!$A1:$V623,13,FALSE)-AVERAGE(Skaters!M3:M623))/STDEV(Skaters!M3:M623)</f>
        <v>-1.4144484349679913</v>
      </c>
      <c r="M596" s="33">
        <f>(VLOOKUP($A596,Skaters!$A1:$V623,14,FALSE)-AVERAGE(Skaters!N3:N623))/STDEV(Skaters!N3:N623)</f>
        <v>-0.78943610070751302</v>
      </c>
      <c r="N596" s="33">
        <f>(VLOOKUP($A596,Skaters!$A1:$V623,15,FALSE)-AVERAGE(Skaters!O3:O623))/STDEV(Skaters!O3:O623)</f>
        <v>-0.90280925043242588</v>
      </c>
      <c r="O596" s="33">
        <f>(VLOOKUP($A596,Skaters!$A1:$V623,16,FALSE)-AVERAGE(Skaters!P3:P623))/STDEV(Skaters!P3:P623)</f>
        <v>-0.92231762629100178</v>
      </c>
      <c r="P596" s="33">
        <f>(VLOOKUP($A596,Skaters!$A1:$V623,17,FALSE)-AVERAGE(Skaters!Q3:Q623))/STDEV(Skaters!Q3:Q623)</f>
        <v>0.87622098196725962</v>
      </c>
      <c r="Q596" s="33">
        <f>(VLOOKUP($A596,Skaters!$A1:$V623,18,FALSE)-AVERAGE(Skaters!R3:R623))/STDEV(Skaters!R3:R623)</f>
        <v>-0.79091341653944758</v>
      </c>
      <c r="R596" s="33">
        <f>(VLOOKUP($A596,Skaters!$A1:$V623,19,FALSE)-AVERAGE(Skaters!S3:S623))/STDEV(Skaters!S3:S623)</f>
        <v>-0.36660115303454394</v>
      </c>
      <c r="S596" s="33">
        <f>(VLOOKUP($A596,Skaters!$A1:$V623,20,FALSE)-AVERAGE(Skaters!T3:T623))/STDEV(Skaters!T3:T623)</f>
        <v>-0.38693223910911023</v>
      </c>
      <c r="T596" s="33">
        <f>(VLOOKUP($A596,Skaters!$A1:$V623,21,FALSE)-AVERAGE(Skaters!U3:U623))/STDEV(Skaters!U3:U623)</f>
        <v>-0.31288197704332726</v>
      </c>
      <c r="U596" s="33">
        <f>(VLOOKUP($A596,Skaters!$A1:$V623,22,FALSE)-AVERAGE(Skaters!V3:V623))/STDEV(Skaters!V3:V623)</f>
        <v>0.56244851791196826</v>
      </c>
      <c r="V596" s="33">
        <f>IFERROR((VLOOKUP($A596,Skaters!A1:X623,23,FALSE)-AVERAGE(Skaters!W3:W623))/STDEV(Skaters!W3:W623),0)</f>
        <v>0</v>
      </c>
      <c r="W596" s="33">
        <f>IFERROR((VLOOKUP($A596,Skaters!A1:X623,24,FALSE)-AVERAGE(Skaters!X3:X623))/STDEV(Skaters!X3:X623),0)</f>
        <v>0</v>
      </c>
    </row>
    <row r="597" spans="1:23" ht="21.25" customHeight="1" x14ac:dyDescent="0.15">
      <c r="A597" s="44" t="s">
        <v>693</v>
      </c>
      <c r="B597" s="48" t="s">
        <v>141</v>
      </c>
      <c r="C597" s="49">
        <v>28</v>
      </c>
      <c r="D597" s="48" t="s">
        <v>84</v>
      </c>
      <c r="E597" s="40">
        <f t="shared" si="18"/>
        <v>-5.1825642848751059</v>
      </c>
      <c r="F597" s="41">
        <f t="shared" si="19"/>
        <v>-0.1264040069481733</v>
      </c>
      <c r="G597" s="42">
        <f>VLOOKUP(A597,Skaters!A1:G623,7,FALSE)</f>
        <v>41</v>
      </c>
      <c r="H597" s="43">
        <f>(VLOOKUP($A597,Skaters!$A1:$V623,8,FALSE)-AVERAGE(Skaters!H3:H623))/STDEV(Skaters!H3:H623)</f>
        <v>-0.90574993582361463</v>
      </c>
      <c r="I597" s="33">
        <f>(VLOOKUP($A597,Skaters!$A1:$V623,10,FALSE)-AVERAGE(Skaters!J3:J623))/STDEV(Skaters!J3:J623)</f>
        <v>-1.3193838692710838</v>
      </c>
      <c r="J597" s="33">
        <f>(VLOOKUP($A597,Skaters!$A1:$V623,11,FALSE)-AVERAGE(Skaters!K3:K623))/STDEV(Skaters!K3:K623)</f>
        <v>-1.3997625384328136</v>
      </c>
      <c r="K597" s="33">
        <f>(VLOOKUP($A597,Skaters!$A1:$V623,12,FALSE)-AVERAGE(Skaters!L3:L623))/STDEV(Skaters!L3:L623)</f>
        <v>-1.5000626067416725</v>
      </c>
      <c r="L597" s="33">
        <f>(VLOOKUP($A597,Skaters!$A1:$V623,13,FALSE)-AVERAGE(Skaters!M3:M623))/STDEV(Skaters!M3:M623)</f>
        <v>-1.3751965023236039</v>
      </c>
      <c r="M597" s="33">
        <f>(VLOOKUP($A597,Skaters!$A1:$V623,14,FALSE)-AVERAGE(Skaters!N3:N623))/STDEV(Skaters!N3:N623)</f>
        <v>-0.80717959941888673</v>
      </c>
      <c r="N597" s="33">
        <f>(VLOOKUP($A597,Skaters!$A1:$V623,15,FALSE)-AVERAGE(Skaters!O3:O623))/STDEV(Skaters!O3:O623)</f>
        <v>-0.9104554335047943</v>
      </c>
      <c r="O597" s="33">
        <f>(VLOOKUP($A597,Skaters!$A1:$V623,16,FALSE)-AVERAGE(Skaters!P3:P623))/STDEV(Skaters!P3:P623)</f>
        <v>0.81955337156864261</v>
      </c>
      <c r="P597" s="33">
        <f>(VLOOKUP($A597,Skaters!$A1:$V623,17,FALSE)-AVERAGE(Skaters!Q3:Q623))/STDEV(Skaters!Q3:Q623)</f>
        <v>0.3565887053968177</v>
      </c>
      <c r="Q597" s="33">
        <f>(VLOOKUP($A597,Skaters!$A1:$V623,18,FALSE)-AVERAGE(Skaters!R3:R623))/STDEV(Skaters!R3:R623)</f>
        <v>-0.99731931291145237</v>
      </c>
      <c r="R597" s="33">
        <f>(VLOOKUP($A597,Skaters!$A1:$V623,19,FALSE)-AVERAGE(Skaters!S3:S623))/STDEV(Skaters!S3:S623)</f>
        <v>-1.2420764669425919</v>
      </c>
      <c r="S597" s="33">
        <f>(VLOOKUP($A597,Skaters!$A1:$V623,20,FALSE)-AVERAGE(Skaters!T3:T623))/STDEV(Skaters!T3:T623)</f>
        <v>-0.5927671975926263</v>
      </c>
      <c r="T597" s="33">
        <f>(VLOOKUP($A597,Skaters!$A1:$V623,21,FALSE)-AVERAGE(Skaters!U3:U623))/STDEV(Skaters!U3:U623)</f>
        <v>-0.64690234740083585</v>
      </c>
      <c r="U597" s="33">
        <f>(VLOOKUP($A597,Skaters!$A1:$V623,22,FALSE)-AVERAGE(Skaters!V3:V623))/STDEV(Skaters!V3:V623)</f>
        <v>-1.2078191348136267</v>
      </c>
      <c r="V597" s="33">
        <f>IFERROR((VLOOKUP($A597,Skaters!A1:X623,23,FALSE)-AVERAGE(Skaters!W3:W623))/STDEV(Skaters!W3:W623),0)</f>
        <v>0</v>
      </c>
      <c r="W597" s="33">
        <f>IFERROR((VLOOKUP($A597,Skaters!A1:X623,24,FALSE)-AVERAGE(Skaters!X3:X623))/STDEV(Skaters!X3:X623),0)</f>
        <v>0</v>
      </c>
    </row>
    <row r="598" spans="1:23" ht="21.25" customHeight="1" x14ac:dyDescent="0.15">
      <c r="A598" s="44" t="s">
        <v>680</v>
      </c>
      <c r="B598" s="45" t="s">
        <v>122</v>
      </c>
      <c r="C598" s="46">
        <v>22</v>
      </c>
      <c r="D598" s="45" t="s">
        <v>59</v>
      </c>
      <c r="E598" s="40">
        <f t="shared" si="18"/>
        <v>-5.1986136217190451</v>
      </c>
      <c r="F598" s="41">
        <f t="shared" si="19"/>
        <v>-0.1267954541882694</v>
      </c>
      <c r="G598" s="42">
        <f>VLOOKUP(A598,Skaters!A1:G623,7,FALSE)</f>
        <v>41</v>
      </c>
      <c r="H598" s="43">
        <f>(VLOOKUP($A598,Skaters!$A1:$V623,8,FALSE)-AVERAGE(Skaters!H3:H623))/STDEV(Skaters!H3:H623)</f>
        <v>-1.9363460055236155</v>
      </c>
      <c r="I598" s="33">
        <f>(VLOOKUP($A598,Skaters!$A1:$V623,10,FALSE)-AVERAGE(Skaters!J3:J623))/STDEV(Skaters!J3:J623)</f>
        <v>-0.84058820693731062</v>
      </c>
      <c r="J598" s="33">
        <f>(VLOOKUP($A598,Skaters!$A1:$V623,11,FALSE)-AVERAGE(Skaters!K3:K623))/STDEV(Skaters!K3:K623)</f>
        <v>-1.1484259104229024</v>
      </c>
      <c r="K598" s="33">
        <f>(VLOOKUP($A598,Skaters!$A1:$V623,12,FALSE)-AVERAGE(Skaters!L3:L623))/STDEV(Skaters!L3:L623)</f>
        <v>-1.1167434449762019</v>
      </c>
      <c r="L598" s="33">
        <f>(VLOOKUP($A598,Skaters!$A1:$V623,13,FALSE)-AVERAGE(Skaters!M3:M623))/STDEV(Skaters!M3:M623)</f>
        <v>-1.2926339100780921</v>
      </c>
      <c r="M598" s="33">
        <f>(VLOOKUP($A598,Skaters!$A1:$V623,14,FALSE)-AVERAGE(Skaters!N3:N623))/STDEV(Skaters!N3:N623)</f>
        <v>-0.81028368680492313</v>
      </c>
      <c r="N598" s="33">
        <f>(VLOOKUP($A598,Skaters!$A1:$V623,15,FALSE)-AVERAGE(Skaters!O3:O623))/STDEV(Skaters!O3:O623)</f>
        <v>-0.92218107342605682</v>
      </c>
      <c r="O598" s="33">
        <f>(VLOOKUP($A598,Skaters!$A1:$V623,16,FALSE)-AVERAGE(Skaters!P3:P623))/STDEV(Skaters!P3:P623)</f>
        <v>-1.0837810479716161</v>
      </c>
      <c r="P598" s="33">
        <f>(VLOOKUP($A598,Skaters!$A1:$V623,17,FALSE)-AVERAGE(Skaters!Q3:Q623))/STDEV(Skaters!Q3:Q623)</f>
        <v>1.483185988951768</v>
      </c>
      <c r="Q598" s="33">
        <f>(VLOOKUP($A598,Skaters!$A1:$V623,18,FALSE)-AVERAGE(Skaters!R3:R623))/STDEV(Skaters!R3:R623)</f>
        <v>8.8996527116933344E-2</v>
      </c>
      <c r="R598" s="33">
        <f>(VLOOKUP($A598,Skaters!$A1:$V623,19,FALSE)-AVERAGE(Skaters!S3:S623))/STDEV(Skaters!S3:S623)</f>
        <v>-0.81106366743330416</v>
      </c>
      <c r="S598" s="33">
        <f>(VLOOKUP($A598,Skaters!$A1:$V623,20,FALSE)-AVERAGE(Skaters!T3:T623))/STDEV(Skaters!T3:T623)</f>
        <v>-0.57146579301500988</v>
      </c>
      <c r="T598" s="33">
        <f>(VLOOKUP($A598,Skaters!$A1:$V623,21,FALSE)-AVERAGE(Skaters!U3:U623))/STDEV(Skaters!U3:U623)</f>
        <v>-0.61633979422431151</v>
      </c>
      <c r="U598" s="33">
        <f>(VLOOKUP($A598,Skaters!$A1:$V623,22,FALSE)-AVERAGE(Skaters!V3:V623))/STDEV(Skaters!V3:V623)</f>
        <v>0.69523205779330721</v>
      </c>
      <c r="V598" s="33">
        <f>IFERROR((VLOOKUP($A598,Skaters!A1:X623,23,FALSE)-AVERAGE(Skaters!W3:W623))/STDEV(Skaters!W3:W623),0)</f>
        <v>0</v>
      </c>
      <c r="W598" s="33">
        <f>IFERROR((VLOOKUP($A598,Skaters!A1:X623,24,FALSE)-AVERAGE(Skaters!X3:X623))/STDEV(Skaters!X3:X623),0)</f>
        <v>0</v>
      </c>
    </row>
    <row r="599" spans="1:23" ht="21.25" customHeight="1" x14ac:dyDescent="0.15">
      <c r="A599" s="37" t="s">
        <v>683</v>
      </c>
      <c r="B599" s="38" t="s">
        <v>100</v>
      </c>
      <c r="C599" s="39">
        <v>34</v>
      </c>
      <c r="D599" s="38" t="s">
        <v>84</v>
      </c>
      <c r="E599" s="40">
        <f t="shared" si="18"/>
        <v>-5.2064883571692686</v>
      </c>
      <c r="F599" s="41">
        <f t="shared" si="19"/>
        <v>-0.13016220892923172</v>
      </c>
      <c r="G599" s="42">
        <f>VLOOKUP(A599,Skaters!A1:G623,7,FALSE)</f>
        <v>40</v>
      </c>
      <c r="H599" s="43">
        <f>(VLOOKUP($A599,Skaters!$A1:$V623,8,FALSE)-AVERAGE(Skaters!H3:H623))/STDEV(Skaters!H3:H623)</f>
        <v>-0.5961371057300533</v>
      </c>
      <c r="I599" s="33">
        <f>(VLOOKUP($A599,Skaters!$A1:$V623,10,FALSE)-AVERAGE(Skaters!J3:J623))/STDEV(Skaters!J3:J623)</f>
        <v>-1.2752062677434803</v>
      </c>
      <c r="J599" s="33">
        <f>(VLOOKUP($A599,Skaters!$A1:$V623,11,FALSE)-AVERAGE(Skaters!K3:K623))/STDEV(Skaters!K3:K623)</f>
        <v>-1.0380304582662021</v>
      </c>
      <c r="K599" s="33">
        <f>(VLOOKUP($A599,Skaters!$A1:$V623,12,FALSE)-AVERAGE(Skaters!L3:L623))/STDEV(Skaters!L3:L623)</f>
        <v>-1.252246865559387</v>
      </c>
      <c r="L599" s="33">
        <f>(VLOOKUP($A599,Skaters!$A1:$V623,13,FALSE)-AVERAGE(Skaters!M3:M623))/STDEV(Skaters!M3:M623)</f>
        <v>-1.525614169354881</v>
      </c>
      <c r="M599" s="33">
        <f>(VLOOKUP($A599,Skaters!$A1:$V623,14,FALSE)-AVERAGE(Skaters!N3:N623))/STDEV(Skaters!N3:N623)</f>
        <v>-0.7746667932796748</v>
      </c>
      <c r="N599" s="33">
        <f>(VLOOKUP($A599,Skaters!$A1:$V623,15,FALSE)-AVERAGE(Skaters!O3:O623))/STDEV(Skaters!O3:O623)</f>
        <v>-0.89199964698815781</v>
      </c>
      <c r="O599" s="33">
        <f>(VLOOKUP($A599,Skaters!$A1:$V623,16,FALSE)-AVERAGE(Skaters!P3:P623))/STDEV(Skaters!P3:P623)</f>
        <v>0.44668382135972823</v>
      </c>
      <c r="P599" s="33">
        <f>(VLOOKUP($A599,Skaters!$A1:$V623,17,FALSE)-AVERAGE(Skaters!Q3:Q623))/STDEV(Skaters!Q3:Q623)</f>
        <v>-0.9186110301717294</v>
      </c>
      <c r="Q599" s="33">
        <f>(VLOOKUP($A599,Skaters!$A1:$V623,18,FALSE)-AVERAGE(Skaters!R3:R623))/STDEV(Skaters!R3:R623)</f>
        <v>-0.92232163617627527</v>
      </c>
      <c r="R599" s="33">
        <f>(VLOOKUP($A599,Skaters!$A1:$V623,19,FALSE)-AVERAGE(Skaters!S3:S623))/STDEV(Skaters!S3:S623)</f>
        <v>-1.2197285693983735</v>
      </c>
      <c r="S599" s="33">
        <f>(VLOOKUP($A599,Skaters!$A1:$V623,20,FALSE)-AVERAGE(Skaters!T3:T623))/STDEV(Skaters!T3:T623)</f>
        <v>-0.5927671975926263</v>
      </c>
      <c r="T599" s="33">
        <f>(VLOOKUP($A599,Skaters!$A1:$V623,21,FALSE)-AVERAGE(Skaters!U3:U623))/STDEV(Skaters!U3:U623)</f>
        <v>-0.64690234740083585</v>
      </c>
      <c r="U599" s="33">
        <f>(VLOOKUP($A599,Skaters!$A1:$V623,22,FALSE)-AVERAGE(Skaters!V3:V623))/STDEV(Skaters!V3:V623)</f>
        <v>-1.2078191348136267</v>
      </c>
      <c r="V599" s="33">
        <f>IFERROR((VLOOKUP($A599,Skaters!A1:X623,23,FALSE)-AVERAGE(Skaters!W3:W623))/STDEV(Skaters!W3:W623),0)</f>
        <v>0</v>
      </c>
      <c r="W599" s="33">
        <f>IFERROR((VLOOKUP($A599,Skaters!A1:X623,24,FALSE)-AVERAGE(Skaters!X3:X623))/STDEV(Skaters!X3:X623),0)</f>
        <v>0</v>
      </c>
    </row>
    <row r="600" spans="1:23" ht="21.25" customHeight="1" x14ac:dyDescent="0.15">
      <c r="A600" s="44" t="s">
        <v>538</v>
      </c>
      <c r="B600" s="45" t="s">
        <v>163</v>
      </c>
      <c r="C600" s="46">
        <v>29</v>
      </c>
      <c r="D600" s="45" t="s">
        <v>73</v>
      </c>
      <c r="E600" s="40">
        <f t="shared" si="18"/>
        <v>-5.3050686232318451</v>
      </c>
      <c r="F600" s="41">
        <f t="shared" si="19"/>
        <v>-0.12631115769599632</v>
      </c>
      <c r="G600" s="42">
        <f>VLOOKUP(A600,Skaters!A1:G623,7,FALSE)</f>
        <v>42</v>
      </c>
      <c r="H600" s="43">
        <f>(VLOOKUP($A600,Skaters!$A1:$V623,8,FALSE)-AVERAGE(Skaters!H3:H623))/STDEV(Skaters!H3:H623)</f>
        <v>-0.96044699266873013</v>
      </c>
      <c r="I600" s="33">
        <f>(VLOOKUP($A600,Skaters!$A1:$V623,10,FALSE)-AVERAGE(Skaters!J3:J623))/STDEV(Skaters!J3:J623)</f>
        <v>-0.14744988684351584</v>
      </c>
      <c r="J600" s="33">
        <f>(VLOOKUP($A600,Skaters!$A1:$V623,11,FALSE)-AVERAGE(Skaters!K3:K623))/STDEV(Skaters!K3:K623)</f>
        <v>-0.75568948835769723</v>
      </c>
      <c r="K600" s="33">
        <f>(VLOOKUP($A600,Skaters!$A1:$V623,12,FALSE)-AVERAGE(Skaters!L3:L623))/STDEV(Skaters!L3:L623)</f>
        <v>-0.54369795456073289</v>
      </c>
      <c r="L600" s="33">
        <f>(VLOOKUP($A600,Skaters!$A1:$V623,13,FALSE)-AVERAGE(Skaters!M3:M623))/STDEV(Skaters!M3:M623)</f>
        <v>-0.87272597392207651</v>
      </c>
      <c r="M600" s="33">
        <f>(VLOOKUP($A600,Skaters!$A1:$V623,14,FALSE)-AVERAGE(Skaters!N3:N623))/STDEV(Skaters!N3:N623)</f>
        <v>-0.58979445521657758</v>
      </c>
      <c r="N600" s="33">
        <f>(VLOOKUP($A600,Skaters!$A1:$V623,15,FALSE)-AVERAGE(Skaters!O3:O623))/STDEV(Skaters!O3:O623)</f>
        <v>-0.74925019779435198</v>
      </c>
      <c r="O600" s="33">
        <f>(VLOOKUP($A600,Skaters!$A1:$V623,16,FALSE)-AVERAGE(Skaters!P3:P623))/STDEV(Skaters!P3:P623)</f>
        <v>-0.89318373581649135</v>
      </c>
      <c r="P600" s="33">
        <f>(VLOOKUP($A600,Skaters!$A1:$V623,17,FALSE)-AVERAGE(Skaters!Q3:Q623))/STDEV(Skaters!Q3:Q623)</f>
        <v>-0.70044452576425664</v>
      </c>
      <c r="Q600" s="33">
        <f>(VLOOKUP($A600,Skaters!$A1:$V623,18,FALSE)-AVERAGE(Skaters!R3:R623))/STDEV(Skaters!R3:R623)</f>
        <v>-1.8867693404977128</v>
      </c>
      <c r="R600" s="33">
        <f>(VLOOKUP($A600,Skaters!$A1:$V623,19,FALSE)-AVERAGE(Skaters!S3:S623))/STDEV(Skaters!S3:S623)</f>
        <v>-0.48836041014584591</v>
      </c>
      <c r="S600" s="33">
        <f>(VLOOKUP($A600,Skaters!$A1:$V623,20,FALSE)-AVERAGE(Skaters!T3:T623))/STDEV(Skaters!T3:T623)</f>
        <v>-0.28256945907362507</v>
      </c>
      <c r="T600" s="33">
        <f>(VLOOKUP($A600,Skaters!$A1:$V623,21,FALSE)-AVERAGE(Skaters!U3:U623))/STDEV(Skaters!U3:U623)</f>
        <v>6.3115182242426945E-2</v>
      </c>
      <c r="U600" s="33">
        <f>(VLOOKUP($A600,Skaters!$A1:$V623,22,FALSE)-AVERAGE(Skaters!V3:V623))/STDEV(Skaters!V3:V623)</f>
        <v>0.21151809166013422</v>
      </c>
      <c r="V600" s="33">
        <f>IFERROR((VLOOKUP($A600,Skaters!A1:X623,23,FALSE)-AVERAGE(Skaters!W3:W623))/STDEV(Skaters!W3:W623),0)</f>
        <v>0</v>
      </c>
      <c r="W600" s="33">
        <f>IFERROR((VLOOKUP($A600,Skaters!A1:X623,24,FALSE)-AVERAGE(Skaters!X3:X623))/STDEV(Skaters!X3:X623),0)</f>
        <v>0</v>
      </c>
    </row>
    <row r="601" spans="1:23" ht="21.25" customHeight="1" x14ac:dyDescent="0.15">
      <c r="A601" s="44" t="s">
        <v>687</v>
      </c>
      <c r="B601" s="48" t="s">
        <v>65</v>
      </c>
      <c r="C601" s="49">
        <v>27</v>
      </c>
      <c r="D601" s="48" t="s">
        <v>60</v>
      </c>
      <c r="E601" s="40">
        <f t="shared" si="18"/>
        <v>-5.3188960386334143</v>
      </c>
      <c r="F601" s="41">
        <f t="shared" si="19"/>
        <v>-0.12088400087803214</v>
      </c>
      <c r="G601" s="42">
        <f>VLOOKUP(A601,Skaters!A1:G623,7,FALSE)</f>
        <v>44</v>
      </c>
      <c r="H601" s="43">
        <f>(VLOOKUP($A601,Skaters!$A1:$V623,8,FALSE)-AVERAGE(Skaters!H3:H623))/STDEV(Skaters!H3:H623)</f>
        <v>-2.2142019178997856</v>
      </c>
      <c r="I601" s="33">
        <f>(VLOOKUP($A601,Skaters!$A1:$V623,10,FALSE)-AVERAGE(Skaters!J3:J623))/STDEV(Skaters!J3:J623)</f>
        <v>-0.81579875526889145</v>
      </c>
      <c r="J601" s="33">
        <f>(VLOOKUP($A601,Skaters!$A1:$V623,11,FALSE)-AVERAGE(Skaters!K3:K623))/STDEV(Skaters!K3:K623)</f>
        <v>-1.1736928572164524</v>
      </c>
      <c r="K601" s="33">
        <f>(VLOOKUP($A601,Skaters!$A1:$V623,12,FALSE)-AVERAGE(Skaters!L3:L623))/STDEV(Skaters!L3:L623)</f>
        <v>-1.1209192558630949</v>
      </c>
      <c r="L601" s="33">
        <f>(VLOOKUP($A601,Skaters!$A1:$V623,13,FALSE)-AVERAGE(Skaters!M3:M623))/STDEV(Skaters!M3:M623)</f>
        <v>-1.5597158908743669</v>
      </c>
      <c r="M601" s="33">
        <f>(VLOOKUP($A601,Skaters!$A1:$V623,14,FALSE)-AVERAGE(Skaters!N3:N623))/STDEV(Skaters!N3:N623)</f>
        <v>-0.79146212238021385</v>
      </c>
      <c r="N601" s="33">
        <f>(VLOOKUP($A601,Skaters!$A1:$V623,15,FALSE)-AVERAGE(Skaters!O3:O623))/STDEV(Skaters!O3:O623)</f>
        <v>-0.90469185367682248</v>
      </c>
      <c r="O601" s="33">
        <f>(VLOOKUP($A601,Skaters!$A1:$V623,16,FALSE)-AVERAGE(Skaters!P3:P623))/STDEV(Skaters!P3:P623)</f>
        <v>-0.72792760722965344</v>
      </c>
      <c r="P601" s="33">
        <f>(VLOOKUP($A601,Skaters!$A1:$V623,17,FALSE)-AVERAGE(Skaters!Q3:Q623))/STDEV(Skaters!Q3:Q623)</f>
        <v>0.18320508310849634</v>
      </c>
      <c r="Q601" s="33">
        <f>(VLOOKUP($A601,Skaters!$A1:$V623,18,FALSE)-AVERAGE(Skaters!R3:R623))/STDEV(Skaters!R3:R623)</f>
        <v>-0.1370690743672271</v>
      </c>
      <c r="R601" s="33">
        <f>(VLOOKUP($A601,Skaters!$A1:$V623,19,FALSE)-AVERAGE(Skaters!S3:S623))/STDEV(Skaters!S3:S623)</f>
        <v>-0.7018428739203777</v>
      </c>
      <c r="S601" s="33">
        <f>(VLOOKUP($A601,Skaters!$A1:$V623,20,FALSE)-AVERAGE(Skaters!T3:T623))/STDEV(Skaters!T3:T623)</f>
        <v>-0.1995801946818804</v>
      </c>
      <c r="T601" s="33">
        <f>(VLOOKUP($A601,Skaters!$A1:$V623,21,FALSE)-AVERAGE(Skaters!U3:U623))/STDEV(Skaters!U3:U623)</f>
        <v>-9.3605219697902212E-2</v>
      </c>
      <c r="U601" s="33">
        <f>(VLOOKUP($A601,Skaters!$A1:$V623,22,FALSE)-AVERAGE(Skaters!V3:V623))/STDEV(Skaters!V3:V623)</f>
        <v>0.71638809803621772</v>
      </c>
      <c r="V601" s="33">
        <f>IFERROR((VLOOKUP($A601,Skaters!A1:X623,23,FALSE)-AVERAGE(Skaters!W3:W623))/STDEV(Skaters!W3:W623),0)</f>
        <v>0</v>
      </c>
      <c r="W601" s="33">
        <f>IFERROR((VLOOKUP($A601,Skaters!A1:X623,24,FALSE)-AVERAGE(Skaters!X3:X623))/STDEV(Skaters!X3:X623),0)</f>
        <v>0</v>
      </c>
    </row>
    <row r="602" spans="1:23" ht="21.25" customHeight="1" x14ac:dyDescent="0.15">
      <c r="A602" s="44" t="s">
        <v>648</v>
      </c>
      <c r="B602" s="48" t="s">
        <v>186</v>
      </c>
      <c r="C602" s="49">
        <v>30</v>
      </c>
      <c r="D602" s="48" t="s">
        <v>59</v>
      </c>
      <c r="E602" s="40">
        <f t="shared" si="18"/>
        <v>-5.323527460559947</v>
      </c>
      <c r="F602" s="41">
        <f t="shared" si="19"/>
        <v>-0.12984213318438895</v>
      </c>
      <c r="G602" s="42">
        <f>VLOOKUP(A602,Skaters!A1:G623,7,FALSE)</f>
        <v>41</v>
      </c>
      <c r="H602" s="43">
        <f>(VLOOKUP($A602,Skaters!$A1:$V623,8,FALSE)-AVERAGE(Skaters!H3:H623))/STDEV(Skaters!H3:H623)</f>
        <v>-1.2758028536514749</v>
      </c>
      <c r="I602" s="33">
        <f>(VLOOKUP($A602,Skaters!$A1:$V623,10,FALSE)-AVERAGE(Skaters!J3:J623))/STDEV(Skaters!J3:J623)</f>
        <v>-0.8250415945251427</v>
      </c>
      <c r="J602" s="33">
        <f>(VLOOKUP($A602,Skaters!$A1:$V623,11,FALSE)-AVERAGE(Skaters!K3:K623))/STDEV(Skaters!K3:K623)</f>
        <v>-0.91421638586732579</v>
      </c>
      <c r="K602" s="33">
        <f>(VLOOKUP($A602,Skaters!$A1:$V623,12,FALSE)-AVERAGE(Skaters!L3:L623))/STDEV(Skaters!L3:L623)</f>
        <v>-0.96244305158923105</v>
      </c>
      <c r="L602" s="33">
        <f>(VLOOKUP($A602,Skaters!$A1:$V623,13,FALSE)-AVERAGE(Skaters!M3:M623))/STDEV(Skaters!M3:M623)</f>
        <v>-1.1569110312446844</v>
      </c>
      <c r="M602" s="33">
        <f>(VLOOKUP($A602,Skaters!$A1:$V623,14,FALSE)-AVERAGE(Skaters!N3:N623))/STDEV(Skaters!N3:N623)</f>
        <v>-0.80732775617476826</v>
      </c>
      <c r="N602" s="33">
        <f>(VLOOKUP($A602,Skaters!$A1:$V623,15,FALSE)-AVERAGE(Skaters!O3:O623))/STDEV(Skaters!O3:O623)</f>
        <v>-0.91943438780589626</v>
      </c>
      <c r="O602" s="33">
        <f>(VLOOKUP($A602,Skaters!$A1:$V623,16,FALSE)-AVERAGE(Skaters!P3:P623))/STDEV(Skaters!P3:P623)</f>
        <v>-0.78258550492857515</v>
      </c>
      <c r="P602" s="33">
        <f>(VLOOKUP($A602,Skaters!$A1:$V623,17,FALSE)-AVERAGE(Skaters!Q3:Q623))/STDEV(Skaters!Q3:Q623)</f>
        <v>-1.228715365102359</v>
      </c>
      <c r="Q602" s="33">
        <f>(VLOOKUP($A602,Skaters!$A1:$V623,18,FALSE)-AVERAGE(Skaters!R3:R623))/STDEV(Skaters!R3:R623)</f>
        <v>-0.72533855618832244</v>
      </c>
      <c r="R602" s="33">
        <f>(VLOOKUP($A602,Skaters!$A1:$V623,19,FALSE)-AVERAGE(Skaters!S3:S623))/STDEV(Skaters!S3:S623)</f>
        <v>-0.80420835735136731</v>
      </c>
      <c r="S602" s="33">
        <f>(VLOOKUP($A602,Skaters!$A1:$V623,20,FALSE)-AVERAGE(Skaters!T3:T623))/STDEV(Skaters!T3:T623)</f>
        <v>1.1826460486351553</v>
      </c>
      <c r="T602" s="33">
        <f>(VLOOKUP($A602,Skaters!$A1:$V623,21,FALSE)-AVERAGE(Skaters!U3:U623))/STDEV(Skaters!U3:U623)</f>
        <v>1.3114509328042467</v>
      </c>
      <c r="U602" s="33">
        <f>(VLOOKUP($A602,Skaters!$A1:$V623,22,FALSE)-AVERAGE(Skaters!V3:V623))/STDEV(Skaters!V3:V623)</f>
        <v>0.98553882090815292</v>
      </c>
      <c r="V602" s="33">
        <f>IFERROR((VLOOKUP($A602,Skaters!A1:X623,23,FALSE)-AVERAGE(Skaters!W3:W623))/STDEV(Skaters!W3:W623),0)</f>
        <v>0</v>
      </c>
      <c r="W602" s="33">
        <f>IFERROR((VLOOKUP($A602,Skaters!A1:X623,24,FALSE)-AVERAGE(Skaters!X3:X623))/STDEV(Skaters!X3:X623),0)</f>
        <v>0</v>
      </c>
    </row>
    <row r="603" spans="1:23" ht="21.25" customHeight="1" x14ac:dyDescent="0.15">
      <c r="A603" s="44" t="s">
        <v>577</v>
      </c>
      <c r="B603" s="45" t="s">
        <v>163</v>
      </c>
      <c r="C603" s="46">
        <v>24</v>
      </c>
      <c r="D603" s="45" t="s">
        <v>63</v>
      </c>
      <c r="E603" s="40">
        <f t="shared" si="18"/>
        <v>-5.463816369833145</v>
      </c>
      <c r="F603" s="41">
        <f t="shared" si="19"/>
        <v>-0.13009086594840821</v>
      </c>
      <c r="G603" s="42">
        <f>VLOOKUP(A603,Skaters!A1:G623,7,FALSE)</f>
        <v>42</v>
      </c>
      <c r="H603" s="43">
        <f>(VLOOKUP($A603,Skaters!$A1:$V623,8,FALSE)-AVERAGE(Skaters!H3:H623))/STDEV(Skaters!H3:H623)</f>
        <v>-1.0785512046003891</v>
      </c>
      <c r="I603" s="33">
        <f>(VLOOKUP($A603,Skaters!$A1:$V623,10,FALSE)-AVERAGE(Skaters!J3:J623))/STDEV(Skaters!J3:J623)</f>
        <v>-0.59651700979360134</v>
      </c>
      <c r="J603" s="33">
        <f>(VLOOKUP($A603,Skaters!$A1:$V623,11,FALSE)-AVERAGE(Skaters!K3:K623))/STDEV(Skaters!K3:K623)</f>
        <v>-0.92636815421433549</v>
      </c>
      <c r="K603" s="33">
        <f>(VLOOKUP($A603,Skaters!$A1:$V623,12,FALSE)-AVERAGE(Skaters!L3:L623))/STDEV(Skaters!L3:L623)</f>
        <v>-0.86239391639764951</v>
      </c>
      <c r="L603" s="33">
        <f>(VLOOKUP($A603,Skaters!$A1:$V623,13,FALSE)-AVERAGE(Skaters!M3:M623))/STDEV(Skaters!M3:M623)</f>
        <v>-0.79999932684067154</v>
      </c>
      <c r="M603" s="33">
        <f>(VLOOKUP($A603,Skaters!$A1:$V623,14,FALSE)-AVERAGE(Skaters!N3:N623))/STDEV(Skaters!N3:N623)</f>
        <v>-0.16613180944771713</v>
      </c>
      <c r="N603" s="33">
        <f>(VLOOKUP($A603,Skaters!$A1:$V623,15,FALSE)-AVERAGE(Skaters!O3:O623))/STDEV(Skaters!O3:O623)</f>
        <v>-0.42810525656139664</v>
      </c>
      <c r="O603" s="33">
        <f>(VLOOKUP($A603,Skaters!$A1:$V623,16,FALSE)-AVERAGE(Skaters!P3:P623))/STDEV(Skaters!P3:P623)</f>
        <v>-0.70549238673130099</v>
      </c>
      <c r="P603" s="33">
        <f>(VLOOKUP($A603,Skaters!$A1:$V623,17,FALSE)-AVERAGE(Skaters!Q3:Q623))/STDEV(Skaters!Q3:Q623)</f>
        <v>0.81131905206008326</v>
      </c>
      <c r="Q603" s="33">
        <f>(VLOOKUP($A603,Skaters!$A1:$V623,18,FALSE)-AVERAGE(Skaters!R3:R623))/STDEV(Skaters!R3:R623)</f>
        <v>-2.00733423569184</v>
      </c>
      <c r="R603" s="33">
        <f>(VLOOKUP($A603,Skaters!$A1:$V623,19,FALSE)-AVERAGE(Skaters!S3:S623))/STDEV(Skaters!S3:S623)</f>
        <v>-0.78601236973206223</v>
      </c>
      <c r="S603" s="33">
        <f>(VLOOKUP($A603,Skaters!$A1:$V623,20,FALSE)-AVERAGE(Skaters!T3:T623))/STDEV(Skaters!T3:T623)</f>
        <v>-0.33158865667800075</v>
      </c>
      <c r="T603" s="33">
        <f>(VLOOKUP($A603,Skaters!$A1:$V623,21,FALSE)-AVERAGE(Skaters!U3:U623))/STDEV(Skaters!U3:U623)</f>
        <v>-0.19278587297495223</v>
      </c>
      <c r="U603" s="33">
        <f>(VLOOKUP($A603,Skaters!$A1:$V623,22,FALSE)-AVERAGE(Skaters!V3:V623))/STDEV(Skaters!V3:V623)</f>
        <v>0.48940009039366072</v>
      </c>
      <c r="V603" s="33">
        <f>IFERROR((VLOOKUP($A603,Skaters!A1:X623,23,FALSE)-AVERAGE(Skaters!W3:W623))/STDEV(Skaters!W3:W623),0)</f>
        <v>0</v>
      </c>
      <c r="W603" s="33">
        <f>IFERROR((VLOOKUP($A603,Skaters!A1:X623,24,FALSE)-AVERAGE(Skaters!X3:X623))/STDEV(Skaters!X3:X623),0)</f>
        <v>0</v>
      </c>
    </row>
    <row r="604" spans="1:23" ht="21.25" customHeight="1" x14ac:dyDescent="0.15">
      <c r="A604" s="44" t="s">
        <v>673</v>
      </c>
      <c r="B604" s="48" t="s">
        <v>95</v>
      </c>
      <c r="C604" s="49">
        <v>35</v>
      </c>
      <c r="D604" s="48" t="s">
        <v>63</v>
      </c>
      <c r="E604" s="40">
        <f t="shared" si="18"/>
        <v>-5.5318092276817978</v>
      </c>
      <c r="F604" s="41">
        <f t="shared" si="19"/>
        <v>-0.13829523069204494</v>
      </c>
      <c r="G604" s="42">
        <f>VLOOKUP(A604,Skaters!A1:G623,7,FALSE)</f>
        <v>40</v>
      </c>
      <c r="H604" s="43">
        <f>(VLOOKUP($A604,Skaters!$A1:$V623,8,FALSE)-AVERAGE(Skaters!H3:H623))/STDEV(Skaters!H3:H623)</f>
        <v>-1.5570334380950597</v>
      </c>
      <c r="I604" s="33">
        <f>(VLOOKUP($A604,Skaters!$A1:$V623,10,FALSE)-AVERAGE(Skaters!J3:J623))/STDEV(Skaters!J3:J623)</f>
        <v>-0.84799940410589192</v>
      </c>
      <c r="J604" s="33">
        <f>(VLOOKUP($A604,Skaters!$A1:$V623,11,FALSE)-AVERAGE(Skaters!K3:K623))/STDEV(Skaters!K3:K623)</f>
        <v>-0.91035531683083193</v>
      </c>
      <c r="K604" s="33">
        <f>(VLOOKUP($A604,Skaters!$A1:$V623,12,FALSE)-AVERAGE(Skaters!L3:L623))/STDEV(Skaters!L3:L623)</f>
        <v>-0.97083720750108904</v>
      </c>
      <c r="L604" s="33">
        <f>(VLOOKUP($A604,Skaters!$A1:$V623,13,FALSE)-AVERAGE(Skaters!M3:M623))/STDEV(Skaters!M3:M623)</f>
        <v>-1.5012309093964</v>
      </c>
      <c r="M604" s="33">
        <f>(VLOOKUP($A604,Skaters!$A1:$V623,14,FALSE)-AVERAGE(Skaters!N3:N623))/STDEV(Skaters!N3:N623)</f>
        <v>-0.77222500206709965</v>
      </c>
      <c r="N604" s="33">
        <f>(VLOOKUP($A604,Skaters!$A1:$V623,15,FALSE)-AVERAGE(Skaters!O3:O623))/STDEV(Skaters!O3:O623)</f>
        <v>-0.88681650456301742</v>
      </c>
      <c r="O604" s="33">
        <f>(VLOOKUP($A604,Skaters!$A1:$V623,16,FALSE)-AVERAGE(Skaters!P3:P623))/STDEV(Skaters!P3:P623)</f>
        <v>-0.9254534433937085</v>
      </c>
      <c r="P604" s="33">
        <f>(VLOOKUP($A604,Skaters!$A1:$V623,17,FALSE)-AVERAGE(Skaters!Q3:Q623))/STDEV(Skaters!Q3:Q623)</f>
        <v>3.7043914396044832</v>
      </c>
      <c r="Q604" s="33">
        <f>(VLOOKUP($A604,Skaters!$A1:$V623,18,FALSE)-AVERAGE(Skaters!R3:R623))/STDEV(Skaters!R3:R623)</f>
        <v>-0.45995364939194827</v>
      </c>
      <c r="R604" s="33">
        <f>(VLOOKUP($A604,Skaters!$A1:$V623,19,FALSE)-AVERAGE(Skaters!S3:S623))/STDEV(Skaters!S3:S623)</f>
        <v>-0.75788292738547169</v>
      </c>
      <c r="S604" s="33">
        <f>(VLOOKUP($A604,Skaters!$A1:$V623,20,FALSE)-AVERAGE(Skaters!T3:T623))/STDEV(Skaters!T3:T623)</f>
        <v>-0.56898547896779772</v>
      </c>
      <c r="T604" s="33">
        <f>(VLOOKUP($A604,Skaters!$A1:$V623,21,FALSE)-AVERAGE(Skaters!U3:U623))/STDEV(Skaters!U3:U623)</f>
        <v>-0.57549484132181783</v>
      </c>
      <c r="U604" s="33">
        <f>(VLOOKUP($A604,Skaters!$A1:$V623,22,FALSE)-AVERAGE(Skaters!V3:V623))/STDEV(Skaters!V3:V623)</f>
        <v>-3.7119014820465118E-2</v>
      </c>
      <c r="V604" s="33">
        <f>IFERROR((VLOOKUP($A604,Skaters!A1:X623,23,FALSE)-AVERAGE(Skaters!W3:W623))/STDEV(Skaters!W3:W623),0)</f>
        <v>0</v>
      </c>
      <c r="W604" s="33">
        <f>IFERROR((VLOOKUP($A604,Skaters!A1:X623,24,FALSE)-AVERAGE(Skaters!X3:X623))/STDEV(Skaters!X3:X623),0)</f>
        <v>0</v>
      </c>
    </row>
    <row r="605" spans="1:23" ht="21.25" customHeight="1" x14ac:dyDescent="0.15">
      <c r="A605" s="44" t="s">
        <v>695</v>
      </c>
      <c r="B605" s="48" t="s">
        <v>216</v>
      </c>
      <c r="C605" s="49">
        <v>23</v>
      </c>
      <c r="D605" s="48" t="s">
        <v>84</v>
      </c>
      <c r="E605" s="40">
        <f t="shared" si="18"/>
        <v>-5.5473457849230838</v>
      </c>
      <c r="F605" s="41">
        <f t="shared" si="19"/>
        <v>-0.14223963551084831</v>
      </c>
      <c r="G605" s="42">
        <f>VLOOKUP(A605,Skaters!A1:G623,7,FALSE)</f>
        <v>39</v>
      </c>
      <c r="H605" s="43">
        <f>(VLOOKUP($A605,Skaters!$A1:$V623,8,FALSE)-AVERAGE(Skaters!H3:H623))/STDEV(Skaters!H3:H623)</f>
        <v>-0.98138256437391069</v>
      </c>
      <c r="I605" s="33">
        <f>(VLOOKUP($A605,Skaters!$A1:$V623,10,FALSE)-AVERAGE(Skaters!J3:J623))/STDEV(Skaters!J3:J623)</f>
        <v>-0.88273082167287165</v>
      </c>
      <c r="J605" s="33">
        <f>(VLOOKUP($A605,Skaters!$A1:$V623,11,FALSE)-AVERAGE(Skaters!K3:K623))/STDEV(Skaters!K3:K623)</f>
        <v>-1.3206109944413835</v>
      </c>
      <c r="K605" s="33">
        <f>(VLOOKUP($A605,Skaters!$A1:$V623,12,FALSE)-AVERAGE(Skaters!L3:L623))/STDEV(Skaters!L3:L623)</f>
        <v>-1.2446525251331131</v>
      </c>
      <c r="L605" s="33">
        <f>(VLOOKUP($A605,Skaters!$A1:$V623,13,FALSE)-AVERAGE(Skaters!M3:M623))/STDEV(Skaters!M3:M623)</f>
        <v>-1.6127903907433025</v>
      </c>
      <c r="M605" s="33">
        <f>(VLOOKUP($A605,Skaters!$A1:$V623,14,FALSE)-AVERAGE(Skaters!N3:N623))/STDEV(Skaters!N3:N623)</f>
        <v>-0.81065967742179246</v>
      </c>
      <c r="N605" s="33">
        <f>(VLOOKUP($A605,Skaters!$A1:$V623,15,FALSE)-AVERAGE(Skaters!O3:O623))/STDEV(Skaters!O3:O623)</f>
        <v>-0.92253044834376785</v>
      </c>
      <c r="O605" s="33">
        <f>(VLOOKUP($A605,Skaters!$A1:$V623,16,FALSE)-AVERAGE(Skaters!P3:P623))/STDEV(Skaters!P3:P623)</f>
        <v>-0.42627157747263228</v>
      </c>
      <c r="P605" s="33">
        <f>(VLOOKUP($A605,Skaters!$A1:$V623,17,FALSE)-AVERAGE(Skaters!Q3:Q623))/STDEV(Skaters!Q3:Q623)</f>
        <v>1.8634465086840584</v>
      </c>
      <c r="Q605" s="33">
        <f>(VLOOKUP($A605,Skaters!$A1:$V623,18,FALSE)-AVERAGE(Skaters!R3:R623))/STDEV(Skaters!R3:R623)</f>
        <v>-0.38241155224912554</v>
      </c>
      <c r="R605" s="33">
        <f>(VLOOKUP($A605,Skaters!$A1:$V623,19,FALSE)-AVERAGE(Skaters!S3:S623))/STDEV(Skaters!S3:S623)</f>
        <v>-0.84339629297568608</v>
      </c>
      <c r="S605" s="33">
        <f>(VLOOKUP($A605,Skaters!$A1:$V623,20,FALSE)-AVERAGE(Skaters!T3:T623))/STDEV(Skaters!T3:T623)</f>
        <v>-0.5927671975926263</v>
      </c>
      <c r="T605" s="33">
        <f>(VLOOKUP($A605,Skaters!$A1:$V623,21,FALSE)-AVERAGE(Skaters!U3:U623))/STDEV(Skaters!U3:U623)</f>
        <v>-0.64690234740083585</v>
      </c>
      <c r="U605" s="33">
        <f>(VLOOKUP($A605,Skaters!$A1:$V623,22,FALSE)-AVERAGE(Skaters!V3:V623))/STDEV(Skaters!V3:V623)</f>
        <v>-1.2078191348136267</v>
      </c>
      <c r="V605" s="33">
        <f>IFERROR((VLOOKUP($A605,Skaters!A1:X623,23,FALSE)-AVERAGE(Skaters!W3:W623))/STDEV(Skaters!W3:W623),0)</f>
        <v>0</v>
      </c>
      <c r="W605" s="33">
        <f>IFERROR((VLOOKUP($A605,Skaters!A1:X623,24,FALSE)-AVERAGE(Skaters!X3:X623))/STDEV(Skaters!X3:X623),0)</f>
        <v>0</v>
      </c>
    </row>
    <row r="606" spans="1:23" ht="21.25" customHeight="1" x14ac:dyDescent="0.2">
      <c r="A606" s="47" t="s">
        <v>696</v>
      </c>
      <c r="B606" s="38" t="s">
        <v>65</v>
      </c>
      <c r="C606" s="39">
        <v>22</v>
      </c>
      <c r="D606" s="38" t="s">
        <v>73</v>
      </c>
      <c r="E606" s="40">
        <f t="shared" si="18"/>
        <v>-5.5727957068849507</v>
      </c>
      <c r="F606" s="41">
        <f t="shared" si="19"/>
        <v>-0.12665444788374888</v>
      </c>
      <c r="G606" s="42">
        <f>VLOOKUP(A606,Skaters!A1:G623,7,FALSE)</f>
        <v>44</v>
      </c>
      <c r="H606" s="43">
        <f>(VLOOKUP($A606,Skaters!$A1:$V623,8,FALSE)-AVERAGE(Skaters!H3:H623))/STDEV(Skaters!H3:H623)</f>
        <v>-2.036889359946144</v>
      </c>
      <c r="I606" s="33">
        <f>(VLOOKUP($A606,Skaters!$A1:$V623,10,FALSE)-AVERAGE(Skaters!J3:J623))/STDEV(Skaters!J3:J623)</f>
        <v>-0.95363435317959933</v>
      </c>
      <c r="J606" s="33">
        <f>(VLOOKUP($A606,Skaters!$A1:$V623,11,FALSE)-AVERAGE(Skaters!K3:K623))/STDEV(Skaters!K3:K623)</f>
        <v>-1.4254540846616215</v>
      </c>
      <c r="K606" s="33">
        <f>(VLOOKUP($A606,Skaters!$A1:$V623,12,FALSE)-AVERAGE(Skaters!L3:L623))/STDEV(Skaters!L3:L623)</f>
        <v>-1.3438533797604471</v>
      </c>
      <c r="L606" s="33">
        <f>(VLOOKUP($A606,Skaters!$A1:$V623,13,FALSE)-AVERAGE(Skaters!M3:M623))/STDEV(Skaters!M3:M623)</f>
        <v>-1.2902199684320141</v>
      </c>
      <c r="M606" s="33">
        <f>(VLOOKUP($A606,Skaters!$A1:$V623,14,FALSE)-AVERAGE(Skaters!N3:N623))/STDEV(Skaters!N3:N623)</f>
        <v>-0.78233055311127941</v>
      </c>
      <c r="N606" s="33">
        <f>(VLOOKUP($A606,Skaters!$A1:$V623,15,FALSE)-AVERAGE(Skaters!O3:O623))/STDEV(Skaters!O3:O623)</f>
        <v>-0.89620669176381573</v>
      </c>
      <c r="O606" s="33">
        <f>(VLOOKUP($A606,Skaters!$A1:$V623,16,FALSE)-AVERAGE(Skaters!P3:P623))/STDEV(Skaters!P3:P623)</f>
        <v>-0.91261793735016461</v>
      </c>
      <c r="P606" s="33">
        <f>(VLOOKUP($A606,Skaters!$A1:$V623,17,FALSE)-AVERAGE(Skaters!Q3:Q623))/STDEV(Skaters!Q3:Q623)</f>
        <v>3.6909820881551175E-2</v>
      </c>
      <c r="Q606" s="33">
        <f>(VLOOKUP($A606,Skaters!$A1:$V623,18,FALSE)-AVERAGE(Skaters!R3:R623))/STDEV(Skaters!R3:R623)</f>
        <v>-9.4662671497734982E-2</v>
      </c>
      <c r="R606" s="33">
        <f>(VLOOKUP($A606,Skaters!$A1:$V623,19,FALSE)-AVERAGE(Skaters!S3:S623))/STDEV(Skaters!S3:S623)</f>
        <v>-0.84282994276115342</v>
      </c>
      <c r="S606" s="33">
        <f>(VLOOKUP($A606,Skaters!$A1:$V623,20,FALSE)-AVERAGE(Skaters!T3:T623))/STDEV(Skaters!T3:T623)</f>
        <v>-0.5927671975926263</v>
      </c>
      <c r="T606" s="33">
        <f>(VLOOKUP($A606,Skaters!$A1:$V623,21,FALSE)-AVERAGE(Skaters!U3:U623))/STDEV(Skaters!U3:U623)</f>
        <v>-0.63583580664740047</v>
      </c>
      <c r="U606" s="33">
        <f>(VLOOKUP($A606,Skaters!$A1:$V623,22,FALSE)-AVERAGE(Skaters!V3:V623))/STDEV(Skaters!V3:V623)</f>
        <v>-1.2078191348136267</v>
      </c>
      <c r="V606" s="33">
        <f>IFERROR((VLOOKUP($A606,Skaters!A1:X623,23,FALSE)-AVERAGE(Skaters!W3:W623))/STDEV(Skaters!W3:W623),0)</f>
        <v>0</v>
      </c>
      <c r="W606" s="33">
        <f>IFERROR((VLOOKUP($A606,Skaters!A1:X623,24,FALSE)-AVERAGE(Skaters!X3:X623))/STDEV(Skaters!X3:X623),0)</f>
        <v>0</v>
      </c>
    </row>
    <row r="607" spans="1:23" ht="21.25" customHeight="1" x14ac:dyDescent="0.15">
      <c r="A607" s="44" t="s">
        <v>674</v>
      </c>
      <c r="B607" s="45" t="s">
        <v>153</v>
      </c>
      <c r="C607" s="46">
        <v>32</v>
      </c>
      <c r="D607" s="45" t="s">
        <v>103</v>
      </c>
      <c r="E607" s="40">
        <f t="shared" si="18"/>
        <v>-5.5810717332068993</v>
      </c>
      <c r="F607" s="41">
        <f t="shared" si="19"/>
        <v>-0.13952679333017248</v>
      </c>
      <c r="G607" s="42">
        <f>VLOOKUP(A607,Skaters!A1:G623,7,FALSE)</f>
        <v>40</v>
      </c>
      <c r="H607" s="43">
        <f>(VLOOKUP($A607,Skaters!$A1:$V623,8,FALSE)-AVERAGE(Skaters!H3:H623))/STDEV(Skaters!H3:H623)</f>
        <v>-1.5914486865665254</v>
      </c>
      <c r="I607" s="33">
        <f>(VLOOKUP($A607,Skaters!$A1:$V623,10,FALSE)-AVERAGE(Skaters!J3:J623))/STDEV(Skaters!J3:J623)</f>
        <v>-0.83425310385004936</v>
      </c>
      <c r="J607" s="33">
        <f>(VLOOKUP($A607,Skaters!$A1:$V623,11,FALSE)-AVERAGE(Skaters!K3:K623))/STDEV(Skaters!K3:K623)</f>
        <v>-0.97445720998410856</v>
      </c>
      <c r="K607" s="33">
        <f>(VLOOKUP($A607,Skaters!$A1:$V623,12,FALSE)-AVERAGE(Skaters!L3:L623))/STDEV(Skaters!L3:L623)</f>
        <v>-1.0045866444210554</v>
      </c>
      <c r="L607" s="33">
        <f>(VLOOKUP($A607,Skaters!$A1:$V623,13,FALSE)-AVERAGE(Skaters!M3:M623))/STDEV(Skaters!M3:M623)</f>
        <v>-1.6355702692790921</v>
      </c>
      <c r="M607" s="33">
        <f>(VLOOKUP($A607,Skaters!$A1:$V623,14,FALSE)-AVERAGE(Skaters!N3:N623))/STDEV(Skaters!N3:N623)</f>
        <v>-0.8064849354296727</v>
      </c>
      <c r="N607" s="33">
        <f>(VLOOKUP($A607,Skaters!$A1:$V623,15,FALSE)-AVERAGE(Skaters!O3:O623))/STDEV(Skaters!O3:O623)</f>
        <v>-0.91865122882465688</v>
      </c>
      <c r="O607" s="33">
        <f>(VLOOKUP($A607,Skaters!$A1:$V623,16,FALSE)-AVERAGE(Skaters!P3:P623))/STDEV(Skaters!P3:P623)</f>
        <v>-0.25045215800047604</v>
      </c>
      <c r="P607" s="33">
        <f>(VLOOKUP($A607,Skaters!$A1:$V623,17,FALSE)-AVERAGE(Skaters!Q3:Q623))/STDEV(Skaters!Q3:Q623)</f>
        <v>0.39564171921480296</v>
      </c>
      <c r="Q607" s="33">
        <f>(VLOOKUP($A607,Skaters!$A1:$V623,18,FALSE)-AVERAGE(Skaters!R3:R623))/STDEV(Skaters!R3:R623)</f>
        <v>-0.96768776326851624</v>
      </c>
      <c r="R607" s="33">
        <f>(VLOOKUP($A607,Skaters!$A1:$V623,19,FALSE)-AVERAGE(Skaters!S3:S623))/STDEV(Skaters!S3:S623)</f>
        <v>-0.7789615267312584</v>
      </c>
      <c r="S607" s="33">
        <f>(VLOOKUP($A607,Skaters!$A1:$V623,20,FALSE)-AVERAGE(Skaters!T3:T623))/STDEV(Skaters!T3:T623)</f>
        <v>-2.9221295475436775E-2</v>
      </c>
      <c r="T607" s="33">
        <f>(VLOOKUP($A607,Skaters!$A1:$V623,21,FALSE)-AVERAGE(Skaters!U3:U623))/STDEV(Skaters!U3:U623)</f>
        <v>1.5019063988972821E-2</v>
      </c>
      <c r="U607" s="33">
        <f>(VLOOKUP($A607,Skaters!$A1:$V623,22,FALSE)-AVERAGE(Skaters!V3:V623))/STDEV(Skaters!V3:V623)</f>
        <v>0.91569371932898092</v>
      </c>
      <c r="V607" s="33">
        <f>IFERROR((VLOOKUP($A607,Skaters!A1:X623,23,FALSE)-AVERAGE(Skaters!W3:W623))/STDEV(Skaters!W3:W623),0)</f>
        <v>0</v>
      </c>
      <c r="W607" s="33">
        <f>IFERROR((VLOOKUP($A607,Skaters!A1:X623,24,FALSE)-AVERAGE(Skaters!X3:X623))/STDEV(Skaters!X3:X623),0)</f>
        <v>0</v>
      </c>
    </row>
    <row r="608" spans="1:23" ht="21.25" customHeight="1" x14ac:dyDescent="0.15">
      <c r="A608" s="44" t="s">
        <v>639</v>
      </c>
      <c r="B608" s="48" t="s">
        <v>153</v>
      </c>
      <c r="C608" s="49">
        <v>22</v>
      </c>
      <c r="D608" s="48" t="s">
        <v>59</v>
      </c>
      <c r="E608" s="40">
        <f t="shared" si="18"/>
        <v>-5.6354303439984736</v>
      </c>
      <c r="F608" s="41">
        <f t="shared" si="19"/>
        <v>-0.14088575859996183</v>
      </c>
      <c r="G608" s="42">
        <f>VLOOKUP(A608,Skaters!A1:G623,7,FALSE)</f>
        <v>40</v>
      </c>
      <c r="H608" s="43">
        <f>(VLOOKUP($A608,Skaters!$A1:$V623,8,FALSE)-AVERAGE(Skaters!H3:H623))/STDEV(Skaters!H3:H623)</f>
        <v>-1.2783202108024239</v>
      </c>
      <c r="I608" s="33">
        <f>(VLOOKUP($A608,Skaters!$A1:$V623,10,FALSE)-AVERAGE(Skaters!J3:J623))/STDEV(Skaters!J3:J623)</f>
        <v>-0.58034055149386332</v>
      </c>
      <c r="J608" s="33">
        <f>(VLOOKUP($A608,Skaters!$A1:$V623,11,FALSE)-AVERAGE(Skaters!K3:K623))/STDEV(Skaters!K3:K623)</f>
        <v>-1.3363575651210631</v>
      </c>
      <c r="K608" s="33">
        <f>(VLOOKUP($A608,Skaters!$A1:$V623,12,FALSE)-AVERAGE(Skaters!L3:L623))/STDEV(Skaters!L3:L623)</f>
        <v>-1.1120556783185138</v>
      </c>
      <c r="L608" s="33">
        <f>(VLOOKUP($A608,Skaters!$A1:$V623,13,FALSE)-AVERAGE(Skaters!M3:M623))/STDEV(Skaters!M3:M623)</f>
        <v>-0.83807382618937309</v>
      </c>
      <c r="M608" s="33">
        <f>(VLOOKUP($A608,Skaters!$A1:$V623,14,FALSE)-AVERAGE(Skaters!N3:N623))/STDEV(Skaters!N3:N623)</f>
        <v>-0.68208322743090521</v>
      </c>
      <c r="N608" s="33">
        <f>(VLOOKUP($A608,Skaters!$A1:$V623,15,FALSE)-AVERAGE(Skaters!O3:O623))/STDEV(Skaters!O3:O623)</f>
        <v>-0.83657096226238892</v>
      </c>
      <c r="O608" s="33">
        <f>(VLOOKUP($A608,Skaters!$A1:$V623,16,FALSE)-AVERAGE(Skaters!P3:P623))/STDEV(Skaters!P3:P623)</f>
        <v>-0.74655366287710945</v>
      </c>
      <c r="P608" s="33">
        <f>(VLOOKUP($A608,Skaters!$A1:$V623,17,FALSE)-AVERAGE(Skaters!Q3:Q623))/STDEV(Skaters!Q3:Q623)</f>
        <v>0.41299960284544324</v>
      </c>
      <c r="Q608" s="33">
        <f>(VLOOKUP($A608,Skaters!$A1:$V623,18,FALSE)-AVERAGE(Skaters!R3:R623))/STDEV(Skaters!R3:R623)</f>
        <v>-1.2975337760546759</v>
      </c>
      <c r="R608" s="33">
        <f>(VLOOKUP($A608,Skaters!$A1:$V623,19,FALSE)-AVERAGE(Skaters!S3:S623))/STDEV(Skaters!S3:S623)</f>
        <v>-0.5431339207272764</v>
      </c>
      <c r="S608" s="33">
        <f>(VLOOKUP($A608,Skaters!$A1:$V623,20,FALSE)-AVERAGE(Skaters!T3:T623))/STDEV(Skaters!T3:T623)</f>
        <v>0.32244121384731178</v>
      </c>
      <c r="T608" s="33">
        <f>(VLOOKUP($A608,Skaters!$A1:$V623,21,FALSE)-AVERAGE(Skaters!U3:U623))/STDEV(Skaters!U3:U623)</f>
        <v>0.26405612527342426</v>
      </c>
      <c r="U608" s="33">
        <f>(VLOOKUP($A608,Skaters!$A1:$V623,22,FALSE)-AVERAGE(Skaters!V3:V623))/STDEV(Skaters!V3:V623)</f>
        <v>1.0998126001372579</v>
      </c>
      <c r="V608" s="33">
        <f>IFERROR((VLOOKUP($A608,Skaters!A1:X623,23,FALSE)-AVERAGE(Skaters!W3:W623))/STDEV(Skaters!W3:W623),0)</f>
        <v>0</v>
      </c>
      <c r="W608" s="33">
        <f>IFERROR((VLOOKUP($A608,Skaters!A1:X623,24,FALSE)-AVERAGE(Skaters!X3:X623))/STDEV(Skaters!X3:X623),0)</f>
        <v>0</v>
      </c>
    </row>
    <row r="609" spans="1:23" ht="21.25" customHeight="1" x14ac:dyDescent="0.2">
      <c r="A609" s="47" t="s">
        <v>672</v>
      </c>
      <c r="B609" s="38" t="s">
        <v>74</v>
      </c>
      <c r="C609" s="39">
        <v>31</v>
      </c>
      <c r="D609" s="38" t="s">
        <v>103</v>
      </c>
      <c r="E609" s="40">
        <f t="shared" si="18"/>
        <v>-5.6518678064912118</v>
      </c>
      <c r="F609" s="41">
        <f t="shared" si="19"/>
        <v>-0.1378504343046637</v>
      </c>
      <c r="G609" s="42">
        <f>VLOOKUP(A609,Skaters!A1:G623,7,FALSE)</f>
        <v>41</v>
      </c>
      <c r="H609" s="43">
        <f>(VLOOKUP($A609,Skaters!$A1:$V623,8,FALSE)-AVERAGE(Skaters!H3:H623))/STDEV(Skaters!H3:H623)</f>
        <v>-1.2336943897257395</v>
      </c>
      <c r="I609" s="33">
        <f>(VLOOKUP($A609,Skaters!$A1:$V623,10,FALSE)-AVERAGE(Skaters!J3:J623))/STDEV(Skaters!J3:J623)</f>
        <v>-1.0534217635289362</v>
      </c>
      <c r="J609" s="33">
        <f>(VLOOKUP($A609,Skaters!$A1:$V623,11,FALSE)-AVERAGE(Skaters!K3:K623))/STDEV(Skaters!K3:K623)</f>
        <v>-1.1543546024639395</v>
      </c>
      <c r="K609" s="33">
        <f>(VLOOKUP($A609,Skaters!$A1:$V623,12,FALSE)-AVERAGE(Skaters!L3:L623))/STDEV(Skaters!L3:L623)</f>
        <v>-1.2207455419653599</v>
      </c>
      <c r="L609" s="33">
        <f>(VLOOKUP($A609,Skaters!$A1:$V623,13,FALSE)-AVERAGE(Skaters!M3:M623))/STDEV(Skaters!M3:M623)</f>
        <v>-1.0449048907913563</v>
      </c>
      <c r="M609" s="33">
        <f>(VLOOKUP($A609,Skaters!$A1:$V623,14,FALSE)-AVERAGE(Skaters!N3:N623))/STDEV(Skaters!N3:N623)</f>
        <v>-0.74063200264032525</v>
      </c>
      <c r="N609" s="33">
        <f>(VLOOKUP($A609,Skaters!$A1:$V623,15,FALSE)-AVERAGE(Skaters!O3:O623))/STDEV(Skaters!O3:O623)</f>
        <v>-0.85212302333468815</v>
      </c>
      <c r="O609" s="33">
        <f>(VLOOKUP($A609,Skaters!$A1:$V623,16,FALSE)-AVERAGE(Skaters!P3:P623))/STDEV(Skaters!P3:P623)</f>
        <v>-0.57311104081567654</v>
      </c>
      <c r="P609" s="33">
        <f>(VLOOKUP($A609,Skaters!$A1:$V623,17,FALSE)-AVERAGE(Skaters!Q3:Q623))/STDEV(Skaters!Q3:Q623)</f>
        <v>1.0122692926224757</v>
      </c>
      <c r="Q609" s="33">
        <f>(VLOOKUP($A609,Skaters!$A1:$V623,18,FALSE)-AVERAGE(Skaters!R3:R623))/STDEV(Skaters!R3:R623)</f>
        <v>-0.97395248555661507</v>
      </c>
      <c r="R609" s="33">
        <f>(VLOOKUP($A609,Skaters!$A1:$V623,19,FALSE)-AVERAGE(Skaters!S3:S623))/STDEV(Skaters!S3:S623)</f>
        <v>-1.0003627325516242</v>
      </c>
      <c r="S609" s="33">
        <f>(VLOOKUP($A609,Skaters!$A1:$V623,20,FALSE)-AVERAGE(Skaters!T3:T623))/STDEV(Skaters!T3:T623)</f>
        <v>0.16016826889619534</v>
      </c>
      <c r="T609" s="33">
        <f>(VLOOKUP($A609,Skaters!$A1:$V623,21,FALSE)-AVERAGE(Skaters!U3:U623))/STDEV(Skaters!U3:U623)</f>
        <v>0.23731925192809833</v>
      </c>
      <c r="U609" s="33">
        <f>(VLOOKUP($A609,Skaters!$A1:$V623,22,FALSE)-AVERAGE(Skaters!V3:V623))/STDEV(Skaters!V3:V623)</f>
        <v>0.91588234219813636</v>
      </c>
      <c r="V609" s="33">
        <f>IFERROR((VLOOKUP($A609,Skaters!A1:X623,23,FALSE)-AVERAGE(Skaters!W3:W623))/STDEV(Skaters!W3:W623),0)</f>
        <v>0</v>
      </c>
      <c r="W609" s="33">
        <f>IFERROR((VLOOKUP($A609,Skaters!A1:X623,24,FALSE)-AVERAGE(Skaters!X3:X623))/STDEV(Skaters!X3:X623),0)</f>
        <v>0</v>
      </c>
    </row>
    <row r="610" spans="1:23" ht="21.25" customHeight="1" x14ac:dyDescent="0.15">
      <c r="A610" s="44" t="s">
        <v>653</v>
      </c>
      <c r="B610" s="45" t="s">
        <v>151</v>
      </c>
      <c r="C610" s="52"/>
      <c r="D610" s="45" t="s">
        <v>66</v>
      </c>
      <c r="E610" s="40">
        <f t="shared" si="18"/>
        <v>-5.9452064362120893</v>
      </c>
      <c r="F610" s="41">
        <f t="shared" si="19"/>
        <v>-0.14155253419552594</v>
      </c>
      <c r="G610" s="42">
        <f>VLOOKUP(A610,Skaters!A1:G623,7,FALSE)</f>
        <v>42</v>
      </c>
      <c r="H610" s="43">
        <f>(VLOOKUP($A610,Skaters!$A1:$V623,8,FALSE)-AVERAGE(Skaters!H3:H623))/STDEV(Skaters!H3:H623)</f>
        <v>-2.1396912628236353</v>
      </c>
      <c r="I610" s="33">
        <f>(VLOOKUP($A610,Skaters!$A1:$V623,10,FALSE)-AVERAGE(Skaters!J3:J623))/STDEV(Skaters!J3:J623)</f>
        <v>-0.48761311449998457</v>
      </c>
      <c r="J610" s="33">
        <f>(VLOOKUP($A610,Skaters!$A1:$V623,11,FALSE)-AVERAGE(Skaters!K3:K623))/STDEV(Skaters!K3:K623)</f>
        <v>-1.2531558803981158</v>
      </c>
      <c r="K610" s="33">
        <f>(VLOOKUP($A610,Skaters!$A1:$V623,12,FALSE)-AVERAGE(Skaters!L3:L623))/STDEV(Skaters!L3:L623)</f>
        <v>-1.0161527598522795</v>
      </c>
      <c r="L610" s="33">
        <f>(VLOOKUP($A610,Skaters!$A1:$V623,13,FALSE)-AVERAGE(Skaters!M3:M623))/STDEV(Skaters!M3:M623)</f>
        <v>-1.0689183204083224</v>
      </c>
      <c r="M610" s="33">
        <f>(VLOOKUP($A610,Skaters!$A1:$V623,14,FALSE)-AVERAGE(Skaters!N3:N623))/STDEV(Skaters!N3:N623)</f>
        <v>-0.66411989964426421</v>
      </c>
      <c r="N610" s="33">
        <f>(VLOOKUP($A610,Skaters!$A1:$V623,15,FALSE)-AVERAGE(Skaters!O3:O623))/STDEV(Skaters!O3:O623)</f>
        <v>-0.78636395773098067</v>
      </c>
      <c r="O610" s="33">
        <f>(VLOOKUP($A610,Skaters!$A1:$V623,16,FALSE)-AVERAGE(Skaters!P3:P623))/STDEV(Skaters!P3:P623)</f>
        <v>-1.1555365306641237</v>
      </c>
      <c r="P610" s="33">
        <f>(VLOOKUP($A610,Skaters!$A1:$V623,17,FALSE)-AVERAGE(Skaters!Q3:Q623))/STDEV(Skaters!Q3:Q623)</f>
        <v>1.6457919083218842</v>
      </c>
      <c r="Q610" s="33">
        <f>(VLOOKUP($A610,Skaters!$A1:$V623,18,FALSE)-AVERAGE(Skaters!R3:R623))/STDEV(Skaters!R3:R623)</f>
        <v>-1.1936186325105624</v>
      </c>
      <c r="R610" s="33">
        <f>(VLOOKUP($A610,Skaters!$A1:$V623,19,FALSE)-AVERAGE(Skaters!S3:S623))/STDEV(Skaters!S3:S623)</f>
        <v>-0.693574087048344</v>
      </c>
      <c r="S610" s="33">
        <f>(VLOOKUP($A610,Skaters!$A1:$V623,20,FALSE)-AVERAGE(Skaters!T3:T623))/STDEV(Skaters!T3:T623)</f>
        <v>-0.57808484056425313</v>
      </c>
      <c r="T610" s="33">
        <f>(VLOOKUP($A610,Skaters!$A1:$V623,21,FALSE)-AVERAGE(Skaters!U3:U623))/STDEV(Skaters!U3:U623)</f>
        <v>-0.58397213184855312</v>
      </c>
      <c r="U610" s="33">
        <f>(VLOOKUP($A610,Skaters!$A1:$V623,22,FALSE)-AVERAGE(Skaters!V3:V623))/STDEV(Skaters!V3:V623)</f>
        <v>-0.31757487712332882</v>
      </c>
      <c r="V610" s="33">
        <f>IFERROR((VLOOKUP($A610,Skaters!A1:X623,23,FALSE)-AVERAGE(Skaters!W3:W623))/STDEV(Skaters!W3:W623),0)</f>
        <v>0</v>
      </c>
      <c r="W610" s="33">
        <f>IFERROR((VLOOKUP($A610,Skaters!A1:X623,24,FALSE)-AVERAGE(Skaters!X3:X623))/STDEV(Skaters!X3:X623),0)</f>
        <v>0</v>
      </c>
    </row>
    <row r="611" spans="1:23" ht="21.25" customHeight="1" x14ac:dyDescent="0.15">
      <c r="A611" s="37" t="s">
        <v>616</v>
      </c>
      <c r="B611" s="38" t="s">
        <v>179</v>
      </c>
      <c r="C611" s="39">
        <v>30</v>
      </c>
      <c r="D611" s="38" t="s">
        <v>59</v>
      </c>
      <c r="E611" s="40">
        <f t="shared" si="18"/>
        <v>-5.9541414967046169</v>
      </c>
      <c r="F611" s="41">
        <f t="shared" si="19"/>
        <v>-0.14522296333425894</v>
      </c>
      <c r="G611" s="42">
        <f>VLOOKUP(A611,Skaters!A1:G623,7,FALSE)</f>
        <v>41</v>
      </c>
      <c r="H611" s="43">
        <f>(VLOOKUP($A611,Skaters!$A1:$V623,8,FALSE)-AVERAGE(Skaters!H3:H623))/STDEV(Skaters!H3:H623)</f>
        <v>-0.8142460575034246</v>
      </c>
      <c r="I611" s="33">
        <f>(VLOOKUP($A611,Skaters!$A1:$V623,10,FALSE)-AVERAGE(Skaters!J3:J623))/STDEV(Skaters!J3:J623)</f>
        <v>-0.75477502999489443</v>
      </c>
      <c r="J611" s="33">
        <f>(VLOOKUP($A611,Skaters!$A1:$V623,11,FALSE)-AVERAGE(Skaters!K3:K623))/STDEV(Skaters!K3:K623)</f>
        <v>-0.94954917277348683</v>
      </c>
      <c r="K611" s="33">
        <f>(VLOOKUP($A611,Skaters!$A1:$V623,12,FALSE)-AVERAGE(Skaters!L3:L623))/STDEV(Skaters!L3:L623)</f>
        <v>-0.95150792405849771</v>
      </c>
      <c r="L611" s="33">
        <f>(VLOOKUP($A611,Skaters!$A1:$V623,13,FALSE)-AVERAGE(Skaters!M3:M623))/STDEV(Skaters!M3:M623)</f>
        <v>-0.8011222048250084</v>
      </c>
      <c r="M611" s="33">
        <f>(VLOOKUP($A611,Skaters!$A1:$V623,14,FALSE)-AVERAGE(Skaters!N3:N623))/STDEV(Skaters!N3:N623)</f>
        <v>-0.76181382644708473</v>
      </c>
      <c r="N611" s="33">
        <f>(VLOOKUP($A611,Skaters!$A1:$V623,15,FALSE)-AVERAGE(Skaters!O3:O623))/STDEV(Skaters!O3:O623)</f>
        <v>-0.89018581751896297</v>
      </c>
      <c r="O611" s="33">
        <f>(VLOOKUP($A611,Skaters!$A1:$V623,16,FALSE)-AVERAGE(Skaters!P3:P623))/STDEV(Skaters!P3:P623)</f>
        <v>-0.53371694259837665</v>
      </c>
      <c r="P611" s="33">
        <f>(VLOOKUP($A611,Skaters!$A1:$V623,17,FALSE)-AVERAGE(Skaters!Q3:Q623))/STDEV(Skaters!Q3:Q623)</f>
        <v>-0.79597106561976438</v>
      </c>
      <c r="Q611" s="33">
        <f>(VLOOKUP($A611,Skaters!$A1:$V623,18,FALSE)-AVERAGE(Skaters!R3:R623))/STDEV(Skaters!R3:R623)</f>
        <v>-2.0247923289938878</v>
      </c>
      <c r="R611" s="33">
        <f>(VLOOKUP($A611,Skaters!$A1:$V623,19,FALSE)-AVERAGE(Skaters!S3:S623))/STDEV(Skaters!S3:S623)</f>
        <v>-0.94471473953074425</v>
      </c>
      <c r="S611" s="33">
        <f>(VLOOKUP($A611,Skaters!$A1:$V623,20,FALSE)-AVERAGE(Skaters!T3:T623))/STDEV(Skaters!T3:T623)</f>
        <v>1.6318421614344296</v>
      </c>
      <c r="T611" s="33">
        <f>(VLOOKUP($A611,Skaters!$A1:$V623,21,FALSE)-AVERAGE(Skaters!U3:U623))/STDEV(Skaters!U3:U623)</f>
        <v>1.487494423171686</v>
      </c>
      <c r="U611" s="33">
        <f>(VLOOKUP($A611,Skaters!$A1:$V623,22,FALSE)-AVERAGE(Skaters!V3:V623))/STDEV(Skaters!V3:V623)</f>
        <v>1.1406124025464621</v>
      </c>
      <c r="V611" s="33">
        <f>IFERROR((VLOOKUP($A611,Skaters!A1:X623,23,FALSE)-AVERAGE(Skaters!W3:W623))/STDEV(Skaters!W3:W623),0)</f>
        <v>0</v>
      </c>
      <c r="W611" s="33">
        <f>IFERROR((VLOOKUP($A611,Skaters!A1:X623,24,FALSE)-AVERAGE(Skaters!X3:X623))/STDEV(Skaters!X3:X623),0)</f>
        <v>0</v>
      </c>
    </row>
    <row r="612" spans="1:23" ht="21.25" customHeight="1" x14ac:dyDescent="0.15">
      <c r="A612" s="44" t="s">
        <v>573</v>
      </c>
      <c r="B612" s="45" t="s">
        <v>163</v>
      </c>
      <c r="C612" s="46">
        <v>36</v>
      </c>
      <c r="D612" s="45" t="s">
        <v>73</v>
      </c>
      <c r="E612" s="40">
        <f t="shared" si="18"/>
        <v>-5.9910227118017962</v>
      </c>
      <c r="F612" s="41">
        <f t="shared" si="19"/>
        <v>-0.14264339790004277</v>
      </c>
      <c r="G612" s="42">
        <f>VLOOKUP(A612,Skaters!A1:G623,7,FALSE)</f>
        <v>42</v>
      </c>
      <c r="H612" s="43">
        <f>(VLOOKUP($A612,Skaters!$A1:$V623,8,FALSE)-AVERAGE(Skaters!H3:H623))/STDEV(Skaters!H3:H623)</f>
        <v>-1.1265231850239754</v>
      </c>
      <c r="I612" s="33">
        <f>(VLOOKUP($A612,Skaters!$A1:$V623,10,FALSE)-AVERAGE(Skaters!J3:J623))/STDEV(Skaters!J3:J623)</f>
        <v>-0.81582757047214394</v>
      </c>
      <c r="J612" s="33">
        <f>(VLOOKUP($A612,Skaters!$A1:$V623,11,FALSE)-AVERAGE(Skaters!K3:K623))/STDEV(Skaters!K3:K623)</f>
        <v>-0.59918300798810842</v>
      </c>
      <c r="K612" s="33">
        <f>(VLOOKUP($A612,Skaters!$A1:$V623,12,FALSE)-AVERAGE(Skaters!L3:L623))/STDEV(Skaters!L3:L623)</f>
        <v>-0.76040641825504574</v>
      </c>
      <c r="L612" s="33">
        <f>(VLOOKUP($A612,Skaters!$A1:$V623,13,FALSE)-AVERAGE(Skaters!M3:M623))/STDEV(Skaters!M3:M623)</f>
        <v>-0.70067686594213285</v>
      </c>
      <c r="M612" s="33">
        <f>(VLOOKUP($A612,Skaters!$A1:$V623,14,FALSE)-AVERAGE(Skaters!N3:N623))/STDEV(Skaters!N3:N623)</f>
        <v>-0.69977837094412365</v>
      </c>
      <c r="N612" s="33">
        <f>(VLOOKUP($A612,Skaters!$A1:$V623,15,FALSE)-AVERAGE(Skaters!O3:O623))/STDEV(Skaters!O3:O623)</f>
        <v>-0.74933315670817946</v>
      </c>
      <c r="O612" s="33">
        <f>(VLOOKUP($A612,Skaters!$A1:$V623,16,FALSE)-AVERAGE(Skaters!P3:P623))/STDEV(Skaters!P3:P623)</f>
        <v>-1.0208877230573978</v>
      </c>
      <c r="P612" s="33">
        <f>(VLOOKUP($A612,Skaters!$A1:$V623,17,FALSE)-AVERAGE(Skaters!Q3:Q623))/STDEV(Skaters!Q3:Q623)</f>
        <v>-1.3310561096738616</v>
      </c>
      <c r="Q612" s="33">
        <f>(VLOOKUP($A612,Skaters!$A1:$V623,18,FALSE)-AVERAGE(Skaters!R3:R623))/STDEV(Skaters!R3:R623)</f>
        <v>-2.1051143876338339</v>
      </c>
      <c r="R612" s="33">
        <f>(VLOOKUP($A612,Skaters!$A1:$V623,19,FALSE)-AVERAGE(Skaters!S3:S623))/STDEV(Skaters!S3:S623)</f>
        <v>-0.93137642514338814</v>
      </c>
      <c r="S612" s="33">
        <f>(VLOOKUP($A612,Skaters!$A1:$V623,20,FALSE)-AVERAGE(Skaters!T3:T623))/STDEV(Skaters!T3:T623)</f>
        <v>-0.55505045135199604</v>
      </c>
      <c r="T612" s="33">
        <f>(VLOOKUP($A612,Skaters!$A1:$V623,21,FALSE)-AVERAGE(Skaters!U3:U623))/STDEV(Skaters!U3:U623)</f>
        <v>-0.6369398947683631</v>
      </c>
      <c r="U612" s="33">
        <f>(VLOOKUP($A612,Skaters!$A1:$V623,22,FALSE)-AVERAGE(Skaters!V3:V623))/STDEV(Skaters!V3:V623)</f>
        <v>2.3631376382402012</v>
      </c>
      <c r="V612" s="33">
        <f>IFERROR((VLOOKUP($A612,Skaters!A1:X623,23,FALSE)-AVERAGE(Skaters!W3:W623))/STDEV(Skaters!W3:W623),0)</f>
        <v>0</v>
      </c>
      <c r="W612" s="33">
        <f>IFERROR((VLOOKUP($A612,Skaters!A1:X623,24,FALSE)-AVERAGE(Skaters!X3:X623))/STDEV(Skaters!X3:X623),0)</f>
        <v>0</v>
      </c>
    </row>
    <row r="613" spans="1:23" ht="21.25" customHeight="1" x14ac:dyDescent="0.15">
      <c r="A613" s="44" t="s">
        <v>684</v>
      </c>
      <c r="B613" s="45" t="s">
        <v>141</v>
      </c>
      <c r="C613" s="46">
        <v>25</v>
      </c>
      <c r="D613" s="45" t="s">
        <v>103</v>
      </c>
      <c r="E613" s="40">
        <f t="shared" si="18"/>
        <v>-6.0550586287381432</v>
      </c>
      <c r="F613" s="41">
        <f t="shared" si="19"/>
        <v>-0.14768435679849129</v>
      </c>
      <c r="G613" s="42">
        <f>VLOOKUP(A613,Skaters!A1:G623,7,FALSE)</f>
        <v>41</v>
      </c>
      <c r="H613" s="43">
        <f>(VLOOKUP($A613,Skaters!$A1:$V623,8,FALSE)-AVERAGE(Skaters!H3:H623))/STDEV(Skaters!H3:H623)</f>
        <v>-1.8364418198340331</v>
      </c>
      <c r="I613" s="33">
        <f>(VLOOKUP($A613,Skaters!$A1:$V623,10,FALSE)-AVERAGE(Skaters!J3:J623))/STDEV(Skaters!J3:J623)</f>
        <v>-0.9585920574845429</v>
      </c>
      <c r="J613" s="33">
        <f>(VLOOKUP($A613,Skaters!$A1:$V623,11,FALSE)-AVERAGE(Skaters!K3:K623))/STDEV(Skaters!K3:K623)</f>
        <v>-1.4147190020596048</v>
      </c>
      <c r="K613" s="33">
        <f>(VLOOKUP($A613,Skaters!$A1:$V623,12,FALSE)-AVERAGE(Skaters!L3:L623))/STDEV(Skaters!L3:L623)</f>
        <v>-1.3394526549501888</v>
      </c>
      <c r="L613" s="33">
        <f>(VLOOKUP($A613,Skaters!$A1:$V623,13,FALSE)-AVERAGE(Skaters!M3:M623))/STDEV(Skaters!M3:M623)</f>
        <v>-1.0298459847921404</v>
      </c>
      <c r="M613" s="33">
        <f>(VLOOKUP($A613,Skaters!$A1:$V623,14,FALSE)-AVERAGE(Skaters!N3:N623))/STDEV(Skaters!N3:N623)</f>
        <v>-0.6951444578535948</v>
      </c>
      <c r="N613" s="33">
        <f>(VLOOKUP($A613,Skaters!$A1:$V623,15,FALSE)-AVERAGE(Skaters!O3:O623))/STDEV(Skaters!O3:O623)</f>
        <v>-0.81519234329459278</v>
      </c>
      <c r="O613" s="33">
        <f>(VLOOKUP($A613,Skaters!$A1:$V623,16,FALSE)-AVERAGE(Skaters!P3:P623))/STDEV(Skaters!P3:P623)</f>
        <v>-0.8381640966873326</v>
      </c>
      <c r="P613" s="33">
        <f>(VLOOKUP($A613,Skaters!$A1:$V623,17,FALSE)-AVERAGE(Skaters!Q3:Q623))/STDEV(Skaters!Q3:Q623)</f>
        <v>1.0417081547136666</v>
      </c>
      <c r="Q613" s="33">
        <f>(VLOOKUP($A613,Skaters!$A1:$V623,18,FALSE)-AVERAGE(Skaters!R3:R623))/STDEV(Skaters!R3:R623)</f>
        <v>-0.99854514441992981</v>
      </c>
      <c r="R613" s="33">
        <f>(VLOOKUP($A613,Skaters!$A1:$V623,19,FALSE)-AVERAGE(Skaters!S3:S623))/STDEV(Skaters!S3:S623)</f>
        <v>-0.94076913615121016</v>
      </c>
      <c r="S613" s="33">
        <f>(VLOOKUP($A613,Skaters!$A1:$V623,20,FALSE)-AVERAGE(Skaters!T3:T623))/STDEV(Skaters!T3:T623)</f>
        <v>-0.52464336184679039</v>
      </c>
      <c r="T613" s="33">
        <f>(VLOOKUP($A613,Skaters!$A1:$V623,21,FALSE)-AVERAGE(Skaters!U3:U623))/STDEV(Skaters!U3:U623)</f>
        <v>-0.57176042985291642</v>
      </c>
      <c r="U613" s="33">
        <f>(VLOOKUP($A613,Skaters!$A1:$V623,22,FALSE)-AVERAGE(Skaters!V3:V623))/STDEV(Skaters!V3:V623)</f>
        <v>0.98556034885988708</v>
      </c>
      <c r="V613" s="33">
        <f>IFERROR((VLOOKUP($A613,Skaters!A1:X623,23,FALSE)-AVERAGE(Skaters!W3:W623))/STDEV(Skaters!W3:W623),0)</f>
        <v>0</v>
      </c>
      <c r="W613" s="33">
        <f>IFERROR((VLOOKUP($A613,Skaters!A1:X623,24,FALSE)-AVERAGE(Skaters!X3:X623))/STDEV(Skaters!X3:X623),0)</f>
        <v>0</v>
      </c>
    </row>
    <row r="614" spans="1:23" ht="21.25" customHeight="1" x14ac:dyDescent="0.2">
      <c r="A614" s="47" t="s">
        <v>694</v>
      </c>
      <c r="B614" s="38" t="s">
        <v>74</v>
      </c>
      <c r="C614" s="39">
        <v>22</v>
      </c>
      <c r="D614" s="38" t="s">
        <v>73</v>
      </c>
      <c r="E614" s="40">
        <f t="shared" si="18"/>
        <v>-6.0732211951657291</v>
      </c>
      <c r="F614" s="41">
        <f t="shared" si="19"/>
        <v>-0.14812734622355436</v>
      </c>
      <c r="G614" s="42">
        <f>VLOOKUP(A614,Skaters!A1:G623,7,FALSE)</f>
        <v>41</v>
      </c>
      <c r="H614" s="43">
        <f>(VLOOKUP($A614,Skaters!$A1:$V623,8,FALSE)-AVERAGE(Skaters!H3:H623))/STDEV(Skaters!H3:H623)</f>
        <v>-2.0162090155401833</v>
      </c>
      <c r="I614" s="33">
        <f>(VLOOKUP($A614,Skaters!$A1:$V623,10,FALSE)-AVERAGE(Skaters!J3:J623))/STDEV(Skaters!J3:J623)</f>
        <v>-1.0659748336206514</v>
      </c>
      <c r="J614" s="33">
        <f>(VLOOKUP($A614,Skaters!$A1:$V623,11,FALSE)-AVERAGE(Skaters!K3:K623))/STDEV(Skaters!K3:K623)</f>
        <v>-1.1547624240929457</v>
      </c>
      <c r="K614" s="33">
        <f>(VLOOKUP($A614,Skaters!$A1:$V623,12,FALSE)-AVERAGE(Skaters!L3:L623))/STDEV(Skaters!L3:L623)</f>
        <v>-1.2269161445231744</v>
      </c>
      <c r="L614" s="33">
        <f>(VLOOKUP($A614,Skaters!$A1:$V623,13,FALSE)-AVERAGE(Skaters!M3:M623))/STDEV(Skaters!M3:M623)</f>
        <v>-1.6122233699272324</v>
      </c>
      <c r="M614" s="33">
        <f>(VLOOKUP($A614,Skaters!$A1:$V623,14,FALSE)-AVERAGE(Skaters!N3:N623))/STDEV(Skaters!N3:N623)</f>
        <v>-0.74731161701562199</v>
      </c>
      <c r="N614" s="33">
        <f>(VLOOKUP($A614,Skaters!$A1:$V623,15,FALSE)-AVERAGE(Skaters!O3:O623))/STDEV(Skaters!O3:O623)</f>
        <v>-0.86366668313640793</v>
      </c>
      <c r="O614" s="33">
        <f>(VLOOKUP($A614,Skaters!$A1:$V623,16,FALSE)-AVERAGE(Skaters!P3:P623))/STDEV(Skaters!P3:P623)</f>
        <v>-0.59070389592424988</v>
      </c>
      <c r="P614" s="33">
        <f>(VLOOKUP($A614,Skaters!$A1:$V623,17,FALSE)-AVERAGE(Skaters!Q3:Q623))/STDEV(Skaters!Q3:Q623)</f>
        <v>1.6458690087678411</v>
      </c>
      <c r="Q614" s="33">
        <f>(VLOOKUP($A614,Skaters!$A1:$V623,18,FALSE)-AVERAGE(Skaters!R3:R623))/STDEV(Skaters!R3:R623)</f>
        <v>-0.78588998846424207</v>
      </c>
      <c r="R614" s="33">
        <f>(VLOOKUP($A614,Skaters!$A1:$V623,19,FALSE)-AVERAGE(Skaters!S3:S623))/STDEV(Skaters!S3:S623)</f>
        <v>-1.0114615344653495</v>
      </c>
      <c r="S614" s="33">
        <f>(VLOOKUP($A614,Skaters!$A1:$V623,20,FALSE)-AVERAGE(Skaters!T3:T623))/STDEV(Skaters!T3:T623)</f>
        <v>-0.57464272669233218</v>
      </c>
      <c r="T614" s="33">
        <f>(VLOOKUP($A614,Skaters!$A1:$V623,21,FALSE)-AVERAGE(Skaters!U3:U623))/STDEV(Skaters!U3:U623)</f>
        <v>-0.62748147277010624</v>
      </c>
      <c r="U614" s="33">
        <f>(VLOOKUP($A614,Skaters!$A1:$V623,22,FALSE)-AVERAGE(Skaters!V3:V623))/STDEV(Skaters!V3:V623)</f>
        <v>1.0177915094121177</v>
      </c>
      <c r="V614" s="33">
        <f>IFERROR((VLOOKUP($A614,Skaters!A1:X623,23,FALSE)-AVERAGE(Skaters!W3:W623))/STDEV(Skaters!W3:W623),0)</f>
        <v>0</v>
      </c>
      <c r="W614" s="33">
        <f>IFERROR((VLOOKUP($A614,Skaters!A1:X623,24,FALSE)-AVERAGE(Skaters!X3:X623))/STDEV(Skaters!X3:X623),0)</f>
        <v>0</v>
      </c>
    </row>
    <row r="615" spans="1:23" ht="21.25" customHeight="1" x14ac:dyDescent="0.15">
      <c r="A615" s="44" t="s">
        <v>685</v>
      </c>
      <c r="B615" s="45" t="s">
        <v>100</v>
      </c>
      <c r="C615" s="46">
        <v>24</v>
      </c>
      <c r="D615" s="45" t="s">
        <v>59</v>
      </c>
      <c r="E615" s="40">
        <f t="shared" si="18"/>
        <v>-6.1439865481311475</v>
      </c>
      <c r="F615" s="41">
        <f t="shared" si="19"/>
        <v>-0.15359966370327868</v>
      </c>
      <c r="G615" s="42">
        <f>VLOOKUP(A615,Skaters!A1:G623,7,FALSE)</f>
        <v>40</v>
      </c>
      <c r="H615" s="43">
        <f>(VLOOKUP($A615,Skaters!$A1:$V623,8,FALSE)-AVERAGE(Skaters!H3:H623))/STDEV(Skaters!H3:H623)</f>
        <v>-1.6781177031830203</v>
      </c>
      <c r="I615" s="33">
        <f>(VLOOKUP($A615,Skaters!$A1:$V623,10,FALSE)-AVERAGE(Skaters!J3:J623))/STDEV(Skaters!J3:J623)</f>
        <v>-1.0494490104976506</v>
      </c>
      <c r="J615" s="33">
        <f>(VLOOKUP($A615,Skaters!$A1:$V623,11,FALSE)-AVERAGE(Skaters!K3:K623))/STDEV(Skaters!K3:K623)</f>
        <v>-1.1797334430592441</v>
      </c>
      <c r="K615" s="33">
        <f>(VLOOKUP($A615,Skaters!$A1:$V623,12,FALSE)-AVERAGE(Skaters!L3:L623))/STDEV(Skaters!L3:L623)</f>
        <v>-1.2347998558817435</v>
      </c>
      <c r="L615" s="33">
        <f>(VLOOKUP($A615,Skaters!$A1:$V623,13,FALSE)-AVERAGE(Skaters!M3:M623))/STDEV(Skaters!M3:M623)</f>
        <v>-1.3158539798841771</v>
      </c>
      <c r="M615" s="33">
        <f>(VLOOKUP($A615,Skaters!$A1:$V623,14,FALSE)-AVERAGE(Skaters!N3:N623))/STDEV(Skaters!N3:N623)</f>
        <v>-0.6466593678525866</v>
      </c>
      <c r="N615" s="33">
        <f>(VLOOKUP($A615,Skaters!$A1:$V623,15,FALSE)-AVERAGE(Skaters!O3:O623))/STDEV(Skaters!O3:O623)</f>
        <v>-0.71166319765571151</v>
      </c>
      <c r="O615" s="33">
        <f>(VLOOKUP($A615,Skaters!$A1:$V623,16,FALSE)-AVERAGE(Skaters!P3:P623))/STDEV(Skaters!P3:P623)</f>
        <v>-0.90423945297053421</v>
      </c>
      <c r="P615" s="33">
        <f>(VLOOKUP($A615,Skaters!$A1:$V623,17,FALSE)-AVERAGE(Skaters!Q3:Q623))/STDEV(Skaters!Q3:Q623)</f>
        <v>0.70937078841460466</v>
      </c>
      <c r="Q615" s="33">
        <f>(VLOOKUP($A615,Skaters!$A1:$V623,18,FALSE)-AVERAGE(Skaters!R3:R623))/STDEV(Skaters!R3:R623)</f>
        <v>-0.98304746406382992</v>
      </c>
      <c r="R615" s="33">
        <f>(VLOOKUP($A615,Skaters!$A1:$V623,19,FALSE)-AVERAGE(Skaters!S3:S623))/STDEV(Skaters!S3:S623)</f>
        <v>-1.0496349191874144</v>
      </c>
      <c r="S615" s="33">
        <f>(VLOOKUP($A615,Skaters!$A1:$V623,20,FALSE)-AVERAGE(Skaters!T3:T623))/STDEV(Skaters!T3:T623)</f>
        <v>-0.16726997880290945</v>
      </c>
      <c r="T615" s="33">
        <f>(VLOOKUP($A615,Skaters!$A1:$V623,21,FALSE)-AVERAGE(Skaters!U3:U623))/STDEV(Skaters!U3:U623)</f>
        <v>-0.12966767492921441</v>
      </c>
      <c r="U615" s="33">
        <f>(VLOOKUP($A615,Skaters!$A1:$V623,22,FALSE)-AVERAGE(Skaters!V3:V623))/STDEV(Skaters!V3:V623)</f>
        <v>0.87759390560672035</v>
      </c>
      <c r="V615" s="33">
        <f>IFERROR((VLOOKUP($A615,Skaters!A1:X623,23,FALSE)-AVERAGE(Skaters!W3:W623))/STDEV(Skaters!W3:W623),0)</f>
        <v>0</v>
      </c>
      <c r="W615" s="33">
        <f>IFERROR((VLOOKUP($A615,Skaters!A1:X623,24,FALSE)-AVERAGE(Skaters!X3:X623))/STDEV(Skaters!X3:X623),0)</f>
        <v>0</v>
      </c>
    </row>
    <row r="616" spans="1:23" ht="21.25" customHeight="1" x14ac:dyDescent="0.15">
      <c r="A616" s="44" t="s">
        <v>642</v>
      </c>
      <c r="B616" s="48" t="s">
        <v>163</v>
      </c>
      <c r="C616" s="49">
        <v>32</v>
      </c>
      <c r="D616" s="48" t="s">
        <v>66</v>
      </c>
      <c r="E616" s="40">
        <f t="shared" si="18"/>
        <v>-6.2051952578960359</v>
      </c>
      <c r="F616" s="41">
        <f t="shared" si="19"/>
        <v>-0.14774274423561989</v>
      </c>
      <c r="G616" s="42">
        <f>VLOOKUP(A616,Skaters!A1:G623,7,FALSE)</f>
        <v>42</v>
      </c>
      <c r="H616" s="43">
        <f>(VLOOKUP($A616,Skaters!$A1:$V623,8,FALSE)-AVERAGE(Skaters!H3:H623))/STDEV(Skaters!H3:H623)</f>
        <v>-1.3344769664705007</v>
      </c>
      <c r="I616" s="33">
        <f>(VLOOKUP($A616,Skaters!$A1:$V623,10,FALSE)-AVERAGE(Skaters!J3:J623))/STDEV(Skaters!J3:J623)</f>
        <v>-0.67078507606581173</v>
      </c>
      <c r="J616" s="33">
        <f>(VLOOKUP($A616,Skaters!$A1:$V623,11,FALSE)-AVERAGE(Skaters!K3:K623))/STDEV(Skaters!K3:K623)</f>
        <v>-1.2081145942840466</v>
      </c>
      <c r="K616" s="33">
        <f>(VLOOKUP($A616,Skaters!$A1:$V623,12,FALSE)-AVERAGE(Skaters!L3:L623))/STDEV(Skaters!L3:L623)</f>
        <v>-1.0741935195097299</v>
      </c>
      <c r="L616" s="33">
        <f>(VLOOKUP($A616,Skaters!$A1:$V623,13,FALSE)-AVERAGE(Skaters!M3:M623))/STDEV(Skaters!M3:M623)</f>
        <v>-0.97115500134718702</v>
      </c>
      <c r="M616" s="33">
        <f>(VLOOKUP($A616,Skaters!$A1:$V623,14,FALSE)-AVERAGE(Skaters!N3:N623))/STDEV(Skaters!N3:N623)</f>
        <v>-0.79883563415083214</v>
      </c>
      <c r="N616" s="33">
        <f>(VLOOKUP($A616,Skaters!$A1:$V623,15,FALSE)-AVERAGE(Skaters!O3:O623))/STDEV(Skaters!O3:O623)</f>
        <v>-0.90801260858148924</v>
      </c>
      <c r="O616" s="33">
        <f>(VLOOKUP($A616,Skaters!$A1:$V623,16,FALSE)-AVERAGE(Skaters!P3:P623))/STDEV(Skaters!P3:P623)</f>
        <v>-0.426731715112388</v>
      </c>
      <c r="P616" s="33">
        <f>(VLOOKUP($A616,Skaters!$A1:$V623,17,FALSE)-AVERAGE(Skaters!Q3:Q623))/STDEV(Skaters!Q3:Q623)</f>
        <v>0.14434328661713522</v>
      </c>
      <c r="Q616" s="33">
        <f>(VLOOKUP($A616,Skaters!$A1:$V623,18,FALSE)-AVERAGE(Skaters!R3:R623))/STDEV(Skaters!R3:R623)</f>
        <v>-2.0203962625051126</v>
      </c>
      <c r="R616" s="33">
        <f>(VLOOKUP($A616,Skaters!$A1:$V623,19,FALSE)-AVERAGE(Skaters!S3:S623))/STDEV(Skaters!S3:S623)</f>
        <v>-0.83523894262250375</v>
      </c>
      <c r="S616" s="33">
        <f>(VLOOKUP($A616,Skaters!$A1:$V623,20,FALSE)-AVERAGE(Skaters!T3:T623))/STDEV(Skaters!T3:T623)</f>
        <v>-0.4868755752674051</v>
      </c>
      <c r="T616" s="33">
        <f>(VLOOKUP($A616,Skaters!$A1:$V623,21,FALSE)-AVERAGE(Skaters!U3:U623))/STDEV(Skaters!U3:U623)</f>
        <v>-0.51621341977990476</v>
      </c>
      <c r="U616" s="33">
        <f>(VLOOKUP($A616,Skaters!$A1:$V623,22,FALSE)-AVERAGE(Skaters!V3:V623))/STDEV(Skaters!V3:V623)</f>
        <v>0.86079298238937918</v>
      </c>
      <c r="V616" s="33">
        <f>IFERROR((VLOOKUP($A616,Skaters!A1:X623,23,FALSE)-AVERAGE(Skaters!W3:W623))/STDEV(Skaters!W3:W623),0)</f>
        <v>0</v>
      </c>
      <c r="W616" s="33">
        <f>IFERROR((VLOOKUP($A616,Skaters!A1:X623,24,FALSE)-AVERAGE(Skaters!X3:X623))/STDEV(Skaters!X3:X623),0)</f>
        <v>0</v>
      </c>
    </row>
    <row r="617" spans="1:23" ht="21.25" customHeight="1" x14ac:dyDescent="0.15">
      <c r="A617" s="37" t="s">
        <v>662</v>
      </c>
      <c r="B617" s="38" t="s">
        <v>179</v>
      </c>
      <c r="C617" s="39">
        <v>26</v>
      </c>
      <c r="D617" s="38" t="s">
        <v>103</v>
      </c>
      <c r="E617" s="40">
        <f t="shared" si="18"/>
        <v>-6.2090590290536145</v>
      </c>
      <c r="F617" s="41">
        <f t="shared" si="19"/>
        <v>-0.1514404641232589</v>
      </c>
      <c r="G617" s="42">
        <f>VLOOKUP(A617,Skaters!A1:G623,7,FALSE)</f>
        <v>41</v>
      </c>
      <c r="H617" s="43">
        <f>(VLOOKUP($A617,Skaters!$A1:$V623,8,FALSE)-AVERAGE(Skaters!H3:H623))/STDEV(Skaters!H3:H623)</f>
        <v>-1.1967593057425348</v>
      </c>
      <c r="I617" s="33">
        <f>(VLOOKUP($A617,Skaters!$A1:$V623,10,FALSE)-AVERAGE(Skaters!J3:J623))/STDEV(Skaters!J3:J623)</f>
        <v>-0.98384524531635587</v>
      </c>
      <c r="J617" s="33">
        <f>(VLOOKUP($A617,Skaters!$A1:$V623,11,FALSE)-AVERAGE(Skaters!K3:K623))/STDEV(Skaters!K3:K623)</f>
        <v>-1.2492688290917222</v>
      </c>
      <c r="K617" s="33">
        <f>(VLOOKUP($A617,Skaters!$A1:$V623,12,FALSE)-AVERAGE(Skaters!L3:L623))/STDEV(Skaters!L3:L623)</f>
        <v>-1.2475251277767407</v>
      </c>
      <c r="L617" s="33">
        <f>(VLOOKUP($A617,Skaters!$A1:$V623,13,FALSE)-AVERAGE(Skaters!M3:M623))/STDEV(Skaters!M3:M623)</f>
        <v>-0.82118375372829366</v>
      </c>
      <c r="M617" s="33">
        <f>(VLOOKUP($A617,Skaters!$A1:$V623,14,FALSE)-AVERAGE(Skaters!N3:N623))/STDEV(Skaters!N3:N623)</f>
        <v>-0.80331784406903162</v>
      </c>
      <c r="N617" s="33">
        <f>(VLOOKUP($A617,Skaters!$A1:$V623,15,FALSE)-AVERAGE(Skaters!O3:O623))/STDEV(Skaters!O3:O623)</f>
        <v>-0.91570833016212927</v>
      </c>
      <c r="O617" s="33">
        <f>(VLOOKUP($A617,Skaters!$A1:$V623,16,FALSE)-AVERAGE(Skaters!P3:P623))/STDEV(Skaters!P3:P623)</f>
        <v>-0.49120594895785458</v>
      </c>
      <c r="P617" s="33">
        <f>(VLOOKUP($A617,Skaters!$A1:$V623,17,FALSE)-AVERAGE(Skaters!Q3:Q623))/STDEV(Skaters!Q3:Q623)</f>
        <v>1.3968704972475026</v>
      </c>
      <c r="Q617" s="33">
        <f>(VLOOKUP($A617,Skaters!$A1:$V623,18,FALSE)-AVERAGE(Skaters!R3:R623))/STDEV(Skaters!R3:R623)</f>
        <v>-1.7478469217972592</v>
      </c>
      <c r="R617" s="33">
        <f>(VLOOKUP($A617,Skaters!$A1:$V623,19,FALSE)-AVERAGE(Skaters!S3:S623))/STDEV(Skaters!S3:S623)</f>
        <v>-1.0789022524300487</v>
      </c>
      <c r="S617" s="33">
        <f>(VLOOKUP($A617,Skaters!$A1:$V623,20,FALSE)-AVERAGE(Skaters!T3:T623))/STDEV(Skaters!T3:T623)</f>
        <v>-0.56279042538365753</v>
      </c>
      <c r="T617" s="33">
        <f>(VLOOKUP($A617,Skaters!$A1:$V623,21,FALSE)-AVERAGE(Skaters!U3:U623))/STDEV(Skaters!U3:U623)</f>
        <v>-0.56885353881298784</v>
      </c>
      <c r="U617" s="33">
        <f>(VLOOKUP($A617,Skaters!$A1:$V623,22,FALSE)-AVERAGE(Skaters!V3:V623))/STDEV(Skaters!V3:V623)</f>
        <v>8.9972953071119466E-2</v>
      </c>
      <c r="V617" s="33">
        <f>IFERROR((VLOOKUP($A617,Skaters!A1:X623,23,FALSE)-AVERAGE(Skaters!W3:W623))/STDEV(Skaters!W3:W623),0)</f>
        <v>0</v>
      </c>
      <c r="W617" s="33">
        <f>IFERROR((VLOOKUP($A617,Skaters!A1:X623,24,FALSE)-AVERAGE(Skaters!X3:X623))/STDEV(Skaters!X3:X623),0)</f>
        <v>0</v>
      </c>
    </row>
    <row r="618" spans="1:23" ht="21.25" customHeight="1" x14ac:dyDescent="0.15">
      <c r="A618" s="44" t="s">
        <v>686</v>
      </c>
      <c r="B618" s="48" t="s">
        <v>151</v>
      </c>
      <c r="C618" s="49">
        <v>28</v>
      </c>
      <c r="D618" s="48" t="s">
        <v>60</v>
      </c>
      <c r="E618" s="40">
        <f t="shared" si="18"/>
        <v>-6.2139993042450001</v>
      </c>
      <c r="F618" s="41">
        <f t="shared" si="19"/>
        <v>-0.14795236438678572</v>
      </c>
      <c r="G618" s="42">
        <f>VLOOKUP(A618,Skaters!A1:G623,7,FALSE)</f>
        <v>42</v>
      </c>
      <c r="H618" s="43">
        <f>(VLOOKUP($A618,Skaters!$A1:$V623,8,FALSE)-AVERAGE(Skaters!H3:H623))/STDEV(Skaters!H3:H623)</f>
        <v>-1.9994809388053061</v>
      </c>
      <c r="I618" s="33">
        <f>(VLOOKUP($A618,Skaters!$A1:$V623,10,FALSE)-AVERAGE(Skaters!J3:J623))/STDEV(Skaters!J3:J623)</f>
        <v>-0.91841926538220198</v>
      </c>
      <c r="J618" s="33">
        <f>(VLOOKUP($A618,Skaters!$A1:$V623,11,FALSE)-AVERAGE(Skaters!K3:K623))/STDEV(Skaters!K3:K623)</f>
        <v>-1.2439219194607598</v>
      </c>
      <c r="K618" s="33">
        <f>(VLOOKUP($A618,Skaters!$A1:$V623,12,FALSE)-AVERAGE(Skaters!L3:L623))/STDEV(Skaters!L3:L623)</f>
        <v>-1.2133427266398604</v>
      </c>
      <c r="L618" s="33">
        <f>(VLOOKUP($A618,Skaters!$A1:$V623,13,FALSE)-AVERAGE(Skaters!M3:M623))/STDEV(Skaters!M3:M623)</f>
        <v>-1.4159392019346557</v>
      </c>
      <c r="M618" s="33">
        <f>(VLOOKUP($A618,Skaters!$A1:$V623,14,FALSE)-AVERAGE(Skaters!N3:N623))/STDEV(Skaters!N3:N623)</f>
        <v>-0.75030906896298255</v>
      </c>
      <c r="N618" s="33">
        <f>(VLOOKUP($A618,Skaters!$A1:$V623,15,FALSE)-AVERAGE(Skaters!O3:O623))/STDEV(Skaters!O3:O623)</f>
        <v>-0.86645195085444848</v>
      </c>
      <c r="O618" s="33">
        <f>(VLOOKUP($A618,Skaters!$A1:$V623,16,FALSE)-AVERAGE(Skaters!P3:P623))/STDEV(Skaters!P3:P623)</f>
        <v>-0.54402310978164659</v>
      </c>
      <c r="P618" s="33">
        <f>(VLOOKUP($A618,Skaters!$A1:$V623,17,FALSE)-AVERAGE(Skaters!Q3:Q623))/STDEV(Skaters!Q3:Q623)</f>
        <v>1.5718460131262064</v>
      </c>
      <c r="Q618" s="33">
        <f>(VLOOKUP($A618,Skaters!$A1:$V623,18,FALSE)-AVERAGE(Skaters!R3:R623))/STDEV(Skaters!R3:R623)</f>
        <v>-1.2252438568312871</v>
      </c>
      <c r="R618" s="33">
        <f>(VLOOKUP($A618,Skaters!$A1:$V623,19,FALSE)-AVERAGE(Skaters!S3:S623))/STDEV(Skaters!S3:S623)</f>
        <v>-0.98815829028849633</v>
      </c>
      <c r="S618" s="33">
        <f>(VLOOKUP($A618,Skaters!$A1:$V623,20,FALSE)-AVERAGE(Skaters!T3:T623))/STDEV(Skaters!T3:T623)</f>
        <v>0.21830740419500436</v>
      </c>
      <c r="T618" s="33">
        <f>(VLOOKUP($A618,Skaters!$A1:$V623,21,FALSE)-AVERAGE(Skaters!U3:U623))/STDEV(Skaters!U3:U623)</f>
        <v>0.43784678878832639</v>
      </c>
      <c r="U618" s="33">
        <f>(VLOOKUP($A618,Skaters!$A1:$V623,22,FALSE)-AVERAGE(Skaters!V3:V623))/STDEV(Skaters!V3:V623)</f>
        <v>0.77213374285916769</v>
      </c>
      <c r="V618" s="33">
        <f>IFERROR((VLOOKUP($A618,Skaters!A1:X623,23,FALSE)-AVERAGE(Skaters!W3:W623))/STDEV(Skaters!W3:W623),0)</f>
        <v>0</v>
      </c>
      <c r="W618" s="33">
        <f>IFERROR((VLOOKUP($A618,Skaters!A1:X623,24,FALSE)-AVERAGE(Skaters!X3:X623))/STDEV(Skaters!X3:X623),0)</f>
        <v>0</v>
      </c>
    </row>
    <row r="619" spans="1:23" ht="21.25" customHeight="1" x14ac:dyDescent="0.15">
      <c r="A619" s="44" t="s">
        <v>692</v>
      </c>
      <c r="B619" s="45" t="s">
        <v>153</v>
      </c>
      <c r="C619" s="46">
        <v>23</v>
      </c>
      <c r="D619" s="45" t="s">
        <v>73</v>
      </c>
      <c r="E619" s="40">
        <f t="shared" si="18"/>
        <v>-6.2534116560938173</v>
      </c>
      <c r="F619" s="41">
        <f t="shared" si="19"/>
        <v>-0.15633529140234542</v>
      </c>
      <c r="G619" s="42">
        <f>VLOOKUP(A619,Skaters!A1:G623,7,FALSE)</f>
        <v>40</v>
      </c>
      <c r="H619" s="43">
        <f>(VLOOKUP($A619,Skaters!$A1:$V623,8,FALSE)-AVERAGE(Skaters!H3:H623))/STDEV(Skaters!H3:H623)</f>
        <v>-2.3291510108645705</v>
      </c>
      <c r="I619" s="33">
        <f>(VLOOKUP($A619,Skaters!$A1:$V623,10,FALSE)-AVERAGE(Skaters!J3:J623))/STDEV(Skaters!J3:J623)</f>
        <v>-0.97171776521119324</v>
      </c>
      <c r="J619" s="33">
        <f>(VLOOKUP($A619,Skaters!$A1:$V623,11,FALSE)-AVERAGE(Skaters!K3:K623))/STDEV(Skaters!K3:K623)</f>
        <v>-1.3512046177677042</v>
      </c>
      <c r="K619" s="33">
        <f>(VLOOKUP($A619,Skaters!$A1:$V623,12,FALSE)-AVERAGE(Skaters!L3:L623))/STDEV(Skaters!L3:L623)</f>
        <v>-1.3057794947967467</v>
      </c>
      <c r="L619" s="33">
        <f>(VLOOKUP($A619,Skaters!$A1:$V623,13,FALSE)-AVERAGE(Skaters!M3:M623))/STDEV(Skaters!M3:M623)</f>
        <v>-1.28540744742763</v>
      </c>
      <c r="M619" s="33">
        <f>(VLOOKUP($A619,Skaters!$A1:$V623,14,FALSE)-AVERAGE(Skaters!N3:N623))/STDEV(Skaters!N3:N623)</f>
        <v>-0.81518012573637511</v>
      </c>
      <c r="N619" s="33">
        <f>(VLOOKUP($A619,Skaters!$A1:$V623,15,FALSE)-AVERAGE(Skaters!O3:O623))/STDEV(Skaters!O3:O623)</f>
        <v>-0.92673090225688692</v>
      </c>
      <c r="O619" s="33">
        <f>(VLOOKUP($A619,Skaters!$A1:$V623,16,FALSE)-AVERAGE(Skaters!P3:P623))/STDEV(Skaters!P3:P623)</f>
        <v>-0.78142036596456077</v>
      </c>
      <c r="P619" s="33">
        <f>(VLOOKUP($A619,Skaters!$A1:$V623,17,FALSE)-AVERAGE(Skaters!Q3:Q623))/STDEV(Skaters!Q3:Q623)</f>
        <v>0.19086848407913787</v>
      </c>
      <c r="Q619" s="33">
        <f>(VLOOKUP($A619,Skaters!$A1:$V623,18,FALSE)-AVERAGE(Skaters!R3:R623))/STDEV(Skaters!R3:R623)</f>
        <v>-0.93693055746584208</v>
      </c>
      <c r="R619" s="33">
        <f>(VLOOKUP($A619,Skaters!$A1:$V623,19,FALSE)-AVERAGE(Skaters!S3:S623))/STDEV(Skaters!S3:S623)</f>
        <v>-0.90663525415482504</v>
      </c>
      <c r="S619" s="33">
        <f>(VLOOKUP($A619,Skaters!$A1:$V623,20,FALSE)-AVERAGE(Skaters!T3:T623))/STDEV(Skaters!T3:T623)</f>
        <v>-0.5927671975926263</v>
      </c>
      <c r="T619" s="33">
        <f>(VLOOKUP($A619,Skaters!$A1:$V623,21,FALSE)-AVERAGE(Skaters!U3:U623))/STDEV(Skaters!U3:U623)</f>
        <v>-0.64690234740083585</v>
      </c>
      <c r="U619" s="33">
        <f>(VLOOKUP($A619,Skaters!$A1:$V623,22,FALSE)-AVERAGE(Skaters!V3:V623))/STDEV(Skaters!V3:V623)</f>
        <v>-1.2078191348136267</v>
      </c>
      <c r="V619" s="33">
        <f>IFERROR((VLOOKUP($A619,Skaters!A1:X623,23,FALSE)-AVERAGE(Skaters!W3:W623))/STDEV(Skaters!W3:W623),0)</f>
        <v>0</v>
      </c>
      <c r="W619" s="33">
        <f>IFERROR((VLOOKUP($A619,Skaters!A1:X623,24,FALSE)-AVERAGE(Skaters!X3:X623))/STDEV(Skaters!X3:X623),0)</f>
        <v>0</v>
      </c>
    </row>
    <row r="620" spans="1:23" ht="21.25" customHeight="1" x14ac:dyDescent="0.15">
      <c r="A620" s="37" t="s">
        <v>661</v>
      </c>
      <c r="B620" s="38" t="s">
        <v>179</v>
      </c>
      <c r="C620" s="39">
        <v>25</v>
      </c>
      <c r="D620" s="38" t="s">
        <v>73</v>
      </c>
      <c r="E620" s="40">
        <f t="shared" si="18"/>
        <v>-6.591942973946268</v>
      </c>
      <c r="F620" s="41">
        <f t="shared" si="19"/>
        <v>-0.16077909692551873</v>
      </c>
      <c r="G620" s="42">
        <f>VLOOKUP(A620,Skaters!A1:G623,7,FALSE)</f>
        <v>41</v>
      </c>
      <c r="H620" s="43">
        <f>(VLOOKUP($A620,Skaters!$A1:$V623,8,FALSE)-AVERAGE(Skaters!H3:H623))/STDEV(Skaters!H3:H623)</f>
        <v>-1.2536158990316428</v>
      </c>
      <c r="I620" s="33">
        <f>(VLOOKUP($A620,Skaters!$A1:$V623,10,FALSE)-AVERAGE(Skaters!J3:J623))/STDEV(Skaters!J3:J623)</f>
        <v>-0.55524140705114422</v>
      </c>
      <c r="J620" s="33">
        <f>(VLOOKUP($A620,Skaters!$A1:$V623,11,FALSE)-AVERAGE(Skaters!K3:K623))/STDEV(Skaters!K3:K623)</f>
        <v>-1.1526166819942705</v>
      </c>
      <c r="K620" s="33">
        <f>(VLOOKUP($A620,Skaters!$A1:$V623,12,FALSE)-AVERAGE(Skaters!L3:L623))/STDEV(Skaters!L3:L623)</f>
        <v>-0.98492534078110672</v>
      </c>
      <c r="L620" s="33">
        <f>(VLOOKUP($A620,Skaters!$A1:$V623,13,FALSE)-AVERAGE(Skaters!M3:M623))/STDEV(Skaters!M3:M623)</f>
        <v>-1.2603444319279558</v>
      </c>
      <c r="M620" s="33">
        <f>(VLOOKUP($A620,Skaters!$A1:$V623,14,FALSE)-AVERAGE(Skaters!N3:N623))/STDEV(Skaters!N3:N623)</f>
        <v>-0.80040033004154054</v>
      </c>
      <c r="N620" s="33">
        <f>(VLOOKUP($A620,Skaters!$A1:$V623,15,FALSE)-AVERAGE(Skaters!O3:O623))/STDEV(Skaters!O3:O623)</f>
        <v>-0.91584261548241241</v>
      </c>
      <c r="O620" s="33">
        <f>(VLOOKUP($A620,Skaters!$A1:$V623,16,FALSE)-AVERAGE(Skaters!P3:P623))/STDEV(Skaters!P3:P623)</f>
        <v>-0.96792833141520662</v>
      </c>
      <c r="P620" s="33">
        <f>(VLOOKUP($A620,Skaters!$A1:$V623,17,FALSE)-AVERAGE(Skaters!Q3:Q623))/STDEV(Skaters!Q3:Q623)</f>
        <v>-1.0309297622465186</v>
      </c>
      <c r="Q620" s="33">
        <f>(VLOOKUP($A620,Skaters!$A1:$V623,18,FALSE)-AVERAGE(Skaters!R3:R623))/STDEV(Skaters!R3:R623)</f>
        <v>-1.7399695060752782</v>
      </c>
      <c r="R620" s="33">
        <f>(VLOOKUP($A620,Skaters!$A1:$V623,19,FALSE)-AVERAGE(Skaters!S3:S623))/STDEV(Skaters!S3:S623)</f>
        <v>-0.82782952787180053</v>
      </c>
      <c r="S620" s="33">
        <f>(VLOOKUP($A620,Skaters!$A1:$V623,20,FALSE)-AVERAGE(Skaters!T3:T623))/STDEV(Skaters!T3:T623)</f>
        <v>-0.58639238832307672</v>
      </c>
      <c r="T620" s="33">
        <f>(VLOOKUP($A620,Skaters!$A1:$V623,21,FALSE)-AVERAGE(Skaters!U3:U623))/STDEV(Skaters!U3:U623)</f>
        <v>-0.61306084939912764</v>
      </c>
      <c r="U620" s="33">
        <f>(VLOOKUP($A620,Skaters!$A1:$V623,22,FALSE)-AVERAGE(Skaters!V3:V623))/STDEV(Skaters!V3:V623)</f>
        <v>-0.46025015342996078</v>
      </c>
      <c r="V620" s="33">
        <f>IFERROR((VLOOKUP($A620,Skaters!A1:X623,23,FALSE)-AVERAGE(Skaters!W3:W623))/STDEV(Skaters!W3:W623),0)</f>
        <v>0</v>
      </c>
      <c r="W620" s="33">
        <f>IFERROR((VLOOKUP($A620,Skaters!A1:X623,24,FALSE)-AVERAGE(Skaters!X3:X623))/STDEV(Skaters!X3:X623),0)</f>
        <v>0</v>
      </c>
    </row>
    <row r="621" spans="1:23" ht="21.25" customHeight="1" x14ac:dyDescent="0.15">
      <c r="A621" s="44" t="s">
        <v>665</v>
      </c>
      <c r="B621" s="45" t="s">
        <v>163</v>
      </c>
      <c r="C621" s="46">
        <v>36</v>
      </c>
      <c r="D621" s="45" t="s">
        <v>59</v>
      </c>
      <c r="E621" s="40">
        <f t="shared" si="18"/>
        <v>-6.8853682265451148</v>
      </c>
      <c r="F621" s="41">
        <f t="shared" si="19"/>
        <v>-0.16393733872726463</v>
      </c>
      <c r="G621" s="42">
        <f>VLOOKUP(A621,Skaters!A1:G623,7,FALSE)</f>
        <v>42</v>
      </c>
      <c r="H621" s="43">
        <f>(VLOOKUP($A621,Skaters!$A1:$V623,8,FALSE)-AVERAGE(Skaters!H3:H623))/STDEV(Skaters!H3:H623)</f>
        <v>-0.74271434588759022</v>
      </c>
      <c r="I621" s="33">
        <f>(VLOOKUP($A621,Skaters!$A1:$V623,10,FALSE)-AVERAGE(Skaters!J3:J623))/STDEV(Skaters!J3:J623)</f>
        <v>-0.82699934457089852</v>
      </c>
      <c r="J621" s="33">
        <f>(VLOOKUP($A621,Skaters!$A1:$V623,11,FALSE)-AVERAGE(Skaters!K3:K623))/STDEV(Skaters!K3:K623)</f>
        <v>-1.0817834173935692</v>
      </c>
      <c r="K621" s="33">
        <f>(VLOOKUP($A621,Skaters!$A1:$V623,12,FALSE)-AVERAGE(Skaters!L3:L623))/STDEV(Skaters!L3:L623)</f>
        <v>-1.0685200709180709</v>
      </c>
      <c r="L621" s="33">
        <f>(VLOOKUP($A621,Skaters!$A1:$V623,13,FALSE)-AVERAGE(Skaters!M3:M623))/STDEV(Skaters!M3:M623)</f>
        <v>-1.2676201174169144</v>
      </c>
      <c r="M621" s="33">
        <f>(VLOOKUP($A621,Skaters!$A1:$V623,14,FALSE)-AVERAGE(Skaters!N3:N623))/STDEV(Skaters!N3:N623)</f>
        <v>-0.74571518248512203</v>
      </c>
      <c r="N621" s="33">
        <f>(VLOOKUP($A621,Skaters!$A1:$V623,15,FALSE)-AVERAGE(Skaters!O3:O623))/STDEV(Skaters!O3:O623)</f>
        <v>-0.86218325733347501</v>
      </c>
      <c r="O621" s="33">
        <f>(VLOOKUP($A621,Skaters!$A1:$V623,16,FALSE)-AVERAGE(Skaters!P3:P623))/STDEV(Skaters!P3:P623)</f>
        <v>-0.62325018805387378</v>
      </c>
      <c r="P621" s="33">
        <f>(VLOOKUP($A621,Skaters!$A1:$V623,17,FALSE)-AVERAGE(Skaters!Q3:Q623))/STDEV(Skaters!Q3:Q623)</f>
        <v>0.18302950021706504</v>
      </c>
      <c r="Q621" s="33">
        <f>(VLOOKUP($A621,Skaters!$A1:$V623,18,FALSE)-AVERAGE(Skaters!R3:R623))/STDEV(Skaters!R3:R623)</f>
        <v>-2.2235319017763842</v>
      </c>
      <c r="R621" s="33">
        <f>(VLOOKUP($A621,Skaters!$A1:$V623,19,FALSE)-AVERAGE(Skaters!S3:S623))/STDEV(Skaters!S3:S623)</f>
        <v>-0.93878133252272178</v>
      </c>
      <c r="S621" s="33">
        <f>(VLOOKUP($A621,Skaters!$A1:$V623,20,FALSE)-AVERAGE(Skaters!T3:T623))/STDEV(Skaters!T3:T623)</f>
        <v>2.3798012472275674</v>
      </c>
      <c r="T621" s="33">
        <f>(VLOOKUP($A621,Skaters!$A1:$V623,21,FALSE)-AVERAGE(Skaters!U3:U623))/STDEV(Skaters!U3:U623)</f>
        <v>1.5693690683256931</v>
      </c>
      <c r="U621" s="33">
        <f>(VLOOKUP($A621,Skaters!$A1:$V623,22,FALSE)-AVERAGE(Skaters!V3:V623))/STDEV(Skaters!V3:V623)</f>
        <v>1.4170232928756239</v>
      </c>
      <c r="V621" s="33">
        <f>IFERROR((VLOOKUP($A621,Skaters!A1:X623,23,FALSE)-AVERAGE(Skaters!W3:W623))/STDEV(Skaters!W3:W623),0)</f>
        <v>0</v>
      </c>
      <c r="W621" s="33">
        <f>IFERROR((VLOOKUP($A621,Skaters!A1:X623,24,FALSE)-AVERAGE(Skaters!X3:X623))/STDEV(Skaters!X3:X623),0)</f>
        <v>0</v>
      </c>
    </row>
    <row r="622" spans="1:23" ht="21.25" customHeight="1" x14ac:dyDescent="0.2">
      <c r="A622" s="47" t="s">
        <v>691</v>
      </c>
      <c r="B622" s="38" t="s">
        <v>163</v>
      </c>
      <c r="C622" s="39">
        <v>27</v>
      </c>
      <c r="D622" s="38" t="s">
        <v>59</v>
      </c>
      <c r="E622" s="40">
        <f t="shared" si="18"/>
        <v>-7.1304347677738722</v>
      </c>
      <c r="F622" s="41">
        <f t="shared" si="19"/>
        <v>-0.16977225637556839</v>
      </c>
      <c r="G622" s="42">
        <f>VLOOKUP(A622,Skaters!A1:G623,7,FALSE)</f>
        <v>42</v>
      </c>
      <c r="H622" s="43">
        <f>(VLOOKUP($A622,Skaters!$A1:$V623,8,FALSE)-AVERAGE(Skaters!H3:H623))/STDEV(Skaters!H3:H623)</f>
        <v>-1.9602903519442523</v>
      </c>
      <c r="I622" s="33">
        <f>(VLOOKUP($A622,Skaters!$A1:$V623,10,FALSE)-AVERAGE(Skaters!J3:J623))/STDEV(Skaters!J3:J623)</f>
        <v>-0.90611961345110359</v>
      </c>
      <c r="J622" s="33">
        <f>(VLOOKUP($A622,Skaters!$A1:$V623,11,FALSE)-AVERAGE(Skaters!K3:K623))/STDEV(Skaters!K3:K623)</f>
        <v>-1.2555412158584369</v>
      </c>
      <c r="K622" s="33">
        <f>(VLOOKUP($A622,Skaters!$A1:$V623,12,FALSE)-AVERAGE(Skaters!L3:L623))/STDEV(Skaters!L3:L623)</f>
        <v>-1.2148389944340805</v>
      </c>
      <c r="L622" s="33">
        <f>(VLOOKUP($A622,Skaters!$A1:$V623,13,FALSE)-AVERAGE(Skaters!M3:M623))/STDEV(Skaters!M3:M623)</f>
        <v>-1.3384664169833917</v>
      </c>
      <c r="M622" s="33">
        <f>(VLOOKUP($A622,Skaters!$A1:$V623,14,FALSE)-AVERAGE(Skaters!N3:N623))/STDEV(Skaters!N3:N623)</f>
        <v>-0.77355768654105017</v>
      </c>
      <c r="N622" s="33">
        <f>(VLOOKUP($A622,Skaters!$A1:$V623,15,FALSE)-AVERAGE(Skaters!O3:O623))/STDEV(Skaters!O3:O623)</f>
        <v>-0.88805484063097206</v>
      </c>
      <c r="O622" s="33">
        <f>(VLOOKUP($A622,Skaters!$A1:$V623,16,FALSE)-AVERAGE(Skaters!P3:P623))/STDEV(Skaters!P3:P623)</f>
        <v>-1.0322128376356006</v>
      </c>
      <c r="P622" s="33">
        <f>(VLOOKUP($A622,Skaters!$A1:$V623,17,FALSE)-AVERAGE(Skaters!Q3:Q623))/STDEV(Skaters!Q3:Q623)</f>
        <v>2.1184386556112158</v>
      </c>
      <c r="Q622" s="33">
        <f>(VLOOKUP($A622,Skaters!$A1:$V623,18,FALSE)-AVERAGE(Skaters!R3:R623))/STDEV(Skaters!R3:R623)</f>
        <v>-1.7100398432143675</v>
      </c>
      <c r="R622" s="33">
        <f>(VLOOKUP($A622,Skaters!$A1:$V623,19,FALSE)-AVERAGE(Skaters!S3:S623))/STDEV(Skaters!S3:S623)</f>
        <v>-0.99122405627517762</v>
      </c>
      <c r="S622" s="33">
        <f>(VLOOKUP($A622,Skaters!$A1:$V623,20,FALSE)-AVERAGE(Skaters!T3:T623))/STDEV(Skaters!T3:T623)</f>
        <v>-0.56413708055592227</v>
      </c>
      <c r="T622" s="33">
        <f>(VLOOKUP($A622,Skaters!$A1:$V623,21,FALSE)-AVERAGE(Skaters!U3:U623))/STDEV(Skaters!U3:U623)</f>
        <v>-0.57573347805310471</v>
      </c>
      <c r="U622" s="33">
        <f>(VLOOKUP($A622,Skaters!$A1:$V623,22,FALSE)-AVERAGE(Skaters!V3:V623))/STDEV(Skaters!V3:V623)</f>
        <v>0.13296300012115167</v>
      </c>
      <c r="V622" s="33">
        <f>IFERROR((VLOOKUP($A622,Skaters!A1:X623,23,FALSE)-AVERAGE(Skaters!W3:W623))/STDEV(Skaters!W3:W623),0)</f>
        <v>0</v>
      </c>
      <c r="W622" s="33">
        <f>IFERROR((VLOOKUP($A622,Skaters!A1:X623,24,FALSE)-AVERAGE(Skaters!X3:X623))/STDEV(Skaters!X3:X623),0)</f>
        <v>0</v>
      </c>
    </row>
    <row r="623" spans="1:23" ht="21.25" customHeight="1" x14ac:dyDescent="0.15">
      <c r="A623" s="44" t="s">
        <v>697</v>
      </c>
      <c r="B623" s="45" t="s">
        <v>100</v>
      </c>
      <c r="C623" s="46">
        <v>23</v>
      </c>
      <c r="D623" s="45" t="s">
        <v>66</v>
      </c>
      <c r="E623" s="40">
        <f t="shared" si="18"/>
        <v>-7.1599862547912583</v>
      </c>
      <c r="F623" s="41">
        <f t="shared" si="19"/>
        <v>-0.17899965636978146</v>
      </c>
      <c r="G623" s="42">
        <f>VLOOKUP(A623,Skaters!A1:G623,7,FALSE)</f>
        <v>40</v>
      </c>
      <c r="H623" s="43">
        <f>(VLOOKUP($A623,Skaters!$A1:$V623,8,FALSE)-AVERAGE(Skaters!H3:H623))/STDEV(Skaters!H3:H623)</f>
        <v>-2.2564085715597919</v>
      </c>
      <c r="I623" s="33">
        <f>(VLOOKUP($A623,Skaters!$A1:$V623,10,FALSE)-AVERAGE(Skaters!J3:J623))/STDEV(Skaters!J3:J623)</f>
        <v>-1.185151643925018</v>
      </c>
      <c r="J623" s="33">
        <f>(VLOOKUP($A623,Skaters!$A1:$V623,11,FALSE)-AVERAGE(Skaters!K3:K623))/STDEV(Skaters!K3:K623)</f>
        <v>-1.3215810551558009</v>
      </c>
      <c r="K623" s="33">
        <f>(VLOOKUP($A623,Skaters!$A1:$V623,12,FALSE)-AVERAGE(Skaters!L3:L623))/STDEV(Skaters!L3:L623)</f>
        <v>-1.3877540786174445</v>
      </c>
      <c r="L623" s="33">
        <f>(VLOOKUP($A623,Skaters!$A1:$V623,13,FALSE)-AVERAGE(Skaters!M3:M623))/STDEV(Skaters!M3:M623)</f>
        <v>-1.736734676792314</v>
      </c>
      <c r="M623" s="33">
        <f>(VLOOKUP($A623,Skaters!$A1:$V623,14,FALSE)-AVERAGE(Skaters!N3:N623))/STDEV(Skaters!N3:N623)</f>
        <v>-0.81564074977325218</v>
      </c>
      <c r="N623" s="33">
        <f>(VLOOKUP($A623,Skaters!$A1:$V623,15,FALSE)-AVERAGE(Skaters!O3:O623))/STDEV(Skaters!O3:O623)</f>
        <v>-0.92715891954710461</v>
      </c>
      <c r="O623" s="33">
        <f>(VLOOKUP($A623,Skaters!$A1:$V623,16,FALSE)-AVERAGE(Skaters!P3:P623))/STDEV(Skaters!P3:P623)</f>
        <v>-1.210929060371144</v>
      </c>
      <c r="P623" s="33">
        <f>(VLOOKUP($A623,Skaters!$A1:$V623,17,FALSE)-AVERAGE(Skaters!Q3:Q623))/STDEV(Skaters!Q3:Q623)</f>
        <v>0.88397447353619607</v>
      </c>
      <c r="Q623" s="33">
        <f>(VLOOKUP($A623,Skaters!$A1:$V623,18,FALSE)-AVERAGE(Skaters!R3:R623))/STDEV(Skaters!R3:R623)</f>
        <v>-0.7784308989998775</v>
      </c>
      <c r="R623" s="33">
        <f>(VLOOKUP($A623,Skaters!$A1:$V623,19,FALSE)-AVERAGE(Skaters!S3:S623))/STDEV(Skaters!S3:S623)</f>
        <v>-1.1518781717166835</v>
      </c>
      <c r="S623" s="33">
        <f>(VLOOKUP($A623,Skaters!$A1:$V623,20,FALSE)-AVERAGE(Skaters!T3:T623))/STDEV(Skaters!T3:T623)</f>
        <v>-0.57808204073217073</v>
      </c>
      <c r="T623" s="33">
        <f>(VLOOKUP($A623,Skaters!$A1:$V623,21,FALSE)-AVERAGE(Skaters!U3:U623))/STDEV(Skaters!U3:U623)</f>
        <v>-0.61543123942880906</v>
      </c>
      <c r="U623" s="33">
        <f>(VLOOKUP($A623,Skaters!$A1:$V623,22,FALSE)-AVERAGE(Skaters!V3:V623))/STDEV(Skaters!V3:V623)</f>
        <v>0.27592129467020143</v>
      </c>
      <c r="V623" s="33">
        <f>IFERROR((VLOOKUP($A623,Skaters!A1:X623,23,FALSE)-AVERAGE(Skaters!W3:W623))/STDEV(Skaters!W3:W623),0)</f>
        <v>0</v>
      </c>
      <c r="W623" s="33">
        <f>IFERROR((VLOOKUP($A623,Skaters!A1:X623,24,FALSE)-AVERAGE(Skaters!X3:X623))/STDEV(Skaters!X3:X623),0)</f>
        <v>0</v>
      </c>
    </row>
  </sheetData>
  <autoFilter ref="A2:W623" xr:uid="{00000000-0001-0000-0200-000000000000}"/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68"/>
  <sheetViews>
    <sheetView showGridLines="0" workbookViewId="0">
      <pane ySplit="2" topLeftCell="A52" activePane="bottomLeft" state="frozen"/>
      <selection pane="bottomLeft" activeCell="A2" sqref="A2:P68"/>
    </sheetView>
  </sheetViews>
  <sheetFormatPr baseColWidth="10" defaultColWidth="8" defaultRowHeight="16.25" customHeight="1" x14ac:dyDescent="0.15"/>
  <cols>
    <col min="1" max="1" width="28.33203125" style="53" customWidth="1"/>
    <col min="2" max="16" width="8.33203125" style="53" customWidth="1"/>
    <col min="17" max="17" width="8" style="53" customWidth="1"/>
    <col min="18" max="16384" width="8" style="53"/>
  </cols>
  <sheetData>
    <row r="1" spans="1:16" ht="28.25" customHeight="1" x14ac:dyDescent="0.15">
      <c r="A1" s="2" t="s">
        <v>42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</row>
    <row r="2" spans="1:16" ht="28.25" customHeight="1" x14ac:dyDescent="0.15">
      <c r="A2" s="35" t="s">
        <v>57</v>
      </c>
      <c r="B2" s="5"/>
      <c r="C2" s="5"/>
      <c r="D2" s="5"/>
      <c r="E2" s="36"/>
      <c r="F2" s="36"/>
      <c r="G2" s="5"/>
      <c r="H2" s="8">
        <v>3</v>
      </c>
      <c r="I2" s="5"/>
      <c r="J2" s="5"/>
      <c r="K2" s="8">
        <v>2</v>
      </c>
      <c r="L2" s="5"/>
      <c r="M2" s="8">
        <v>-3</v>
      </c>
      <c r="N2" s="8">
        <v>0.5</v>
      </c>
      <c r="O2" s="5"/>
      <c r="P2" s="5"/>
    </row>
    <row r="3" spans="1:16" ht="21.25" customHeight="1" x14ac:dyDescent="0.15">
      <c r="A3" s="11" t="s">
        <v>55</v>
      </c>
      <c r="B3" s="12" t="s">
        <v>65</v>
      </c>
      <c r="C3" s="13">
        <v>28</v>
      </c>
      <c r="D3" s="12" t="s">
        <v>9</v>
      </c>
      <c r="E3" s="40">
        <f t="shared" ref="E3:E34" si="0">(H3*H$2)+(I3*I$2)+(J3*J$2)+(K3*K$2)+(L3*L$2)+(M3*M$2)+(N3*N$2)+(O3*O$2)+(P3*P$2)</f>
        <v>265.7439138445726</v>
      </c>
      <c r="F3" s="41">
        <f t="shared" ref="F3:F34" si="1">E3/G3</f>
        <v>8.2541670209299109</v>
      </c>
      <c r="G3" s="42">
        <v>32.195121951219498</v>
      </c>
      <c r="H3" s="43">
        <v>16.588000444598901</v>
      </c>
      <c r="I3" s="33">
        <v>11.5827312627181</v>
      </c>
      <c r="J3" s="33">
        <v>4.0243902439024399</v>
      </c>
      <c r="K3" s="33">
        <v>2.3141557909385502</v>
      </c>
      <c r="L3" s="33">
        <v>1009.48307926829</v>
      </c>
      <c r="M3" s="33">
        <v>83.825696772927898</v>
      </c>
      <c r="N3" s="33">
        <v>925.65738249536503</v>
      </c>
      <c r="O3" s="54">
        <f t="shared" ref="O3:O34" si="2">M3/G3</f>
        <v>2.6036769452197315</v>
      </c>
      <c r="P3" s="55">
        <v>0.91696176142577102</v>
      </c>
    </row>
    <row r="4" spans="1:16" ht="21.25" customHeight="1" x14ac:dyDescent="0.15">
      <c r="A4" s="11" t="s">
        <v>699</v>
      </c>
      <c r="B4" s="12" t="s">
        <v>62</v>
      </c>
      <c r="C4" s="13">
        <v>30</v>
      </c>
      <c r="D4" s="12" t="s">
        <v>9</v>
      </c>
      <c r="E4" s="40">
        <f t="shared" si="0"/>
        <v>256.85947766608126</v>
      </c>
      <c r="F4" s="41">
        <f t="shared" si="1"/>
        <v>8.7035029622391225</v>
      </c>
      <c r="G4" s="42">
        <v>29.512195121951201</v>
      </c>
      <c r="H4" s="43">
        <v>19.1420263688888</v>
      </c>
      <c r="I4" s="33">
        <v>6.6811443628185501</v>
      </c>
      <c r="J4" s="33">
        <v>3.6890243902439002</v>
      </c>
      <c r="K4" s="33">
        <v>2.3013606365448598</v>
      </c>
      <c r="L4" s="33">
        <v>911.04607469512098</v>
      </c>
      <c r="M4" s="33">
        <v>74.483531446067104</v>
      </c>
      <c r="N4" s="33">
        <v>836.56254324905296</v>
      </c>
      <c r="O4" s="54">
        <f t="shared" si="2"/>
        <v>2.5238221399080603</v>
      </c>
      <c r="P4" s="55">
        <v>0.91824394669501996</v>
      </c>
    </row>
    <row r="5" spans="1:16" ht="21.25" customHeight="1" x14ac:dyDescent="0.15">
      <c r="A5" s="11" t="s">
        <v>54</v>
      </c>
      <c r="B5" s="12" t="s">
        <v>70</v>
      </c>
      <c r="C5" s="13">
        <v>27</v>
      </c>
      <c r="D5" s="12" t="s">
        <v>9</v>
      </c>
      <c r="E5" s="40">
        <f t="shared" si="0"/>
        <v>250.26247352924315</v>
      </c>
      <c r="F5" s="41">
        <f t="shared" si="1"/>
        <v>8.7698815510247474</v>
      </c>
      <c r="G5" s="42">
        <v>28.5365853658537</v>
      </c>
      <c r="H5" s="43">
        <v>18.357813856092299</v>
      </c>
      <c r="I5" s="33">
        <v>6.6116983390296804</v>
      </c>
      <c r="J5" s="33">
        <v>3.5670731707317098</v>
      </c>
      <c r="K5" s="33">
        <v>2.5459714183641999</v>
      </c>
      <c r="L5" s="33">
        <v>854.96055640244003</v>
      </c>
      <c r="M5" s="33">
        <v>67.823768307709202</v>
      </c>
      <c r="N5" s="33">
        <v>787.13678809473095</v>
      </c>
      <c r="O5" s="54">
        <f t="shared" si="2"/>
        <v>2.3767303424069004</v>
      </c>
      <c r="P5" s="55">
        <v>0.92067029548930002</v>
      </c>
    </row>
    <row r="6" spans="1:16" ht="21.25" customHeight="1" x14ac:dyDescent="0.15">
      <c r="A6" s="11" t="s">
        <v>700</v>
      </c>
      <c r="B6" s="12" t="s">
        <v>78</v>
      </c>
      <c r="C6" s="13">
        <v>31</v>
      </c>
      <c r="D6" s="12" t="s">
        <v>9</v>
      </c>
      <c r="E6" s="40">
        <f t="shared" si="0"/>
        <v>244.98033324465342</v>
      </c>
      <c r="F6" s="41">
        <f t="shared" si="1"/>
        <v>7.940074041921565</v>
      </c>
      <c r="G6" s="42">
        <v>30.853658536585399</v>
      </c>
      <c r="H6" s="43">
        <v>16.8816625435242</v>
      </c>
      <c r="I6" s="33">
        <v>10.115288675987999</v>
      </c>
      <c r="J6" s="33">
        <v>3.8567073170731798</v>
      </c>
      <c r="K6" s="33">
        <v>2.2630010598805401</v>
      </c>
      <c r="L6" s="33">
        <v>937.80177210366003</v>
      </c>
      <c r="M6" s="33">
        <v>79.740440730717097</v>
      </c>
      <c r="N6" s="33">
        <v>858.06133137294205</v>
      </c>
      <c r="O6" s="54">
        <f t="shared" si="2"/>
        <v>2.584472782576599</v>
      </c>
      <c r="P6" s="55">
        <v>0.91497089992499703</v>
      </c>
    </row>
    <row r="7" spans="1:16" ht="21.25" customHeight="1" x14ac:dyDescent="0.15">
      <c r="A7" s="11" t="s">
        <v>56</v>
      </c>
      <c r="B7" s="12" t="s">
        <v>106</v>
      </c>
      <c r="C7" s="13">
        <v>26</v>
      </c>
      <c r="D7" s="12" t="s">
        <v>9</v>
      </c>
      <c r="E7" s="40">
        <f t="shared" si="0"/>
        <v>243.02699275491636</v>
      </c>
      <c r="F7" s="41">
        <f t="shared" si="1"/>
        <v>8.8099970848378284</v>
      </c>
      <c r="G7" s="42">
        <v>27.585365853658502</v>
      </c>
      <c r="H7" s="43">
        <v>15.4684805440407</v>
      </c>
      <c r="I7" s="33">
        <v>8.6687145779104995</v>
      </c>
      <c r="J7" s="33">
        <v>3.44817073170731</v>
      </c>
      <c r="K7" s="33">
        <v>2.3328998541766199</v>
      </c>
      <c r="L7" s="33">
        <v>854.59894435975502</v>
      </c>
      <c r="M7" s="33">
        <v>67.241063075838994</v>
      </c>
      <c r="N7" s="33">
        <v>787.35788128391596</v>
      </c>
      <c r="O7" s="54">
        <f t="shared" si="2"/>
        <v>2.4375628524397897</v>
      </c>
      <c r="P7" s="55">
        <v>0.92131857461371602</v>
      </c>
    </row>
    <row r="8" spans="1:16" ht="21.25" customHeight="1" x14ac:dyDescent="0.15">
      <c r="A8" s="11" t="s">
        <v>701</v>
      </c>
      <c r="B8" s="12" t="s">
        <v>61</v>
      </c>
      <c r="C8" s="13">
        <v>31</v>
      </c>
      <c r="D8" s="12" t="s">
        <v>9</v>
      </c>
      <c r="E8" s="40">
        <f t="shared" si="0"/>
        <v>232.95695433473844</v>
      </c>
      <c r="F8" s="41">
        <f t="shared" si="1"/>
        <v>8.226731376162169</v>
      </c>
      <c r="G8" s="42">
        <v>28.3170731707317</v>
      </c>
      <c r="H8" s="43">
        <v>19.089588834592998</v>
      </c>
      <c r="I8" s="33">
        <v>5.6878501897972802</v>
      </c>
      <c r="J8" s="33">
        <v>3.5396341463414598</v>
      </c>
      <c r="K8" s="33">
        <v>1.8967283156185299</v>
      </c>
      <c r="L8" s="33">
        <v>872.59503429877998</v>
      </c>
      <c r="M8" s="33">
        <v>75.543653128476706</v>
      </c>
      <c r="N8" s="33">
        <v>797.05138117030504</v>
      </c>
      <c r="O8" s="54">
        <f t="shared" si="2"/>
        <v>2.6677775867937519</v>
      </c>
      <c r="P8" s="55">
        <v>0.91342644622177604</v>
      </c>
    </row>
    <row r="9" spans="1:16" ht="21.25" customHeight="1" x14ac:dyDescent="0.15">
      <c r="A9" s="11" t="s">
        <v>702</v>
      </c>
      <c r="B9" s="12" t="s">
        <v>81</v>
      </c>
      <c r="C9" s="13">
        <v>32</v>
      </c>
      <c r="D9" s="12" t="s">
        <v>9</v>
      </c>
      <c r="E9" s="40">
        <f t="shared" si="0"/>
        <v>231.71318821315523</v>
      </c>
      <c r="F9" s="41">
        <f t="shared" si="1"/>
        <v>7.8514386088755126</v>
      </c>
      <c r="G9" s="42">
        <v>29.512195121951201</v>
      </c>
      <c r="H9" s="43">
        <v>17.413148630233501</v>
      </c>
      <c r="I9" s="33">
        <v>8.4100221014737606</v>
      </c>
      <c r="J9" s="33">
        <v>3.6890243902439002</v>
      </c>
      <c r="K9" s="33">
        <v>2.31134858300052</v>
      </c>
      <c r="L9" s="33">
        <v>870.17168445121899</v>
      </c>
      <c r="M9" s="33">
        <v>74.352799162616094</v>
      </c>
      <c r="N9" s="33">
        <v>795.81888528860395</v>
      </c>
      <c r="O9" s="54">
        <f t="shared" si="2"/>
        <v>2.5193923683200512</v>
      </c>
      <c r="P9" s="55">
        <v>0.91455387426274704</v>
      </c>
    </row>
    <row r="10" spans="1:16" ht="21.25" customHeight="1" x14ac:dyDescent="0.15">
      <c r="A10" s="11" t="s">
        <v>703</v>
      </c>
      <c r="B10" s="12" t="s">
        <v>86</v>
      </c>
      <c r="C10" s="13">
        <v>26</v>
      </c>
      <c r="D10" s="12" t="s">
        <v>9</v>
      </c>
      <c r="E10" s="40">
        <f t="shared" si="0"/>
        <v>230.52982634303066</v>
      </c>
      <c r="F10" s="41">
        <f t="shared" si="1"/>
        <v>8.3829027761102051</v>
      </c>
      <c r="G10" s="42">
        <v>27.5</v>
      </c>
      <c r="H10" s="43">
        <v>17.155000171837301</v>
      </c>
      <c r="I10" s="33">
        <v>6.9074998281626696</v>
      </c>
      <c r="J10" s="33">
        <v>3.4375</v>
      </c>
      <c r="K10" s="33">
        <v>2.1394385273207899</v>
      </c>
      <c r="L10" s="33">
        <v>835.86679687499998</v>
      </c>
      <c r="M10" s="33">
        <v>69.470699904178105</v>
      </c>
      <c r="N10" s="33">
        <v>766.39609697082301</v>
      </c>
      <c r="O10" s="54">
        <f t="shared" si="2"/>
        <v>2.5262072692428403</v>
      </c>
      <c r="P10" s="55">
        <v>0.91688783408564201</v>
      </c>
    </row>
    <row r="11" spans="1:16" ht="21.25" customHeight="1" x14ac:dyDescent="0.15">
      <c r="A11" s="11" t="s">
        <v>704</v>
      </c>
      <c r="B11" s="12" t="s">
        <v>95</v>
      </c>
      <c r="C11" s="13">
        <v>26</v>
      </c>
      <c r="D11" s="12" t="s">
        <v>9</v>
      </c>
      <c r="E11" s="40">
        <f t="shared" si="0"/>
        <v>229.9036741774292</v>
      </c>
      <c r="F11" s="41">
        <f t="shared" si="1"/>
        <v>8.5691369466132787</v>
      </c>
      <c r="G11" s="42">
        <v>26.829268292682901</v>
      </c>
      <c r="H11" s="43">
        <v>13.949610160116</v>
      </c>
      <c r="I11" s="33">
        <v>9.5259995959815296</v>
      </c>
      <c r="J11" s="33">
        <v>3.35365853658536</v>
      </c>
      <c r="K11" s="33">
        <v>2.10710411773485</v>
      </c>
      <c r="L11" s="33">
        <v>840.29687499999898</v>
      </c>
      <c r="M11" s="33">
        <v>67.516514868111003</v>
      </c>
      <c r="N11" s="33">
        <v>772.78036013188898</v>
      </c>
      <c r="O11" s="54">
        <f t="shared" si="2"/>
        <v>2.5165246450841399</v>
      </c>
      <c r="P11" s="55">
        <v>0.91965159352983294</v>
      </c>
    </row>
    <row r="12" spans="1:16" ht="21.25" customHeight="1" x14ac:dyDescent="0.15">
      <c r="A12" s="11" t="s">
        <v>705</v>
      </c>
      <c r="B12" s="12" t="s">
        <v>88</v>
      </c>
      <c r="C12" s="13">
        <v>33</v>
      </c>
      <c r="D12" s="12" t="s">
        <v>9</v>
      </c>
      <c r="E12" s="40">
        <f t="shared" si="0"/>
        <v>226.13075533133454</v>
      </c>
      <c r="F12" s="41">
        <f t="shared" si="1"/>
        <v>8.4285099714406595</v>
      </c>
      <c r="G12" s="42">
        <v>26.829268292682901</v>
      </c>
      <c r="H12" s="43">
        <v>17.559743700794002</v>
      </c>
      <c r="I12" s="33">
        <v>5.9158660553035398</v>
      </c>
      <c r="J12" s="33">
        <v>3.35365853658536</v>
      </c>
      <c r="K12" s="33">
        <v>1.8100861408673701</v>
      </c>
      <c r="L12" s="33">
        <v>839.49199695121899</v>
      </c>
      <c r="M12" s="33">
        <v>71.404184722397403</v>
      </c>
      <c r="N12" s="33">
        <v>768.08781222881998</v>
      </c>
      <c r="O12" s="54">
        <f t="shared" si="2"/>
        <v>2.6614287032893604</v>
      </c>
      <c r="P12" s="55">
        <v>0.91494357899573098</v>
      </c>
    </row>
    <row r="13" spans="1:16" ht="21.25" customHeight="1" x14ac:dyDescent="0.15">
      <c r="A13" s="11" t="s">
        <v>706</v>
      </c>
      <c r="B13" s="12" t="s">
        <v>119</v>
      </c>
      <c r="C13" s="13">
        <v>28</v>
      </c>
      <c r="D13" s="12" t="s">
        <v>9</v>
      </c>
      <c r="E13" s="40">
        <f t="shared" si="0"/>
        <v>223.73601823771608</v>
      </c>
      <c r="F13" s="41">
        <f t="shared" si="1"/>
        <v>7.8503866048321429</v>
      </c>
      <c r="G13" s="42">
        <v>28.5</v>
      </c>
      <c r="H13" s="43">
        <v>14.156199869078099</v>
      </c>
      <c r="I13" s="33">
        <v>10.781300130921901</v>
      </c>
      <c r="J13" s="33">
        <v>3.5625</v>
      </c>
      <c r="K13" s="33">
        <v>1.97213101565751</v>
      </c>
      <c r="L13" s="33">
        <v>881.08195312500004</v>
      </c>
      <c r="M13" s="33">
        <v>75.205091418095407</v>
      </c>
      <c r="N13" s="33">
        <v>805.87686170690597</v>
      </c>
      <c r="O13" s="54">
        <f t="shared" si="2"/>
        <v>2.6387751374770319</v>
      </c>
      <c r="P13" s="55">
        <v>0.91464461262501195</v>
      </c>
    </row>
    <row r="14" spans="1:16" ht="21.25" customHeight="1" x14ac:dyDescent="0.15">
      <c r="A14" s="11" t="s">
        <v>707</v>
      </c>
      <c r="B14" s="12" t="s">
        <v>138</v>
      </c>
      <c r="C14" s="13">
        <v>27</v>
      </c>
      <c r="D14" s="12" t="s">
        <v>9</v>
      </c>
      <c r="E14" s="40">
        <f t="shared" si="0"/>
        <v>222.89923640063671</v>
      </c>
      <c r="F14" s="41">
        <f t="shared" si="1"/>
        <v>7.728430183869869</v>
      </c>
      <c r="G14" s="42">
        <v>28.841463414634099</v>
      </c>
      <c r="H14" s="43">
        <v>11.1817597739236</v>
      </c>
      <c r="I14" s="33">
        <v>14.054520713881301</v>
      </c>
      <c r="J14" s="33">
        <v>3.6051829268292601</v>
      </c>
      <c r="K14" s="33">
        <v>1.59314863777712</v>
      </c>
      <c r="L14" s="33">
        <v>941.96670160060796</v>
      </c>
      <c r="M14" s="33">
        <v>81.375911713426603</v>
      </c>
      <c r="N14" s="33">
        <v>860.59078988718295</v>
      </c>
      <c r="O14" s="54">
        <f t="shared" si="2"/>
        <v>2.8214903849898487</v>
      </c>
      <c r="P14" s="55">
        <v>0.91361062808785998</v>
      </c>
    </row>
    <row r="15" spans="1:16" ht="21.25" customHeight="1" x14ac:dyDescent="0.15">
      <c r="A15" s="11" t="s">
        <v>708</v>
      </c>
      <c r="B15" s="12" t="s">
        <v>127</v>
      </c>
      <c r="C15" s="13">
        <v>26</v>
      </c>
      <c r="D15" s="12" t="s">
        <v>9</v>
      </c>
      <c r="E15" s="40">
        <f t="shared" si="0"/>
        <v>212.80595411871172</v>
      </c>
      <c r="F15" s="41">
        <f t="shared" si="1"/>
        <v>8.0787445545066632</v>
      </c>
      <c r="G15" s="42">
        <v>26.341463414634099</v>
      </c>
      <c r="H15" s="43">
        <v>13.3234919650174</v>
      </c>
      <c r="I15" s="33">
        <v>9.7252885227874106</v>
      </c>
      <c r="J15" s="33">
        <v>3.2926829268292601</v>
      </c>
      <c r="K15" s="33">
        <v>1.86330757119024</v>
      </c>
      <c r="L15" s="33">
        <v>821.06753048780297</v>
      </c>
      <c r="M15" s="33">
        <v>68.978543475034996</v>
      </c>
      <c r="N15" s="33">
        <v>752.08898701276803</v>
      </c>
      <c r="O15" s="54">
        <f t="shared" si="2"/>
        <v>2.618629891181889</v>
      </c>
      <c r="P15" s="55">
        <v>0.91598919587764704</v>
      </c>
    </row>
    <row r="16" spans="1:16" ht="21.25" customHeight="1" x14ac:dyDescent="0.15">
      <c r="A16" s="11" t="s">
        <v>709</v>
      </c>
      <c r="B16" s="12" t="s">
        <v>74</v>
      </c>
      <c r="C16" s="13">
        <v>37</v>
      </c>
      <c r="D16" s="12" t="s">
        <v>9</v>
      </c>
      <c r="E16" s="40">
        <f t="shared" si="0"/>
        <v>210.49484343071776</v>
      </c>
      <c r="F16" s="41">
        <f t="shared" si="1"/>
        <v>8.0959555165660682</v>
      </c>
      <c r="G16" s="42">
        <v>26</v>
      </c>
      <c r="H16" s="43">
        <v>11.7042550821639</v>
      </c>
      <c r="I16" s="33">
        <v>11.0457449178361</v>
      </c>
      <c r="J16" s="33">
        <v>3.25</v>
      </c>
      <c r="K16" s="33">
        <v>1.8984920022379701</v>
      </c>
      <c r="L16" s="33">
        <v>814.32406249999997</v>
      </c>
      <c r="M16" s="33">
        <v>67.307696305785797</v>
      </c>
      <c r="N16" s="33">
        <v>747.01636619421504</v>
      </c>
      <c r="O16" s="54">
        <f t="shared" si="2"/>
        <v>2.5887575502225308</v>
      </c>
      <c r="P16" s="55">
        <v>0.91734531815362397</v>
      </c>
    </row>
    <row r="17" spans="1:16" ht="21.25" customHeight="1" x14ac:dyDescent="0.15">
      <c r="A17" s="11" t="s">
        <v>710</v>
      </c>
      <c r="B17" s="12" t="s">
        <v>83</v>
      </c>
      <c r="C17" s="13">
        <v>30</v>
      </c>
      <c r="D17" s="12" t="s">
        <v>9</v>
      </c>
      <c r="E17" s="40">
        <f t="shared" si="0"/>
        <v>207.43895603552122</v>
      </c>
      <c r="F17" s="41">
        <f t="shared" si="1"/>
        <v>7.6829242976118968</v>
      </c>
      <c r="G17" s="42">
        <v>27</v>
      </c>
      <c r="H17" s="43">
        <v>16.119724205909801</v>
      </c>
      <c r="I17" s="33">
        <v>7.5052757940902204</v>
      </c>
      <c r="J17" s="33">
        <v>3.375</v>
      </c>
      <c r="K17" s="33">
        <v>1.7873448578814399</v>
      </c>
      <c r="L17" s="33">
        <v>817.15921875000004</v>
      </c>
      <c r="M17" s="33">
        <v>72.307004477991697</v>
      </c>
      <c r="N17" s="33">
        <v>744.85221427200804</v>
      </c>
      <c r="O17" s="54">
        <f t="shared" si="2"/>
        <v>2.6780372028885813</v>
      </c>
      <c r="P17" s="55">
        <v>0.91151417885415398</v>
      </c>
    </row>
    <row r="18" spans="1:16" ht="21.25" customHeight="1" x14ac:dyDescent="0.15">
      <c r="A18" s="11" t="s">
        <v>711</v>
      </c>
      <c r="B18" s="12" t="s">
        <v>216</v>
      </c>
      <c r="C18" s="13">
        <v>28</v>
      </c>
      <c r="D18" s="12" t="s">
        <v>9</v>
      </c>
      <c r="E18" s="40">
        <f t="shared" si="0"/>
        <v>206.67342047171741</v>
      </c>
      <c r="F18" s="41">
        <f t="shared" si="1"/>
        <v>7.9008020879631067</v>
      </c>
      <c r="G18" s="42">
        <v>26.158536585365798</v>
      </c>
      <c r="H18" s="43">
        <v>12.453257631302</v>
      </c>
      <c r="I18" s="33">
        <v>10.435461880893</v>
      </c>
      <c r="J18" s="33">
        <v>3.2698170731707301</v>
      </c>
      <c r="K18" s="33">
        <v>1.6814449936725</v>
      </c>
      <c r="L18" s="33">
        <v>826.875428734754</v>
      </c>
      <c r="M18" s="33">
        <v>70.710559079117203</v>
      </c>
      <c r="N18" s="33">
        <v>756.16486965563604</v>
      </c>
      <c r="O18" s="54">
        <f t="shared" si="2"/>
        <v>2.7031542398543698</v>
      </c>
      <c r="P18" s="55">
        <v>0.91448462897571503</v>
      </c>
    </row>
    <row r="19" spans="1:16" ht="21.25" customHeight="1" x14ac:dyDescent="0.15">
      <c r="A19" s="11" t="s">
        <v>712</v>
      </c>
      <c r="B19" s="12" t="s">
        <v>72</v>
      </c>
      <c r="C19" s="13">
        <v>34</v>
      </c>
      <c r="D19" s="12" t="s">
        <v>9</v>
      </c>
      <c r="E19" s="40">
        <f t="shared" si="0"/>
        <v>191.39111932971821</v>
      </c>
      <c r="F19" s="41">
        <f t="shared" si="1"/>
        <v>7.9262988813317428</v>
      </c>
      <c r="G19" s="42">
        <v>24.1463414634147</v>
      </c>
      <c r="H19" s="43">
        <v>13.933238063524801</v>
      </c>
      <c r="I19" s="33">
        <v>7.19481071696302</v>
      </c>
      <c r="J19" s="33">
        <v>3.0182926829268402</v>
      </c>
      <c r="K19" s="33">
        <v>1.4271598426022301</v>
      </c>
      <c r="L19" s="33">
        <v>761.820846036587</v>
      </c>
      <c r="M19" s="33">
        <v>66.906667875529706</v>
      </c>
      <c r="N19" s="33">
        <v>694.91417816105695</v>
      </c>
      <c r="O19" s="54">
        <f t="shared" si="2"/>
        <v>2.7708822049461723</v>
      </c>
      <c r="P19" s="55">
        <v>0.91217532544086299</v>
      </c>
    </row>
    <row r="20" spans="1:16" ht="21.25" customHeight="1" x14ac:dyDescent="0.15">
      <c r="A20" s="11" t="s">
        <v>713</v>
      </c>
      <c r="B20" s="12" t="s">
        <v>141</v>
      </c>
      <c r="C20" s="13">
        <v>23</v>
      </c>
      <c r="D20" s="12" t="s">
        <v>9</v>
      </c>
      <c r="E20" s="40">
        <f t="shared" si="0"/>
        <v>187.95241965956177</v>
      </c>
      <c r="F20" s="41">
        <f t="shared" si="1"/>
        <v>6.9612007281319173</v>
      </c>
      <c r="G20" s="42">
        <v>27</v>
      </c>
      <c r="H20" s="43">
        <v>11.5233855771016</v>
      </c>
      <c r="I20" s="33">
        <v>12.1016144228984</v>
      </c>
      <c r="J20" s="33">
        <v>3.375</v>
      </c>
      <c r="K20" s="33">
        <v>1.04840115294262</v>
      </c>
      <c r="L20" s="33">
        <v>876.42421875000002</v>
      </c>
      <c r="M20" s="33">
        <v>81.979042500751106</v>
      </c>
      <c r="N20" s="33">
        <v>794.44517624925004</v>
      </c>
      <c r="O20" s="54">
        <f t="shared" si="2"/>
        <v>3.036260833361152</v>
      </c>
      <c r="P20" s="55">
        <v>0.90646191564893797</v>
      </c>
    </row>
    <row r="21" spans="1:16" ht="21.25" customHeight="1" x14ac:dyDescent="0.15">
      <c r="A21" s="11" t="s">
        <v>714</v>
      </c>
      <c r="B21" s="12" t="s">
        <v>153</v>
      </c>
      <c r="C21" s="13">
        <v>26</v>
      </c>
      <c r="D21" s="12" t="s">
        <v>9</v>
      </c>
      <c r="E21" s="40">
        <f t="shared" si="0"/>
        <v>186.392460368576</v>
      </c>
      <c r="F21" s="41">
        <f t="shared" si="1"/>
        <v>7.960511328241255</v>
      </c>
      <c r="G21" s="42">
        <v>23.414634146341498</v>
      </c>
      <c r="H21" s="43">
        <v>10.1702802038243</v>
      </c>
      <c r="I21" s="33">
        <v>10.317524674224501</v>
      </c>
      <c r="J21" s="33">
        <v>2.92682926829269</v>
      </c>
      <c r="K21" s="33">
        <v>1.5723327225566399</v>
      </c>
      <c r="L21" s="33">
        <v>742.36463414634295</v>
      </c>
      <c r="M21" s="33">
        <v>62.412960788908897</v>
      </c>
      <c r="N21" s="33">
        <v>679.95167335743304</v>
      </c>
      <c r="O21" s="54">
        <f t="shared" si="2"/>
        <v>2.6655535336929801</v>
      </c>
      <c r="P21" s="55">
        <v>0.91592681289205202</v>
      </c>
    </row>
    <row r="22" spans="1:16" ht="21.25" customHeight="1" x14ac:dyDescent="0.15">
      <c r="A22" s="11" t="s">
        <v>715</v>
      </c>
      <c r="B22" s="12" t="s">
        <v>69</v>
      </c>
      <c r="C22" s="13">
        <v>34</v>
      </c>
      <c r="D22" s="12" t="s">
        <v>9</v>
      </c>
      <c r="E22" s="40">
        <f t="shared" si="0"/>
        <v>185.17363507423894</v>
      </c>
      <c r="F22" s="41">
        <f t="shared" si="1"/>
        <v>7.5020939111104683</v>
      </c>
      <c r="G22" s="42">
        <v>24.6829268292683</v>
      </c>
      <c r="H22" s="43">
        <v>14.9039882284684</v>
      </c>
      <c r="I22" s="33">
        <v>6.6935727471413502</v>
      </c>
      <c r="J22" s="33">
        <v>3.0853658536585402</v>
      </c>
      <c r="K22" s="33">
        <v>1.6359195481914299</v>
      </c>
      <c r="L22" s="33">
        <v>736.91263719512199</v>
      </c>
      <c r="M22" s="33">
        <v>66.0761392300317</v>
      </c>
      <c r="N22" s="33">
        <v>670.83649796509201</v>
      </c>
      <c r="O22" s="54">
        <f t="shared" si="2"/>
        <v>2.6769977356040502</v>
      </c>
      <c r="P22" s="55">
        <v>0.91033382263393603</v>
      </c>
    </row>
    <row r="23" spans="1:16" ht="21.25" customHeight="1" x14ac:dyDescent="0.15">
      <c r="A23" s="11" t="s">
        <v>716</v>
      </c>
      <c r="B23" s="12" t="s">
        <v>58</v>
      </c>
      <c r="C23" s="13">
        <v>39</v>
      </c>
      <c r="D23" s="12" t="s">
        <v>9</v>
      </c>
      <c r="E23" s="40">
        <f t="shared" si="0"/>
        <v>180.76175108989742</v>
      </c>
      <c r="F23" s="41">
        <f t="shared" si="1"/>
        <v>7.8425733277098271</v>
      </c>
      <c r="G23" s="42">
        <v>23.048780487804901</v>
      </c>
      <c r="H23" s="43">
        <v>12.034723879143399</v>
      </c>
      <c r="I23" s="33">
        <v>8.1329590476859099</v>
      </c>
      <c r="J23" s="33">
        <v>2.88109756097561</v>
      </c>
      <c r="K23" s="33">
        <v>1.32056495523754</v>
      </c>
      <c r="L23" s="33">
        <v>734.91396722561001</v>
      </c>
      <c r="M23" s="33">
        <v>64.411581163089295</v>
      </c>
      <c r="N23" s="33">
        <v>670.50238606252003</v>
      </c>
      <c r="O23" s="54">
        <f t="shared" si="2"/>
        <v>2.7945765372345592</v>
      </c>
      <c r="P23" s="55">
        <v>0.91235493671966705</v>
      </c>
    </row>
    <row r="24" spans="1:16" ht="21.25" customHeight="1" x14ac:dyDescent="0.15">
      <c r="A24" s="11" t="s">
        <v>717</v>
      </c>
      <c r="B24" s="12" t="s">
        <v>170</v>
      </c>
      <c r="C24" s="13">
        <v>25</v>
      </c>
      <c r="D24" s="12" t="s">
        <v>9</v>
      </c>
      <c r="E24" s="40">
        <f t="shared" si="0"/>
        <v>179.82771872346092</v>
      </c>
      <c r="F24" s="41">
        <f t="shared" si="1"/>
        <v>6.7517733220347091</v>
      </c>
      <c r="G24" s="42">
        <v>26.634146341463399</v>
      </c>
      <c r="H24" s="43">
        <v>11.3950386027817</v>
      </c>
      <c r="I24" s="33">
        <v>11.9098394459988</v>
      </c>
      <c r="J24" s="33">
        <v>3.3292682926829298</v>
      </c>
      <c r="K24" s="33">
        <v>1.43803515576631</v>
      </c>
      <c r="L24" s="33">
        <v>814.60952743902396</v>
      </c>
      <c r="M24" s="33">
        <v>75.582351747408097</v>
      </c>
      <c r="N24" s="33">
        <v>739.02717569161496</v>
      </c>
      <c r="O24" s="54">
        <f t="shared" si="2"/>
        <v>2.8377989209191701</v>
      </c>
      <c r="P24" s="55">
        <v>0.90721646481962404</v>
      </c>
    </row>
    <row r="25" spans="1:16" ht="21.25" customHeight="1" x14ac:dyDescent="0.15">
      <c r="A25" s="11" t="s">
        <v>718</v>
      </c>
      <c r="B25" s="12" t="s">
        <v>127</v>
      </c>
      <c r="C25" s="13">
        <v>33</v>
      </c>
      <c r="D25" s="12" t="s">
        <v>9</v>
      </c>
      <c r="E25" s="40">
        <f t="shared" si="0"/>
        <v>175.33104497421658</v>
      </c>
      <c r="F25" s="41">
        <f t="shared" si="1"/>
        <v>8.0952396891248473</v>
      </c>
      <c r="G25" s="42">
        <v>21.658536585365901</v>
      </c>
      <c r="H25" s="43">
        <v>10.726171506204</v>
      </c>
      <c r="I25" s="33">
        <v>8.2250480059911997</v>
      </c>
      <c r="J25" s="33">
        <v>2.7073170731707399</v>
      </c>
      <c r="K25" s="33">
        <v>1.55387523736643</v>
      </c>
      <c r="L25" s="33">
        <v>675.09996951219705</v>
      </c>
      <c r="M25" s="33">
        <v>56.430058507207598</v>
      </c>
      <c r="N25" s="33">
        <v>618.66991100498899</v>
      </c>
      <c r="O25" s="54">
        <f t="shared" si="2"/>
        <v>2.6054418905354804</v>
      </c>
      <c r="P25" s="55">
        <v>0.91641229291125303</v>
      </c>
    </row>
    <row r="26" spans="1:16" ht="21.25" customHeight="1" x14ac:dyDescent="0.15">
      <c r="A26" s="11" t="s">
        <v>719</v>
      </c>
      <c r="B26" s="12" t="s">
        <v>186</v>
      </c>
      <c r="C26" s="13">
        <v>30</v>
      </c>
      <c r="D26" s="12" t="s">
        <v>9</v>
      </c>
      <c r="E26" s="40">
        <f t="shared" si="0"/>
        <v>167.06125478214815</v>
      </c>
      <c r="F26" s="41">
        <f t="shared" si="1"/>
        <v>6.9608856159228401</v>
      </c>
      <c r="G26" s="42">
        <v>24</v>
      </c>
      <c r="H26" s="43">
        <v>10.682705453879001</v>
      </c>
      <c r="I26" s="33">
        <v>10.317294546120999</v>
      </c>
      <c r="J26" s="33">
        <v>3</v>
      </c>
      <c r="K26" s="33">
        <v>1.55672703825204</v>
      </c>
      <c r="L26" s="33">
        <v>716.64374999999995</v>
      </c>
      <c r="M26" s="33">
        <v>64.6920544731408</v>
      </c>
      <c r="N26" s="33">
        <v>651.951695526859</v>
      </c>
      <c r="O26" s="54">
        <f t="shared" si="2"/>
        <v>2.6955022697142001</v>
      </c>
      <c r="P26" s="55">
        <v>0.90972913044571901</v>
      </c>
    </row>
    <row r="27" spans="1:16" ht="21.25" customHeight="1" x14ac:dyDescent="0.15">
      <c r="A27" s="11" t="s">
        <v>720</v>
      </c>
      <c r="B27" s="12" t="s">
        <v>122</v>
      </c>
      <c r="C27" s="13">
        <v>28</v>
      </c>
      <c r="D27" s="12" t="s">
        <v>9</v>
      </c>
      <c r="E27" s="40">
        <f t="shared" si="0"/>
        <v>160.73292243176417</v>
      </c>
      <c r="F27" s="41">
        <f t="shared" si="1"/>
        <v>7.6539486872268654</v>
      </c>
      <c r="G27" s="42">
        <v>21</v>
      </c>
      <c r="H27" s="43">
        <v>11.0429424682023</v>
      </c>
      <c r="I27" s="33">
        <v>7.3320575317976902</v>
      </c>
      <c r="J27" s="33">
        <v>2.625</v>
      </c>
      <c r="K27" s="33">
        <v>1.2120697865540999</v>
      </c>
      <c r="L27" s="33">
        <v>660.34828125000001</v>
      </c>
      <c r="M27" s="33">
        <v>58.569767191700301</v>
      </c>
      <c r="N27" s="33">
        <v>601.77851405829995</v>
      </c>
      <c r="O27" s="54">
        <f t="shared" si="2"/>
        <v>2.7890365329381095</v>
      </c>
      <c r="P27" s="55">
        <v>0.91130473288908798</v>
      </c>
    </row>
    <row r="28" spans="1:16" ht="21.25" customHeight="1" x14ac:dyDescent="0.15">
      <c r="A28" s="11" t="s">
        <v>721</v>
      </c>
      <c r="B28" s="12" t="s">
        <v>135</v>
      </c>
      <c r="C28" s="13">
        <v>36</v>
      </c>
      <c r="D28" s="12" t="s">
        <v>9</v>
      </c>
      <c r="E28" s="40">
        <f t="shared" si="0"/>
        <v>160.2178755798929</v>
      </c>
      <c r="F28" s="41">
        <f t="shared" si="1"/>
        <v>7.1401444551908799</v>
      </c>
      <c r="G28" s="42">
        <v>22.439024390243901</v>
      </c>
      <c r="H28" s="43">
        <v>11.228456340987901</v>
      </c>
      <c r="I28" s="33">
        <v>8.4056900004754809</v>
      </c>
      <c r="J28" s="33">
        <v>2.8048780487804899</v>
      </c>
      <c r="K28" s="33">
        <v>1.4758456746106099</v>
      </c>
      <c r="L28" s="33">
        <v>668.68643292682896</v>
      </c>
      <c r="M28" s="33">
        <v>60.217828930202003</v>
      </c>
      <c r="N28" s="33">
        <v>608.46860399662796</v>
      </c>
      <c r="O28" s="54">
        <f t="shared" si="2"/>
        <v>2.6836206371068285</v>
      </c>
      <c r="P28" s="55">
        <v>0.90994608838311597</v>
      </c>
    </row>
    <row r="29" spans="1:16" ht="21.25" customHeight="1" x14ac:dyDescent="0.15">
      <c r="A29" s="11" t="s">
        <v>722</v>
      </c>
      <c r="B29" s="12" t="s">
        <v>72</v>
      </c>
      <c r="C29" s="13">
        <v>25</v>
      </c>
      <c r="D29" s="12" t="s">
        <v>9</v>
      </c>
      <c r="E29" s="40">
        <f t="shared" si="0"/>
        <v>157.75400416105242</v>
      </c>
      <c r="F29" s="41">
        <f t="shared" si="1"/>
        <v>7.564811895442304</v>
      </c>
      <c r="G29" s="42">
        <v>20.8536585365853</v>
      </c>
      <c r="H29" s="43">
        <v>11.7088770185578</v>
      </c>
      <c r="I29" s="33">
        <v>6.53807420095435</v>
      </c>
      <c r="J29" s="33">
        <v>2.6067073170731598</v>
      </c>
      <c r="K29" s="33">
        <v>1.0952328600181001</v>
      </c>
      <c r="L29" s="33">
        <v>657.93618521341295</v>
      </c>
      <c r="M29" s="33">
        <v>59.5803386346754</v>
      </c>
      <c r="N29" s="33">
        <v>598.35584657873801</v>
      </c>
      <c r="O29" s="54">
        <f t="shared" si="2"/>
        <v>2.8570688702008176</v>
      </c>
      <c r="P29" s="55">
        <v>0.90944359046713696</v>
      </c>
    </row>
    <row r="30" spans="1:16" ht="21.25" customHeight="1" x14ac:dyDescent="0.15">
      <c r="A30" s="11" t="s">
        <v>723</v>
      </c>
      <c r="B30" s="12" t="s">
        <v>94</v>
      </c>
      <c r="C30" s="13">
        <v>32</v>
      </c>
      <c r="D30" s="12" t="s">
        <v>9</v>
      </c>
      <c r="E30" s="40">
        <f t="shared" si="0"/>
        <v>157.69599786864975</v>
      </c>
      <c r="F30" s="41">
        <f t="shared" si="1"/>
        <v>7.1679999031204433</v>
      </c>
      <c r="G30" s="42">
        <v>22</v>
      </c>
      <c r="H30" s="43">
        <v>11.280396825632</v>
      </c>
      <c r="I30" s="33">
        <v>7.9696031743680003</v>
      </c>
      <c r="J30" s="33">
        <v>2.75</v>
      </c>
      <c r="K30" s="33">
        <v>1.2816951303739501</v>
      </c>
      <c r="L30" s="33">
        <v>671.00343750000002</v>
      </c>
      <c r="M30" s="33">
        <v>61.202943319712702</v>
      </c>
      <c r="N30" s="33">
        <v>609.80049418028796</v>
      </c>
      <c r="O30" s="54">
        <f t="shared" si="2"/>
        <v>2.7819519690778503</v>
      </c>
      <c r="P30" s="55">
        <v>0.90878892730007399</v>
      </c>
    </row>
    <row r="31" spans="1:16" ht="21.25" customHeight="1" x14ac:dyDescent="0.15">
      <c r="A31" s="11" t="s">
        <v>724</v>
      </c>
      <c r="B31" s="12" t="s">
        <v>94</v>
      </c>
      <c r="C31" s="13">
        <v>23</v>
      </c>
      <c r="D31" s="12" t="s">
        <v>9</v>
      </c>
      <c r="E31" s="40">
        <f t="shared" si="0"/>
        <v>157.13123155485636</v>
      </c>
      <c r="F31" s="41">
        <f t="shared" si="1"/>
        <v>7.1423287070389252</v>
      </c>
      <c r="G31" s="42">
        <v>22</v>
      </c>
      <c r="H31" s="43">
        <v>11.1021150073264</v>
      </c>
      <c r="I31" s="33">
        <v>8.1478849926735801</v>
      </c>
      <c r="J31" s="33">
        <v>2.75</v>
      </c>
      <c r="K31" s="33">
        <v>1.2810693217837901</v>
      </c>
      <c r="L31" s="33">
        <v>671.00343750000002</v>
      </c>
      <c r="M31" s="33">
        <v>61.211134531625802</v>
      </c>
      <c r="N31" s="33">
        <v>609.79230296837397</v>
      </c>
      <c r="O31" s="54">
        <f t="shared" si="2"/>
        <v>2.782324296892082</v>
      </c>
      <c r="P31" s="55">
        <v>0.90877671989329301</v>
      </c>
    </row>
    <row r="32" spans="1:16" ht="21.25" customHeight="1" x14ac:dyDescent="0.15">
      <c r="A32" s="11" t="s">
        <v>725</v>
      </c>
      <c r="B32" s="12" t="s">
        <v>179</v>
      </c>
      <c r="C32" s="13">
        <v>22</v>
      </c>
      <c r="D32" s="12" t="s">
        <v>9</v>
      </c>
      <c r="E32" s="40">
        <f t="shared" si="0"/>
        <v>155.82532878589942</v>
      </c>
      <c r="F32" s="41">
        <f t="shared" si="1"/>
        <v>6.9255701682621966</v>
      </c>
      <c r="G32" s="42">
        <v>22.5</v>
      </c>
      <c r="H32" s="43">
        <v>7.5879985964324401</v>
      </c>
      <c r="I32" s="33">
        <v>12.099501403567601</v>
      </c>
      <c r="J32" s="33">
        <v>2.8125</v>
      </c>
      <c r="K32" s="33">
        <v>0.93155703681158997</v>
      </c>
      <c r="L32" s="33">
        <v>735.30351562500005</v>
      </c>
      <c r="M32" s="33">
        <v>67.558153968434695</v>
      </c>
      <c r="N32" s="33">
        <v>667.74536165656605</v>
      </c>
      <c r="O32" s="54">
        <f t="shared" si="2"/>
        <v>3.0025846208193196</v>
      </c>
      <c r="P32" s="55">
        <v>0.90812208491753099</v>
      </c>
    </row>
    <row r="33" spans="1:16" ht="21.25" customHeight="1" x14ac:dyDescent="0.15">
      <c r="A33" s="11" t="s">
        <v>726</v>
      </c>
      <c r="B33" s="12" t="s">
        <v>100</v>
      </c>
      <c r="C33" s="13">
        <v>33</v>
      </c>
      <c r="D33" s="12" t="s">
        <v>9</v>
      </c>
      <c r="E33" s="40">
        <f t="shared" si="0"/>
        <v>155.39924096860329</v>
      </c>
      <c r="F33" s="41">
        <f t="shared" si="1"/>
        <v>7.2401919087644524</v>
      </c>
      <c r="G33" s="42">
        <v>21.4634146341464</v>
      </c>
      <c r="H33" s="43">
        <v>9.5908313626071209</v>
      </c>
      <c r="I33" s="33">
        <v>9.1896564422709801</v>
      </c>
      <c r="J33" s="33">
        <v>2.6829268292683</v>
      </c>
      <c r="K33" s="33">
        <v>1.3087447078977199</v>
      </c>
      <c r="L33" s="33">
        <v>660.64725609756294</v>
      </c>
      <c r="M33" s="33">
        <v>58.9469630239415</v>
      </c>
      <c r="N33" s="33">
        <v>601.70029307362199</v>
      </c>
      <c r="O33" s="54">
        <f t="shared" si="2"/>
        <v>2.7463925954336306</v>
      </c>
      <c r="P33" s="55">
        <v>0.91077392287657299</v>
      </c>
    </row>
    <row r="34" spans="1:16" ht="21.25" customHeight="1" x14ac:dyDescent="0.15">
      <c r="A34" s="11" t="s">
        <v>727</v>
      </c>
      <c r="B34" s="12" t="s">
        <v>58</v>
      </c>
      <c r="C34" s="13">
        <v>33</v>
      </c>
      <c r="D34" s="12" t="s">
        <v>9</v>
      </c>
      <c r="E34" s="40">
        <f t="shared" si="0"/>
        <v>155.25972882156518</v>
      </c>
      <c r="F34" s="41">
        <f t="shared" si="1"/>
        <v>7.0729432018713103</v>
      </c>
      <c r="G34" s="42">
        <v>21.951219512195099</v>
      </c>
      <c r="H34" s="43">
        <v>10.9236049256393</v>
      </c>
      <c r="I34" s="33">
        <v>8.2837121475314603</v>
      </c>
      <c r="J34" s="33">
        <v>2.74390243902439</v>
      </c>
      <c r="K34" s="33">
        <v>0.93808827226728297</v>
      </c>
      <c r="L34" s="33">
        <v>699.91806402438999</v>
      </c>
      <c r="M34" s="33">
        <v>65.527512717737594</v>
      </c>
      <c r="N34" s="33">
        <v>634.39055130665099</v>
      </c>
      <c r="O34" s="54">
        <f t="shared" si="2"/>
        <v>2.9851422460302715</v>
      </c>
      <c r="P34" s="55">
        <v>0.90637830899667404</v>
      </c>
    </row>
    <row r="35" spans="1:16" ht="21.25" customHeight="1" x14ac:dyDescent="0.15">
      <c r="A35" s="11" t="s">
        <v>728</v>
      </c>
      <c r="B35" s="12" t="s">
        <v>122</v>
      </c>
      <c r="C35" s="13">
        <v>26</v>
      </c>
      <c r="D35" s="12" t="s">
        <v>9</v>
      </c>
      <c r="E35" s="40">
        <f t="shared" ref="E35:E68" si="3">(H35*H$2)+(I35*I$2)+(J35*J$2)+(K35*K$2)+(L35*L$2)+(M35*M$2)+(N35*N$2)+(O35*O$2)+(P35*P$2)</f>
        <v>152.48809163093506</v>
      </c>
      <c r="F35" s="41">
        <f t="shared" ref="F35:F66" si="4">E35/G35</f>
        <v>7.6244045815467532</v>
      </c>
      <c r="G35" s="42">
        <v>20</v>
      </c>
      <c r="H35" s="43">
        <v>10.494368889127401</v>
      </c>
      <c r="I35" s="33">
        <v>7.0056311108726401</v>
      </c>
      <c r="J35" s="33">
        <v>2.5</v>
      </c>
      <c r="K35" s="33">
        <v>1.1434191513949299</v>
      </c>
      <c r="L35" s="33">
        <v>628.90312500000005</v>
      </c>
      <c r="M35" s="33">
        <v>55.923833096925001</v>
      </c>
      <c r="N35" s="33">
        <v>572.97929190307605</v>
      </c>
      <c r="O35" s="54">
        <f t="shared" ref="O35:O68" si="5">M35/G35</f>
        <v>2.79619165484625</v>
      </c>
      <c r="P35" s="55">
        <v>0.91107718999341103</v>
      </c>
    </row>
    <row r="36" spans="1:16" ht="21.25" customHeight="1" x14ac:dyDescent="0.15">
      <c r="A36" s="11" t="s">
        <v>729</v>
      </c>
      <c r="B36" s="12" t="s">
        <v>151</v>
      </c>
      <c r="C36" s="13">
        <v>31</v>
      </c>
      <c r="D36" s="12" t="s">
        <v>9</v>
      </c>
      <c r="E36" s="40">
        <f t="shared" si="3"/>
        <v>151.31230254946826</v>
      </c>
      <c r="F36" s="41">
        <f t="shared" si="4"/>
        <v>7.2053477404508692</v>
      </c>
      <c r="G36" s="42">
        <v>21</v>
      </c>
      <c r="H36" s="43">
        <v>8.2481898324914305</v>
      </c>
      <c r="I36" s="33">
        <v>10.1268101675086</v>
      </c>
      <c r="J36" s="33">
        <v>2.625</v>
      </c>
      <c r="K36" s="33">
        <v>0.86426945395923904</v>
      </c>
      <c r="L36" s="33">
        <v>691.53328124999996</v>
      </c>
      <c r="M36" s="33">
        <v>63.122127565978502</v>
      </c>
      <c r="N36" s="33">
        <v>628.411153684022</v>
      </c>
      <c r="O36" s="54">
        <f t="shared" si="5"/>
        <v>3.0058155983799288</v>
      </c>
      <c r="P36" s="55">
        <v>0.90872148994495205</v>
      </c>
    </row>
    <row r="37" spans="1:16" ht="21.25" customHeight="1" x14ac:dyDescent="0.15">
      <c r="A37" s="11" t="s">
        <v>730</v>
      </c>
      <c r="B37" s="12" t="s">
        <v>163</v>
      </c>
      <c r="C37" s="13">
        <v>25</v>
      </c>
      <c r="D37" s="12" t="s">
        <v>9</v>
      </c>
      <c r="E37" s="40">
        <f t="shared" si="3"/>
        <v>150.35028891892648</v>
      </c>
      <c r="F37" s="41">
        <f t="shared" si="4"/>
        <v>6.6713872788701023</v>
      </c>
      <c r="G37" s="42">
        <v>22.5365853658537</v>
      </c>
      <c r="H37" s="43">
        <v>7.0825271154176397</v>
      </c>
      <c r="I37" s="33">
        <v>12.636985079704299</v>
      </c>
      <c r="J37" s="33">
        <v>2.8170731707317098</v>
      </c>
      <c r="K37" s="33">
        <v>0.95298512117428902</v>
      </c>
      <c r="L37" s="33">
        <v>726.24498475609903</v>
      </c>
      <c r="M37" s="33">
        <v>67.407358585064003</v>
      </c>
      <c r="N37" s="33">
        <v>658.837626171034</v>
      </c>
      <c r="O37" s="54">
        <f t="shared" si="5"/>
        <v>2.9910191579952587</v>
      </c>
      <c r="P37" s="55">
        <v>0.90718371899297601</v>
      </c>
    </row>
    <row r="38" spans="1:16" ht="21.25" customHeight="1" x14ac:dyDescent="0.15">
      <c r="A38" s="11" t="s">
        <v>731</v>
      </c>
      <c r="B38" s="12" t="s">
        <v>151</v>
      </c>
      <c r="C38" s="13">
        <v>34</v>
      </c>
      <c r="D38" s="12" t="s">
        <v>9</v>
      </c>
      <c r="E38" s="40">
        <f t="shared" si="3"/>
        <v>148.60298601118626</v>
      </c>
      <c r="F38" s="41">
        <f t="shared" si="4"/>
        <v>7.0763326671993454</v>
      </c>
      <c r="G38" s="42">
        <v>21</v>
      </c>
      <c r="H38" s="43">
        <v>8.0441254476775104</v>
      </c>
      <c r="I38" s="33">
        <v>10.3308745523225</v>
      </c>
      <c r="J38" s="33">
        <v>2.625</v>
      </c>
      <c r="K38" s="33">
        <v>0.82040714928191305</v>
      </c>
      <c r="L38" s="33">
        <v>691.53328124999996</v>
      </c>
      <c r="M38" s="33">
        <v>63.6962415015457</v>
      </c>
      <c r="N38" s="33">
        <v>627.837039748454</v>
      </c>
      <c r="O38" s="54">
        <f t="shared" si="5"/>
        <v>3.0331543572164619</v>
      </c>
      <c r="P38" s="55">
        <v>0.90789128559885102</v>
      </c>
    </row>
    <row r="39" spans="1:16" ht="21.25" customHeight="1" x14ac:dyDescent="0.15">
      <c r="A39" s="11" t="s">
        <v>732</v>
      </c>
      <c r="B39" s="12" t="s">
        <v>69</v>
      </c>
      <c r="C39" s="13">
        <v>28</v>
      </c>
      <c r="D39" s="12" t="s">
        <v>9</v>
      </c>
      <c r="E39" s="40">
        <f t="shared" si="3"/>
        <v>147.9883874669768</v>
      </c>
      <c r="F39" s="41">
        <f t="shared" si="4"/>
        <v>7.6610150077601658</v>
      </c>
      <c r="G39" s="42">
        <v>19.3170731707317</v>
      </c>
      <c r="H39" s="43">
        <v>11.5360244371023</v>
      </c>
      <c r="I39" s="33">
        <v>5.3664145872879301</v>
      </c>
      <c r="J39" s="33">
        <v>2.4146341463414598</v>
      </c>
      <c r="K39" s="33">
        <v>1.3525224673035401</v>
      </c>
      <c r="L39" s="33">
        <v>576.71423780487805</v>
      </c>
      <c r="M39" s="33">
        <v>50.766242766107403</v>
      </c>
      <c r="N39" s="33">
        <v>525.94799503877005</v>
      </c>
      <c r="O39" s="54">
        <f t="shared" si="5"/>
        <v>2.6280504462252581</v>
      </c>
      <c r="P39" s="55">
        <v>0.91197331461880204</v>
      </c>
    </row>
    <row r="40" spans="1:16" ht="21.25" customHeight="1" x14ac:dyDescent="0.15">
      <c r="A40" s="11" t="s">
        <v>733</v>
      </c>
      <c r="B40" s="12" t="s">
        <v>98</v>
      </c>
      <c r="C40" s="13">
        <v>29</v>
      </c>
      <c r="D40" s="12" t="s">
        <v>9</v>
      </c>
      <c r="E40" s="40">
        <f t="shared" si="3"/>
        <v>145.63138548725527</v>
      </c>
      <c r="F40" s="41">
        <f t="shared" si="4"/>
        <v>7.2594368449574054</v>
      </c>
      <c r="G40" s="42">
        <v>20.060975609756099</v>
      </c>
      <c r="H40" s="43">
        <v>9.1472961496502396</v>
      </c>
      <c r="I40" s="33">
        <v>8.4060575088863505</v>
      </c>
      <c r="J40" s="33">
        <v>2.5076219512195101</v>
      </c>
      <c r="K40" s="33">
        <v>0.88834192831632497</v>
      </c>
      <c r="L40" s="33">
        <v>649.17630525914603</v>
      </c>
      <c r="M40" s="33">
        <v>59.478668413686201</v>
      </c>
      <c r="N40" s="33">
        <v>589.69763684546103</v>
      </c>
      <c r="O40" s="54">
        <f t="shared" si="5"/>
        <v>2.9648941093752388</v>
      </c>
      <c r="P40" s="55">
        <v>0.90837825112864701</v>
      </c>
    </row>
    <row r="41" spans="1:16" ht="21.25" customHeight="1" x14ac:dyDescent="0.15">
      <c r="A41" s="11" t="s">
        <v>734</v>
      </c>
      <c r="B41" s="12" t="s">
        <v>68</v>
      </c>
      <c r="C41" s="13">
        <v>24</v>
      </c>
      <c r="D41" s="12" t="s">
        <v>9</v>
      </c>
      <c r="E41" s="40">
        <f t="shared" si="3"/>
        <v>141.57783051401717</v>
      </c>
      <c r="F41" s="41">
        <f t="shared" si="4"/>
        <v>6.9103464893746409</v>
      </c>
      <c r="G41" s="42">
        <v>20.487804878048799</v>
      </c>
      <c r="H41" s="43">
        <v>11.2137119566941</v>
      </c>
      <c r="I41" s="33">
        <v>6.7131173115985998</v>
      </c>
      <c r="J41" s="33">
        <v>2.5609756097560998</v>
      </c>
      <c r="K41" s="33">
        <v>1.26154749682609</v>
      </c>
      <c r="L41" s="33">
        <v>603.57393292683003</v>
      </c>
      <c r="M41" s="33">
        <v>56.106676232323601</v>
      </c>
      <c r="N41" s="33">
        <v>547.467256694507</v>
      </c>
      <c r="O41" s="54">
        <f t="shared" si="5"/>
        <v>2.73854014943484</v>
      </c>
      <c r="P41" s="55">
        <v>0.90704257892607598</v>
      </c>
    </row>
    <row r="42" spans="1:16" ht="21.25" customHeight="1" x14ac:dyDescent="0.15">
      <c r="A42" s="11" t="s">
        <v>735</v>
      </c>
      <c r="B42" s="12" t="s">
        <v>68</v>
      </c>
      <c r="C42" s="13">
        <v>26</v>
      </c>
      <c r="D42" s="12" t="s">
        <v>9</v>
      </c>
      <c r="E42" s="40">
        <f t="shared" si="3"/>
        <v>140.62845646660375</v>
      </c>
      <c r="F42" s="41">
        <f t="shared" si="4"/>
        <v>7.207208393913449</v>
      </c>
      <c r="G42" s="42">
        <v>19.512195121951201</v>
      </c>
      <c r="H42" s="43">
        <v>10.7962152372638</v>
      </c>
      <c r="I42" s="33">
        <v>6.2769554944435102</v>
      </c>
      <c r="J42" s="33">
        <v>2.4390243902439002</v>
      </c>
      <c r="K42" s="33">
        <v>1.3153158032352901</v>
      </c>
      <c r="L42" s="33">
        <v>574.83231707316997</v>
      </c>
      <c r="M42" s="33">
        <v>51.944851253783902</v>
      </c>
      <c r="N42" s="33">
        <v>522.88746581938699</v>
      </c>
      <c r="O42" s="54">
        <f t="shared" si="5"/>
        <v>2.6621736267564273</v>
      </c>
      <c r="P42" s="55">
        <v>0.90963477572334905</v>
      </c>
    </row>
    <row r="43" spans="1:16" ht="21.25" customHeight="1" x14ac:dyDescent="0.15">
      <c r="A43" s="11" t="s">
        <v>736</v>
      </c>
      <c r="B43" s="12" t="s">
        <v>100</v>
      </c>
      <c r="C43" s="13">
        <v>25</v>
      </c>
      <c r="D43" s="12" t="s">
        <v>9</v>
      </c>
      <c r="E43" s="40">
        <f t="shared" si="3"/>
        <v>127.56885213812294</v>
      </c>
      <c r="F43" s="41">
        <f t="shared" si="4"/>
        <v>6.8820038653461273</v>
      </c>
      <c r="G43" s="42">
        <v>18.5365853658536</v>
      </c>
      <c r="H43" s="43">
        <v>7.9010456907298696</v>
      </c>
      <c r="I43" s="33">
        <v>8.3184665043920294</v>
      </c>
      <c r="J43" s="33">
        <v>2.3170731707317</v>
      </c>
      <c r="K43" s="33">
        <v>1.01537523919191</v>
      </c>
      <c r="L43" s="33">
        <v>570.55899390243701</v>
      </c>
      <c r="M43" s="33">
        <v>52.412723532477003</v>
      </c>
      <c r="N43" s="33">
        <v>518.14627036996103</v>
      </c>
      <c r="O43" s="54">
        <f t="shared" si="5"/>
        <v>2.827528506357321</v>
      </c>
      <c r="P43" s="55">
        <v>0.90813794175078899</v>
      </c>
    </row>
    <row r="44" spans="1:16" ht="21.25" customHeight="1" x14ac:dyDescent="0.15">
      <c r="A44" s="11" t="s">
        <v>737</v>
      </c>
      <c r="B44" s="12" t="s">
        <v>179</v>
      </c>
      <c r="C44" s="13">
        <v>32</v>
      </c>
      <c r="D44" s="12" t="s">
        <v>9</v>
      </c>
      <c r="E44" s="40">
        <f t="shared" si="3"/>
        <v>123.94978496694961</v>
      </c>
      <c r="F44" s="41">
        <f t="shared" si="4"/>
        <v>6.6999883765918709</v>
      </c>
      <c r="G44" s="42">
        <v>18.5</v>
      </c>
      <c r="H44" s="43">
        <v>6.1339047935531497</v>
      </c>
      <c r="I44" s="33">
        <v>10.0535952064469</v>
      </c>
      <c r="J44" s="33">
        <v>2.3125</v>
      </c>
      <c r="K44" s="33">
        <v>0.68525683610314603</v>
      </c>
      <c r="L44" s="33">
        <v>604.582890625</v>
      </c>
      <c r="M44" s="33">
        <v>56.603968113833197</v>
      </c>
      <c r="N44" s="33">
        <v>547.97892251116696</v>
      </c>
      <c r="O44" s="54">
        <f t="shared" si="5"/>
        <v>3.0596739520990917</v>
      </c>
      <c r="P44" s="55">
        <v>0.90637517370807896</v>
      </c>
    </row>
    <row r="45" spans="1:16" ht="21.25" customHeight="1" x14ac:dyDescent="0.15">
      <c r="A45" s="11" t="s">
        <v>738</v>
      </c>
      <c r="B45" s="12" t="s">
        <v>135</v>
      </c>
      <c r="C45" s="13">
        <v>27</v>
      </c>
      <c r="D45" s="12" t="s">
        <v>9</v>
      </c>
      <c r="E45" s="40">
        <f t="shared" si="3"/>
        <v>123.70874777227179</v>
      </c>
      <c r="F45" s="41">
        <f t="shared" si="4"/>
        <v>7.0445259148099213</v>
      </c>
      <c r="G45" s="42">
        <v>17.560975609756099</v>
      </c>
      <c r="H45" s="43">
        <v>8.5769861964326406</v>
      </c>
      <c r="I45" s="33">
        <v>6.7888674621039504</v>
      </c>
      <c r="J45" s="33">
        <v>2.1951219512195101</v>
      </c>
      <c r="K45" s="33">
        <v>1.1330975592178401</v>
      </c>
      <c r="L45" s="33">
        <v>523.31981707317095</v>
      </c>
      <c r="M45" s="33">
        <v>47.413804134870603</v>
      </c>
      <c r="N45" s="33">
        <v>475.90601293830002</v>
      </c>
      <c r="O45" s="54">
        <f t="shared" si="5"/>
        <v>2.6999527354579089</v>
      </c>
      <c r="P45" s="55">
        <v>0.90939803426507504</v>
      </c>
    </row>
    <row r="46" spans="1:16" ht="21.25" customHeight="1" x14ac:dyDescent="0.15">
      <c r="A46" s="11" t="s">
        <v>739</v>
      </c>
      <c r="B46" s="12" t="s">
        <v>163</v>
      </c>
      <c r="C46" s="13">
        <v>29</v>
      </c>
      <c r="D46" s="12" t="s">
        <v>9</v>
      </c>
      <c r="E46" s="40">
        <f t="shared" si="3"/>
        <v>121.62319338501436</v>
      </c>
      <c r="F46" s="41">
        <f t="shared" si="4"/>
        <v>6.2488106877012521</v>
      </c>
      <c r="G46" s="42">
        <v>19.4634146341463</v>
      </c>
      <c r="H46" s="43">
        <v>5.8441050568937403</v>
      </c>
      <c r="I46" s="33">
        <v>11.1863827479843</v>
      </c>
      <c r="J46" s="33">
        <v>2.4329268292682902</v>
      </c>
      <c r="K46" s="33">
        <v>0.66811356110432596</v>
      </c>
      <c r="L46" s="33">
        <v>627.21157774390099</v>
      </c>
      <c r="M46" s="33">
        <v>60.243182222807498</v>
      </c>
      <c r="N46" s="33">
        <v>566.96839552109395</v>
      </c>
      <c r="O46" s="54">
        <f t="shared" si="5"/>
        <v>3.0952010916480108</v>
      </c>
      <c r="P46" s="55">
        <v>0.90395078094778802</v>
      </c>
    </row>
    <row r="47" spans="1:16" ht="21.25" customHeight="1" x14ac:dyDescent="0.15">
      <c r="A47" s="11" t="s">
        <v>740</v>
      </c>
      <c r="B47" s="12" t="s">
        <v>186</v>
      </c>
      <c r="C47" s="13">
        <v>27</v>
      </c>
      <c r="D47" s="12" t="s">
        <v>9</v>
      </c>
      <c r="E47" s="40">
        <f t="shared" si="3"/>
        <v>120.41785415786296</v>
      </c>
      <c r="F47" s="41">
        <f t="shared" si="4"/>
        <v>7.0834031857566444</v>
      </c>
      <c r="G47" s="42">
        <v>17</v>
      </c>
      <c r="H47" s="43">
        <v>7.7476138747955803</v>
      </c>
      <c r="I47" s="33">
        <v>7.1273861252044197</v>
      </c>
      <c r="J47" s="33">
        <v>2.125</v>
      </c>
      <c r="K47" s="33">
        <v>1.1349062332478099</v>
      </c>
      <c r="L47" s="33">
        <v>507.62265624999998</v>
      </c>
      <c r="M47" s="33">
        <v>45.401750873719799</v>
      </c>
      <c r="N47" s="33">
        <v>462.22090537627997</v>
      </c>
      <c r="O47" s="54">
        <f t="shared" si="5"/>
        <v>2.6706912278658703</v>
      </c>
      <c r="P47" s="55">
        <v>0.91056003841688304</v>
      </c>
    </row>
    <row r="48" spans="1:16" ht="21.25" customHeight="1" x14ac:dyDescent="0.15">
      <c r="A48" s="11" t="s">
        <v>741</v>
      </c>
      <c r="B48" s="12" t="s">
        <v>170</v>
      </c>
      <c r="C48" s="13">
        <v>33</v>
      </c>
      <c r="D48" s="12" t="s">
        <v>9</v>
      </c>
      <c r="E48" s="40">
        <f t="shared" si="3"/>
        <v>115.29845388742638</v>
      </c>
      <c r="F48" s="41">
        <f t="shared" si="4"/>
        <v>7.0345782877745364</v>
      </c>
      <c r="G48" s="42">
        <v>16.390243902439</v>
      </c>
      <c r="H48" s="43">
        <v>7.2778592296434104</v>
      </c>
      <c r="I48" s="33">
        <v>7.0636041849907096</v>
      </c>
      <c r="J48" s="33">
        <v>2.0487804878048799</v>
      </c>
      <c r="K48" s="33">
        <v>0.96523203853087003</v>
      </c>
      <c r="L48" s="33">
        <v>501.29817073170699</v>
      </c>
      <c r="M48" s="33">
        <v>45.461335212691203</v>
      </c>
      <c r="N48" s="33">
        <v>455.83683551901601</v>
      </c>
      <c r="O48" s="54">
        <f t="shared" si="5"/>
        <v>2.7736826543457473</v>
      </c>
      <c r="P48" s="55">
        <v>0.90931278455228604</v>
      </c>
    </row>
    <row r="49" spans="1:16" ht="21.25" customHeight="1" x14ac:dyDescent="0.15">
      <c r="A49" s="11" t="s">
        <v>742</v>
      </c>
      <c r="B49" s="12" t="s">
        <v>153</v>
      </c>
      <c r="C49" s="13">
        <v>35</v>
      </c>
      <c r="D49" s="12" t="s">
        <v>9</v>
      </c>
      <c r="E49" s="40">
        <f t="shared" si="3"/>
        <v>115.20835002944625</v>
      </c>
      <c r="F49" s="41">
        <f t="shared" si="4"/>
        <v>6.9463858105989802</v>
      </c>
      <c r="G49" s="42">
        <v>16.585365853658502</v>
      </c>
      <c r="H49" s="43">
        <v>6.2784386491664499</v>
      </c>
      <c r="I49" s="33">
        <v>8.2337564727847408</v>
      </c>
      <c r="J49" s="33">
        <v>2.07317073170731</v>
      </c>
      <c r="K49" s="33">
        <v>0.82001747545680004</v>
      </c>
      <c r="L49" s="33">
        <v>525.841615853657</v>
      </c>
      <c r="M49" s="33">
        <v>48.053659655941402</v>
      </c>
      <c r="N49" s="33">
        <v>477.787956197715</v>
      </c>
      <c r="O49" s="54">
        <f t="shared" si="5"/>
        <v>2.8973530086670611</v>
      </c>
      <c r="P49" s="55">
        <v>0.90861571582171097</v>
      </c>
    </row>
    <row r="50" spans="1:16" ht="21.25" customHeight="1" x14ac:dyDescent="0.15">
      <c r="A50" s="11" t="s">
        <v>743</v>
      </c>
      <c r="B50" s="12" t="s">
        <v>61</v>
      </c>
      <c r="C50" s="13">
        <v>31</v>
      </c>
      <c r="D50" s="12" t="s">
        <v>9</v>
      </c>
      <c r="E50" s="40">
        <f t="shared" si="3"/>
        <v>107.86575069840595</v>
      </c>
      <c r="F50" s="41">
        <f t="shared" si="4"/>
        <v>7.3463385027153514</v>
      </c>
      <c r="G50" s="42">
        <v>14.6829268292683</v>
      </c>
      <c r="H50" s="43">
        <v>9.2368978670903399</v>
      </c>
      <c r="I50" s="33">
        <v>3.6106631085194301</v>
      </c>
      <c r="J50" s="33">
        <v>1.83536585365854</v>
      </c>
      <c r="K50" s="33">
        <v>0.75462085659357103</v>
      </c>
      <c r="L50" s="33">
        <v>452.45668445121999</v>
      </c>
      <c r="M50" s="33">
        <v>42.166436240474901</v>
      </c>
      <c r="N50" s="33">
        <v>410.29024821074501</v>
      </c>
      <c r="O50" s="54">
        <f t="shared" si="5"/>
        <v>2.8718004748496182</v>
      </c>
      <c r="P50" s="55">
        <v>0.90680558451331505</v>
      </c>
    </row>
    <row r="51" spans="1:16" ht="21.25" customHeight="1" x14ac:dyDescent="0.15">
      <c r="A51" s="11" t="s">
        <v>744</v>
      </c>
      <c r="B51" s="12" t="s">
        <v>62</v>
      </c>
      <c r="C51" s="13">
        <v>29</v>
      </c>
      <c r="D51" s="12" t="s">
        <v>9</v>
      </c>
      <c r="E51" s="40">
        <f t="shared" si="3"/>
        <v>107.19516475338871</v>
      </c>
      <c r="F51" s="41">
        <f t="shared" si="4"/>
        <v>7.3989928533483686</v>
      </c>
      <c r="G51" s="42">
        <v>14.4878048780488</v>
      </c>
      <c r="H51" s="43">
        <v>8.9396807994183192</v>
      </c>
      <c r="I51" s="33">
        <v>3.7371484688743801</v>
      </c>
      <c r="J51" s="33">
        <v>1.8109756097561001</v>
      </c>
      <c r="K51" s="33">
        <v>0.76316213307613201</v>
      </c>
      <c r="L51" s="33">
        <v>447.24080030487897</v>
      </c>
      <c r="M51" s="33">
        <v>41.363029160987999</v>
      </c>
      <c r="N51" s="33">
        <v>405.87777114389098</v>
      </c>
      <c r="O51" s="54">
        <f t="shared" si="5"/>
        <v>2.8550238983173495</v>
      </c>
      <c r="P51" s="55">
        <v>0.90751508106418</v>
      </c>
    </row>
    <row r="52" spans="1:16" ht="21.25" customHeight="1" x14ac:dyDescent="0.15">
      <c r="A52" s="11" t="s">
        <v>745</v>
      </c>
      <c r="B52" s="12" t="s">
        <v>81</v>
      </c>
      <c r="C52" s="13">
        <v>32</v>
      </c>
      <c r="D52" s="12" t="s">
        <v>9</v>
      </c>
      <c r="E52" s="40">
        <f t="shared" si="3"/>
        <v>103.04019798042178</v>
      </c>
      <c r="F52" s="41">
        <f t="shared" si="4"/>
        <v>7.1122022175038504</v>
      </c>
      <c r="G52" s="42">
        <v>14.4878048780488</v>
      </c>
      <c r="H52" s="43">
        <v>8.1206433233896806</v>
      </c>
      <c r="I52" s="33">
        <v>4.55618594490302</v>
      </c>
      <c r="J52" s="33">
        <v>1.8109756097561001</v>
      </c>
      <c r="K52" s="33">
        <v>0.93749147515181397</v>
      </c>
      <c r="L52" s="33">
        <v>427.17519054878102</v>
      </c>
      <c r="M52" s="33">
        <v>39.081231489840299</v>
      </c>
      <c r="N52" s="33">
        <v>388.09395905894002</v>
      </c>
      <c r="O52" s="54">
        <f t="shared" si="5"/>
        <v>2.6975260792650673</v>
      </c>
      <c r="P52" s="55">
        <v>0.90851240344825801</v>
      </c>
    </row>
    <row r="53" spans="1:16" ht="21.25" customHeight="1" x14ac:dyDescent="0.15">
      <c r="A53" s="11" t="s">
        <v>746</v>
      </c>
      <c r="B53" s="12" t="s">
        <v>74</v>
      </c>
      <c r="C53" s="13">
        <v>26</v>
      </c>
      <c r="D53" s="12" t="s">
        <v>9</v>
      </c>
      <c r="E53" s="40">
        <f t="shared" si="3"/>
        <v>100.88366405543887</v>
      </c>
      <c r="F53" s="41">
        <f t="shared" si="4"/>
        <v>6.7255776036959247</v>
      </c>
      <c r="G53" s="42">
        <v>15</v>
      </c>
      <c r="H53" s="43">
        <v>5.8239160928318103</v>
      </c>
      <c r="I53" s="33">
        <v>7.3010839071681897</v>
      </c>
      <c r="J53" s="33">
        <v>1.875</v>
      </c>
      <c r="K53" s="33">
        <v>0.723614989626714</v>
      </c>
      <c r="L53" s="33">
        <v>469.80234374999998</v>
      </c>
      <c r="M53" s="33">
        <v>43.696138879231498</v>
      </c>
      <c r="N53" s="33">
        <v>426.10620487076898</v>
      </c>
      <c r="O53" s="54">
        <f t="shared" si="5"/>
        <v>2.9130759252820999</v>
      </c>
      <c r="P53" s="55">
        <v>0.90699037699462004</v>
      </c>
    </row>
    <row r="54" spans="1:16" ht="21.25" customHeight="1" x14ac:dyDescent="0.15">
      <c r="A54" s="11" t="s">
        <v>747</v>
      </c>
      <c r="B54" s="12" t="s">
        <v>78</v>
      </c>
      <c r="C54" s="13">
        <v>24</v>
      </c>
      <c r="D54" s="12" t="s">
        <v>9</v>
      </c>
      <c r="E54" s="40">
        <f t="shared" si="3"/>
        <v>100.32286765900409</v>
      </c>
      <c r="F54" s="41">
        <f t="shared" si="4"/>
        <v>6.6235709726556795</v>
      </c>
      <c r="G54" s="42">
        <v>15.146341463414601</v>
      </c>
      <c r="H54" s="43">
        <v>7.5375378848533403</v>
      </c>
      <c r="I54" s="33">
        <v>5.7155108956344396</v>
      </c>
      <c r="J54" s="33">
        <v>1.89329268292683</v>
      </c>
      <c r="K54" s="33">
        <v>0.74091791962978104</v>
      </c>
      <c r="L54" s="33">
        <v>460.37541539633997</v>
      </c>
      <c r="M54" s="33">
        <v>43.988368437996002</v>
      </c>
      <c r="N54" s="33">
        <v>416.38704695834502</v>
      </c>
      <c r="O54" s="54">
        <f t="shared" si="5"/>
        <v>2.9042240031527213</v>
      </c>
      <c r="P54" s="55">
        <v>0.90445109150729497</v>
      </c>
    </row>
    <row r="55" spans="1:16" ht="21.25" customHeight="1" x14ac:dyDescent="0.15">
      <c r="A55" s="11" t="s">
        <v>748</v>
      </c>
      <c r="B55" s="12" t="s">
        <v>83</v>
      </c>
      <c r="C55" s="13">
        <v>28</v>
      </c>
      <c r="D55" s="12" t="s">
        <v>9</v>
      </c>
      <c r="E55" s="40">
        <f t="shared" si="3"/>
        <v>99.083584295218742</v>
      </c>
      <c r="F55" s="41">
        <f t="shared" si="4"/>
        <v>7.0773988782299098</v>
      </c>
      <c r="G55" s="42">
        <v>14</v>
      </c>
      <c r="H55" s="43">
        <v>7.8126631303343297</v>
      </c>
      <c r="I55" s="33">
        <v>4.4373368696656703</v>
      </c>
      <c r="J55" s="33">
        <v>1.75</v>
      </c>
      <c r="K55" s="33">
        <v>0.78370507232317899</v>
      </c>
      <c r="L55" s="33">
        <v>423.71218750000003</v>
      </c>
      <c r="M55" s="33">
        <v>39.365116854408697</v>
      </c>
      <c r="N55" s="33">
        <v>384.34707064559097</v>
      </c>
      <c r="O55" s="54">
        <f t="shared" si="5"/>
        <v>2.8117940610291927</v>
      </c>
      <c r="P55" s="55">
        <v>0.90709467885105699</v>
      </c>
    </row>
    <row r="56" spans="1:16" ht="21.25" customHeight="1" x14ac:dyDescent="0.15">
      <c r="A56" s="11" t="s">
        <v>749</v>
      </c>
      <c r="B56" s="12" t="s">
        <v>98</v>
      </c>
      <c r="C56" s="13">
        <v>27</v>
      </c>
      <c r="D56" s="12" t="s">
        <v>9</v>
      </c>
      <c r="E56" s="40">
        <f t="shared" si="3"/>
        <v>95.997499500039424</v>
      </c>
      <c r="F56" s="41">
        <f t="shared" si="4"/>
        <v>6.6993999651091469</v>
      </c>
      <c r="G56" s="42">
        <v>14.329268292682899</v>
      </c>
      <c r="H56" s="43">
        <v>6.1867170054404204</v>
      </c>
      <c r="I56" s="33">
        <v>6.3513927506571202</v>
      </c>
      <c r="J56" s="33">
        <v>1.79115853658536</v>
      </c>
      <c r="K56" s="33">
        <v>0.48846220039538002</v>
      </c>
      <c r="L56" s="33">
        <v>463.69736089938903</v>
      </c>
      <c r="M56" s="33">
        <v>44.396644676219204</v>
      </c>
      <c r="N56" s="33">
        <v>419.30071622317001</v>
      </c>
      <c r="O56" s="54">
        <f t="shared" si="5"/>
        <v>3.0983190327233885</v>
      </c>
      <c r="P56" s="55">
        <v>0.90425512754675297</v>
      </c>
    </row>
    <row r="57" spans="1:16" ht="21.25" customHeight="1" x14ac:dyDescent="0.15">
      <c r="A57" s="11" t="s">
        <v>750</v>
      </c>
      <c r="B57" s="12" t="s">
        <v>86</v>
      </c>
      <c r="C57" s="13">
        <v>30</v>
      </c>
      <c r="D57" s="12" t="s">
        <v>9</v>
      </c>
      <c r="E57" s="40">
        <f t="shared" si="3"/>
        <v>95.383770795248651</v>
      </c>
      <c r="F57" s="41">
        <f t="shared" si="4"/>
        <v>7.0654645033517518</v>
      </c>
      <c r="G57" s="42">
        <v>13.5</v>
      </c>
      <c r="H57" s="43">
        <v>7.8339068753888501</v>
      </c>
      <c r="I57" s="33">
        <v>3.9785931246111499</v>
      </c>
      <c r="J57" s="33">
        <v>1.6875</v>
      </c>
      <c r="K57" s="33">
        <v>0.71515181635809699</v>
      </c>
      <c r="L57" s="33">
        <v>410.33460937500001</v>
      </c>
      <c r="M57" s="33">
        <v>38.490159471752698</v>
      </c>
      <c r="N57" s="33">
        <v>371.84444990324801</v>
      </c>
      <c r="O57" s="54">
        <f t="shared" si="5"/>
        <v>2.8511229238335329</v>
      </c>
      <c r="P57" s="55">
        <v>0.90619811589770904</v>
      </c>
    </row>
    <row r="58" spans="1:16" ht="21.25" customHeight="1" x14ac:dyDescent="0.15">
      <c r="A58" s="11" t="s">
        <v>751</v>
      </c>
      <c r="B58" s="12" t="s">
        <v>141</v>
      </c>
      <c r="C58" s="13">
        <v>32</v>
      </c>
      <c r="D58" s="12" t="s">
        <v>9</v>
      </c>
      <c r="E58" s="40">
        <f t="shared" si="3"/>
        <v>95.333732215744845</v>
      </c>
      <c r="F58" s="41">
        <f t="shared" si="4"/>
        <v>6.8095523011246319</v>
      </c>
      <c r="G58" s="42">
        <v>14</v>
      </c>
      <c r="H58" s="43">
        <v>5.8685388476127702</v>
      </c>
      <c r="I58" s="33">
        <v>6.3814611523872298</v>
      </c>
      <c r="J58" s="33">
        <v>1.75</v>
      </c>
      <c r="K58" s="33">
        <v>0.505895881217168</v>
      </c>
      <c r="L58" s="33">
        <v>454.44218749999999</v>
      </c>
      <c r="M58" s="33">
        <v>43.001362811293603</v>
      </c>
      <c r="N58" s="33">
        <v>411.44082468870602</v>
      </c>
      <c r="O58" s="54">
        <f t="shared" si="5"/>
        <v>3.0715259150924004</v>
      </c>
      <c r="P58" s="55">
        <v>0.90537550431253999</v>
      </c>
    </row>
    <row r="59" spans="1:16" ht="21.25" customHeight="1" x14ac:dyDescent="0.15">
      <c r="A59" s="11" t="s">
        <v>752</v>
      </c>
      <c r="B59" s="12" t="s">
        <v>216</v>
      </c>
      <c r="C59" s="13">
        <v>28</v>
      </c>
      <c r="D59" s="12" t="s">
        <v>9</v>
      </c>
      <c r="E59" s="40">
        <f t="shared" si="3"/>
        <v>92.42232957969847</v>
      </c>
      <c r="F59" s="41">
        <f t="shared" si="4"/>
        <v>7.1971804610970969</v>
      </c>
      <c r="G59" s="42">
        <v>12.8414634146342</v>
      </c>
      <c r="H59" s="43">
        <v>5.5326386467205104</v>
      </c>
      <c r="I59" s="33">
        <v>5.7036418410844201</v>
      </c>
      <c r="J59" s="33">
        <v>1.6051829268292801</v>
      </c>
      <c r="K59" s="33">
        <v>0.67289608598022199</v>
      </c>
      <c r="L59" s="33">
        <v>405.92066501524602</v>
      </c>
      <c r="M59" s="33">
        <v>36.709060297156</v>
      </c>
      <c r="N59" s="33">
        <v>369.21160471808901</v>
      </c>
      <c r="O59" s="54">
        <f t="shared" si="5"/>
        <v>2.8586352748022597</v>
      </c>
      <c r="P59" s="55">
        <v>0.90956592393299995</v>
      </c>
    </row>
    <row r="60" spans="1:16" ht="21.25" customHeight="1" x14ac:dyDescent="0.15">
      <c r="A60" s="11" t="s">
        <v>753</v>
      </c>
      <c r="B60" s="12" t="s">
        <v>88</v>
      </c>
      <c r="C60" s="13">
        <v>20</v>
      </c>
      <c r="D60" s="12" t="s">
        <v>9</v>
      </c>
      <c r="E60" s="40">
        <f t="shared" si="3"/>
        <v>92.189977120428111</v>
      </c>
      <c r="F60" s="41">
        <f t="shared" si="4"/>
        <v>6.9996093739584158</v>
      </c>
      <c r="G60" s="42">
        <v>13.170731707317101</v>
      </c>
      <c r="H60" s="43">
        <v>7.8241301660434601</v>
      </c>
      <c r="I60" s="33">
        <v>3.7002600778589998</v>
      </c>
      <c r="J60" s="33">
        <v>1.64634146341464</v>
      </c>
      <c r="K60" s="33">
        <v>0.54491860043672602</v>
      </c>
      <c r="L60" s="33">
        <v>412.11425304878099</v>
      </c>
      <c r="M60" s="33">
        <v>39.551250600847403</v>
      </c>
      <c r="N60" s="33">
        <v>372.563002447933</v>
      </c>
      <c r="O60" s="54">
        <f t="shared" si="5"/>
        <v>3.002965323397667</v>
      </c>
      <c r="P60" s="55">
        <v>0.90402843311472203</v>
      </c>
    </row>
    <row r="61" spans="1:16" ht="21.25" customHeight="1" x14ac:dyDescent="0.15">
      <c r="A61" s="11" t="s">
        <v>754</v>
      </c>
      <c r="B61" s="12" t="s">
        <v>95</v>
      </c>
      <c r="C61" s="13">
        <v>25</v>
      </c>
      <c r="D61" s="12" t="s">
        <v>9</v>
      </c>
      <c r="E61" s="40">
        <f t="shared" si="3"/>
        <v>91.516125824991619</v>
      </c>
      <c r="F61" s="41">
        <f t="shared" si="4"/>
        <v>6.9484465904160153</v>
      </c>
      <c r="G61" s="42">
        <v>13.170731707317101</v>
      </c>
      <c r="H61" s="43">
        <v>6.0357793361310303</v>
      </c>
      <c r="I61" s="33">
        <v>5.48861090777143</v>
      </c>
      <c r="J61" s="33">
        <v>1.64634146341464</v>
      </c>
      <c r="K61" s="33">
        <v>0.63890516217236804</v>
      </c>
      <c r="L61" s="33">
        <v>412.509375000001</v>
      </c>
      <c r="M61" s="33">
        <v>38.3210600022134</v>
      </c>
      <c r="N61" s="33">
        <v>374.18831499778798</v>
      </c>
      <c r="O61" s="54">
        <f t="shared" si="5"/>
        <v>2.9095619631310115</v>
      </c>
      <c r="P61" s="55">
        <v>0.90710257190587895</v>
      </c>
    </row>
    <row r="62" spans="1:16" ht="21.25" customHeight="1" x14ac:dyDescent="0.15">
      <c r="A62" s="11" t="s">
        <v>755</v>
      </c>
      <c r="B62" s="12" t="s">
        <v>119</v>
      </c>
      <c r="C62" s="13">
        <v>36</v>
      </c>
      <c r="D62" s="12" t="s">
        <v>9</v>
      </c>
      <c r="E62" s="40">
        <f t="shared" si="3"/>
        <v>87.984865942435903</v>
      </c>
      <c r="F62" s="41">
        <f t="shared" si="4"/>
        <v>7.0387892753948726</v>
      </c>
      <c r="G62" s="42">
        <v>12.5</v>
      </c>
      <c r="H62" s="43">
        <v>5.6594039647892904</v>
      </c>
      <c r="I62" s="33">
        <v>5.2780960352107096</v>
      </c>
      <c r="J62" s="33">
        <v>1.5625</v>
      </c>
      <c r="K62" s="33">
        <v>0.68725943383087296</v>
      </c>
      <c r="L62" s="33">
        <v>386.439453125</v>
      </c>
      <c r="M62" s="33">
        <v>35.310740394883901</v>
      </c>
      <c r="N62" s="33">
        <v>351.12871273011598</v>
      </c>
      <c r="O62" s="54">
        <f t="shared" si="5"/>
        <v>2.8248592315907119</v>
      </c>
      <c r="P62" s="55">
        <v>0.90862542602899798</v>
      </c>
    </row>
    <row r="63" spans="1:16" ht="21.25" customHeight="1" x14ac:dyDescent="0.15">
      <c r="A63" s="11" t="s">
        <v>756</v>
      </c>
      <c r="B63" s="12" t="s">
        <v>138</v>
      </c>
      <c r="C63" s="13">
        <v>27</v>
      </c>
      <c r="D63" s="12" t="s">
        <v>9</v>
      </c>
      <c r="E63" s="40">
        <f t="shared" si="3"/>
        <v>86.372746676330479</v>
      </c>
      <c r="F63" s="41">
        <f t="shared" si="4"/>
        <v>6.1004007127123829</v>
      </c>
      <c r="G63" s="42">
        <v>14.1585365853659</v>
      </c>
      <c r="H63" s="43">
        <v>4.77866834773614</v>
      </c>
      <c r="I63" s="33">
        <v>7.6100511644590201</v>
      </c>
      <c r="J63" s="33">
        <v>1.7698170731707401</v>
      </c>
      <c r="K63" s="33">
        <v>0.34456400056766701</v>
      </c>
      <c r="L63" s="33">
        <v>462.42001714939198</v>
      </c>
      <c r="M63" s="33">
        <v>45.674969983631101</v>
      </c>
      <c r="N63" s="33">
        <v>416.74504716576001</v>
      </c>
      <c r="O63" s="54">
        <f t="shared" si="5"/>
        <v>3.2259668722288874</v>
      </c>
      <c r="P63" s="55">
        <v>0.90122622661277396</v>
      </c>
    </row>
    <row r="64" spans="1:16" ht="21.25" customHeight="1" x14ac:dyDescent="0.15">
      <c r="A64" s="11" t="s">
        <v>757</v>
      </c>
      <c r="B64" s="12" t="s">
        <v>98</v>
      </c>
      <c r="C64" s="13">
        <v>23</v>
      </c>
      <c r="D64" s="12" t="s">
        <v>9</v>
      </c>
      <c r="E64" s="40">
        <f t="shared" si="3"/>
        <v>86.333488994252178</v>
      </c>
      <c r="F64" s="41">
        <f t="shared" si="4"/>
        <v>6.8465629569909714</v>
      </c>
      <c r="G64" s="42">
        <v>12.609756097561</v>
      </c>
      <c r="H64" s="43">
        <v>5.4721853757460002</v>
      </c>
      <c r="I64" s="33">
        <v>5.5613512096198798</v>
      </c>
      <c r="J64" s="33">
        <v>1.5762195121951299</v>
      </c>
      <c r="K64" s="33">
        <v>0.466910319840739</v>
      </c>
      <c r="L64" s="33">
        <v>408.05367759146401</v>
      </c>
      <c r="M64" s="33">
        <v>38.583921876685601</v>
      </c>
      <c r="N64" s="33">
        <v>369.46975571477901</v>
      </c>
      <c r="O64" s="54">
        <f t="shared" si="5"/>
        <v>3.0598468025998193</v>
      </c>
      <c r="P64" s="55">
        <v>0.90544400407214298</v>
      </c>
    </row>
    <row r="65" spans="1:16" ht="21.25" customHeight="1" x14ac:dyDescent="0.15">
      <c r="A65" s="11" t="s">
        <v>758</v>
      </c>
      <c r="B65" s="12" t="s">
        <v>65</v>
      </c>
      <c r="C65" s="13">
        <v>26</v>
      </c>
      <c r="D65" s="12" t="s">
        <v>9</v>
      </c>
      <c r="E65" s="40">
        <f t="shared" si="3"/>
        <v>77.578179202975051</v>
      </c>
      <c r="F65" s="41">
        <f t="shared" si="4"/>
        <v>6.5717052630619293</v>
      </c>
      <c r="G65" s="42">
        <v>11.8048780487805</v>
      </c>
      <c r="H65" s="43">
        <v>5.1622642336759403</v>
      </c>
      <c r="I65" s="33">
        <v>5.1670040590069997</v>
      </c>
      <c r="J65" s="33">
        <v>1.4756097560975601</v>
      </c>
      <c r="K65" s="33">
        <v>0.49084328362671897</v>
      </c>
      <c r="L65" s="33">
        <v>370.143795731708</v>
      </c>
      <c r="M65" s="33">
        <v>35.4177708374744</v>
      </c>
      <c r="N65" s="33">
        <v>334.726024894234</v>
      </c>
      <c r="O65" s="54">
        <f t="shared" si="5"/>
        <v>3.0002657114389439</v>
      </c>
      <c r="P65" s="55">
        <v>0.90431348236579301</v>
      </c>
    </row>
    <row r="66" spans="1:16" ht="21.25" customHeight="1" x14ac:dyDescent="0.15">
      <c r="A66" s="11" t="s">
        <v>759</v>
      </c>
      <c r="B66" s="12" t="s">
        <v>106</v>
      </c>
      <c r="C66" s="13">
        <v>29</v>
      </c>
      <c r="D66" s="12" t="s">
        <v>9</v>
      </c>
      <c r="E66" s="40">
        <f t="shared" si="3"/>
        <v>76.172767989311325</v>
      </c>
      <c r="F66" s="41">
        <f t="shared" si="4"/>
        <v>6.6732553153028933</v>
      </c>
      <c r="G66" s="42">
        <v>11.4146341463415</v>
      </c>
      <c r="H66" s="43">
        <v>5.56979877559729</v>
      </c>
      <c r="I66" s="33">
        <v>4.4180061024515203</v>
      </c>
      <c r="J66" s="33">
        <v>1.42682926829269</v>
      </c>
      <c r="K66" s="33">
        <v>0.50734634587483296</v>
      </c>
      <c r="L66" s="33">
        <v>353.62714939024499</v>
      </c>
      <c r="M66" s="33">
        <v>33.8185416355294</v>
      </c>
      <c r="N66" s="33">
        <v>319.80860775471598</v>
      </c>
      <c r="O66" s="54">
        <f t="shared" si="5"/>
        <v>2.9627354851638907</v>
      </c>
      <c r="P66" s="55">
        <v>0.90436667067604304</v>
      </c>
    </row>
    <row r="67" spans="1:16" ht="21.25" customHeight="1" x14ac:dyDescent="0.15">
      <c r="A67" s="11" t="s">
        <v>760</v>
      </c>
      <c r="B67" s="12" t="s">
        <v>70</v>
      </c>
      <c r="C67" s="13">
        <v>36</v>
      </c>
      <c r="D67" s="12" t="s">
        <v>9</v>
      </c>
      <c r="E67" s="40">
        <f t="shared" si="3"/>
        <v>69.311541098775649</v>
      </c>
      <c r="F67" s="41">
        <f t="shared" ref="F67:F98" si="6">E67/G67</f>
        <v>6.6241799185310324</v>
      </c>
      <c r="G67" s="42">
        <v>10.4634146341463</v>
      </c>
      <c r="H67" s="43">
        <v>5.8365690919743303</v>
      </c>
      <c r="I67" s="33">
        <v>3.3189187129036899</v>
      </c>
      <c r="J67" s="33">
        <v>1.30792682926829</v>
      </c>
      <c r="K67" s="33">
        <v>0.52007691842778003</v>
      </c>
      <c r="L67" s="33">
        <v>313.48553734756001</v>
      </c>
      <c r="M67" s="33">
        <v>30.280311053652301</v>
      </c>
      <c r="N67" s="33">
        <v>283.20522629390803</v>
      </c>
      <c r="O67" s="54">
        <f t="shared" si="5"/>
        <v>2.893922501631117</v>
      </c>
      <c r="P67" s="55">
        <v>0.90340762987071799</v>
      </c>
    </row>
    <row r="68" spans="1:16" ht="21.25" customHeight="1" x14ac:dyDescent="0.15">
      <c r="A68" s="11" t="s">
        <v>761</v>
      </c>
      <c r="B68" s="12" t="s">
        <v>58</v>
      </c>
      <c r="C68" s="13">
        <v>23</v>
      </c>
      <c r="D68" s="12" t="s">
        <v>9</v>
      </c>
      <c r="E68" s="40">
        <f t="shared" si="3"/>
        <v>54.931079517265019</v>
      </c>
      <c r="F68" s="41">
        <f t="shared" si="6"/>
        <v>6.6731089191344024</v>
      </c>
      <c r="G68" s="42">
        <v>8.2317073170731891</v>
      </c>
      <c r="H68" s="43">
        <v>3.92316071528038</v>
      </c>
      <c r="I68" s="33">
        <v>3.2795831871586598</v>
      </c>
      <c r="J68" s="33">
        <v>1.02896341463415</v>
      </c>
      <c r="K68" s="33">
        <v>0.29381076630238401</v>
      </c>
      <c r="L68" s="33">
        <v>262.469274009147</v>
      </c>
      <c r="M68" s="33">
        <v>25.3316174759298</v>
      </c>
      <c r="N68" s="33">
        <v>237.13765653321701</v>
      </c>
      <c r="O68" s="54">
        <f t="shared" si="5"/>
        <v>3.0773224192981319</v>
      </c>
      <c r="P68" s="55">
        <v>0.903487303146017</v>
      </c>
    </row>
  </sheetData>
  <autoFilter ref="A2:P68" xr:uid="{00000000-0001-0000-0300-000000000000}"/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68"/>
  <sheetViews>
    <sheetView showGridLines="0" workbookViewId="0">
      <pane ySplit="2" topLeftCell="A51" activePane="bottomLeft" state="frozen"/>
      <selection pane="bottomLeft" activeCell="A2" sqref="A2:P68"/>
    </sheetView>
  </sheetViews>
  <sheetFormatPr baseColWidth="10" defaultColWidth="8" defaultRowHeight="16.25" customHeight="1" x14ac:dyDescent="0.15"/>
  <cols>
    <col min="1" max="1" width="28.33203125" style="56" customWidth="1"/>
    <col min="2" max="16" width="8.33203125" style="56" customWidth="1"/>
    <col min="17" max="17" width="8" style="56" customWidth="1"/>
    <col min="18" max="16384" width="8" style="56"/>
  </cols>
  <sheetData>
    <row r="1" spans="1:16" ht="28.25" customHeight="1" x14ac:dyDescent="0.15">
      <c r="A1" s="2" t="s">
        <v>42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</row>
    <row r="2" spans="1:16" ht="28.25" customHeight="1" x14ac:dyDescent="0.15">
      <c r="A2" s="35" t="s">
        <v>57</v>
      </c>
      <c r="B2" s="5"/>
      <c r="C2" s="5"/>
      <c r="D2" s="5"/>
      <c r="E2" s="36"/>
      <c r="F2" s="36"/>
      <c r="G2" s="5"/>
      <c r="H2" s="8">
        <v>1</v>
      </c>
      <c r="I2" s="5"/>
      <c r="J2" s="5"/>
      <c r="K2" s="8">
        <v>1</v>
      </c>
      <c r="L2" s="5"/>
      <c r="M2" s="5"/>
      <c r="N2" s="5"/>
      <c r="O2" s="8">
        <v>1</v>
      </c>
      <c r="P2" s="8">
        <v>1</v>
      </c>
    </row>
    <row r="3" spans="1:16" ht="21.25" customHeight="1" x14ac:dyDescent="0.15">
      <c r="A3" s="11" t="s">
        <v>54</v>
      </c>
      <c r="B3" s="12" t="s">
        <v>70</v>
      </c>
      <c r="C3" s="13">
        <v>27</v>
      </c>
      <c r="D3" s="12" t="s">
        <v>9</v>
      </c>
      <c r="E3" s="40">
        <f t="shared" ref="E3:E34" si="0">(H3*H$2)+(I3*I$2)+(J3*J$2)+(K3*K$2)+(L3*L$2)+(M3*M$2)+(N3*N$2)+(O3*O$2)+(P3*P$2)</f>
        <v>8.9435250382164764</v>
      </c>
      <c r="F3" s="40">
        <f t="shared" ref="F3:F34" si="1">E3/G3</f>
        <v>0.31340557826228632</v>
      </c>
      <c r="G3" s="42">
        <f>VLOOKUP(A3,Goalies!A1:G68,7,FALSE)</f>
        <v>28.5365853658537</v>
      </c>
      <c r="H3" s="43">
        <f>(VLOOKUP($A3,Goalies!$A1:$P68,8,FALSE)-AVERAGE(Goalies!H3:H68))/STDEV(Goalies!H3:H68)</f>
        <v>2.0241486854525998</v>
      </c>
      <c r="I3" s="33">
        <f>((VLOOKUP($A3,Goalies!$A1:$P68,9,FALSE)-AVERAGE(Goalies!I3:I68))/STDEV(Goalies!I3:I68))*-1</f>
        <v>0.42673769937395967</v>
      </c>
      <c r="J3" s="33">
        <f>(VLOOKUP($A3,Goalies!$A1:$P68,10,FALSE)-AVERAGE(Goalies!J3:J68))/STDEV(Goalies!J3:J68)</f>
        <v>1.3441759234512842</v>
      </c>
      <c r="K3" s="33">
        <f>(VLOOKUP($A3,Goalies!$A1:$P68,11,FALSE)-AVERAGE(Goalies!K3:K68))/STDEV(Goalies!K3:K68)</f>
        <v>2.2772969846440576</v>
      </c>
      <c r="L3" s="33">
        <f>(VLOOKUP($A3,Goalies!$A1:$P68,12,FALSE)-AVERAGE(Goalies!L3:L68))/STDEV(Goalies!L3:L68)</f>
        <v>1.1715529102372553</v>
      </c>
      <c r="M3" s="33">
        <f>((VLOOKUP($A3,Goalies!$A1:$P68,13,FALSE)-AVERAGE(Goalies!M3:M68))/STDEV(Goalies!M3:M68))*-1</f>
        <v>-0.75293689671347031</v>
      </c>
      <c r="N3" s="33">
        <f>(VLOOKUP($A3,Goalies!$A1:$P68,14,FALSE)-AVERAGE(Goalies!N3:N68))/STDEV(Goalies!N3:N68)</f>
        <v>1.205823411655329</v>
      </c>
      <c r="O3" s="33">
        <f>((VLOOKUP($A3,Goalies!$A1:$P68,15,FALSE)-AVERAGE(Goalies!O3:O68))/STDEV(Goalies!O3:O68))*-1</f>
        <v>2.3217020036694502</v>
      </c>
      <c r="P3" s="33">
        <f>(VLOOKUP($A3,Goalies!$A1:$P68,16,FALSE)-AVERAGE(Goalies!P3:P68))/STDEV(Goalies!P3:P68)</f>
        <v>2.3203773644503696</v>
      </c>
    </row>
    <row r="4" spans="1:16" ht="21.25" customHeight="1" x14ac:dyDescent="0.15">
      <c r="A4" s="11" t="s">
        <v>56</v>
      </c>
      <c r="B4" s="12" t="s">
        <v>106</v>
      </c>
      <c r="C4" s="13">
        <v>26</v>
      </c>
      <c r="D4" s="12" t="s">
        <v>9</v>
      </c>
      <c r="E4" s="40">
        <f t="shared" si="0"/>
        <v>7.6605037440374275</v>
      </c>
      <c r="F4" s="40">
        <f t="shared" si="1"/>
        <v>0.27770172723743142</v>
      </c>
      <c r="G4" s="42">
        <f>VLOOKUP(A4,Goalies!A1:G68,7,FALSE)</f>
        <v>27.585365853658502</v>
      </c>
      <c r="H4" s="43">
        <f>(VLOOKUP($A4,Goalies!$A1:$P68,8,FALSE)-AVERAGE(Goalies!H3:H68))/STDEV(Goalies!H3:H68)</f>
        <v>1.2982624124503011</v>
      </c>
      <c r="I4" s="33">
        <f>((VLOOKUP($A4,Goalies!$A1:$P68,9,FALSE)-AVERAGE(Goalies!I3:I68))/STDEV(Goalies!I3:I68))*-1</f>
        <v>-0.38501006986592706</v>
      </c>
      <c r="J4" s="33">
        <f>(VLOOKUP($A4,Goalies!$A1:$P68,10,FALSE)-AVERAGE(Goalies!J3:J68))/STDEV(Goalies!J3:J68)</f>
        <v>1.1837907651727408</v>
      </c>
      <c r="K4" s="33">
        <f>(VLOOKUP($A4,Goalies!$A1:$P68,11,FALSE)-AVERAGE(Goalies!K3:K68))/STDEV(Goalies!K3:K68)</f>
        <v>1.9114536845835373</v>
      </c>
      <c r="L4" s="33">
        <f>(VLOOKUP($A4,Goalies!$A1:$P68,12,FALSE)-AVERAGE(Goalies!L3:L68))/STDEV(Goalies!L3:L68)</f>
        <v>1.1695860053498461</v>
      </c>
      <c r="M4" s="33">
        <f>((VLOOKUP($A4,Goalies!$A1:$P68,13,FALSE)-AVERAGE(Goalies!M3:M68))/STDEV(Goalies!M3:M68))*-1</f>
        <v>-0.71267384880786522</v>
      </c>
      <c r="N4" s="33">
        <f>(VLOOKUP($A4,Goalies!$A1:$P68,14,FALSE)-AVERAGE(Goalies!N3:N68))/STDEV(Goalies!N3:N68)</f>
        <v>1.207127132551391</v>
      </c>
      <c r="O4" s="33">
        <f>((VLOOKUP($A4,Goalies!$A1:$P68,15,FALSE)-AVERAGE(Goalies!O3:O68))/STDEV(Goalies!O3:O68))*-1</f>
        <v>1.9893582569146868</v>
      </c>
      <c r="P4" s="33">
        <f>(VLOOKUP($A4,Goalies!$A1:$P68,16,FALSE)-AVERAGE(Goalies!P3:P68))/STDEV(Goalies!P3:P68)</f>
        <v>2.4614293900889028</v>
      </c>
    </row>
    <row r="5" spans="1:16" ht="21.25" customHeight="1" x14ac:dyDescent="0.15">
      <c r="A5" s="11" t="s">
        <v>699</v>
      </c>
      <c r="B5" s="12" t="s">
        <v>62</v>
      </c>
      <c r="C5" s="13">
        <v>30</v>
      </c>
      <c r="D5" s="12" t="s">
        <v>9</v>
      </c>
      <c r="E5" s="40">
        <f t="shared" si="0"/>
        <v>7.3890229568337737</v>
      </c>
      <c r="F5" s="40">
        <f t="shared" si="1"/>
        <v>0.25037185225635117</v>
      </c>
      <c r="G5" s="42">
        <f>VLOOKUP(A5,Goalies!A1:G68,7,FALSE)</f>
        <v>29.512195121951201</v>
      </c>
      <c r="H5" s="43">
        <f>(VLOOKUP($A5,Goalies!$A1:$P68,8,FALSE)-AVERAGE(Goalies!H3:H68))/STDEV(Goalies!H3:H68)</f>
        <v>2.2211661412723362</v>
      </c>
      <c r="I5" s="33">
        <f>((VLOOKUP($A5,Goalies!$A1:$P68,9,FALSE)-AVERAGE(Goalies!I3:I68))/STDEV(Goalies!I3:I68))*-1</f>
        <v>0.39933263867114954</v>
      </c>
      <c r="J5" s="33">
        <f>(VLOOKUP($A5,Goalies!$A1:$P68,10,FALSE)-AVERAGE(Goalies!J3:J68))/STDEV(Goalies!J3:J68)</f>
        <v>1.5086735216856682</v>
      </c>
      <c r="K5" s="33">
        <f>(VLOOKUP($A5,Goalies!$A1:$P68,11,FALSE)-AVERAGE(Goalies!K3:K68))/STDEV(Goalies!K3:K68)</f>
        <v>1.8573009331184374</v>
      </c>
      <c r="L5" s="33">
        <f>(VLOOKUP($A5,Goalies!$A1:$P68,12,FALSE)-AVERAGE(Goalies!L3:L68))/STDEV(Goalies!L3:L68)</f>
        <v>1.4766170868162429</v>
      </c>
      <c r="M5" s="33">
        <f>((VLOOKUP($A5,Goalies!$A1:$P68,13,FALSE)-AVERAGE(Goalies!M3:M68))/STDEV(Goalies!M3:M68))*-1</f>
        <v>-1.213105001638626</v>
      </c>
      <c r="N5" s="33">
        <f>(VLOOKUP($A5,Goalies!$A1:$P68,14,FALSE)-AVERAGE(Goalies!N3:N68))/STDEV(Goalies!N3:N68)</f>
        <v>1.4972724157420978</v>
      </c>
      <c r="O5" s="33">
        <f>((VLOOKUP($A5,Goalies!$A1:$P68,15,FALSE)-AVERAGE(Goalies!O3:O68))/STDEV(Goalies!O3:O68))*-1</f>
        <v>1.5181014441660106</v>
      </c>
      <c r="P5" s="33">
        <f>(VLOOKUP($A5,Goalies!$A1:$P68,16,FALSE)-AVERAGE(Goalies!P3:P68))/STDEV(Goalies!P3:P68)</f>
        <v>1.7924544382769902</v>
      </c>
    </row>
    <row r="6" spans="1:16" ht="21.25" customHeight="1" x14ac:dyDescent="0.15">
      <c r="A6" s="11" t="s">
        <v>703</v>
      </c>
      <c r="B6" s="12" t="s">
        <v>86</v>
      </c>
      <c r="C6" s="13">
        <v>26</v>
      </c>
      <c r="D6" s="12" t="s">
        <v>9</v>
      </c>
      <c r="E6" s="40">
        <f t="shared" si="0"/>
        <v>6.3037107665410206</v>
      </c>
      <c r="F6" s="40">
        <f t="shared" si="1"/>
        <v>0.2292258460560371</v>
      </c>
      <c r="G6" s="42">
        <f>VLOOKUP(A6,Goalies!A1:G68,7,FALSE)</f>
        <v>27.5</v>
      </c>
      <c r="H6" s="43">
        <f>(VLOOKUP($A6,Goalies!$A1:$P68,8,FALSE)-AVERAGE(Goalies!H3:H68))/STDEV(Goalies!H3:H68)</f>
        <v>1.7219661927861283</v>
      </c>
      <c r="I6" s="33">
        <f>((VLOOKUP($A6,Goalies!$A1:$P68,9,FALSE)-AVERAGE(Goalies!I3:I68))/STDEV(Goalies!I3:I68))*-1</f>
        <v>0.3100073622949569</v>
      </c>
      <c r="J6" s="33">
        <f>(VLOOKUP($A6,Goalies!$A1:$P68,10,FALSE)-AVERAGE(Goalies!J3:J68))/STDEV(Goalies!J3:J68)</f>
        <v>1.1693972253272413</v>
      </c>
      <c r="K6" s="33">
        <f>(VLOOKUP($A6,Goalies!$A1:$P68,11,FALSE)-AVERAGE(Goalies!K3:K68))/STDEV(Goalies!K3:K68)</f>
        <v>1.5792811090411956</v>
      </c>
      <c r="L6" s="33">
        <f>(VLOOKUP($A6,Goalies!$A1:$P68,12,FALSE)-AVERAGE(Goalies!L3:L68))/STDEV(Goalies!L3:L68)</f>
        <v>1.0676968310683153</v>
      </c>
      <c r="M6" s="33">
        <f>((VLOOKUP($A6,Goalies!$A1:$P68,13,FALSE)-AVERAGE(Goalies!M3:M68))/STDEV(Goalies!M3:M68))*-1</f>
        <v>-0.8667345462610071</v>
      </c>
      <c r="N6" s="33">
        <f>(VLOOKUP($A6,Goalies!$A1:$P68,14,FALSE)-AVERAGE(Goalies!N3:N68))/STDEV(Goalies!N3:N68)</f>
        <v>1.0835217138206594</v>
      </c>
      <c r="O6" s="33">
        <f>((VLOOKUP($A6,Goalies!$A1:$P68,15,FALSE)-AVERAGE(Goalies!O3:O68))/STDEV(Goalies!O3:O68))*-1</f>
        <v>1.5050708652997606</v>
      </c>
      <c r="P6" s="33">
        <f>(VLOOKUP($A6,Goalies!$A1:$P68,16,FALSE)-AVERAGE(Goalies!P3:P68))/STDEV(Goalies!P3:P68)</f>
        <v>1.4973925994139357</v>
      </c>
    </row>
    <row r="7" spans="1:16" ht="21.25" customHeight="1" x14ac:dyDescent="0.15">
      <c r="A7" s="11" t="s">
        <v>702</v>
      </c>
      <c r="B7" s="12" t="s">
        <v>81</v>
      </c>
      <c r="C7" s="13">
        <v>32</v>
      </c>
      <c r="D7" s="12" t="s">
        <v>9</v>
      </c>
      <c r="E7" s="40">
        <f t="shared" si="0"/>
        <v>6.1931449772854226</v>
      </c>
      <c r="F7" s="40">
        <f t="shared" si="1"/>
        <v>0.20985036699892767</v>
      </c>
      <c r="G7" s="42">
        <f>VLOOKUP(A7,Goalies!A1:G68,7,FALSE)</f>
        <v>29.512195121951201</v>
      </c>
      <c r="H7" s="43">
        <f>(VLOOKUP($A7,Goalies!$A1:$P68,8,FALSE)-AVERAGE(Goalies!H3:H68))/STDEV(Goalies!H3:H68)</f>
        <v>1.786820746452507</v>
      </c>
      <c r="I7" s="33">
        <f>((VLOOKUP($A7,Goalies!$A1:$P68,9,FALSE)-AVERAGE(Goalies!I3:I68))/STDEV(Goalies!I3:I68))*-1</f>
        <v>-0.2829238360786247</v>
      </c>
      <c r="J7" s="33">
        <f>(VLOOKUP($A7,Goalies!$A1:$P68,10,FALSE)-AVERAGE(Goalies!J3:J68))/STDEV(Goalies!J3:J68)</f>
        <v>1.5086735216856682</v>
      </c>
      <c r="K7" s="33">
        <f>(VLOOKUP($A7,Goalies!$A1:$P68,11,FALSE)-AVERAGE(Goalies!K3:K68))/STDEV(Goalies!K3:K68)</f>
        <v>1.8744502101986473</v>
      </c>
      <c r="L7" s="33">
        <f>(VLOOKUP($A7,Goalies!$A1:$P68,12,FALSE)-AVERAGE(Goalies!L3:L68))/STDEV(Goalies!L3:L68)</f>
        <v>1.2542903154409057</v>
      </c>
      <c r="M7" s="33">
        <f>((VLOOKUP($A7,Goalies!$A1:$P68,13,FALSE)-AVERAGE(Goalies!M3:M68))/STDEV(Goalies!M3:M68))*-1</f>
        <v>-1.2040718234491952</v>
      </c>
      <c r="N7" s="33">
        <f>(VLOOKUP($A7,Goalies!$A1:$P68,14,FALSE)-AVERAGE(Goalies!N3:N68))/STDEV(Goalies!N3:N68)</f>
        <v>1.2570191611717134</v>
      </c>
      <c r="O7" s="33">
        <f>((VLOOKUP($A7,Goalies!$A1:$P68,15,FALSE)-AVERAGE(Goalies!O3:O68))/STDEV(Goalies!O3:O68))*-1</f>
        <v>1.5423024328483907</v>
      </c>
      <c r="P7" s="33">
        <f>(VLOOKUP($A7,Goalies!$A1:$P68,16,FALSE)-AVERAGE(Goalies!P3:P68))/STDEV(Goalies!P3:P68)</f>
        <v>0.98957158778587784</v>
      </c>
    </row>
    <row r="8" spans="1:16" ht="21.25" customHeight="1" x14ac:dyDescent="0.15">
      <c r="A8" s="11" t="s">
        <v>704</v>
      </c>
      <c r="B8" s="12" t="s">
        <v>95</v>
      </c>
      <c r="C8" s="13">
        <v>26</v>
      </c>
      <c r="D8" s="12" t="s">
        <v>9</v>
      </c>
      <c r="E8" s="40">
        <f t="shared" si="0"/>
        <v>6.0971387101266563</v>
      </c>
      <c r="F8" s="40">
        <f t="shared" si="1"/>
        <v>0.22725698828653923</v>
      </c>
      <c r="G8" s="42">
        <f>VLOOKUP(A8,Goalies!A1:G68,7,FALSE)</f>
        <v>26.829268292682901</v>
      </c>
      <c r="H8" s="43">
        <f>(VLOOKUP($A8,Goalies!$A1:$P68,8,FALSE)-AVERAGE(Goalies!H3:H68))/STDEV(Goalies!H3:H68)</f>
        <v>0.91667709740133885</v>
      </c>
      <c r="I8" s="33">
        <f>((VLOOKUP($A8,Goalies!$A1:$P68,9,FALSE)-AVERAGE(Goalies!I3:I68))/STDEV(Goalies!I3:I68))*-1</f>
        <v>-0.72331522656248259</v>
      </c>
      <c r="J8" s="33">
        <f>(VLOOKUP($A8,Goalies!$A1:$P68,10,FALSE)-AVERAGE(Goalies!J3:J68))/STDEV(Goalies!J3:J68)</f>
        <v>1.0563051265410901</v>
      </c>
      <c r="K8" s="33">
        <f>(VLOOKUP($A8,Goalies!$A1:$P68,11,FALSE)-AVERAGE(Goalies!K3:K68))/STDEV(Goalies!K3:K68)</f>
        <v>1.5237630151391173</v>
      </c>
      <c r="L8" s="33">
        <f>(VLOOKUP($A8,Goalies!$A1:$P68,12,FALSE)-AVERAGE(Goalies!L3:L68))/STDEV(Goalies!L3:L68)</f>
        <v>1.0917932141726108</v>
      </c>
      <c r="M8" s="33">
        <f>((VLOOKUP($A8,Goalies!$A1:$P68,13,FALSE)-AVERAGE(Goalies!M3:M68))/STDEV(Goalies!M3:M68))*-1</f>
        <v>-0.73170667724555971</v>
      </c>
      <c r="N8" s="33">
        <f>(VLOOKUP($A8,Goalies!$A1:$P68,14,FALSE)-AVERAGE(Goalies!N3:N68))/STDEV(Goalies!N3:N68)</f>
        <v>1.1211678182516571</v>
      </c>
      <c r="O8" s="33">
        <f>((VLOOKUP($A8,Goalies!$A1:$P68,15,FALSE)-AVERAGE(Goalies!O3:O68))/STDEV(Goalies!O3:O68))*-1</f>
        <v>1.5579695470996879</v>
      </c>
      <c r="P8" s="33">
        <f>(VLOOKUP($A8,Goalies!$A1:$P68,16,FALSE)-AVERAGE(Goalies!P3:P68))/STDEV(Goalies!P3:P68)</f>
        <v>2.0987290504865124</v>
      </c>
    </row>
    <row r="9" spans="1:16" ht="21.25" customHeight="1" x14ac:dyDescent="0.15">
      <c r="A9" s="11" t="s">
        <v>55</v>
      </c>
      <c r="B9" s="12" t="s">
        <v>65</v>
      </c>
      <c r="C9" s="13">
        <v>28</v>
      </c>
      <c r="D9" s="12" t="s">
        <v>9</v>
      </c>
      <c r="E9" s="40">
        <f t="shared" si="0"/>
        <v>6.0541008362463469</v>
      </c>
      <c r="F9" s="40">
        <f t="shared" si="1"/>
        <v>0.18804404112583359</v>
      </c>
      <c r="G9" s="42">
        <f>VLOOKUP(A9,Goalies!A1:G68,7,FALSE)</f>
        <v>32.195121951219498</v>
      </c>
      <c r="H9" s="43">
        <f>(VLOOKUP($A9,Goalies!$A1:$P68,8,FALSE)-AVERAGE(Goalies!H3:H68))/STDEV(Goalies!H3:H68)</f>
        <v>1.579519034792384</v>
      </c>
      <c r="I9" s="33">
        <f>((VLOOKUP($A9,Goalies!$A1:$P68,9,FALSE)-AVERAGE(Goalies!I3:I68))/STDEV(Goalies!I3:I68))*-1</f>
        <v>-1.5349506968331561</v>
      </c>
      <c r="J9" s="33">
        <f>(VLOOKUP($A9,Goalies!$A1:$P68,10,FALSE)-AVERAGE(Goalies!J3:J68))/STDEV(Goalies!J3:J68)</f>
        <v>1.9610419168302458</v>
      </c>
      <c r="K9" s="33">
        <f>(VLOOKUP($A9,Goalies!$A1:$P68,11,FALSE)-AVERAGE(Goalies!K3:K68))/STDEV(Goalies!K3:K68)</f>
        <v>1.8792701786440889</v>
      </c>
      <c r="L9" s="33">
        <f>(VLOOKUP($A9,Goalies!$A1:$P68,12,FALSE)-AVERAGE(Goalies!L3:L68))/STDEV(Goalies!L3:L68)</f>
        <v>2.012042356282544</v>
      </c>
      <c r="M9" s="33">
        <f>((VLOOKUP($A9,Goalies!$A1:$P68,13,FALSE)-AVERAGE(Goalies!M3:M68))/STDEV(Goalies!M3:M68))*-1</f>
        <v>-1.8586184268231478</v>
      </c>
      <c r="N9" s="33">
        <f>(VLOOKUP($A9,Goalies!$A1:$P68,14,FALSE)-AVERAGE(Goalies!N3:N68))/STDEV(Goalies!N3:N68)</f>
        <v>2.0226382313281803</v>
      </c>
      <c r="O9" s="33">
        <f>((VLOOKUP($A9,Goalies!$A1:$P68,15,FALSE)-AVERAGE(Goalies!O3:O68))/STDEV(Goalies!O3:O68))*-1</f>
        <v>1.081833975023204</v>
      </c>
      <c r="P9" s="33">
        <f>(VLOOKUP($A9,Goalies!$A1:$P68,16,FALSE)-AVERAGE(Goalies!P3:P68))/STDEV(Goalies!P3:P68)</f>
        <v>1.5134776477866705</v>
      </c>
    </row>
    <row r="10" spans="1:16" ht="21.25" customHeight="1" x14ac:dyDescent="0.15">
      <c r="A10" s="11" t="s">
        <v>700</v>
      </c>
      <c r="B10" s="12" t="s">
        <v>78</v>
      </c>
      <c r="C10" s="13">
        <v>31</v>
      </c>
      <c r="D10" s="12" t="s">
        <v>9</v>
      </c>
      <c r="E10" s="40">
        <f t="shared" si="0"/>
        <v>5.7117922783752091</v>
      </c>
      <c r="F10" s="40">
        <f t="shared" si="1"/>
        <v>0.1851252833307378</v>
      </c>
      <c r="G10" s="42">
        <f>VLOOKUP(A10,Goalies!A1:G68,7,FALSE)</f>
        <v>30.853658536585399</v>
      </c>
      <c r="H10" s="43">
        <f>(VLOOKUP($A10,Goalies!$A1:$P68,8,FALSE)-AVERAGE(Goalies!H3:H68))/STDEV(Goalies!H3:H68)</f>
        <v>1.6532956688767215</v>
      </c>
      <c r="I10" s="33">
        <f>((VLOOKUP($A10,Goalies!$A1:$P68,9,FALSE)-AVERAGE(Goalies!I3:I68))/STDEV(Goalies!I3:I68))*-1</f>
        <v>-0.95586278116659196</v>
      </c>
      <c r="J10" s="33">
        <f>(VLOOKUP($A10,Goalies!$A1:$P68,10,FALSE)-AVERAGE(Goalies!J3:J68))/STDEV(Goalies!J3:J68)</f>
        <v>1.7348577192579702</v>
      </c>
      <c r="K10" s="33">
        <f>(VLOOKUP($A10,Goalies!$A1:$P68,11,FALSE)-AVERAGE(Goalies!K3:K68))/STDEV(Goalies!K3:K68)</f>
        <v>1.7914376436208084</v>
      </c>
      <c r="L10" s="33">
        <f>(VLOOKUP($A10,Goalies!$A1:$P68,12,FALSE)-AVERAGE(Goalies!L3:L68))/STDEV(Goalies!L3:L68)</f>
        <v>1.622148501113571</v>
      </c>
      <c r="M10" s="33">
        <f>((VLOOKUP($A10,Goalies!$A1:$P68,13,FALSE)-AVERAGE(Goalies!M3:M68))/STDEV(Goalies!M3:M68))*-1</f>
        <v>-1.5763404400505259</v>
      </c>
      <c r="N10" s="33">
        <f>(VLOOKUP($A10,Goalies!$A1:$P68,14,FALSE)-AVERAGE(Goalies!N3:N68))/STDEV(Goalies!N3:N68)</f>
        <v>1.624044386513535</v>
      </c>
      <c r="O10" s="33">
        <f>((VLOOKUP($A10,Goalies!$A1:$P68,15,FALSE)-AVERAGE(Goalies!O3:O68))/STDEV(Goalies!O3:O68))*-1</f>
        <v>1.1867512858929326</v>
      </c>
      <c r="P10" s="33">
        <f>(VLOOKUP($A10,Goalies!$A1:$P68,16,FALSE)-AVERAGE(Goalies!P3:P68))/STDEV(Goalies!P3:P68)</f>
        <v>1.080307679984746</v>
      </c>
    </row>
    <row r="11" spans="1:16" ht="21.25" customHeight="1" x14ac:dyDescent="0.15">
      <c r="A11" s="11" t="s">
        <v>701</v>
      </c>
      <c r="B11" s="12" t="s">
        <v>61</v>
      </c>
      <c r="C11" s="13">
        <v>31</v>
      </c>
      <c r="D11" s="12" t="s">
        <v>9</v>
      </c>
      <c r="E11" s="40">
        <f t="shared" si="0"/>
        <v>4.8464429322083271</v>
      </c>
      <c r="F11" s="40">
        <f t="shared" si="1"/>
        <v>0.17114914747677989</v>
      </c>
      <c r="G11" s="42">
        <f>VLOOKUP(A11,Goalies!A1:G68,7,FALSE)</f>
        <v>28.3170731707317</v>
      </c>
      <c r="H11" s="43">
        <f>(VLOOKUP($A11,Goalies!$A1:$P68,8,FALSE)-AVERAGE(Goalies!H3:H68))/STDEV(Goalies!H3:H68)</f>
        <v>2.2079922764999185</v>
      </c>
      <c r="I11" s="33">
        <f>((VLOOKUP($A11,Goalies!$A1:$P68,9,FALSE)-AVERAGE(Goalies!I3:I68))/STDEV(Goalies!I3:I68))*-1</f>
        <v>0.79131025844321701</v>
      </c>
      <c r="J11" s="33">
        <f>(VLOOKUP($A11,Goalies!$A1:$P68,10,FALSE)-AVERAGE(Goalies!J3:J68))/STDEV(Goalies!J3:J68)</f>
        <v>1.3071639638485382</v>
      </c>
      <c r="K11" s="33">
        <f>(VLOOKUP($A11,Goalies!$A1:$P68,11,FALSE)-AVERAGE(Goalies!K3:K68))/STDEV(Goalies!K3:K68)</f>
        <v>1.1625483312718847</v>
      </c>
      <c r="L11" s="33">
        <f>(VLOOKUP($A11,Goalies!$A1:$P68,12,FALSE)-AVERAGE(Goalies!L3:L68))/STDEV(Goalies!L3:L68)</f>
        <v>1.2674715652236235</v>
      </c>
      <c r="M11" s="33">
        <f>((VLOOKUP($A11,Goalies!$A1:$P68,13,FALSE)-AVERAGE(Goalies!M3:M68))/STDEV(Goalies!M3:M68))*-1</f>
        <v>-1.2863559830098312</v>
      </c>
      <c r="N11" s="33">
        <f>(VLOOKUP($A11,Goalies!$A1:$P68,14,FALSE)-AVERAGE(Goalies!N3:N68))/STDEV(Goalies!N3:N68)</f>
        <v>1.2642868234692599</v>
      </c>
      <c r="O11" s="33">
        <f>((VLOOKUP($A11,Goalies!$A1:$P68,15,FALSE)-AVERAGE(Goalies!O3:O68))/STDEV(Goalies!O3:O68))*-1</f>
        <v>0.73163557981353189</v>
      </c>
      <c r="P11" s="33">
        <f>(VLOOKUP($A11,Goalies!$A1:$P68,16,FALSE)-AVERAGE(Goalies!P3:P68))/STDEV(Goalies!P3:P68)</f>
        <v>0.74426674462299192</v>
      </c>
    </row>
    <row r="12" spans="1:16" ht="21.25" customHeight="1" x14ac:dyDescent="0.15">
      <c r="A12" s="11" t="s">
        <v>705</v>
      </c>
      <c r="B12" s="12" t="s">
        <v>88</v>
      </c>
      <c r="C12" s="13">
        <v>33</v>
      </c>
      <c r="D12" s="12" t="s">
        <v>9</v>
      </c>
      <c r="E12" s="40">
        <f t="shared" si="0"/>
        <v>4.67811811870307</v>
      </c>
      <c r="F12" s="40">
        <f t="shared" si="1"/>
        <v>0.17436622078802369</v>
      </c>
      <c r="G12" s="42">
        <f>VLOOKUP(A12,Goalies!A1:G68,7,FALSE)</f>
        <v>26.829268292682901</v>
      </c>
      <c r="H12" s="43">
        <f>(VLOOKUP($A12,Goalies!$A1:$P68,8,FALSE)-AVERAGE(Goalies!H3:H68))/STDEV(Goalies!H3:H68)</f>
        <v>1.8236497785914514</v>
      </c>
      <c r="I12" s="33">
        <f>((VLOOKUP($A12,Goalies!$A1:$P68,9,FALSE)-AVERAGE(Goalies!I3:I68))/STDEV(Goalies!I3:I68))*-1</f>
        <v>0.70132974848053786</v>
      </c>
      <c r="J12" s="33">
        <f>(VLOOKUP($A12,Goalies!$A1:$P68,10,FALSE)-AVERAGE(Goalies!J3:J68))/STDEV(Goalies!J3:J68)</f>
        <v>1.0563051265410901</v>
      </c>
      <c r="K12" s="33">
        <f>(VLOOKUP($A12,Goalies!$A1:$P68,11,FALSE)-AVERAGE(Goalies!K3:K68))/STDEV(Goalies!K3:K68)</f>
        <v>1.0137839513029114</v>
      </c>
      <c r="L12" s="33">
        <f>(VLOOKUP($A12,Goalies!$A1:$P68,12,FALSE)-AVERAGE(Goalies!L3:L68))/STDEV(Goalies!L3:L68)</f>
        <v>1.0874152665905588</v>
      </c>
      <c r="M12" s="33">
        <f>((VLOOKUP($A12,Goalies!$A1:$P68,13,FALSE)-AVERAGE(Goalies!M3:M68))/STDEV(Goalies!M3:M68))*-1</f>
        <v>-1.0003320971374057</v>
      </c>
      <c r="N12" s="33">
        <f>(VLOOKUP($A12,Goalies!$A1:$P68,14,FALSE)-AVERAGE(Goalies!N3:N68))/STDEV(Goalies!N3:N68)</f>
        <v>1.0934972564421563</v>
      </c>
      <c r="O12" s="33">
        <f>((VLOOKUP($A12,Goalies!$A1:$P68,15,FALSE)-AVERAGE(Goalies!O3:O68))/STDEV(Goalies!O3:O68))*-1</f>
        <v>0.76632117359255203</v>
      </c>
      <c r="P12" s="33">
        <f>(VLOOKUP($A12,Goalies!$A1:$P68,16,FALSE)-AVERAGE(Goalies!P3:P68))/STDEV(Goalies!P3:P68)</f>
        <v>1.0743632152161555</v>
      </c>
    </row>
    <row r="13" spans="1:16" ht="21.25" customHeight="1" x14ac:dyDescent="0.15">
      <c r="A13" s="11" t="s">
        <v>709</v>
      </c>
      <c r="B13" s="12" t="s">
        <v>74</v>
      </c>
      <c r="C13" s="13">
        <v>37</v>
      </c>
      <c r="D13" s="12" t="s">
        <v>9</v>
      </c>
      <c r="E13" s="40">
        <f t="shared" si="0"/>
        <v>4.2784279329103887</v>
      </c>
      <c r="F13" s="40">
        <f t="shared" si="1"/>
        <v>0.1645549204965534</v>
      </c>
      <c r="G13" s="42">
        <f>VLOOKUP(A13,Goalies!A1:G68,7,FALSE)</f>
        <v>26</v>
      </c>
      <c r="H13" s="43">
        <f>(VLOOKUP($A13,Goalies!$A1:$P68,8,FALSE)-AVERAGE(Goalies!H3:H68))/STDEV(Goalies!H3:H68)</f>
        <v>0.35257726776135562</v>
      </c>
      <c r="I13" s="33">
        <f>((VLOOKUP($A13,Goalies!$A1:$P68,9,FALSE)-AVERAGE(Goalies!I3:I68))/STDEV(Goalies!I3:I68))*-1</f>
        <v>-1.3230430515112077</v>
      </c>
      <c r="J13" s="33">
        <f>(VLOOKUP($A13,Goalies!$A1:$P68,10,FALSE)-AVERAGE(Goalies!J3:J68))/STDEV(Goalies!J3:J68)</f>
        <v>0.91648216804186622</v>
      </c>
      <c r="K13" s="33">
        <f>(VLOOKUP($A13,Goalies!$A1:$P68,11,FALSE)-AVERAGE(Goalies!K3:K68))/STDEV(Goalies!K3:K68)</f>
        <v>1.1655765764325601</v>
      </c>
      <c r="L13" s="33">
        <f>(VLOOKUP($A13,Goalies!$A1:$P68,12,FALSE)-AVERAGE(Goalies!L3:L68))/STDEV(Goalies!L3:L68)</f>
        <v>0.9505201208688332</v>
      </c>
      <c r="M13" s="33">
        <f>((VLOOKUP($A13,Goalies!$A1:$P68,13,FALSE)-AVERAGE(Goalies!M3:M68))/STDEV(Goalies!M3:M68))*-1</f>
        <v>-0.7172779896027619</v>
      </c>
      <c r="N13" s="33">
        <f>(VLOOKUP($A13,Goalies!$A1:$P68,14,FALSE)-AVERAGE(Goalies!N3:N68))/STDEV(Goalies!N3:N68)</f>
        <v>0.96924519509723861</v>
      </c>
      <c r="O13" s="33">
        <f>((VLOOKUP($A13,Goalies!$A1:$P68,15,FALSE)-AVERAGE(Goalies!O3:O68))/STDEV(Goalies!O3:O68))*-1</f>
        <v>1.1633424912755035</v>
      </c>
      <c r="P13" s="33">
        <f>(VLOOKUP($A13,Goalies!$A1:$P68,16,FALSE)-AVERAGE(Goalies!P3:P68))/STDEV(Goalies!P3:P68)</f>
        <v>1.5969315974409695</v>
      </c>
    </row>
    <row r="14" spans="1:16" ht="21.25" customHeight="1" x14ac:dyDescent="0.15">
      <c r="A14" s="11" t="s">
        <v>708</v>
      </c>
      <c r="B14" s="12" t="s">
        <v>127</v>
      </c>
      <c r="C14" s="13">
        <v>26</v>
      </c>
      <c r="D14" s="12" t="s">
        <v>9</v>
      </c>
      <c r="E14" s="40">
        <f t="shared" si="0"/>
        <v>4.166552445731412</v>
      </c>
      <c r="F14" s="40">
        <f t="shared" si="1"/>
        <v>0.15817467618054462</v>
      </c>
      <c r="G14" s="42">
        <f>VLOOKUP(A14,Goalies!A1:G68,7,FALSE)</f>
        <v>26.341463414634099</v>
      </c>
      <c r="H14" s="43">
        <f>(VLOOKUP($A14,Goalies!$A1:$P68,8,FALSE)-AVERAGE(Goalies!H3:H68))/STDEV(Goalies!H3:H68)</f>
        <v>0.75937762585773438</v>
      </c>
      <c r="I14" s="33">
        <f>((VLOOKUP($A14,Goalies!$A1:$P68,9,FALSE)-AVERAGE(Goalies!I3:I68))/STDEV(Goalies!I3:I68))*-1</f>
        <v>-0.80195939995846022</v>
      </c>
      <c r="J14" s="33">
        <f>(VLOOKUP($A14,Goalies!$A1:$P68,10,FALSE)-AVERAGE(Goalies!J3:J68))/STDEV(Goalies!J3:J68)</f>
        <v>0.97405632742389181</v>
      </c>
      <c r="K14" s="33">
        <f>(VLOOKUP($A14,Goalies!$A1:$P68,11,FALSE)-AVERAGE(Goalies!K3:K68))/STDEV(Goalies!K3:K68)</f>
        <v>1.1051650033804121</v>
      </c>
      <c r="L14" s="33">
        <f>(VLOOKUP($A14,Goalies!$A1:$P68,12,FALSE)-AVERAGE(Goalies!L3:L68))/STDEV(Goalies!L3:L68)</f>
        <v>0.98719965190660453</v>
      </c>
      <c r="M14" s="33">
        <f>((VLOOKUP($A14,Goalies!$A1:$P68,13,FALSE)-AVERAGE(Goalies!M3:M68))/STDEV(Goalies!M3:M68))*-1</f>
        <v>-0.8327281279214267</v>
      </c>
      <c r="N14" s="33">
        <f>(VLOOKUP($A14,Goalies!$A1:$P68,14,FALSE)-AVERAGE(Goalies!N3:N68))/STDEV(Goalies!N3:N68)</f>
        <v>0.99915693404914818</v>
      </c>
      <c r="O14" s="33">
        <f>((VLOOKUP($A14,Goalies!$A1:$P68,15,FALSE)-AVERAGE(Goalies!O3:O68))/STDEV(Goalies!O3:O68))*-1</f>
        <v>1.0001421611658081</v>
      </c>
      <c r="P14" s="33">
        <f>(VLOOKUP($A14,Goalies!$A1:$P68,16,FALSE)-AVERAGE(Goalies!P3:P68))/STDEV(Goalies!P3:P68)</f>
        <v>1.3018676553274571</v>
      </c>
    </row>
    <row r="15" spans="1:16" ht="21.25" customHeight="1" x14ac:dyDescent="0.15">
      <c r="A15" s="11" t="s">
        <v>706</v>
      </c>
      <c r="B15" s="12" t="s">
        <v>119</v>
      </c>
      <c r="C15" s="13">
        <v>28</v>
      </c>
      <c r="D15" s="12" t="s">
        <v>9</v>
      </c>
      <c r="E15" s="40">
        <f t="shared" si="0"/>
        <v>4.1599909575841822</v>
      </c>
      <c r="F15" s="40">
        <f t="shared" si="1"/>
        <v>0.14596459500295375</v>
      </c>
      <c r="G15" s="42">
        <f>VLOOKUP(A15,Goalies!A1:G68,7,FALSE)</f>
        <v>28.5</v>
      </c>
      <c r="H15" s="43">
        <f>(VLOOKUP($A15,Goalies!$A1:$P68,8,FALSE)-AVERAGE(Goalies!H3:H68))/STDEV(Goalies!H3:H68)</f>
        <v>0.96857856313173141</v>
      </c>
      <c r="I15" s="33">
        <f>((VLOOKUP($A15,Goalies!$A1:$P68,9,FALSE)-AVERAGE(Goalies!I3:I68))/STDEV(Goalies!I3:I68))*-1</f>
        <v>-1.2186868185329442</v>
      </c>
      <c r="J15" s="33">
        <f>(VLOOKUP($A15,Goalies!$A1:$P68,10,FALSE)-AVERAGE(Goalies!J3:J68))/STDEV(Goalies!J3:J68)</f>
        <v>1.3380072635174913</v>
      </c>
      <c r="K15" s="33">
        <f>(VLOOKUP($A15,Goalies!$A1:$P68,11,FALSE)-AVERAGE(Goalies!K3:K68))/STDEV(Goalies!K3:K68)</f>
        <v>1.2920145635254232</v>
      </c>
      <c r="L15" s="33">
        <f>(VLOOKUP($A15,Goalies!$A1:$P68,12,FALSE)-AVERAGE(Goalies!L3:L68))/STDEV(Goalies!L3:L68)</f>
        <v>1.3136341929790203</v>
      </c>
      <c r="M15" s="33">
        <f>((VLOOKUP($A15,Goalies!$A1:$P68,13,FALSE)-AVERAGE(Goalies!M3:M68))/STDEV(Goalies!M3:M68))*-1</f>
        <v>-1.2629624632359739</v>
      </c>
      <c r="N15" s="33">
        <f>(VLOOKUP($A15,Goalies!$A1:$P68,14,FALSE)-AVERAGE(Goalies!N3:N68))/STDEV(Goalies!N3:N68)</f>
        <v>1.3163280619884974</v>
      </c>
      <c r="O15" s="33">
        <f>((VLOOKUP($A15,Goalies!$A1:$P68,15,FALSE)-AVERAGE(Goalies!O3:O68))/STDEV(Goalies!O3:O68))*-1</f>
        <v>0.89008346673735972</v>
      </c>
      <c r="P15" s="33">
        <f>(VLOOKUP($A15,Goalies!$A1:$P68,16,FALSE)-AVERAGE(Goalies!P3:P68))/STDEV(Goalies!P3:P68)</f>
        <v>1.0093143641896678</v>
      </c>
    </row>
    <row r="16" spans="1:16" ht="21.25" customHeight="1" x14ac:dyDescent="0.15">
      <c r="A16" s="11" t="s">
        <v>710</v>
      </c>
      <c r="B16" s="12" t="s">
        <v>83</v>
      </c>
      <c r="C16" s="13">
        <v>30</v>
      </c>
      <c r="D16" s="12" t="s">
        <v>9</v>
      </c>
      <c r="E16" s="40">
        <f t="shared" si="0"/>
        <v>3.440393240554672</v>
      </c>
      <c r="F16" s="40">
        <f t="shared" si="1"/>
        <v>0.12742197187239526</v>
      </c>
      <c r="G16" s="42">
        <f>VLOOKUP(A16,Goalies!A1:G68,7,FALSE)</f>
        <v>27</v>
      </c>
      <c r="H16" s="43">
        <f>(VLOOKUP($A16,Goalies!$A1:$P68,8,FALSE)-AVERAGE(Goalies!H3:H68))/STDEV(Goalies!H3:H68)</f>
        <v>1.4618741468800907</v>
      </c>
      <c r="I16" s="33">
        <f>((VLOOKUP($A16,Goalies!$A1:$P68,9,FALSE)-AVERAGE(Goalies!I3:I68))/STDEV(Goalies!I3:I68))*-1</f>
        <v>7.4110679675222682E-2</v>
      </c>
      <c r="J16" s="33">
        <f>(VLOOKUP($A16,Goalies!$A1:$P68,10,FALSE)-AVERAGE(Goalies!J3:J68))/STDEV(Goalies!J3:J68)</f>
        <v>1.0850922062321162</v>
      </c>
      <c r="K16" s="33">
        <f>(VLOOKUP($A16,Goalies!$A1:$P68,11,FALSE)-AVERAGE(Goalies!K3:K68))/STDEV(Goalies!K3:K68)</f>
        <v>0.97473722985556499</v>
      </c>
      <c r="L16" s="33">
        <f>(VLOOKUP($A16,Goalies!$A1:$P68,12,FALSE)-AVERAGE(Goalies!L3:L68))/STDEV(Goalies!L3:L68)</f>
        <v>0.96594129612419155</v>
      </c>
      <c r="M16" s="33">
        <f>((VLOOKUP($A16,Goalies!$A1:$P68,13,FALSE)-AVERAGE(Goalies!M3:M68))/STDEV(Goalies!M3:M68))*-1</f>
        <v>-1.062714023850081</v>
      </c>
      <c r="N16" s="33">
        <f>(VLOOKUP($A16,Goalies!$A1:$P68,14,FALSE)-AVERAGE(Goalies!N3:N68))/STDEV(Goalies!N3:N68)</f>
        <v>0.95648383372905443</v>
      </c>
      <c r="O16" s="33">
        <f>((VLOOKUP($A16,Goalies!$A1:$P68,15,FALSE)-AVERAGE(Goalies!O3:O68))/STDEV(Goalies!O3:O68))*-1</f>
        <v>0.67558464173161481</v>
      </c>
      <c r="P16" s="33">
        <f>(VLOOKUP($A16,Goalies!$A1:$P68,16,FALSE)-AVERAGE(Goalies!P3:P68))/STDEV(Goalies!P3:P68)</f>
        <v>0.32819722208740182</v>
      </c>
    </row>
    <row r="17" spans="1:16" ht="21.25" customHeight="1" x14ac:dyDescent="0.15">
      <c r="A17" s="11" t="s">
        <v>718</v>
      </c>
      <c r="B17" s="12" t="s">
        <v>127</v>
      </c>
      <c r="C17" s="13">
        <v>33</v>
      </c>
      <c r="D17" s="12" t="s">
        <v>9</v>
      </c>
      <c r="E17" s="40">
        <f t="shared" si="0"/>
        <v>3.1468405430259772</v>
      </c>
      <c r="F17" s="40">
        <f t="shared" si="1"/>
        <v>0.1452933133604333</v>
      </c>
      <c r="G17" s="42">
        <f>VLOOKUP(A17,Goalies!A1:G68,7,FALSE)</f>
        <v>21.658536585365901</v>
      </c>
      <c r="H17" s="43">
        <f>(VLOOKUP($A17,Goalies!$A1:$P68,8,FALSE)-AVERAGE(Goalies!H3:H68))/STDEV(Goalies!H3:H68)</f>
        <v>0.10685364747949681</v>
      </c>
      <c r="I17" s="33">
        <f>((VLOOKUP($A17,Goalies!$A1:$P68,9,FALSE)-AVERAGE(Goalies!I3:I68))/STDEV(Goalies!I3:I68))*-1</f>
        <v>-0.20992863723817728</v>
      </c>
      <c r="J17" s="33">
        <f>(VLOOKUP($A17,Goalies!$A1:$P68,10,FALSE)-AVERAGE(Goalies!J3:J68))/STDEV(Goalies!J3:J68)</f>
        <v>0.1844678558988406</v>
      </c>
      <c r="K17" s="33">
        <f>(VLOOKUP($A17,Goalies!$A1:$P68,11,FALSE)-AVERAGE(Goalies!K3:K68))/STDEV(Goalies!K3:K68)</f>
        <v>0.57387052218971235</v>
      </c>
      <c r="L17" s="33">
        <f>(VLOOKUP($A17,Goalies!$A1:$P68,12,FALSE)-AVERAGE(Goalies!L3:L68))/STDEV(Goalies!L3:L68)</f>
        <v>0.19324293809163365</v>
      </c>
      <c r="M17" s="33">
        <f>((VLOOKUP($A17,Goalies!$A1:$P68,13,FALSE)-AVERAGE(Goalies!M3:M68))/STDEV(Goalies!M3:M68))*-1</f>
        <v>3.4331619904790209E-2</v>
      </c>
      <c r="N17" s="33">
        <f>(VLOOKUP($A17,Goalies!$A1:$P68,14,FALSE)-AVERAGE(Goalies!N3:N68))/STDEV(Goalies!N3:N68)</f>
        <v>0.21242425374443799</v>
      </c>
      <c r="O17" s="33">
        <f>((VLOOKUP($A17,Goalies!$A1:$P68,15,FALSE)-AVERAGE(Goalies!O3:O68))/STDEV(Goalies!O3:O68))*-1</f>
        <v>1.0721916219666536</v>
      </c>
      <c r="P17" s="33">
        <f>(VLOOKUP($A17,Goalies!$A1:$P68,16,FALSE)-AVERAGE(Goalies!P3:P68))/STDEV(Goalies!P3:P68)</f>
        <v>1.3939247513901141</v>
      </c>
    </row>
    <row r="18" spans="1:16" ht="21.25" customHeight="1" x14ac:dyDescent="0.15">
      <c r="A18" s="11" t="s">
        <v>711</v>
      </c>
      <c r="B18" s="12" t="s">
        <v>216</v>
      </c>
      <c r="C18" s="13">
        <v>28</v>
      </c>
      <c r="D18" s="12" t="s">
        <v>9</v>
      </c>
      <c r="E18" s="40">
        <f t="shared" si="0"/>
        <v>2.8465254095904151</v>
      </c>
      <c r="F18" s="40">
        <f t="shared" si="1"/>
        <v>0.10881822078620725</v>
      </c>
      <c r="G18" s="42">
        <f>VLOOKUP(A18,Goalies!A1:G68,7,FALSE)</f>
        <v>26.158536585365798</v>
      </c>
      <c r="H18" s="43">
        <f>(VLOOKUP($A18,Goalies!$A1:$P68,8,FALSE)-AVERAGE(Goalies!H3:H68))/STDEV(Goalies!H3:H68)</f>
        <v>0.54074893580508965</v>
      </c>
      <c r="I18" s="33">
        <f>((VLOOKUP($A18,Goalies!$A1:$P68,9,FALSE)-AVERAGE(Goalies!I3:I68))/STDEV(Goalies!I3:I68))*-1</f>
        <v>-1.0822107797577092</v>
      </c>
      <c r="J18" s="33">
        <f>(VLOOKUP($A18,Goalies!$A1:$P68,10,FALSE)-AVERAGE(Goalies!J3:J68))/STDEV(Goalies!J3:J68)</f>
        <v>0.94321302775495253</v>
      </c>
      <c r="K18" s="33">
        <f>(VLOOKUP($A18,Goalies!$A1:$P68,11,FALSE)-AVERAGE(Goalies!K3:K68))/STDEV(Goalies!K3:K68)</f>
        <v>0.79290744911555067</v>
      </c>
      <c r="L18" s="33">
        <f>(VLOOKUP($A18,Goalies!$A1:$P68,12,FALSE)-AVERAGE(Goalies!L3:L68))/STDEV(Goalies!L3:L68)</f>
        <v>1.0187903681965862</v>
      </c>
      <c r="M18" s="33">
        <f>((VLOOKUP($A18,Goalies!$A1:$P68,13,FALSE)-AVERAGE(Goalies!M3:M68))/STDEV(Goalies!M3:M68))*-1</f>
        <v>-0.9524048073577811</v>
      </c>
      <c r="N18" s="33">
        <f>(VLOOKUP($A18,Goalies!$A1:$P68,14,FALSE)-AVERAGE(Goalies!N3:N68))/STDEV(Goalies!N3:N68)</f>
        <v>1.0231912039015645</v>
      </c>
      <c r="O18" s="33">
        <f>((VLOOKUP($A18,Goalies!$A1:$P68,15,FALSE)-AVERAGE(Goalies!O3:O68))/STDEV(Goalies!O3:O68))*-1</f>
        <v>0.5383637680889698</v>
      </c>
      <c r="P18" s="33">
        <f>(VLOOKUP($A18,Goalies!$A1:$P68,16,FALSE)-AVERAGE(Goalies!P3:P68))/STDEV(Goalies!P3:P68)</f>
        <v>0.97450525658080533</v>
      </c>
    </row>
    <row r="19" spans="1:16" ht="21.25" customHeight="1" x14ac:dyDescent="0.15">
      <c r="A19" s="11" t="s">
        <v>715</v>
      </c>
      <c r="B19" s="12" t="s">
        <v>69</v>
      </c>
      <c r="C19" s="13">
        <v>34</v>
      </c>
      <c r="D19" s="12" t="s">
        <v>9</v>
      </c>
      <c r="E19" s="40">
        <f t="shared" si="0"/>
        <v>2.6238254037177291</v>
      </c>
      <c r="F19" s="40">
        <f t="shared" si="1"/>
        <v>0.10630122683046132</v>
      </c>
      <c r="G19" s="42">
        <f>VLOOKUP(A19,Goalies!A1:G68,7,FALSE)</f>
        <v>24.6829268292683</v>
      </c>
      <c r="H19" s="43">
        <f>(VLOOKUP($A19,Goalies!$A1:$P68,8,FALSE)-AVERAGE(Goalies!H3:H68))/STDEV(Goalies!H3:H68)</f>
        <v>1.156445190678036</v>
      </c>
      <c r="I19" s="33">
        <f>((VLOOKUP($A19,Goalies!$A1:$P68,9,FALSE)-AVERAGE(Goalies!I3:I68))/STDEV(Goalies!I3:I68))*-1</f>
        <v>0.39442810118690586</v>
      </c>
      <c r="J19" s="33">
        <f>(VLOOKUP($A19,Goalies!$A1:$P68,10,FALSE)-AVERAGE(Goalies!J3:J68))/STDEV(Goalies!J3:J68)</f>
        <v>0.69441041042544427</v>
      </c>
      <c r="K19" s="33">
        <f>(VLOOKUP($A19,Goalies!$A1:$P68,11,FALSE)-AVERAGE(Goalies!K3:K68))/STDEV(Goalies!K3:K68)</f>
        <v>0.71474038221939085</v>
      </c>
      <c r="L19" s="33">
        <f>(VLOOKUP($A19,Goalies!$A1:$P68,12,FALSE)-AVERAGE(Goalies!L3:L68))/STDEV(Goalies!L3:L68)</f>
        <v>0.5294586162714835</v>
      </c>
      <c r="M19" s="33">
        <f>((VLOOKUP($A19,Goalies!$A1:$P68,13,FALSE)-AVERAGE(Goalies!M3:M68))/STDEV(Goalies!M3:M68))*-1</f>
        <v>-0.63218137672282304</v>
      </c>
      <c r="N19" s="33">
        <f>(VLOOKUP($A19,Goalies!$A1:$P68,14,FALSE)-AVERAGE(Goalies!N3:N68))/STDEV(Goalies!N3:N68)</f>
        <v>0.52003512926180162</v>
      </c>
      <c r="O19" s="33">
        <f>((VLOOKUP($A19,Goalies!$A1:$P68,15,FALSE)-AVERAGE(Goalies!O3:O68))/STDEV(Goalies!O3:O68))*-1</f>
        <v>0.68126352053808337</v>
      </c>
      <c r="P19" s="33">
        <f>(VLOOKUP($A19,Goalies!$A1:$P68,16,FALSE)-AVERAGE(Goalies!P3:P68))/STDEV(Goalies!P3:P68)</f>
        <v>7.1376310282219094E-2</v>
      </c>
    </row>
    <row r="20" spans="1:16" ht="21.25" customHeight="1" x14ac:dyDescent="0.15">
      <c r="A20" s="11" t="s">
        <v>714</v>
      </c>
      <c r="B20" s="12" t="s">
        <v>153</v>
      </c>
      <c r="C20" s="13">
        <v>26</v>
      </c>
      <c r="D20" s="12" t="s">
        <v>9</v>
      </c>
      <c r="E20" s="40">
        <f t="shared" si="0"/>
        <v>2.6048398052745396</v>
      </c>
      <c r="F20" s="40">
        <f t="shared" si="1"/>
        <v>0.11124836668359997</v>
      </c>
      <c r="G20" s="42">
        <f>VLOOKUP(A20,Goalies!A1:G68,7,FALSE)</f>
        <v>23.414634146341498</v>
      </c>
      <c r="H20" s="43">
        <f>(VLOOKUP($A20,Goalies!$A1:$P68,8,FALSE)-AVERAGE(Goalies!H3:H68))/STDEV(Goalies!H3:H68)</f>
        <v>-3.280274453166783E-2</v>
      </c>
      <c r="I20" s="33">
        <f>((VLOOKUP($A20,Goalies!$A1:$P68,9,FALSE)-AVERAGE(Goalies!I3:I68))/STDEV(Goalies!I3:I68))*-1</f>
        <v>-1.035669939382222</v>
      </c>
      <c r="J20" s="33">
        <f>(VLOOKUP($A20,Goalies!$A1:$P68,10,FALSE)-AVERAGE(Goalies!J3:J68))/STDEV(Goalies!J3:J68)</f>
        <v>0.48056353272074154</v>
      </c>
      <c r="K20" s="33">
        <f>(VLOOKUP($A20,Goalies!$A1:$P68,11,FALSE)-AVERAGE(Goalies!K3:K68))/STDEV(Goalies!K3:K68)</f>
        <v>0.60556197439522541</v>
      </c>
      <c r="L20" s="33">
        <f>(VLOOKUP($A20,Goalies!$A1:$P68,12,FALSE)-AVERAGE(Goalies!L3:L68))/STDEV(Goalies!L3:L68)</f>
        <v>0.55911348995841204</v>
      </c>
      <c r="M20" s="33">
        <f>((VLOOKUP($A20,Goalies!$A1:$P68,13,FALSE)-AVERAGE(Goalies!M3:M68))/STDEV(Goalies!M3:M68))*-1</f>
        <v>-0.37906758780362676</v>
      </c>
      <c r="N20" s="33">
        <f>(VLOOKUP($A20,Goalies!$A1:$P68,14,FALSE)-AVERAGE(Goalies!N3:N68))/STDEV(Goalies!N3:N68)</f>
        <v>0.57378461233756417</v>
      </c>
      <c r="O20" s="33">
        <f>((VLOOKUP($A20,Goalies!$A1:$P68,15,FALSE)-AVERAGE(Goalies!O3:O68))/STDEV(Goalies!O3:O68))*-1</f>
        <v>0.74378615752423993</v>
      </c>
      <c r="P20" s="33">
        <f>(VLOOKUP($A20,Goalies!$A1:$P68,16,FALSE)-AVERAGE(Goalies!P3:P68))/STDEV(Goalies!P3:P68)</f>
        <v>1.2882944178867421</v>
      </c>
    </row>
    <row r="21" spans="1:16" ht="21.25" customHeight="1" x14ac:dyDescent="0.15">
      <c r="A21" s="11" t="s">
        <v>732</v>
      </c>
      <c r="B21" s="12" t="s">
        <v>69</v>
      </c>
      <c r="C21" s="13">
        <v>28</v>
      </c>
      <c r="D21" s="12" t="s">
        <v>9</v>
      </c>
      <c r="E21" s="40">
        <f t="shared" si="0"/>
        <v>1.9152319228766777</v>
      </c>
      <c r="F21" s="40">
        <f t="shared" si="1"/>
        <v>9.9147107118615935E-2</v>
      </c>
      <c r="G21" s="42">
        <f>VLOOKUP(A21,Goalies!A1:G68,7,FALSE)</f>
        <v>19.3170731707317</v>
      </c>
      <c r="H21" s="43">
        <f>(VLOOKUP($A21,Goalies!$A1:$P68,8,FALSE)-AVERAGE(Goalies!H3:H68))/STDEV(Goalies!H3:H68)</f>
        <v>0.31031273724174324</v>
      </c>
      <c r="I21" s="33">
        <f>((VLOOKUP($A21,Goalies!$A1:$P68,9,FALSE)-AVERAGE(Goalies!I3:I68))/STDEV(Goalies!I3:I68))*-1</f>
        <v>0.91815642929950914</v>
      </c>
      <c r="J21" s="33">
        <f>(VLOOKUP($A21,Goalies!$A1:$P68,10,FALSE)-AVERAGE(Goalies!J3:J68))/STDEV(Goalies!J3:J68)</f>
        <v>-0.21032637986371197</v>
      </c>
      <c r="K21" s="33">
        <f>(VLOOKUP($A21,Goalies!$A1:$P68,11,FALSE)-AVERAGE(Goalies!K3:K68))/STDEV(Goalies!K3:K68)</f>
        <v>0.22814835998094302</v>
      </c>
      <c r="L21" s="33">
        <f>(VLOOKUP($A21,Goalies!$A1:$P68,12,FALSE)-AVERAGE(Goalies!L3:L68))/STDEV(Goalies!L3:L68)</f>
        <v>-0.34190344450551602</v>
      </c>
      <c r="M21" s="33">
        <f>((VLOOKUP($A21,Goalies!$A1:$P68,13,FALSE)-AVERAGE(Goalies!M3:M68))/STDEV(Goalies!M3:M68))*-1</f>
        <v>0.42568297911694075</v>
      </c>
      <c r="N21" s="33">
        <f>(VLOOKUP($A21,Goalies!$A1:$P68,14,FALSE)-AVERAGE(Goalies!N3:N68))/STDEV(Goalies!N3:N68)</f>
        <v>-0.33432935641276557</v>
      </c>
      <c r="O21" s="33">
        <f>((VLOOKUP($A21,Goalies!$A1:$P68,15,FALSE)-AVERAGE(Goalies!O3:O68))/STDEV(Goalies!O3:O68))*-1</f>
        <v>0.94867523077069471</v>
      </c>
      <c r="P21" s="33">
        <f>(VLOOKUP($A21,Goalies!$A1:$P68,16,FALSE)-AVERAGE(Goalies!P3:P68))/STDEV(Goalies!P3:P68)</f>
        <v>0.42809559488329685</v>
      </c>
    </row>
    <row r="22" spans="1:16" ht="21.25" customHeight="1" x14ac:dyDescent="0.15">
      <c r="A22" s="11" t="s">
        <v>712</v>
      </c>
      <c r="B22" s="12" t="s">
        <v>72</v>
      </c>
      <c r="C22" s="13">
        <v>34</v>
      </c>
      <c r="D22" s="12" t="s">
        <v>9</v>
      </c>
      <c r="E22" s="40">
        <f t="shared" si="0"/>
        <v>1.9092617776162752</v>
      </c>
      <c r="F22" s="40">
        <f t="shared" si="1"/>
        <v>7.9070437254815218E-2</v>
      </c>
      <c r="G22" s="42">
        <f>VLOOKUP(A22,Goalies!A1:G68,7,FALSE)</f>
        <v>24.1463414634147</v>
      </c>
      <c r="H22" s="43">
        <f>(VLOOKUP($A22,Goalies!$A1:$P68,8,FALSE)-AVERAGE(Goalies!H3:H68))/STDEV(Goalies!H3:H68)</f>
        <v>0.91256394087272052</v>
      </c>
      <c r="I22" s="33">
        <f>((VLOOKUP($A22,Goalies!$A1:$P68,9,FALSE)-AVERAGE(Goalies!I3:I68))/STDEV(Goalies!I3:I68))*-1</f>
        <v>0.19662761902715165</v>
      </c>
      <c r="J22" s="33">
        <f>(VLOOKUP($A22,Goalies!$A1:$P68,10,FALSE)-AVERAGE(Goalies!J3:J68))/STDEV(Goalies!J3:J68)</f>
        <v>0.60393673139653947</v>
      </c>
      <c r="K22" s="33">
        <f>(VLOOKUP($A22,Goalies!$A1:$P68,11,FALSE)-AVERAGE(Goalies!K3:K68))/STDEV(Goalies!K3:K68)</f>
        <v>0.3563005317230602</v>
      </c>
      <c r="L22" s="33">
        <f>(VLOOKUP($A22,Goalies!$A1:$P68,12,FALSE)-AVERAGE(Goalies!L3:L68))/STDEV(Goalies!L3:L68)</f>
        <v>0.66494104474126892</v>
      </c>
      <c r="M22" s="33">
        <f>((VLOOKUP($A22,Goalies!$A1:$P68,13,FALSE)-AVERAGE(Goalies!M3:M68))/STDEV(Goalies!M3:M68))*-1</f>
        <v>-0.68956822141158303</v>
      </c>
      <c r="N22" s="33">
        <f>(VLOOKUP($A22,Goalies!$A1:$P68,14,FALSE)-AVERAGE(Goalies!N3:N68))/STDEV(Goalies!N3:N68)</f>
        <v>0.66201406093261217</v>
      </c>
      <c r="O22" s="33">
        <f>((VLOOKUP($A22,Goalies!$A1:$P68,15,FALSE)-AVERAGE(Goalies!O3:O68))/STDEV(Goalies!O3:O68))*-1</f>
        <v>0.16834836569120656</v>
      </c>
      <c r="P22" s="33">
        <f>(VLOOKUP($A22,Goalies!$A1:$P68,16,FALSE)-AVERAGE(Goalies!P3:P68))/STDEV(Goalies!P3:P68)</f>
        <v>0.47204893932928793</v>
      </c>
    </row>
    <row r="23" spans="1:16" ht="21.25" customHeight="1" x14ac:dyDescent="0.15">
      <c r="A23" s="11" t="s">
        <v>707</v>
      </c>
      <c r="B23" s="12" t="s">
        <v>138</v>
      </c>
      <c r="C23" s="13">
        <v>27</v>
      </c>
      <c r="D23" s="12" t="s">
        <v>9</v>
      </c>
      <c r="E23" s="40">
        <f t="shared" si="0"/>
        <v>1.5388174448832075</v>
      </c>
      <c r="F23" s="40">
        <f t="shared" si="1"/>
        <v>5.3354346926183183E-2</v>
      </c>
      <c r="G23" s="42">
        <f>VLOOKUP(A23,Goalies!A1:G68,7,FALSE)</f>
        <v>28.841463414634099</v>
      </c>
      <c r="H23" s="43">
        <f>(VLOOKUP($A23,Goalies!$A1:$P68,8,FALSE)-AVERAGE(Goalies!H3:H68))/STDEV(Goalies!H3:H68)</f>
        <v>0.2213109405509332</v>
      </c>
      <c r="I23" s="33">
        <f>((VLOOKUP($A23,Goalies!$A1:$P68,9,FALSE)-AVERAGE(Goalies!I3:I68))/STDEV(Goalies!I3:I68))*-1</f>
        <v>-2.510377888455178</v>
      </c>
      <c r="J23" s="33">
        <f>(VLOOKUP($A23,Goalies!$A1:$P68,10,FALSE)-AVERAGE(Goalies!J3:J68))/STDEV(Goalies!J3:J68)</f>
        <v>1.3955814228995169</v>
      </c>
      <c r="K23" s="33">
        <f>(VLOOKUP($A23,Goalies!$A1:$P68,11,FALSE)-AVERAGE(Goalies!K3:K68))/STDEV(Goalies!K3:K68)</f>
        <v>0.64130284459100706</v>
      </c>
      <c r="L23" s="33">
        <f>(VLOOKUP($A23,Goalies!$A1:$P68,12,FALSE)-AVERAGE(Goalies!L3:L68))/STDEV(Goalies!L3:L68)</f>
        <v>1.6448026697149114</v>
      </c>
      <c r="M23" s="33">
        <f>((VLOOKUP($A23,Goalies!$A1:$P68,13,FALSE)-AVERAGE(Goalies!M3:M68))/STDEV(Goalies!M3:M68))*-1</f>
        <v>-1.6893461982341544</v>
      </c>
      <c r="N23" s="33">
        <f>(VLOOKUP($A23,Goalies!$A1:$P68,14,FALSE)-AVERAGE(Goalies!N3:N68))/STDEV(Goalies!N3:N68)</f>
        <v>1.6389598523987303</v>
      </c>
      <c r="O23" s="33">
        <f>((VLOOKUP($A23,Goalies!$A1:$P68,15,FALSE)-AVERAGE(Goalies!O3:O68))/STDEV(Goalies!O3:O68))*-1</f>
        <v>-0.10813722010924211</v>
      </c>
      <c r="P23" s="33">
        <f>(VLOOKUP($A23,Goalies!$A1:$P68,16,FALSE)-AVERAGE(Goalies!P3:P68))/STDEV(Goalies!P3:P68)</f>
        <v>0.78434087985050949</v>
      </c>
    </row>
    <row r="24" spans="1:16" ht="21.25" customHeight="1" x14ac:dyDescent="0.15">
      <c r="A24" s="11" t="s">
        <v>721</v>
      </c>
      <c r="B24" s="12" t="s">
        <v>135</v>
      </c>
      <c r="C24" s="13">
        <v>36</v>
      </c>
      <c r="D24" s="12" t="s">
        <v>9</v>
      </c>
      <c r="E24" s="40">
        <f t="shared" si="0"/>
        <v>1.3050307919461779</v>
      </c>
      <c r="F24" s="40">
        <f t="shared" si="1"/>
        <v>5.8158980945427499E-2</v>
      </c>
      <c r="G24" s="42">
        <f>VLOOKUP(A24,Goalies!A1:G68,7,FALSE)</f>
        <v>22.439024390243901</v>
      </c>
      <c r="H24" s="43">
        <f>(VLOOKUP($A24,Goalies!$A1:$P68,8,FALSE)-AVERAGE(Goalies!H3:H68))/STDEV(Goalies!H3:H68)</f>
        <v>0.23304250398355025</v>
      </c>
      <c r="I24" s="33">
        <f>((VLOOKUP($A24,Goalies!$A1:$P68,9,FALSE)-AVERAGE(Goalies!I3:I68))/STDEV(Goalies!I3:I68))*-1</f>
        <v>-0.28121428549024974</v>
      </c>
      <c r="J24" s="33">
        <f>(VLOOKUP($A24,Goalies!$A1:$P68,10,FALSE)-AVERAGE(Goalies!J3:J68))/STDEV(Goalies!J3:J68)</f>
        <v>0.31606593448634451</v>
      </c>
      <c r="K24" s="33">
        <f>(VLOOKUP($A24,Goalies!$A1:$P68,11,FALSE)-AVERAGE(Goalies!K3:K68))/STDEV(Goalies!K3:K68)</f>
        <v>0.43989397374828193</v>
      </c>
      <c r="L24" s="33">
        <f>(VLOOKUP($A24,Goalies!$A1:$P68,12,FALSE)-AVERAGE(Goalies!L3:L68))/STDEV(Goalies!L3:L68)</f>
        <v>0.1583579924419497</v>
      </c>
      <c r="M24" s="33">
        <f>((VLOOKUP($A24,Goalies!$A1:$P68,13,FALSE)-AVERAGE(Goalies!M3:M68))/STDEV(Goalies!M3:M68))*-1</f>
        <v>-0.22739107221345611</v>
      </c>
      <c r="N24" s="33">
        <f>(VLOOKUP($A24,Goalies!$A1:$P68,14,FALSE)-AVERAGE(Goalies!N3:N68))/STDEV(Goalies!N3:N68)</f>
        <v>0.1522701749916279</v>
      </c>
      <c r="O24" s="33">
        <f>((VLOOKUP($A24,Goalies!$A1:$P68,15,FALSE)-AVERAGE(Goalies!O3:O68))/STDEV(Goalies!O3:O68))*-1</f>
        <v>0.64508089551355152</v>
      </c>
      <c r="P24" s="33">
        <f>(VLOOKUP($A24,Goalies!$A1:$P68,16,FALSE)-AVERAGE(Goalies!P3:P68))/STDEV(Goalies!P3:P68)</f>
        <v>-1.298658129920572E-2</v>
      </c>
    </row>
    <row r="25" spans="1:16" ht="21.25" customHeight="1" x14ac:dyDescent="0.15">
      <c r="A25" s="11" t="s">
        <v>719</v>
      </c>
      <c r="B25" s="12" t="s">
        <v>186</v>
      </c>
      <c r="C25" s="13">
        <v>30</v>
      </c>
      <c r="D25" s="12" t="s">
        <v>9</v>
      </c>
      <c r="E25" s="40">
        <f t="shared" si="0"/>
        <v>1.1946770967391322</v>
      </c>
      <c r="F25" s="40">
        <f t="shared" si="1"/>
        <v>4.9778212364130513E-2</v>
      </c>
      <c r="G25" s="42">
        <f>VLOOKUP(A25,Goalies!A1:G68,7,FALSE)</f>
        <v>24</v>
      </c>
      <c r="H25" s="43">
        <f>(VLOOKUP($A25,Goalies!$A1:$P68,8,FALSE)-AVERAGE(Goalies!H3:H68))/STDEV(Goalies!H3:H68)</f>
        <v>9.5933685219443926E-2</v>
      </c>
      <c r="I25" s="33">
        <f>((VLOOKUP($A25,Goalies!$A1:$P68,9,FALSE)-AVERAGE(Goalies!I3:I68))/STDEV(Goalies!I3:I68))*-1</f>
        <v>-1.0355791253326654</v>
      </c>
      <c r="J25" s="33">
        <f>(VLOOKUP($A25,Goalies!$A1:$P68,10,FALSE)-AVERAGE(Goalies!J3:J68))/STDEV(Goalies!J3:J68)</f>
        <v>0.57926209166136622</v>
      </c>
      <c r="K25" s="33">
        <f>(VLOOKUP($A25,Goalies!$A1:$P68,11,FALSE)-AVERAGE(Goalies!K3:K68))/STDEV(Goalies!K3:K68)</f>
        <v>0.57876705660567318</v>
      </c>
      <c r="L25" s="33">
        <f>(VLOOKUP($A25,Goalies!$A1:$P68,12,FALSE)-AVERAGE(Goalies!L3:L68))/STDEV(Goalies!L3:L68)</f>
        <v>0.41921070253937132</v>
      </c>
      <c r="M25" s="33">
        <f>((VLOOKUP($A25,Goalies!$A1:$P68,13,FALSE)-AVERAGE(Goalies!M3:M68))/STDEV(Goalies!M3:M68))*-1</f>
        <v>-0.53654559412780967</v>
      </c>
      <c r="N25" s="33">
        <f>(VLOOKUP($A25,Goalies!$A1:$P68,14,FALSE)-AVERAGE(Goalies!N3:N68))/STDEV(Goalies!N3:N68)</f>
        <v>0.40867705601004467</v>
      </c>
      <c r="O25" s="33">
        <f>((VLOOKUP($A25,Goalies!$A1:$P68,15,FALSE)-AVERAGE(Goalies!O3:O68))/STDEV(Goalies!O3:O68))*-1</f>
        <v>0.580168461419306</v>
      </c>
      <c r="P25" s="33">
        <f>(VLOOKUP($A25,Goalies!$A1:$P68,16,FALSE)-AVERAGE(Goalies!P3:P68))/STDEV(Goalies!P3:P68)</f>
        <v>-6.0192106505290943E-2</v>
      </c>
    </row>
    <row r="26" spans="1:16" ht="21.25" customHeight="1" x14ac:dyDescent="0.15">
      <c r="A26" s="11" t="s">
        <v>716</v>
      </c>
      <c r="B26" s="12" t="s">
        <v>58</v>
      </c>
      <c r="C26" s="13">
        <v>39</v>
      </c>
      <c r="D26" s="12" t="s">
        <v>9</v>
      </c>
      <c r="E26" s="40">
        <f t="shared" si="0"/>
        <v>1.1589069407376753</v>
      </c>
      <c r="F26" s="40">
        <f t="shared" si="1"/>
        <v>5.0280618592851468E-2</v>
      </c>
      <c r="G26" s="42">
        <f>VLOOKUP(A26,Goalies!A1:G68,7,FALSE)</f>
        <v>23.048780487804901</v>
      </c>
      <c r="H26" s="43">
        <f>(VLOOKUP($A26,Goalies!$A1:$P68,8,FALSE)-AVERAGE(Goalies!H3:H68))/STDEV(Goalies!H3:H68)</f>
        <v>0.43560083668725108</v>
      </c>
      <c r="I26" s="33">
        <f>((VLOOKUP($A26,Goalies!$A1:$P68,9,FALSE)-AVERAGE(Goalies!I3:I68))/STDEV(Goalies!I3:I68))*-1</f>
        <v>-0.1735881334234794</v>
      </c>
      <c r="J26" s="33">
        <f>(VLOOKUP($A26,Goalies!$A1:$P68,10,FALSE)-AVERAGE(Goalies!J3:J68))/STDEV(Goalies!J3:J68)</f>
        <v>0.41887693338283599</v>
      </c>
      <c r="K26" s="33">
        <f>(VLOOKUP($A26,Goalies!$A1:$P68,11,FALSE)-AVERAGE(Goalies!K3:K68))/STDEV(Goalies!K3:K68)</f>
        <v>0.1732773981023478</v>
      </c>
      <c r="L26" s="33">
        <f>(VLOOKUP($A26,Goalies!$A1:$P68,12,FALSE)-AVERAGE(Goalies!L3:L68))/STDEV(Goalies!L3:L68)</f>
        <v>0.51858731424801818</v>
      </c>
      <c r="M26" s="33">
        <f>((VLOOKUP($A26,Goalies!$A1:$P68,13,FALSE)-AVERAGE(Goalies!M3:M68))/STDEV(Goalies!M3:M68))*-1</f>
        <v>-0.51716579504379745</v>
      </c>
      <c r="N26" s="33">
        <f>(VLOOKUP($A26,Goalies!$A1:$P68,14,FALSE)-AVERAGE(Goalies!N3:N68))/STDEV(Goalies!N3:N68)</f>
        <v>0.51806497056712708</v>
      </c>
      <c r="O26" s="33">
        <f>((VLOOKUP($A26,Goalies!$A1:$P68,15,FALSE)-AVERAGE(Goalies!O3:O68))/STDEV(Goalies!O3:O68))*-1</f>
        <v>3.8900095920365051E-2</v>
      </c>
      <c r="P26" s="33">
        <f>(VLOOKUP($A26,Goalies!$A1:$P68,16,FALSE)-AVERAGE(Goalies!P3:P68))/STDEV(Goalies!P3:P68)</f>
        <v>0.51112861002771148</v>
      </c>
    </row>
    <row r="27" spans="1:16" ht="21.25" customHeight="1" x14ac:dyDescent="0.15">
      <c r="A27" s="11" t="s">
        <v>735</v>
      </c>
      <c r="B27" s="12" t="s">
        <v>68</v>
      </c>
      <c r="C27" s="13">
        <v>26</v>
      </c>
      <c r="D27" s="12" t="s">
        <v>9</v>
      </c>
      <c r="E27" s="40">
        <f t="shared" si="0"/>
        <v>0.97024506606367222</v>
      </c>
      <c r="F27" s="40">
        <f t="shared" si="1"/>
        <v>4.972505963576325E-2</v>
      </c>
      <c r="G27" s="42">
        <f>VLOOKUP(A27,Goalies!A1:G68,7,FALSE)</f>
        <v>19.512195121951201</v>
      </c>
      <c r="H27" s="43">
        <f>(VLOOKUP($A27,Goalies!$A1:$P68,8,FALSE)-AVERAGE(Goalies!H3:H68))/STDEV(Goalies!H3:H68)</f>
        <v>0.12445071136759182</v>
      </c>
      <c r="I27" s="33">
        <f>((VLOOKUP($A27,Goalies!$A1:$P68,9,FALSE)-AVERAGE(Goalies!I3:I68))/STDEV(Goalies!I3:I68))*-1</f>
        <v>0.55883522598837221</v>
      </c>
      <c r="J27" s="33">
        <f>(VLOOKUP($A27,Goalies!$A1:$P68,10,FALSE)-AVERAGE(Goalies!J3:J68))/STDEV(Goalies!J3:J68)</f>
        <v>-0.1774268602168321</v>
      </c>
      <c r="K27" s="33">
        <f>(VLOOKUP($A27,Goalies!$A1:$P68,11,FALSE)-AVERAGE(Goalies!K3:K68))/STDEV(Goalies!K3:K68)</f>
        <v>0.1642646182959735</v>
      </c>
      <c r="L27" s="33">
        <f>(VLOOKUP($A27,Goalies!$A1:$P68,12,FALSE)-AVERAGE(Goalies!L3:L68))/STDEV(Goalies!L3:L68)</f>
        <v>-0.35213971611148548</v>
      </c>
      <c r="M27" s="33">
        <f>((VLOOKUP($A27,Goalies!$A1:$P68,13,FALSE)-AVERAGE(Goalies!M3:M68))/STDEV(Goalies!M3:M68))*-1</f>
        <v>0.34424494251485716</v>
      </c>
      <c r="N27" s="33">
        <f>(VLOOKUP($A27,Goalies!$A1:$P68,14,FALSE)-AVERAGE(Goalies!N3:N68))/STDEV(Goalies!N3:N68)</f>
        <v>-0.3523763885761102</v>
      </c>
      <c r="O27" s="33">
        <f>((VLOOKUP($A27,Goalies!$A1:$P68,15,FALSE)-AVERAGE(Goalies!O3:O68))/STDEV(Goalies!O3:O68))*-1</f>
        <v>0.76225146389363108</v>
      </c>
      <c r="P27" s="33">
        <f>(VLOOKUP($A27,Goalies!$A1:$P68,16,FALSE)-AVERAGE(Goalies!P3:P68))/STDEV(Goalies!P3:P68)</f>
        <v>-8.0721727493524215E-2</v>
      </c>
    </row>
    <row r="28" spans="1:16" ht="21.25" customHeight="1" x14ac:dyDescent="0.15">
      <c r="A28" s="11" t="s">
        <v>720</v>
      </c>
      <c r="B28" s="12" t="s">
        <v>122</v>
      </c>
      <c r="C28" s="13">
        <v>28</v>
      </c>
      <c r="D28" s="12" t="s">
        <v>9</v>
      </c>
      <c r="E28" s="40">
        <f t="shared" si="0"/>
        <v>0.52522011907358235</v>
      </c>
      <c r="F28" s="40">
        <f t="shared" si="1"/>
        <v>2.5010481860646777E-2</v>
      </c>
      <c r="G28" s="42">
        <f>VLOOKUP(A28,Goalies!A1:G68,7,FALSE)</f>
        <v>21</v>
      </c>
      <c r="H28" s="43">
        <f>(VLOOKUP($A28,Goalies!$A1:$P68,8,FALSE)-AVERAGE(Goalies!H3:H68))/STDEV(Goalies!H3:H68)</f>
        <v>0.18643591375566682</v>
      </c>
      <c r="I28" s="33">
        <f>((VLOOKUP($A28,Goalies!$A1:$P68,9,FALSE)-AVERAGE(Goalies!I3:I68))/STDEV(Goalies!I3:I68))*-1</f>
        <v>0.14246674578196078</v>
      </c>
      <c r="J28" s="33">
        <f>(VLOOKUP($A28,Goalies!$A1:$P68,10,FALSE)-AVERAGE(Goalies!J3:J68))/STDEV(Goalies!J3:J68)</f>
        <v>7.3431977090616121E-2</v>
      </c>
      <c r="K28" s="33">
        <f>(VLOOKUP($A28,Goalies!$A1:$P68,11,FALSE)-AVERAGE(Goalies!K3:K68))/STDEV(Goalies!K3:K68)</f>
        <v>-1.3008513408720952E-2</v>
      </c>
      <c r="L28" s="33">
        <f>(VLOOKUP($A28,Goalies!$A1:$P68,12,FALSE)-AVERAGE(Goalies!L3:L68))/STDEV(Goalies!L3:L68)</f>
        <v>0.1130045491126318</v>
      </c>
      <c r="M28" s="33">
        <f>((VLOOKUP($A28,Goalies!$A1:$P68,13,FALSE)-AVERAGE(Goalies!M3:M68))/STDEV(Goalies!M3:M68))*-1</f>
        <v>-0.11351533350467959</v>
      </c>
      <c r="N28" s="33">
        <f>(VLOOKUP($A28,Goalies!$A1:$P68,14,FALSE)-AVERAGE(Goalies!N3:N68))/STDEV(Goalies!N3:N68)</f>
        <v>0.11282070085231147</v>
      </c>
      <c r="O28" s="33">
        <f>((VLOOKUP($A28,Goalies!$A1:$P68,15,FALSE)-AVERAGE(Goalies!O3:O68))/STDEV(Goalies!O3:O68))*-1</f>
        <v>6.916657323527696E-2</v>
      </c>
      <c r="P28" s="33">
        <f>(VLOOKUP($A28,Goalies!$A1:$P68,16,FALSE)-AVERAGE(Goalies!P3:P68))/STDEV(Goalies!P3:P68)</f>
        <v>0.28262614549135956</v>
      </c>
    </row>
    <row r="29" spans="1:16" ht="21.25" customHeight="1" x14ac:dyDescent="0.15">
      <c r="A29" s="11" t="s">
        <v>726</v>
      </c>
      <c r="B29" s="12" t="s">
        <v>100</v>
      </c>
      <c r="C29" s="13">
        <v>33</v>
      </c>
      <c r="D29" s="12" t="s">
        <v>9</v>
      </c>
      <c r="E29" s="40">
        <f t="shared" si="0"/>
        <v>0.44387896695946122</v>
      </c>
      <c r="F29" s="40">
        <f t="shared" si="1"/>
        <v>2.0680724596974842E-2</v>
      </c>
      <c r="G29" s="42">
        <f>VLOOKUP(A29,Goalies!A1:G68,7,FALSE)</f>
        <v>21.4634146341464</v>
      </c>
      <c r="H29" s="43">
        <f>(VLOOKUP($A29,Goalies!$A1:$P68,8,FALSE)-AVERAGE(Goalies!H3:H68))/STDEV(Goalies!H3:H68)</f>
        <v>-0.17837748940178377</v>
      </c>
      <c r="I29" s="33">
        <f>((VLOOKUP($A29,Goalies!$A1:$P68,9,FALSE)-AVERAGE(Goalies!I3:I68))/STDEV(Goalies!I3:I68))*-1</f>
        <v>-0.59058617972122152</v>
      </c>
      <c r="J29" s="33">
        <f>(VLOOKUP($A29,Goalies!$A1:$P68,10,FALSE)-AVERAGE(Goalies!J3:J68))/STDEV(Goalies!J3:J68)</f>
        <v>0.15156833625196131</v>
      </c>
      <c r="K29" s="33">
        <f>(VLOOKUP($A29,Goalies!$A1:$P68,11,FALSE)-AVERAGE(Goalies!K3:K68))/STDEV(Goalies!K3:K68)</f>
        <v>0.15298206535431214</v>
      </c>
      <c r="L29" s="33">
        <f>(VLOOKUP($A29,Goalies!$A1:$P68,12,FALSE)-AVERAGE(Goalies!L3:L68))/STDEV(Goalies!L3:L68)</f>
        <v>0.11463075349597467</v>
      </c>
      <c r="M29" s="33">
        <f>((VLOOKUP($A29,Goalies!$A1:$P68,13,FALSE)-AVERAGE(Goalies!M3:M68))/STDEV(Goalies!M3:M68))*-1</f>
        <v>-0.13957834621280082</v>
      </c>
      <c r="N29" s="33">
        <f>(VLOOKUP($A29,Goalies!$A1:$P68,14,FALSE)-AVERAGE(Goalies!N3:N68))/STDEV(Goalies!N3:N68)</f>
        <v>0.11235945492876623</v>
      </c>
      <c r="O29" s="33">
        <f>((VLOOKUP($A29,Goalies!$A1:$P68,15,FALSE)-AVERAGE(Goalies!O3:O68))/STDEV(Goalies!O3:O68))*-1</f>
        <v>0.30214144076831362</v>
      </c>
      <c r="P29" s="33">
        <f>(VLOOKUP($A29,Goalies!$A1:$P68,16,FALSE)-AVERAGE(Goalies!P3:P68))/STDEV(Goalies!P3:P68)</f>
        <v>0.16713295023861924</v>
      </c>
    </row>
    <row r="30" spans="1:16" ht="21.25" customHeight="1" x14ac:dyDescent="0.15">
      <c r="A30" s="11" t="s">
        <v>723</v>
      </c>
      <c r="B30" s="12" t="s">
        <v>94</v>
      </c>
      <c r="C30" s="13">
        <v>32</v>
      </c>
      <c r="D30" s="12" t="s">
        <v>9</v>
      </c>
      <c r="E30" s="40">
        <f t="shared" si="0"/>
        <v>0.19574017346009032</v>
      </c>
      <c r="F30" s="40">
        <f t="shared" si="1"/>
        <v>8.8972806118222877E-3</v>
      </c>
      <c r="G30" s="42">
        <f>VLOOKUP(A30,Goalies!A1:G68,7,FALSE)</f>
        <v>22</v>
      </c>
      <c r="H30" s="43">
        <f>(VLOOKUP($A30,Goalies!$A1:$P68,8,FALSE)-AVERAGE(Goalies!H3:H68))/STDEV(Goalies!H3:H68)</f>
        <v>0.24609149513281539</v>
      </c>
      <c r="I30" s="33">
        <f>((VLOOKUP($A30,Goalies!$A1:$P68,9,FALSE)-AVERAGE(Goalies!I3:I68))/STDEV(Goalies!I3:I68))*-1</f>
        <v>-0.10912400171093942</v>
      </c>
      <c r="J30" s="33">
        <f>(VLOOKUP($A30,Goalies!$A1:$P68,10,FALSE)-AVERAGE(Goalies!J3:J68))/STDEV(Goalies!J3:J68)</f>
        <v>0.24204201528086614</v>
      </c>
      <c r="K30" s="33">
        <f>(VLOOKUP($A30,Goalies!$A1:$P68,11,FALSE)-AVERAGE(Goalies!K3:K68))/STDEV(Goalies!K3:K68)</f>
        <v>0.1065380138250952</v>
      </c>
      <c r="L30" s="33">
        <f>(VLOOKUP($A30,Goalies!$A1:$P68,12,FALSE)-AVERAGE(Goalies!L3:L68))/STDEV(Goalies!L3:L68)</f>
        <v>0.17096080175460643</v>
      </c>
      <c r="M30" s="33">
        <f>((VLOOKUP($A30,Goalies!$A1:$P68,13,FALSE)-AVERAGE(Goalies!M3:M68))/STDEV(Goalies!M3:M68))*-1</f>
        <v>-0.29545929210924876</v>
      </c>
      <c r="N30" s="33">
        <f>(VLOOKUP($A30,Goalies!$A1:$P68,14,FALSE)-AVERAGE(Goalies!N3:N68))/STDEV(Goalies!N3:N68)</f>
        <v>0.16012393597855951</v>
      </c>
      <c r="O30" s="33">
        <f>((VLOOKUP($A30,Goalies!$A1:$P68,15,FALSE)-AVERAGE(Goalies!O3:O68))/STDEV(Goalies!O3:O68))*-1</f>
        <v>0.10787137920446964</v>
      </c>
      <c r="P30" s="33">
        <f>(VLOOKUP($A30,Goalies!$A1:$P68,16,FALSE)-AVERAGE(Goalies!P3:P68))/STDEV(Goalies!P3:P68)</f>
        <v>-0.2647607147022899</v>
      </c>
    </row>
    <row r="31" spans="1:16" ht="21.25" customHeight="1" x14ac:dyDescent="0.15">
      <c r="A31" s="11" t="s">
        <v>728</v>
      </c>
      <c r="B31" s="12" t="s">
        <v>122</v>
      </c>
      <c r="C31" s="13">
        <v>26</v>
      </c>
      <c r="D31" s="12" t="s">
        <v>9</v>
      </c>
      <c r="E31" s="40">
        <f t="shared" si="0"/>
        <v>0.18093032686759958</v>
      </c>
      <c r="F31" s="40">
        <f t="shared" si="1"/>
        <v>9.0465163433799782E-3</v>
      </c>
      <c r="G31" s="42">
        <f>VLOOKUP(A31,Goalies!A1:G68,7,FALSE)</f>
        <v>20</v>
      </c>
      <c r="H31" s="43">
        <f>(VLOOKUP($A31,Goalies!$A1:$P68,8,FALSE)-AVERAGE(Goalies!H3:H68))/STDEV(Goalies!H3:H68)</f>
        <v>4.8617951002361874E-2</v>
      </c>
      <c r="I31" s="33">
        <f>((VLOOKUP($A31,Goalies!$A1:$P68,9,FALSE)-AVERAGE(Goalies!I3:I68))/STDEV(Goalies!I3:I68))*-1</f>
        <v>0.27128241286246846</v>
      </c>
      <c r="J31" s="33">
        <f>(VLOOKUP($A31,Goalies!$A1:$P68,10,FALSE)-AVERAGE(Goalies!J3:J68))/STDEV(Goalies!J3:J68)</f>
        <v>-9.5178061099633893E-2</v>
      </c>
      <c r="K31" s="33">
        <f>(VLOOKUP($A31,Goalies!$A1:$P68,11,FALSE)-AVERAGE(Goalies!K3:K68))/STDEV(Goalies!K3:K68)</f>
        <v>-0.1308814685054927</v>
      </c>
      <c r="L31" s="33">
        <f>(VLOOKUP($A31,Goalies!$A1:$P68,12,FALSE)-AVERAGE(Goalies!L3:L68))/STDEV(Goalies!L3:L68)</f>
        <v>-5.803408957381305E-2</v>
      </c>
      <c r="M31" s="33">
        <f>((VLOOKUP($A31,Goalies!$A1:$P68,13,FALSE)-AVERAGE(Goalies!M3:M68))/STDEV(Goalies!M3:M68))*-1</f>
        <v>6.9310159362597379E-2</v>
      </c>
      <c r="N31" s="33">
        <f>(VLOOKUP($A31,Goalies!$A1:$P68,14,FALSE)-AVERAGE(Goalies!N3:N68))/STDEV(Goalies!N3:N68)</f>
        <v>-5.6999761969279743E-2</v>
      </c>
      <c r="O31" s="33">
        <f>((VLOOKUP($A31,Goalies!$A1:$P68,15,FALSE)-AVERAGE(Goalies!O3:O68))/STDEV(Goalies!O3:O68))*-1</f>
        <v>3.0076290388936194E-2</v>
      </c>
      <c r="P31" s="33">
        <f>(VLOOKUP($A31,Goalies!$A1:$P68,16,FALSE)-AVERAGE(Goalies!P3:P68))/STDEV(Goalies!P3:P68)</f>
        <v>0.23311755398179421</v>
      </c>
    </row>
    <row r="32" spans="1:16" ht="21.25" customHeight="1" x14ac:dyDescent="0.15">
      <c r="A32" s="11" t="s">
        <v>724</v>
      </c>
      <c r="B32" s="12" t="s">
        <v>94</v>
      </c>
      <c r="C32" s="13">
        <v>23</v>
      </c>
      <c r="D32" s="12" t="s">
        <v>9</v>
      </c>
      <c r="E32" s="40">
        <f t="shared" si="0"/>
        <v>0.14518577778548292</v>
      </c>
      <c r="F32" s="40">
        <f t="shared" si="1"/>
        <v>6.5993535357037692E-3</v>
      </c>
      <c r="G32" s="42">
        <f>VLOOKUP(A32,Goalies!A1:G68,7,FALSE)</f>
        <v>22</v>
      </c>
      <c r="H32" s="43">
        <f>(VLOOKUP($A32,Goalies!$A1:$P68,8,FALSE)-AVERAGE(Goalies!H3:H68))/STDEV(Goalies!H3:H68)</f>
        <v>0.20130181161165941</v>
      </c>
      <c r="I32" s="33">
        <f>((VLOOKUP($A32,Goalies!$A1:$P68,9,FALSE)-AVERAGE(Goalies!I3:I68))/STDEV(Goalies!I3:I68))*-1</f>
        <v>-0.17947826803618944</v>
      </c>
      <c r="J32" s="33">
        <f>(VLOOKUP($A32,Goalies!$A1:$P68,10,FALSE)-AVERAGE(Goalies!J3:J68))/STDEV(Goalies!J3:J68)</f>
        <v>0.24204201528086614</v>
      </c>
      <c r="K32" s="33">
        <f>(VLOOKUP($A32,Goalies!$A1:$P68,11,FALSE)-AVERAGE(Goalies!K3:K68))/STDEV(Goalies!K3:K68)</f>
        <v>0.10546350216652019</v>
      </c>
      <c r="L32" s="33">
        <f>(VLOOKUP($A32,Goalies!$A1:$P68,12,FALSE)-AVERAGE(Goalies!L3:L68))/STDEV(Goalies!L3:L68)</f>
        <v>0.17096080175460643</v>
      </c>
      <c r="M32" s="33">
        <f>((VLOOKUP($A32,Goalies!$A1:$P68,13,FALSE)-AVERAGE(Goalies!M3:M68))/STDEV(Goalies!M3:M68))*-1</f>
        <v>-0.29602527837404274</v>
      </c>
      <c r="N32" s="33">
        <f>(VLOOKUP($A32,Goalies!$A1:$P68,14,FALSE)-AVERAGE(Goalies!N3:N68))/STDEV(Goalies!N3:N68)</f>
        <v>0.16007563483379927</v>
      </c>
      <c r="O32" s="33">
        <f>((VLOOKUP($A32,Goalies!$A1:$P68,15,FALSE)-AVERAGE(Goalies!O3:O68))/STDEV(Goalies!O3:O68))*-1</f>
        <v>0.10583725599081453</v>
      </c>
      <c r="P32" s="33">
        <f>(VLOOKUP($A32,Goalies!$A1:$P68,16,FALSE)-AVERAGE(Goalies!P3:P68))/STDEV(Goalies!P3:P68)</f>
        <v>-0.2674167919835112</v>
      </c>
    </row>
    <row r="33" spans="1:16" ht="21.25" customHeight="1" x14ac:dyDescent="0.15">
      <c r="A33" s="11" t="s">
        <v>740</v>
      </c>
      <c r="B33" s="12" t="s">
        <v>186</v>
      </c>
      <c r="C33" s="13">
        <v>27</v>
      </c>
      <c r="D33" s="12" t="s">
        <v>9</v>
      </c>
      <c r="E33" s="40">
        <f t="shared" si="0"/>
        <v>4.9367205894079294E-2</v>
      </c>
      <c r="F33" s="40">
        <f t="shared" si="1"/>
        <v>2.9039532878870171E-3</v>
      </c>
      <c r="G33" s="42">
        <f>VLOOKUP(A33,Goalies!A1:G68,7,FALSE)</f>
        <v>17</v>
      </c>
      <c r="H33" s="43">
        <f>(VLOOKUP($A33,Goalies!$A1:$P68,8,FALSE)-AVERAGE(Goalies!H3:H68))/STDEV(Goalies!H3:H68)</f>
        <v>-0.64144842240194477</v>
      </c>
      <c r="I33" s="33">
        <f>((VLOOKUP($A33,Goalies!$A1:$P68,9,FALSE)-AVERAGE(Goalies!I3:I68))/STDEV(Goalies!I3:I68))*-1</f>
        <v>0.22323497433987988</v>
      </c>
      <c r="J33" s="33">
        <f>(VLOOKUP($A33,Goalies!$A1:$P68,10,FALSE)-AVERAGE(Goalies!J3:J68))/STDEV(Goalies!J3:J68)</f>
        <v>-0.601008175670384</v>
      </c>
      <c r="K33" s="33">
        <f>(VLOOKUP($A33,Goalies!$A1:$P68,11,FALSE)-AVERAGE(Goalies!K3:K68))/STDEV(Goalies!K3:K68)</f>
        <v>-0.14549812596498207</v>
      </c>
      <c r="L33" s="33">
        <f>(VLOOKUP($A33,Goalies!$A1:$P68,12,FALSE)-AVERAGE(Goalies!L3:L68))/STDEV(Goalies!L3:L68)</f>
        <v>-0.71771108749790347</v>
      </c>
      <c r="M33" s="33">
        <f>((VLOOKUP($A33,Goalies!$A1:$P68,13,FALSE)-AVERAGE(Goalies!M3:M68))/STDEV(Goalies!M3:M68))*-1</f>
        <v>0.79635202795867499</v>
      </c>
      <c r="N33" s="33">
        <f>(VLOOKUP($A33,Goalies!$A1:$P68,14,FALSE)-AVERAGE(Goalies!N3:N68))/STDEV(Goalies!N3:N68)</f>
        <v>-0.7101090841577411</v>
      </c>
      <c r="O33" s="33">
        <f>((VLOOKUP($A33,Goalies!$A1:$P68,15,FALSE)-AVERAGE(Goalies!O3:O68))/STDEV(Goalies!O3:O68))*-1</f>
        <v>0.71571760453875077</v>
      </c>
      <c r="P33" s="33">
        <f>(VLOOKUP($A33,Goalies!$A1:$P68,16,FALSE)-AVERAGE(Goalies!P3:P68))/STDEV(Goalies!P3:P68)</f>
        <v>0.12059614972225542</v>
      </c>
    </row>
    <row r="34" spans="1:16" ht="21.25" customHeight="1" x14ac:dyDescent="0.15">
      <c r="A34" s="11" t="s">
        <v>734</v>
      </c>
      <c r="B34" s="12" t="s">
        <v>68</v>
      </c>
      <c r="C34" s="13">
        <v>24</v>
      </c>
      <c r="D34" s="12" t="s">
        <v>9</v>
      </c>
      <c r="E34" s="40">
        <f t="shared" si="0"/>
        <v>1.5945217335716633E-3</v>
      </c>
      <c r="F34" s="40">
        <f t="shared" si="1"/>
        <v>7.7827846519569203E-5</v>
      </c>
      <c r="G34" s="42">
        <f>VLOOKUP(A34,Goalies!A1:G68,7,FALSE)</f>
        <v>20.487804878048799</v>
      </c>
      <c r="H34" s="43">
        <f>(VLOOKUP($A34,Goalies!$A1:$P68,8,FALSE)-AVERAGE(Goalies!H3:H68))/STDEV(Goalies!H3:H68)</f>
        <v>0.2293382770886819</v>
      </c>
      <c r="I34" s="33">
        <f>((VLOOKUP($A34,Goalies!$A1:$P68,9,FALSE)-AVERAGE(Goalies!I3:I68))/STDEV(Goalies!I3:I68))*-1</f>
        <v>0.3867153489494371</v>
      </c>
      <c r="J34" s="33">
        <f>(VLOOKUP($A34,Goalies!$A1:$P68,10,FALSE)-AVERAGE(Goalies!J3:J68))/STDEV(Goalies!J3:J68)</f>
        <v>-1.2929261982435696E-2</v>
      </c>
      <c r="K34" s="33">
        <f>(VLOOKUP($A34,Goalies!$A1:$P68,11,FALSE)-AVERAGE(Goalies!K3:K68))/STDEV(Goalies!K3:K68)</f>
        <v>7.1944581455724008E-2</v>
      </c>
      <c r="L34" s="33">
        <f>(VLOOKUP($A34,Goalies!$A1:$P68,12,FALSE)-AVERAGE(Goalies!L3:L68))/STDEV(Goalies!L3:L68)</f>
        <v>-0.19580635875191563</v>
      </c>
      <c r="M34" s="33">
        <f>((VLOOKUP($A34,Goalies!$A1:$P68,13,FALSE)-AVERAGE(Goalies!M3:M68))/STDEV(Goalies!M3:M68))*-1</f>
        <v>5.6676289753881386E-2</v>
      </c>
      <c r="N34" s="33">
        <f>(VLOOKUP($A34,Goalies!$A1:$P68,14,FALSE)-AVERAGE(Goalies!N3:N68))/STDEV(Goalies!N3:N68)</f>
        <v>-0.20743665930242727</v>
      </c>
      <c r="O34" s="33">
        <f>((VLOOKUP($A34,Goalies!$A1:$P68,15,FALSE)-AVERAGE(Goalies!O3:O68))/STDEV(Goalies!O3:O68))*-1</f>
        <v>0.34504138560071573</v>
      </c>
      <c r="P34" s="33">
        <f>(VLOOKUP($A34,Goalies!$A1:$P68,16,FALSE)-AVERAGE(Goalies!P3:P68))/STDEV(Goalies!P3:P68)</f>
        <v>-0.64472972241154991</v>
      </c>
    </row>
    <row r="35" spans="1:16" ht="21.25" customHeight="1" x14ac:dyDescent="0.15">
      <c r="A35" s="11" t="s">
        <v>717</v>
      </c>
      <c r="B35" s="12" t="s">
        <v>170</v>
      </c>
      <c r="C35" s="13">
        <v>25</v>
      </c>
      <c r="D35" s="12" t="s">
        <v>9</v>
      </c>
      <c r="E35" s="40">
        <f t="shared" ref="E35:E68" si="2">(H35*H$2)+(I35*I$2)+(J35*J$2)+(K35*K$2)+(L35*L$2)+(M35*M$2)+(N35*N$2)+(O35*O$2)+(P35*P$2)</f>
        <v>-0.1542644222663847</v>
      </c>
      <c r="F35" s="40">
        <f t="shared" ref="F35:F66" si="3">E35/G35</f>
        <v>-5.7919792242873414E-3</v>
      </c>
      <c r="G35" s="42">
        <f>VLOOKUP(A35,Goalies!A1:G68,7,FALSE)</f>
        <v>26.634146341463399</v>
      </c>
      <c r="H35" s="43">
        <f>(VLOOKUP($A35,Goalies!$A1:$P68,8,FALSE)-AVERAGE(Goalies!H3:H68))/STDEV(Goalies!H3:H68)</f>
        <v>0.27489291170820757</v>
      </c>
      <c r="I35" s="33">
        <f>((VLOOKUP($A35,Goalies!$A1:$P68,9,FALSE)-AVERAGE(Goalies!I3:I68))/STDEV(Goalies!I3:I68))*-1</f>
        <v>-1.664035403632889</v>
      </c>
      <c r="J35" s="33">
        <f>(VLOOKUP($A35,Goalies!$A1:$P68,10,FALSE)-AVERAGE(Goalies!J3:J68))/STDEV(Goalies!J3:J68)</f>
        <v>1.0234056068942239</v>
      </c>
      <c r="K35" s="33">
        <f>(VLOOKUP($A35,Goalies!$A1:$P68,11,FALSE)-AVERAGE(Goalies!K3:K68))/STDEV(Goalies!K3:K68)</f>
        <v>0.37497341504425258</v>
      </c>
      <c r="L35" s="33">
        <f>(VLOOKUP($A35,Goalies!$A1:$P68,12,FALSE)-AVERAGE(Goalies!L3:L68))/STDEV(Goalies!L3:L68)</f>
        <v>0.95207284123616709</v>
      </c>
      <c r="M35" s="33">
        <f>((VLOOKUP($A35,Goalies!$A1:$P68,13,FALSE)-AVERAGE(Goalies!M3:M68))/STDEV(Goalies!M3:M68))*-1</f>
        <v>-1.2890299324832462</v>
      </c>
      <c r="N35" s="33">
        <f>(VLOOKUP($A35,Goalies!$A1:$P68,14,FALSE)-AVERAGE(Goalies!N3:N68))/STDEV(Goalies!N3:N68)</f>
        <v>0.92213531062158061</v>
      </c>
      <c r="O35" s="33">
        <f>((VLOOKUP($A35,Goalies!$A1:$P68,15,FALSE)-AVERAGE(Goalies!O3:O68))/STDEV(Goalies!O3:O68))*-1</f>
        <v>-0.19723497280603164</v>
      </c>
      <c r="P35" s="33">
        <f>(VLOOKUP($A35,Goalies!$A1:$P68,16,FALSE)-AVERAGE(Goalies!P3:P68))/STDEV(Goalies!P3:P68)</f>
        <v>-0.60689577621281321</v>
      </c>
    </row>
    <row r="36" spans="1:16" ht="21.25" customHeight="1" x14ac:dyDescent="0.15">
      <c r="A36" s="11" t="s">
        <v>738</v>
      </c>
      <c r="B36" s="12" t="s">
        <v>135</v>
      </c>
      <c r="C36" s="13">
        <v>27</v>
      </c>
      <c r="D36" s="12" t="s">
        <v>9</v>
      </c>
      <c r="E36" s="40">
        <f t="shared" si="2"/>
        <v>-0.15806641610257241</v>
      </c>
      <c r="F36" s="40">
        <f t="shared" si="3"/>
        <v>-9.0010042502853722E-3</v>
      </c>
      <c r="G36" s="42">
        <f>VLOOKUP(A36,Goalies!A1:G68,7,FALSE)</f>
        <v>17.560975609756099</v>
      </c>
      <c r="H36" s="43">
        <f>(VLOOKUP($A36,Goalies!$A1:$P68,8,FALSE)-AVERAGE(Goalies!H3:H68))/STDEV(Goalies!H3:H68)</f>
        <v>-0.43308548242084843</v>
      </c>
      <c r="I36" s="33">
        <f>((VLOOKUP($A36,Goalies!$A1:$P68,9,FALSE)-AVERAGE(Goalies!I3:I68))/STDEV(Goalies!I3:I68))*-1</f>
        <v>0.35682252917969165</v>
      </c>
      <c r="J36" s="33">
        <f>(VLOOKUP($A36,Goalies!$A1:$P68,10,FALSE)-AVERAGE(Goalies!J3:J68))/STDEV(Goalies!J3:J68)</f>
        <v>-0.50642205668561235</v>
      </c>
      <c r="K36" s="33">
        <f>(VLOOKUP($A36,Goalies!$A1:$P68,11,FALSE)-AVERAGE(Goalies!K3:K68))/STDEV(Goalies!K3:K68)</f>
        <v>-0.14860361438799571</v>
      </c>
      <c r="L36" s="33">
        <f>(VLOOKUP($A36,Goalies!$A1:$P68,12,FALSE)-AVERAGE(Goalies!L3:L68))/STDEV(Goalies!L3:L68)</f>
        <v>-0.63233001967645286</v>
      </c>
      <c r="M36" s="33">
        <f>((VLOOKUP($A36,Goalies!$A1:$P68,13,FALSE)-AVERAGE(Goalies!M3:M68))/STDEV(Goalies!M3:M68))*-1</f>
        <v>0.65732565165116263</v>
      </c>
      <c r="N36" s="33">
        <f>(VLOOKUP($A36,Goalies!$A1:$P68,14,FALSE)-AVERAGE(Goalies!N3:N68))/STDEV(Goalies!N3:N68)</f>
        <v>-0.62941206784877979</v>
      </c>
      <c r="O36" s="33">
        <f>((VLOOKUP($A36,Goalies!$A1:$P68,15,FALSE)-AVERAGE(Goalies!O3:O68))/STDEV(Goalies!O3:O68))*-1</f>
        <v>0.55585441520835355</v>
      </c>
      <c r="P36" s="33">
        <f>(VLOOKUP($A36,Goalies!$A1:$P68,16,FALSE)-AVERAGE(Goalies!P3:P68))/STDEV(Goalies!P3:P68)</f>
        <v>-0.13223173450208178</v>
      </c>
    </row>
    <row r="37" spans="1:16" ht="21.25" customHeight="1" x14ac:dyDescent="0.15">
      <c r="A37" s="11" t="s">
        <v>722</v>
      </c>
      <c r="B37" s="12" t="s">
        <v>72</v>
      </c>
      <c r="C37" s="13">
        <v>25</v>
      </c>
      <c r="D37" s="12" t="s">
        <v>9</v>
      </c>
      <c r="E37" s="40">
        <f t="shared" si="2"/>
        <v>-0.28471011282255854</v>
      </c>
      <c r="F37" s="40">
        <f t="shared" si="3"/>
        <v>-1.3652765644122733E-2</v>
      </c>
      <c r="G37" s="42">
        <f>VLOOKUP(A37,Goalies!A1:G68,7,FALSE)</f>
        <v>20.8536585365853</v>
      </c>
      <c r="H37" s="43">
        <f>(VLOOKUP($A37,Goalies!$A1:$P68,8,FALSE)-AVERAGE(Goalies!H3:H68))/STDEV(Goalies!H3:H68)</f>
        <v>0.35373843534594251</v>
      </c>
      <c r="I37" s="33">
        <f>((VLOOKUP($A37,Goalies!$A1:$P68,9,FALSE)-AVERAGE(Goalies!I3:I68))/STDEV(Goalies!I3:I68))*-1</f>
        <v>0.4557915438284767</v>
      </c>
      <c r="J37" s="33">
        <f>(VLOOKUP($A37,Goalies!$A1:$P68,10,FALSE)-AVERAGE(Goalies!J3:J68))/STDEV(Goalies!J3:J68)</f>
        <v>4.8757337355442888E-2</v>
      </c>
      <c r="K37" s="33">
        <f>(VLOOKUP($A37,Goalies!$A1:$P68,11,FALSE)-AVERAGE(Goalies!K3:K68))/STDEV(Goalies!K3:K68)</f>
        <v>-0.21361720061593822</v>
      </c>
      <c r="L37" s="33">
        <f>(VLOOKUP($A37,Goalies!$A1:$P68,12,FALSE)-AVERAGE(Goalies!L3:L68))/STDEV(Goalies!L3:L68)</f>
        <v>9.988451182616355E-2</v>
      </c>
      <c r="M37" s="33">
        <f>((VLOOKUP($A37,Goalies!$A1:$P68,13,FALSE)-AVERAGE(Goalies!M3:M68))/STDEV(Goalies!M3:M68))*-1</f>
        <v>-0.18334255350397741</v>
      </c>
      <c r="N37" s="33">
        <f>(VLOOKUP($A37,Goalies!$A1:$P68,14,FALSE)-AVERAGE(Goalies!N3:N68))/STDEV(Goalies!N3:N68)</f>
        <v>9.2638246884255732E-2</v>
      </c>
      <c r="O37" s="33">
        <f>((VLOOKUP($A37,Goalies!$A1:$P68,15,FALSE)-AVERAGE(Goalies!O3:O68))/STDEV(Goalies!O3:O68))*-1</f>
        <v>-0.30251169310862175</v>
      </c>
      <c r="P37" s="33">
        <f>(VLOOKUP($A37,Goalies!$A1:$P68,16,FALSE)-AVERAGE(Goalies!P3:P68))/STDEV(Goalies!P3:P68)</f>
        <v>-0.12231965444394105</v>
      </c>
    </row>
    <row r="38" spans="1:16" ht="21.25" customHeight="1" x14ac:dyDescent="0.15">
      <c r="A38" s="11" t="s">
        <v>745</v>
      </c>
      <c r="B38" s="12" t="s">
        <v>81</v>
      </c>
      <c r="C38" s="13">
        <v>32</v>
      </c>
      <c r="D38" s="12" t="s">
        <v>9</v>
      </c>
      <c r="E38" s="40">
        <f t="shared" si="2"/>
        <v>-0.78800576233760666</v>
      </c>
      <c r="F38" s="40">
        <f t="shared" si="3"/>
        <v>-5.439097012767985E-2</v>
      </c>
      <c r="G38" s="42">
        <f>VLOOKUP(A38,Goalies!A1:G68,7,FALSE)</f>
        <v>14.4878048780488</v>
      </c>
      <c r="H38" s="43">
        <f>(VLOOKUP($A38,Goalies!$A1:$P68,8,FALSE)-AVERAGE(Goalies!H3:H68))/STDEV(Goalies!H3:H68)</f>
        <v>-0.54773235474348325</v>
      </c>
      <c r="I38" s="33">
        <f>((VLOOKUP($A38,Goalies!$A1:$P68,9,FALSE)-AVERAGE(Goalies!I3:I68))/STDEV(Goalies!I3:I68))*-1</f>
        <v>1.2378920155329241</v>
      </c>
      <c r="J38" s="33">
        <f>(VLOOKUP($A38,Goalies!$A1:$P68,10,FALSE)-AVERAGE(Goalies!J3:J68))/STDEV(Goalies!J3:J68)</f>
        <v>-1.0245894911239355</v>
      </c>
      <c r="K38" s="33">
        <f>(VLOOKUP($A38,Goalies!$A1:$P68,11,FALSE)-AVERAGE(Goalies!K3:K68))/STDEV(Goalies!K3:K68)</f>
        <v>-0.48445873226581265</v>
      </c>
      <c r="L38" s="33">
        <f>(VLOOKUP($A38,Goalies!$A1:$P68,12,FALSE)-AVERAGE(Goalies!L3:L68))/STDEV(Goalies!L3:L68)</f>
        <v>-1.1552864301012962</v>
      </c>
      <c r="M38" s="33">
        <f>((VLOOKUP($A38,Goalies!$A1:$P68,13,FALSE)-AVERAGE(Goalies!M3:M68))/STDEV(Goalies!M3:M68))*-1</f>
        <v>1.2330794860675967</v>
      </c>
      <c r="N38" s="33">
        <f>(VLOOKUP($A38,Goalies!$A1:$P68,14,FALSE)-AVERAGE(Goalies!N3:N68))/STDEV(Goalies!N3:N68)</f>
        <v>-1.147213678973283</v>
      </c>
      <c r="O38" s="33">
        <f>((VLOOKUP($A38,Goalies!$A1:$P68,15,FALSE)-AVERAGE(Goalies!O3:O68))/STDEV(Goalies!O3:O68))*-1</f>
        <v>0.56911186604802166</v>
      </c>
      <c r="P38" s="33">
        <f>(VLOOKUP($A38,Goalies!$A1:$P68,16,FALSE)-AVERAGE(Goalies!P3:P68))/STDEV(Goalies!P3:P68)</f>
        <v>-0.32492654137633248</v>
      </c>
    </row>
    <row r="39" spans="1:16" ht="21.25" customHeight="1" x14ac:dyDescent="0.15">
      <c r="A39" s="11" t="s">
        <v>741</v>
      </c>
      <c r="B39" s="12" t="s">
        <v>170</v>
      </c>
      <c r="C39" s="13">
        <v>33</v>
      </c>
      <c r="D39" s="12" t="s">
        <v>9</v>
      </c>
      <c r="E39" s="40">
        <f t="shared" si="2"/>
        <v>-1.1940244991397904</v>
      </c>
      <c r="F39" s="40">
        <f t="shared" si="3"/>
        <v>-7.2849709024898027E-2</v>
      </c>
      <c r="G39" s="42">
        <f>VLOOKUP(A39,Goalies!A1:G68,7,FALSE)</f>
        <v>16.390243902439</v>
      </c>
      <c r="H39" s="43">
        <f>(VLOOKUP($A39,Goalies!$A1:$P68,8,FALSE)-AVERAGE(Goalies!H3:H68))/STDEV(Goalies!H3:H68)</f>
        <v>-0.75946472989154479</v>
      </c>
      <c r="I39" s="33">
        <f>((VLOOKUP($A39,Goalies!$A1:$P68,9,FALSE)-AVERAGE(Goalies!I3:I68))/STDEV(Goalies!I3:I68))*-1</f>
        <v>0.24840485229594339</v>
      </c>
      <c r="J39" s="33">
        <f>(VLOOKUP($A39,Goalies!$A1:$P68,10,FALSE)-AVERAGE(Goalies!J3:J68))/STDEV(Goalies!J3:J68)</f>
        <v>-0.70381917456687548</v>
      </c>
      <c r="K39" s="33">
        <f>(VLOOKUP($A39,Goalies!$A1:$P68,11,FALSE)-AVERAGE(Goalies!K3:K68))/STDEV(Goalies!K3:K68)</f>
        <v>-0.43682825988988661</v>
      </c>
      <c r="L39" s="33">
        <f>(VLOOKUP($A39,Goalies!$A1:$P68,12,FALSE)-AVERAGE(Goalies!L3:L68))/STDEV(Goalies!L3:L68)</f>
        <v>-0.75211166050955669</v>
      </c>
      <c r="M39" s="33">
        <f>((VLOOKUP($A39,Goalies!$A1:$P68,13,FALSE)-AVERAGE(Goalies!M3:M68))/STDEV(Goalies!M3:M68))*-1</f>
        <v>0.79223494274437256</v>
      </c>
      <c r="N39" s="33">
        <f>(VLOOKUP($A39,Goalies!$A1:$P68,14,FALSE)-AVERAGE(Goalies!N3:N68))/STDEV(Goalies!N3:N68)</f>
        <v>-0.7477540487336084</v>
      </c>
      <c r="O39" s="33">
        <f>((VLOOKUP($A39,Goalies!$A1:$P68,15,FALSE)-AVERAGE(Goalies!O3:O68))/STDEV(Goalies!O3:O68))*-1</f>
        <v>0.15304878581937983</v>
      </c>
      <c r="P39" s="33">
        <f>(VLOOKUP($A39,Goalies!$A1:$P68,16,FALSE)-AVERAGE(Goalies!P3:P68))/STDEV(Goalies!P3:P68)</f>
        <v>-0.15078029517773892</v>
      </c>
    </row>
    <row r="40" spans="1:16" ht="21.25" customHeight="1" x14ac:dyDescent="0.15">
      <c r="A40" s="11" t="s">
        <v>736</v>
      </c>
      <c r="B40" s="12" t="s">
        <v>100</v>
      </c>
      <c r="C40" s="13">
        <v>25</v>
      </c>
      <c r="D40" s="12" t="s">
        <v>9</v>
      </c>
      <c r="E40" s="40">
        <f t="shared" si="2"/>
        <v>-1.5011609586477874</v>
      </c>
      <c r="F40" s="40">
        <f t="shared" si="3"/>
        <v>-8.0983683295472994E-2</v>
      </c>
      <c r="G40" s="42">
        <f>VLOOKUP(A40,Goalies!A1:G68,7,FALSE)</f>
        <v>18.5365853658536</v>
      </c>
      <c r="H40" s="43">
        <f>(VLOOKUP($A40,Goalies!$A1:$P68,8,FALSE)-AVERAGE(Goalies!H3:H68))/STDEV(Goalies!H3:H68)</f>
        <v>-0.60290179693510515</v>
      </c>
      <c r="I40" s="33">
        <f>((VLOOKUP($A40,Goalies!$A1:$P68,9,FALSE)-AVERAGE(Goalies!I3:I68))/STDEV(Goalies!I3:I68))*-1</f>
        <v>-0.24679380934973641</v>
      </c>
      <c r="J40" s="33">
        <f>(VLOOKUP($A40,Goalies!$A1:$P68,10,FALSE)-AVERAGE(Goalies!J3:J68))/STDEV(Goalies!J3:J68)</f>
        <v>-0.3419244584512291</v>
      </c>
      <c r="K40" s="33">
        <f>(VLOOKUP($A40,Goalies!$A1:$P68,11,FALSE)-AVERAGE(Goalies!K3:K68))/STDEV(Goalies!K3:K68)</f>
        <v>-0.35073251982538006</v>
      </c>
      <c r="L40" s="33">
        <f>(VLOOKUP($A40,Goalies!$A1:$P68,12,FALSE)-AVERAGE(Goalies!L3:L68))/STDEV(Goalies!L3:L68)</f>
        <v>-0.37538346697659397</v>
      </c>
      <c r="M40" s="33">
        <f>((VLOOKUP($A40,Goalies!$A1:$P68,13,FALSE)-AVERAGE(Goalies!M3:M68))/STDEV(Goalies!M3:M68))*-1</f>
        <v>0.31191648047194059</v>
      </c>
      <c r="N40" s="33">
        <f>(VLOOKUP($A40,Goalies!$A1:$P68,14,FALSE)-AVERAGE(Goalies!N3:N68))/STDEV(Goalies!N3:N68)</f>
        <v>-0.38033381052346277</v>
      </c>
      <c r="O40" s="33">
        <f>((VLOOKUP($A40,Goalies!$A1:$P68,15,FALSE)-AVERAGE(Goalies!O3:O68))/STDEV(Goalies!O3:O68))*-1</f>
        <v>-0.1411250399039668</v>
      </c>
      <c r="P40" s="33">
        <f>(VLOOKUP($A40,Goalies!$A1:$P68,16,FALSE)-AVERAGE(Goalies!P3:P68))/STDEV(Goalies!P3:P68)</f>
        <v>-0.4064016019833353</v>
      </c>
    </row>
    <row r="41" spans="1:16" ht="21.25" customHeight="1" x14ac:dyDescent="0.15">
      <c r="A41" s="11" t="s">
        <v>744</v>
      </c>
      <c r="B41" s="12" t="s">
        <v>62</v>
      </c>
      <c r="C41" s="13">
        <v>29</v>
      </c>
      <c r="D41" s="12" t="s">
        <v>9</v>
      </c>
      <c r="E41" s="40">
        <f t="shared" si="2"/>
        <v>-1.9590101640882862</v>
      </c>
      <c r="F41" s="40">
        <f t="shared" si="3"/>
        <v>-0.13521787327882093</v>
      </c>
      <c r="G41" s="42">
        <f>VLOOKUP(A41,Goalies!A1:G68,7,FALSE)</f>
        <v>14.4878048780488</v>
      </c>
      <c r="H41" s="43">
        <f>(VLOOKUP($A41,Goalies!$A1:$P68,8,FALSE)-AVERAGE(Goalies!H3:H68))/STDEV(Goalies!H3:H68)</f>
        <v>-0.34196583468024849</v>
      </c>
      <c r="I41" s="33">
        <f>((VLOOKUP($A41,Goalies!$A1:$P68,9,FALSE)-AVERAGE(Goalies!I3:I68))/STDEV(Goalies!I3:I68))*-1</f>
        <v>1.5611037780476662</v>
      </c>
      <c r="J41" s="33">
        <f>(VLOOKUP($A41,Goalies!$A1:$P68,10,FALSE)-AVERAGE(Goalies!J3:J68))/STDEV(Goalies!J3:J68)</f>
        <v>-1.0245894911239355</v>
      </c>
      <c r="K41" s="33">
        <f>(VLOOKUP($A41,Goalies!$A1:$P68,11,FALSE)-AVERAGE(Goalies!K3:K68))/STDEV(Goalies!K3:K68)</f>
        <v>-0.78378174162899439</v>
      </c>
      <c r="L41" s="33">
        <f>(VLOOKUP($A41,Goalies!$A1:$P68,12,FALSE)-AVERAGE(Goalies!L3:L68))/STDEV(Goalies!L3:L68)</f>
        <v>-1.0461441968806728</v>
      </c>
      <c r="M41" s="33">
        <f>((VLOOKUP($A41,Goalies!$A1:$P68,13,FALSE)-AVERAGE(Goalies!M3:M68))/STDEV(Goalies!M3:M68))*-1</f>
        <v>1.0754146429882718</v>
      </c>
      <c r="N41" s="33">
        <f>(VLOOKUP($A41,Goalies!$A1:$P68,14,FALSE)-AVERAGE(Goalies!N3:N68))/STDEV(Goalies!N3:N68)</f>
        <v>-1.0423478189607835</v>
      </c>
      <c r="O41" s="33">
        <f>((VLOOKUP($A41,Goalies!$A1:$P68,15,FALSE)-AVERAGE(Goalies!O3:O68))/STDEV(Goalies!O3:O68))*-1</f>
        <v>-0.29133948243718172</v>
      </c>
      <c r="P41" s="33">
        <f>(VLOOKUP($A41,Goalies!$A1:$P68,16,FALSE)-AVERAGE(Goalies!P3:P68))/STDEV(Goalies!P3:P68)</f>
        <v>-0.54192310534186161</v>
      </c>
    </row>
    <row r="42" spans="1:16" ht="21.25" customHeight="1" x14ac:dyDescent="0.15">
      <c r="A42" s="11" t="s">
        <v>713</v>
      </c>
      <c r="B42" s="12" t="s">
        <v>141</v>
      </c>
      <c r="C42" s="13">
        <v>23</v>
      </c>
      <c r="D42" s="12" t="s">
        <v>9</v>
      </c>
      <c r="E42" s="40">
        <f t="shared" si="2"/>
        <v>-2.0394433492348139</v>
      </c>
      <c r="F42" s="40">
        <f t="shared" si="3"/>
        <v>-7.5534938860548656E-2</v>
      </c>
      <c r="G42" s="42">
        <f>VLOOKUP(A42,Goalies!A1:G68,7,FALSE)</f>
        <v>27</v>
      </c>
      <c r="H42" s="43">
        <f>(VLOOKUP($A42,Goalies!$A1:$P68,8,FALSE)-AVERAGE(Goalies!H3:H68))/STDEV(Goalies!H3:H68)</f>
        <v>0.3071374805336855</v>
      </c>
      <c r="I42" s="33">
        <f>((VLOOKUP($A42,Goalies!$A1:$P68,9,FALSE)-AVERAGE(Goalies!I3:I68))/STDEV(Goalies!I3:I68))*-1</f>
        <v>-1.7397143928172329</v>
      </c>
      <c r="J42" s="33">
        <f>(VLOOKUP($A42,Goalies!$A1:$P68,10,FALSE)-AVERAGE(Goalies!J3:J68))/STDEV(Goalies!J3:J68)</f>
        <v>1.0850922062321162</v>
      </c>
      <c r="K42" s="33">
        <f>(VLOOKUP($A42,Goalies!$A1:$P68,11,FALSE)-AVERAGE(Goalies!K3:K68))/STDEV(Goalies!K3:K68)</f>
        <v>-0.29402711514060903</v>
      </c>
      <c r="L42" s="33">
        <f>(VLOOKUP($A42,Goalies!$A1:$P68,12,FALSE)-AVERAGE(Goalies!L3:L68))/STDEV(Goalies!L3:L68)</f>
        <v>1.2882995264717403</v>
      </c>
      <c r="M42" s="33">
        <f>((VLOOKUP($A42,Goalies!$A1:$P68,13,FALSE)-AVERAGE(Goalies!M3:M68))/STDEV(Goalies!M3:M68))*-1</f>
        <v>-1.7310205859952734</v>
      </c>
      <c r="N42" s="33">
        <f>(VLOOKUP($A42,Goalies!$A1:$P68,14,FALSE)-AVERAGE(Goalies!N3:N68))/STDEV(Goalies!N3:N68)</f>
        <v>1.2489188068083936</v>
      </c>
      <c r="O42" s="33">
        <f>((VLOOKUP($A42,Goalies!$A1:$P68,15,FALSE)-AVERAGE(Goalies!O3:O68))/STDEV(Goalies!O3:O68))*-1</f>
        <v>-1.2814837656541969</v>
      </c>
      <c r="P42" s="33">
        <f>(VLOOKUP($A42,Goalies!$A1:$P68,16,FALSE)-AVERAGE(Goalies!P3:P68))/STDEV(Goalies!P3:P68)</f>
        <v>-0.77106994897369319</v>
      </c>
    </row>
    <row r="43" spans="1:16" ht="21.25" customHeight="1" x14ac:dyDescent="0.15">
      <c r="A43" s="11" t="s">
        <v>748</v>
      </c>
      <c r="B43" s="12" t="s">
        <v>83</v>
      </c>
      <c r="C43" s="13">
        <v>28</v>
      </c>
      <c r="D43" s="12" t="s">
        <v>9</v>
      </c>
      <c r="E43" s="40">
        <f t="shared" si="2"/>
        <v>-2.0621732468049387</v>
      </c>
      <c r="F43" s="40">
        <f t="shared" si="3"/>
        <v>-0.14729808905749561</v>
      </c>
      <c r="G43" s="42">
        <f>VLOOKUP(A43,Goalies!A1:G68,7,FALSE)</f>
        <v>14</v>
      </c>
      <c r="H43" s="43">
        <f>(VLOOKUP($A43,Goalies!$A1:$P68,8,FALSE)-AVERAGE(Goalies!H3:H68))/STDEV(Goalies!H3:H68)</f>
        <v>-0.62510611898279744</v>
      </c>
      <c r="I43" s="33">
        <f>((VLOOKUP($A43,Goalies!$A1:$P68,9,FALSE)-AVERAGE(Goalies!I3:I68))/STDEV(Goalies!I3:I68))*-1</f>
        <v>1.2847927010387576</v>
      </c>
      <c r="J43" s="33">
        <f>(VLOOKUP($A43,Goalies!$A1:$P68,10,FALSE)-AVERAGE(Goalies!J3:J68))/STDEV(Goalies!J3:J68)</f>
        <v>-1.106838290241134</v>
      </c>
      <c r="K43" s="33">
        <f>(VLOOKUP($A43,Goalies!$A1:$P68,11,FALSE)-AVERAGE(Goalies!K3:K68))/STDEV(Goalies!K3:K68)</f>
        <v>-0.74850957044210575</v>
      </c>
      <c r="L43" s="33">
        <f>(VLOOKUP($A43,Goalies!$A1:$P68,12,FALSE)-AVERAGE(Goalies!L3:L68))/STDEV(Goalies!L3:L68)</f>
        <v>-1.1741226324887628</v>
      </c>
      <c r="M43" s="33">
        <f>((VLOOKUP($A43,Goalies!$A1:$P68,13,FALSE)-AVERAGE(Goalies!M3:M68))/STDEV(Goalies!M3:M68))*-1</f>
        <v>1.2134639250460622</v>
      </c>
      <c r="N43" s="33">
        <f>(VLOOKUP($A43,Goalies!$A1:$P68,14,FALSE)-AVERAGE(Goalies!N3:N68))/STDEV(Goalies!N3:N68)</f>
        <v>-1.1693079675296276</v>
      </c>
      <c r="O43" s="33">
        <f>((VLOOKUP($A43,Goalies!$A1:$P68,15,FALSE)-AVERAGE(Goalies!O3:O68))/STDEV(Goalies!O3:O68))*-1</f>
        <v>-5.516369274549953E-2</v>
      </c>
      <c r="P43" s="33">
        <f>(VLOOKUP($A43,Goalies!$A1:$P68,16,FALSE)-AVERAGE(Goalies!P3:P68))/STDEV(Goalies!P3:P68)</f>
        <v>-0.63339386463453617</v>
      </c>
    </row>
    <row r="44" spans="1:16" ht="21.25" customHeight="1" x14ac:dyDescent="0.15">
      <c r="A44" s="11" t="s">
        <v>733</v>
      </c>
      <c r="B44" s="12" t="s">
        <v>98</v>
      </c>
      <c r="C44" s="13">
        <v>29</v>
      </c>
      <c r="D44" s="12" t="s">
        <v>9</v>
      </c>
      <c r="E44" s="40">
        <f t="shared" si="2"/>
        <v>-2.1043592405077933</v>
      </c>
      <c r="F44" s="40">
        <f t="shared" si="3"/>
        <v>-0.10489815059066203</v>
      </c>
      <c r="G44" s="42">
        <f>VLOOKUP(A44,Goalies!A1:G68,7,FALSE)</f>
        <v>20.060975609756099</v>
      </c>
      <c r="H44" s="43">
        <f>(VLOOKUP($A44,Goalies!$A1:$P68,8,FALSE)-AVERAGE(Goalies!H3:H68))/STDEV(Goalies!H3:H68)</f>
        <v>-0.28980669742553489</v>
      </c>
      <c r="I44" s="33">
        <f>((VLOOKUP($A44,Goalies!$A1:$P68,9,FALSE)-AVERAGE(Goalies!I3:I68))/STDEV(Goalies!I3:I68))*-1</f>
        <v>-0.28135931309239581</v>
      </c>
      <c r="J44" s="33">
        <f>(VLOOKUP($A44,Goalies!$A1:$P68,10,FALSE)-AVERAGE(Goalies!J3:J68))/STDEV(Goalies!J3:J68)</f>
        <v>-8.4896961209987271E-2</v>
      </c>
      <c r="K44" s="33">
        <f>(VLOOKUP($A44,Goalies!$A1:$P68,11,FALSE)-AVERAGE(Goalies!K3:K68))/STDEV(Goalies!K3:K68)</f>
        <v>-0.56884837139637534</v>
      </c>
      <c r="L44" s="33">
        <f>(VLOOKUP($A44,Goalies!$A1:$P68,12,FALSE)-AVERAGE(Goalies!L3:L68))/STDEV(Goalies!L3:L68)</f>
        <v>5.2237175284959608E-2</v>
      </c>
      <c r="M44" s="33">
        <f>((VLOOKUP($A44,Goalies!$A1:$P68,13,FALSE)-AVERAGE(Goalies!M3:M68))/STDEV(Goalies!M3:M68))*-1</f>
        <v>-0.17631746988644542</v>
      </c>
      <c r="N44" s="33">
        <f>(VLOOKUP($A44,Goalies!$A1:$P68,14,FALSE)-AVERAGE(Goalies!N3:N68))/STDEV(Goalies!N3:N68)</f>
        <v>4.1583354631035754E-2</v>
      </c>
      <c r="O44" s="33">
        <f>((VLOOKUP($A44,Goalies!$A1:$P68,15,FALSE)-AVERAGE(Goalies!O3:O68))/STDEV(Goalies!O3:O68))*-1</f>
        <v>-0.89158888164779793</v>
      </c>
      <c r="P44" s="33">
        <f>(VLOOKUP($A44,Goalies!$A1:$P68,16,FALSE)-AVERAGE(Goalies!P3:P68))/STDEV(Goalies!P3:P68)</f>
        <v>-0.35411529003808512</v>
      </c>
    </row>
    <row r="45" spans="1:16" ht="21.25" customHeight="1" x14ac:dyDescent="0.15">
      <c r="A45" s="11" t="s">
        <v>727</v>
      </c>
      <c r="B45" s="12" t="s">
        <v>58</v>
      </c>
      <c r="C45" s="13">
        <v>33</v>
      </c>
      <c r="D45" s="12" t="s">
        <v>9</v>
      </c>
      <c r="E45" s="40">
        <f t="shared" si="2"/>
        <v>-2.118449958342671</v>
      </c>
      <c r="F45" s="40">
        <f t="shared" si="3"/>
        <v>-9.6507164768943998E-2</v>
      </c>
      <c r="G45" s="42">
        <f>VLOOKUP(A45,Goalies!A1:G68,7,FALSE)</f>
        <v>21.951219512195099</v>
      </c>
      <c r="H45" s="43">
        <f>(VLOOKUP($A45,Goalies!$A1:$P68,8,FALSE)-AVERAGE(Goalies!H3:H68))/STDEV(Goalies!H3:H68)</f>
        <v>0.15645478155503456</v>
      </c>
      <c r="I45" s="33">
        <f>((VLOOKUP($A45,Goalies!$A1:$P68,9,FALSE)-AVERAGE(Goalies!I3:I68))/STDEV(Goalies!I3:I68))*-1</f>
        <v>-0.23307890952557006</v>
      </c>
      <c r="J45" s="33">
        <f>(VLOOKUP($A45,Goalies!$A1:$P68,10,FALSE)-AVERAGE(Goalies!J3:J68))/STDEV(Goalies!J3:J68)</f>
        <v>0.23381713536914633</v>
      </c>
      <c r="K45" s="33">
        <f>(VLOOKUP($A45,Goalies!$A1:$P68,11,FALSE)-AVERAGE(Goalies!K3:K68))/STDEV(Goalies!K3:K68)</f>
        <v>-0.48343403323090262</v>
      </c>
      <c r="L45" s="33">
        <f>(VLOOKUP($A45,Goalies!$A1:$P68,12,FALSE)-AVERAGE(Goalies!L3:L68))/STDEV(Goalies!L3:L68)</f>
        <v>0.32823521055512356</v>
      </c>
      <c r="M45" s="33">
        <f>((VLOOKUP($A45,Goalies!$A1:$P68,13,FALSE)-AVERAGE(Goalies!M3:M68))/STDEV(Goalies!M3:M68))*-1</f>
        <v>-0.59427305817918097</v>
      </c>
      <c r="N45" s="33">
        <f>(VLOOKUP($A45,Goalies!$A1:$P68,14,FALSE)-AVERAGE(Goalies!N3:N68))/STDEV(Goalies!N3:N68)</f>
        <v>0.30512420228786574</v>
      </c>
      <c r="O45" s="33">
        <f>((VLOOKUP($A45,Goalies!$A1:$P68,15,FALSE)-AVERAGE(Goalies!O3:O68))/STDEV(Goalies!O3:O68))*-1</f>
        <v>-1.0022096927420268</v>
      </c>
      <c r="P45" s="33">
        <f>(VLOOKUP($A45,Goalies!$A1:$P68,16,FALSE)-AVERAGE(Goalies!P3:P68))/STDEV(Goalies!P3:P68)</f>
        <v>-0.78926101392477632</v>
      </c>
    </row>
    <row r="46" spans="1:16" ht="21.25" customHeight="1" x14ac:dyDescent="0.15">
      <c r="A46" s="11" t="s">
        <v>743</v>
      </c>
      <c r="B46" s="12" t="s">
        <v>61</v>
      </c>
      <c r="C46" s="13">
        <v>31</v>
      </c>
      <c r="D46" s="12" t="s">
        <v>9</v>
      </c>
      <c r="E46" s="40">
        <f t="shared" si="2"/>
        <v>-2.1450322063505114</v>
      </c>
      <c r="F46" s="40">
        <f t="shared" si="3"/>
        <v>-0.1460902333228753</v>
      </c>
      <c r="G46" s="42">
        <f>VLOOKUP(A46,Goalies!A1:G68,7,FALSE)</f>
        <v>14.6829268292683</v>
      </c>
      <c r="H46" s="43">
        <f>(VLOOKUP($A46,Goalies!$A1:$P68,8,FALSE)-AVERAGE(Goalies!H3:H68))/STDEV(Goalies!H3:H68)</f>
        <v>-0.26729608694805534</v>
      </c>
      <c r="I46" s="33">
        <f>((VLOOKUP($A46,Goalies!$A1:$P68,9,FALSE)-AVERAGE(Goalies!I3:I68))/STDEV(Goalies!I3:I68))*-1</f>
        <v>1.6110179241632541</v>
      </c>
      <c r="J46" s="33">
        <f>(VLOOKUP($A46,Goalies!$A1:$P68,10,FALSE)-AVERAGE(Goalies!J3:J68))/STDEV(Goalies!J3:J68)</f>
        <v>-0.99168997147705629</v>
      </c>
      <c r="K46" s="33">
        <f>(VLOOKUP($A46,Goalies!$A1:$P68,11,FALSE)-AVERAGE(Goalies!K3:K68))/STDEV(Goalies!K3:K68)</f>
        <v>-0.79844709027382099</v>
      </c>
      <c r="L46" s="33">
        <f>(VLOOKUP($A46,Goalies!$A1:$P68,12,FALSE)-AVERAGE(Goalies!L3:L68))/STDEV(Goalies!L3:L68)</f>
        <v>-1.0177736040668313</v>
      </c>
      <c r="M46" s="33">
        <f>((VLOOKUP($A46,Goalies!$A1:$P68,13,FALSE)-AVERAGE(Goalies!M3:M68))/STDEV(Goalies!M3:M68))*-1</f>
        <v>1.0199018108393947</v>
      </c>
      <c r="N46" s="33">
        <f>(VLOOKUP($A46,Goalies!$A1:$P68,14,FALSE)-AVERAGE(Goalies!N3:N68))/STDEV(Goalies!N3:N68)</f>
        <v>-1.0163287517219524</v>
      </c>
      <c r="O46" s="33">
        <f>((VLOOKUP($A46,Goalies!$A1:$P68,15,FALSE)-AVERAGE(Goalies!O3:O68))/STDEV(Goalies!O3:O68))*-1</f>
        <v>-0.38299426208440918</v>
      </c>
      <c r="P46" s="33">
        <f>(VLOOKUP($A46,Goalies!$A1:$P68,16,FALSE)-AVERAGE(Goalies!P3:P68))/STDEV(Goalies!P3:P68)</f>
        <v>-0.69629476704422577</v>
      </c>
    </row>
    <row r="47" spans="1:16" ht="21.25" customHeight="1" x14ac:dyDescent="0.15">
      <c r="A47" s="11" t="s">
        <v>755</v>
      </c>
      <c r="B47" s="12" t="s">
        <v>119</v>
      </c>
      <c r="C47" s="13">
        <v>36</v>
      </c>
      <c r="D47" s="12" t="s">
        <v>9</v>
      </c>
      <c r="E47" s="40">
        <f t="shared" si="2"/>
        <v>-2.5070524780157482</v>
      </c>
      <c r="F47" s="40">
        <f t="shared" si="3"/>
        <v>-0.20056419824125984</v>
      </c>
      <c r="G47" s="42">
        <f>VLOOKUP(A47,Goalies!A1:G68,7,FALSE)</f>
        <v>12.5</v>
      </c>
      <c r="H47" s="43">
        <f>(VLOOKUP($A47,Goalies!$A1:$P68,8,FALSE)-AVERAGE(Goalies!H3:H68))/STDEV(Goalies!H3:H68)</f>
        <v>-1.1660687223508699</v>
      </c>
      <c r="I47" s="33">
        <f>((VLOOKUP($A47,Goalies!$A1:$P68,9,FALSE)-AVERAGE(Goalies!I3:I68))/STDEV(Goalies!I3:I68))*-1</f>
        <v>0.95300904070630432</v>
      </c>
      <c r="J47" s="33">
        <f>(VLOOKUP($A47,Goalies!$A1:$P68,10,FALSE)-AVERAGE(Goalies!J3:J68))/STDEV(Goalies!J3:J68)</f>
        <v>-1.3597533475265091</v>
      </c>
      <c r="K47" s="33">
        <f>(VLOOKUP($A47,Goalies!$A1:$P68,11,FALSE)-AVERAGE(Goalies!K3:K68))/STDEV(Goalies!K3:K68)</f>
        <v>-0.91410647116887989</v>
      </c>
      <c r="L47" s="33">
        <f>(VLOOKUP($A47,Goalies!$A1:$P68,12,FALSE)-AVERAGE(Goalies!L3:L68))/STDEV(Goalies!L3:L68)</f>
        <v>-1.376859031600199</v>
      </c>
      <c r="M47" s="33">
        <f>((VLOOKUP($A47,Goalies!$A1:$P68,13,FALSE)-AVERAGE(Goalies!M3:M68))/STDEV(Goalies!M3:M68))*-1</f>
        <v>1.4936082324744959</v>
      </c>
      <c r="N47" s="33">
        <f>(VLOOKUP($A47,Goalies!$A1:$P68,14,FALSE)-AVERAGE(Goalies!N3:N68))/STDEV(Goalies!N3:N68)</f>
        <v>-1.3651867619281068</v>
      </c>
      <c r="O47" s="33">
        <f>((VLOOKUP($A47,Goalies!$A1:$P68,15,FALSE)-AVERAGE(Goalies!O3:O68))/STDEV(Goalies!O3:O68))*-1</f>
        <v>-0.12654210100216615</v>
      </c>
      <c r="P47" s="33">
        <f>(VLOOKUP($A47,Goalies!$A1:$P68,16,FALSE)-AVERAGE(Goalies!P3:P68))/STDEV(Goalies!P3:P68)</f>
        <v>-0.30033518349383204</v>
      </c>
    </row>
    <row r="48" spans="1:16" ht="21.25" customHeight="1" x14ac:dyDescent="0.15">
      <c r="A48" s="11" t="s">
        <v>729</v>
      </c>
      <c r="B48" s="12" t="s">
        <v>151</v>
      </c>
      <c r="C48" s="13">
        <v>31</v>
      </c>
      <c r="D48" s="12" t="s">
        <v>9</v>
      </c>
      <c r="E48" s="40">
        <f t="shared" si="2"/>
        <v>-2.520456876201794</v>
      </c>
      <c r="F48" s="40">
        <f t="shared" si="3"/>
        <v>-0.12002175600960924</v>
      </c>
      <c r="G48" s="42">
        <f>VLOOKUP(A48,Goalies!A1:G68,7,FALSE)</f>
        <v>21</v>
      </c>
      <c r="H48" s="43">
        <f>(VLOOKUP($A48,Goalies!$A1:$P68,8,FALSE)-AVERAGE(Goalies!H3:H68))/STDEV(Goalies!H3:H68)</f>
        <v>-0.51568888653573175</v>
      </c>
      <c r="I48" s="33">
        <f>((VLOOKUP($A48,Goalies!$A1:$P68,9,FALSE)-AVERAGE(Goalies!I3:I68))/STDEV(Goalies!I3:I68))*-1</f>
        <v>-0.9604094370769275</v>
      </c>
      <c r="J48" s="33">
        <f>(VLOOKUP($A48,Goalies!$A1:$P68,10,FALSE)-AVERAGE(Goalies!J3:J68))/STDEV(Goalies!J3:J68)</f>
        <v>7.3431977090616121E-2</v>
      </c>
      <c r="K48" s="33">
        <f>(VLOOKUP($A48,Goalies!$A1:$P68,11,FALSE)-AVERAGE(Goalies!K3:K68))/STDEV(Goalies!K3:K68)</f>
        <v>-0.61018074483155338</v>
      </c>
      <c r="L48" s="33">
        <f>(VLOOKUP($A48,Goalies!$A1:$P68,12,FALSE)-AVERAGE(Goalies!L3:L68))/STDEV(Goalies!L3:L68)</f>
        <v>0.28262812817933713</v>
      </c>
      <c r="M48" s="33">
        <f>((VLOOKUP($A48,Goalies!$A1:$P68,13,FALSE)-AVERAGE(Goalies!M3:M68))/STDEV(Goalies!M3:M68))*-1</f>
        <v>-0.42806871969079852</v>
      </c>
      <c r="N48" s="33">
        <f>(VLOOKUP($A48,Goalies!$A1:$P68,14,FALSE)-AVERAGE(Goalies!N3:N68))/STDEV(Goalies!N3:N68)</f>
        <v>0.26986546973612596</v>
      </c>
      <c r="O48" s="33">
        <f>((VLOOKUP($A48,Goalies!$A1:$P68,15,FALSE)-AVERAGE(Goalies!O3:O68))/STDEV(Goalies!O3:O68))*-1</f>
        <v>-1.1151535672287425</v>
      </c>
      <c r="P48" s="33">
        <f>(VLOOKUP($A48,Goalies!$A1:$P68,16,FALSE)-AVERAGE(Goalies!P3:P68))/STDEV(Goalies!P3:P68)</f>
        <v>-0.27943367760576615</v>
      </c>
    </row>
    <row r="49" spans="1:16" ht="21.25" customHeight="1" x14ac:dyDescent="0.15">
      <c r="A49" s="11" t="s">
        <v>742</v>
      </c>
      <c r="B49" s="12" t="s">
        <v>153</v>
      </c>
      <c r="C49" s="13">
        <v>35</v>
      </c>
      <c r="D49" s="12" t="s">
        <v>9</v>
      </c>
      <c r="E49" s="40">
        <f t="shared" si="2"/>
        <v>-2.5217524012341603</v>
      </c>
      <c r="F49" s="40">
        <f t="shared" si="3"/>
        <v>-0.15204683595676588</v>
      </c>
      <c r="G49" s="42">
        <f>VLOOKUP(A49,Goalies!A1:G68,7,FALSE)</f>
        <v>16.585365853658502</v>
      </c>
      <c r="H49" s="43">
        <f>(VLOOKUP($A49,Goalies!$A1:$P68,8,FALSE)-AVERAGE(Goalies!H3:H68))/STDEV(Goalies!H3:H68)</f>
        <v>-1.0105488389135984</v>
      </c>
      <c r="I49" s="33">
        <f>((VLOOKUP($A49,Goalies!$A1:$P68,9,FALSE)-AVERAGE(Goalies!I3:I68))/STDEV(Goalies!I3:I68))*-1</f>
        <v>-0.21336520636171649</v>
      </c>
      <c r="J49" s="33">
        <f>(VLOOKUP($A49,Goalies!$A1:$P68,10,FALSE)-AVERAGE(Goalies!J3:J68))/STDEV(Goalies!J3:J68)</f>
        <v>-0.67091965492000938</v>
      </c>
      <c r="K49" s="33">
        <f>(VLOOKUP($A49,Goalies!$A1:$P68,11,FALSE)-AVERAGE(Goalies!K3:K68))/STDEV(Goalies!K3:K68)</f>
        <v>-0.68616127236589408</v>
      </c>
      <c r="L49" s="33">
        <f>(VLOOKUP($A49,Goalies!$A1:$P68,12,FALSE)-AVERAGE(Goalies!L3:L68))/STDEV(Goalies!L3:L68)</f>
        <v>-0.6186132797427637</v>
      </c>
      <c r="M49" s="33">
        <f>((VLOOKUP($A49,Goalies!$A1:$P68,13,FALSE)-AVERAGE(Goalies!M3:M68))/STDEV(Goalies!M3:M68))*-1</f>
        <v>0.6131137035022608</v>
      </c>
      <c r="N49" s="33">
        <f>(VLOOKUP($A49,Goalies!$A1:$P68,14,FALSE)-AVERAGE(Goalies!N3:N68))/STDEV(Goalies!N3:N68)</f>
        <v>-0.61831480717988863</v>
      </c>
      <c r="O49" s="33">
        <f>((VLOOKUP($A49,Goalies!$A1:$P68,15,FALSE)-AVERAGE(Goalies!O3:O68))/STDEV(Goalies!O3:O68))*-1</f>
        <v>-0.52259436774132584</v>
      </c>
      <c r="P49" s="33">
        <f>(VLOOKUP($A49,Goalies!$A1:$P68,16,FALSE)-AVERAGE(Goalies!P3:P68))/STDEV(Goalies!P3:P68)</f>
        <v>-0.30244792221334216</v>
      </c>
    </row>
    <row r="50" spans="1:16" ht="21.25" customHeight="1" x14ac:dyDescent="0.15">
      <c r="A50" s="11" t="s">
        <v>752</v>
      </c>
      <c r="B50" s="12" t="s">
        <v>216</v>
      </c>
      <c r="C50" s="13">
        <v>28</v>
      </c>
      <c r="D50" s="12" t="s">
        <v>9</v>
      </c>
      <c r="E50" s="40">
        <f t="shared" si="2"/>
        <v>-2.5434560416908276</v>
      </c>
      <c r="F50" s="40">
        <f t="shared" si="3"/>
        <v>-0.198065902581811</v>
      </c>
      <c r="G50" s="42">
        <f>VLOOKUP(A50,Goalies!A1:G68,7,FALSE)</f>
        <v>12.8414634146342</v>
      </c>
      <c r="H50" s="43">
        <f>(VLOOKUP($A50,Goalies!$A1:$P68,8,FALSE)-AVERAGE(Goalies!H3:H68))/STDEV(Goalies!H3:H68)</f>
        <v>-1.1979159321882009</v>
      </c>
      <c r="I50" s="33">
        <f>((VLOOKUP($A50,Goalies!$A1:$P68,9,FALSE)-AVERAGE(Goalies!I3:I68))/STDEV(Goalies!I3:I68))*-1</f>
        <v>0.78507849543490726</v>
      </c>
      <c r="J50" s="33">
        <f>(VLOOKUP($A50,Goalies!$A1:$P68,10,FALSE)-AVERAGE(Goalies!J3:J68))/STDEV(Goalies!J3:J68)</f>
        <v>-1.3021791881444567</v>
      </c>
      <c r="K50" s="33">
        <f>(VLOOKUP($A50,Goalies!$A1:$P68,11,FALSE)-AVERAGE(Goalies!K3:K68))/STDEV(Goalies!K3:K68)</f>
        <v>-0.93876830062338779</v>
      </c>
      <c r="L50" s="33">
        <f>(VLOOKUP($A50,Goalies!$A1:$P68,12,FALSE)-AVERAGE(Goalies!L3:L68))/STDEV(Goalies!L3:L68)</f>
        <v>-1.2708954951121312</v>
      </c>
      <c r="M50" s="33">
        <f>((VLOOKUP($A50,Goalies!$A1:$P68,13,FALSE)-AVERAGE(Goalies!M3:M68))/STDEV(Goalies!M3:M68))*-1</f>
        <v>1.3969888473492857</v>
      </c>
      <c r="N50" s="33">
        <f>(VLOOKUP($A50,Goalies!$A1:$P68,14,FALSE)-AVERAGE(Goalies!N3:N68))/STDEV(Goalies!N3:N68)</f>
        <v>-1.258557316521596</v>
      </c>
      <c r="O50" s="33">
        <f>((VLOOKUP($A50,Goalies!$A1:$P68,15,FALSE)-AVERAGE(Goalies!O3:O68))/STDEV(Goalies!O3:O68))*-1</f>
        <v>-0.3110693668573411</v>
      </c>
      <c r="P50" s="33">
        <f>(VLOOKUP($A50,Goalies!$A1:$P68,16,FALSE)-AVERAGE(Goalies!P3:P68))/STDEV(Goalies!P3:P68)</f>
        <v>-9.5702442021897871E-2</v>
      </c>
    </row>
    <row r="51" spans="1:16" ht="21.25" customHeight="1" x14ac:dyDescent="0.15">
      <c r="A51" s="11" t="s">
        <v>750</v>
      </c>
      <c r="B51" s="12" t="s">
        <v>86</v>
      </c>
      <c r="C51" s="13">
        <v>30</v>
      </c>
      <c r="D51" s="12" t="s">
        <v>9</v>
      </c>
      <c r="E51" s="40">
        <f t="shared" si="2"/>
        <v>-2.5844791112727918</v>
      </c>
      <c r="F51" s="40">
        <f t="shared" si="3"/>
        <v>-0.1914428971313179</v>
      </c>
      <c r="G51" s="42">
        <f>VLOOKUP(A51,Goalies!A1:G68,7,FALSE)</f>
        <v>13.5</v>
      </c>
      <c r="H51" s="43">
        <f>(VLOOKUP($A51,Goalies!$A1:$P68,8,FALSE)-AVERAGE(Goalies!H3:H68))/STDEV(Goalies!H3:H68)</f>
        <v>-0.61976905978719798</v>
      </c>
      <c r="I51" s="33">
        <f>((VLOOKUP($A51,Goalies!$A1:$P68,9,FALSE)-AVERAGE(Goalies!I3:I68))/STDEV(Goalies!I3:I68))*-1</f>
        <v>1.4658239465204972</v>
      </c>
      <c r="J51" s="33">
        <f>(VLOOKUP($A51,Goalies!$A1:$P68,10,FALSE)-AVERAGE(Goalies!J3:J68))/STDEV(Goalies!J3:J68)</f>
        <v>-1.1911433093362591</v>
      </c>
      <c r="K51" s="33">
        <f>(VLOOKUP($A51,Goalies!$A1:$P68,11,FALSE)-AVERAGE(Goalies!K3:K68))/STDEV(Goalies!K3:K68)</f>
        <v>-0.86621532572571502</v>
      </c>
      <c r="L51" s="33">
        <f>(VLOOKUP($A51,Goalies!$A1:$P68,12,FALSE)-AVERAGE(Goalies!L3:L68))/STDEV(Goalies!L3:L68)</f>
        <v>-1.2468868678842084</v>
      </c>
      <c r="M51" s="33">
        <f>((VLOOKUP($A51,Goalies!$A1:$P68,13,FALSE)-AVERAGE(Goalies!M3:M68))/STDEV(Goalies!M3:M68))*-1</f>
        <v>1.2739206518548718</v>
      </c>
      <c r="N51" s="33">
        <f>(VLOOKUP($A51,Goalies!$A1:$P68,14,FALSE)-AVERAGE(Goalies!N3:N68))/STDEV(Goalies!N3:N68)</f>
        <v>-1.2430322101325613</v>
      </c>
      <c r="O51" s="33">
        <f>((VLOOKUP($A51,Goalies!$A1:$P68,15,FALSE)-AVERAGE(Goalies!O3:O68))/STDEV(Goalies!O3:O68))*-1</f>
        <v>-0.27002744919631455</v>
      </c>
      <c r="P51" s="33">
        <f>(VLOOKUP($A51,Goalies!$A1:$P68,16,FALSE)-AVERAGE(Goalies!P3:P68))/STDEV(Goalies!P3:P68)</f>
        <v>-0.82846727656356456</v>
      </c>
    </row>
    <row r="52" spans="1:16" ht="21.25" customHeight="1" x14ac:dyDescent="0.15">
      <c r="A52" s="11" t="s">
        <v>725</v>
      </c>
      <c r="B52" s="12" t="s">
        <v>179</v>
      </c>
      <c r="C52" s="13">
        <v>22</v>
      </c>
      <c r="D52" s="12" t="s">
        <v>9</v>
      </c>
      <c r="E52" s="40">
        <f t="shared" si="2"/>
        <v>-2.6835502829847258</v>
      </c>
      <c r="F52" s="40">
        <f t="shared" si="3"/>
        <v>-0.11926890146598781</v>
      </c>
      <c r="G52" s="42">
        <f>VLOOKUP(A52,Goalies!A1:G68,7,FALSE)</f>
        <v>22.5</v>
      </c>
      <c r="H52" s="43">
        <f>(VLOOKUP($A52,Goalies!$A1:$P68,8,FALSE)-AVERAGE(Goalies!H3:H68))/STDEV(Goalies!H3:H68)</f>
        <v>-0.68154851713382425</v>
      </c>
      <c r="I52" s="33">
        <f>((VLOOKUP($A52,Goalies!$A1:$P68,9,FALSE)-AVERAGE(Goalies!I3:I68))/STDEV(Goalies!I3:I68))*-1</f>
        <v>-1.7388805448894837</v>
      </c>
      <c r="J52" s="33">
        <f>(VLOOKUP($A52,Goalies!$A1:$P68,10,FALSE)-AVERAGE(Goalies!J3:J68))/STDEV(Goalies!J3:J68)</f>
        <v>0.32634703437599116</v>
      </c>
      <c r="K52" s="33">
        <f>(VLOOKUP($A52,Goalies!$A1:$P68,11,FALSE)-AVERAGE(Goalies!K3:K68))/STDEV(Goalies!K3:K68)</f>
        <v>-0.49464814686306924</v>
      </c>
      <c r="L52" s="33">
        <f>(VLOOKUP($A52,Goalies!$A1:$P68,12,FALSE)-AVERAGE(Goalies!L3:L68))/STDEV(Goalies!L3:L68)</f>
        <v>0.52070617247230055</v>
      </c>
      <c r="M52" s="33">
        <f>((VLOOKUP($A52,Goalies!$A1:$P68,13,FALSE)-AVERAGE(Goalies!M3:M68))/STDEV(Goalies!M3:M68))*-1</f>
        <v>-0.73458380447796556</v>
      </c>
      <c r="N52" s="33">
        <f>(VLOOKUP($A52,Goalies!$A1:$P68,14,FALSE)-AVERAGE(Goalies!N3:N68))/STDEV(Goalies!N3:N68)</f>
        <v>0.50180761618074832</v>
      </c>
      <c r="O52" s="33">
        <f>((VLOOKUP($A52,Goalies!$A1:$P68,15,FALSE)-AVERAGE(Goalies!O3:O68))/STDEV(Goalies!O3:O68))*-1</f>
        <v>-1.0975019005854809</v>
      </c>
      <c r="P52" s="33">
        <f>(VLOOKUP($A52,Goalies!$A1:$P68,16,FALSE)-AVERAGE(Goalies!P3:P68))/STDEV(Goalies!P3:P68)</f>
        <v>-0.40985171840235163</v>
      </c>
    </row>
    <row r="53" spans="1:16" ht="21.25" customHeight="1" x14ac:dyDescent="0.15">
      <c r="A53" s="11" t="s">
        <v>730</v>
      </c>
      <c r="B53" s="12" t="s">
        <v>163</v>
      </c>
      <c r="C53" s="13">
        <v>25</v>
      </c>
      <c r="D53" s="12" t="s">
        <v>9</v>
      </c>
      <c r="E53" s="40">
        <f t="shared" si="2"/>
        <v>-2.9147315070732613</v>
      </c>
      <c r="F53" s="40">
        <f t="shared" si="3"/>
        <v>-0.12933332444805573</v>
      </c>
      <c r="G53" s="42">
        <f>VLOOKUP(A53,Goalies!A1:G68,7,FALSE)</f>
        <v>22.5365853658537</v>
      </c>
      <c r="H53" s="43">
        <f>(VLOOKUP($A53,Goalies!$A1:$P68,8,FALSE)-AVERAGE(Goalies!H3:H68))/STDEV(Goalies!H3:H68)</f>
        <v>-0.80853795373927217</v>
      </c>
      <c r="I53" s="33">
        <f>((VLOOKUP($A53,Goalies!$A1:$P68,9,FALSE)-AVERAGE(Goalies!I3:I68))/STDEV(Goalies!I3:I68))*-1</f>
        <v>-1.9509844490104358</v>
      </c>
      <c r="J53" s="33">
        <f>(VLOOKUP($A53,Goalies!$A1:$P68,10,FALSE)-AVERAGE(Goalies!J3:J68))/STDEV(Goalies!J3:J68)</f>
        <v>0.33251569430978417</v>
      </c>
      <c r="K53" s="33">
        <f>(VLOOKUP($A53,Goalies!$A1:$P68,11,FALSE)-AVERAGE(Goalies!K3:K68))/STDEV(Goalies!K3:K68)</f>
        <v>-0.45785618390397814</v>
      </c>
      <c r="L53" s="33">
        <f>(VLOOKUP($A53,Goalies!$A1:$P68,12,FALSE)-AVERAGE(Goalies!L3:L68))/STDEV(Goalies!L3:L68)</f>
        <v>0.4714343935058351</v>
      </c>
      <c r="M53" s="33">
        <f>((VLOOKUP($A53,Goalies!$A1:$P68,13,FALSE)-AVERAGE(Goalies!M3:M68))/STDEV(Goalies!M3:M68))*-1</f>
        <v>-0.7241643309388115</v>
      </c>
      <c r="N53" s="33">
        <f>(VLOOKUP($A53,Goalies!$A1:$P68,14,FALSE)-AVERAGE(Goalies!N3:N68))/STDEV(Goalies!N3:N68)</f>
        <v>0.44928134464841207</v>
      </c>
      <c r="O53" s="33">
        <f>((VLOOKUP($A53,Goalies!$A1:$P68,15,FALSE)-AVERAGE(Goalies!O3:O68))/STDEV(Goalies!O3:O68))*-1</f>
        <v>-1.034316783847355</v>
      </c>
      <c r="P53" s="33">
        <f>(VLOOKUP($A53,Goalies!$A1:$P68,16,FALSE)-AVERAGE(Goalies!P3:P68))/STDEV(Goalies!P3:P68)</f>
        <v>-0.61402058558265604</v>
      </c>
    </row>
    <row r="54" spans="1:16" ht="21.25" customHeight="1" x14ac:dyDescent="0.15">
      <c r="A54" s="11" t="s">
        <v>731</v>
      </c>
      <c r="B54" s="12" t="s">
        <v>151</v>
      </c>
      <c r="C54" s="13">
        <v>34</v>
      </c>
      <c r="D54" s="12" t="s">
        <v>9</v>
      </c>
      <c r="E54" s="40">
        <f t="shared" si="2"/>
        <v>-2.9770292415126054</v>
      </c>
      <c r="F54" s="40">
        <f t="shared" si="3"/>
        <v>-0.14176329721488598</v>
      </c>
      <c r="G54" s="42">
        <f>VLOOKUP(A54,Goalies!A1:G68,7,FALSE)</f>
        <v>21</v>
      </c>
      <c r="H54" s="43">
        <f>(VLOOKUP($A54,Goalies!$A1:$P68,8,FALSE)-AVERAGE(Goalies!H3:H68))/STDEV(Goalies!H3:H68)</f>
        <v>-0.56695591589756877</v>
      </c>
      <c r="I54" s="33">
        <f>((VLOOKUP($A54,Goalies!$A1:$P68,9,FALSE)-AVERAGE(Goalies!I3:I68))/STDEV(Goalies!I3:I68))*-1</f>
        <v>-1.0409381203332735</v>
      </c>
      <c r="J54" s="33">
        <f>(VLOOKUP($A54,Goalies!$A1:$P68,10,FALSE)-AVERAGE(Goalies!J3:J68))/STDEV(Goalies!J3:J68)</f>
        <v>7.3431977090616121E-2</v>
      </c>
      <c r="K54" s="33">
        <f>(VLOOKUP($A54,Goalies!$A1:$P68,11,FALSE)-AVERAGE(Goalies!K3:K68))/STDEV(Goalies!K3:K68)</f>
        <v>-0.68549220346094608</v>
      </c>
      <c r="L54" s="33">
        <f>(VLOOKUP($A54,Goalies!$A1:$P68,12,FALSE)-AVERAGE(Goalies!L3:L68))/STDEV(Goalies!L3:L68)</f>
        <v>0.28262812817933713</v>
      </c>
      <c r="M54" s="33">
        <f>((VLOOKUP($A54,Goalies!$A1:$P68,13,FALSE)-AVERAGE(Goalies!M3:M68))/STDEV(Goalies!M3:M68))*-1</f>
        <v>-0.46773813679355469</v>
      </c>
      <c r="N54" s="33">
        <f>(VLOOKUP($A54,Goalies!$A1:$P68,14,FALSE)-AVERAGE(Goalies!N3:N68))/STDEV(Goalies!N3:N68)</f>
        <v>0.26648009030730008</v>
      </c>
      <c r="O54" s="33">
        <f>((VLOOKUP($A54,Goalies!$A1:$P68,15,FALSE)-AVERAGE(Goalies!O3:O68))/STDEV(Goalies!O3:O68))*-1</f>
        <v>-1.2645122824690964</v>
      </c>
      <c r="P54" s="33">
        <f>(VLOOKUP($A54,Goalies!$A1:$P68,16,FALSE)-AVERAGE(Goalies!P3:P68))/STDEV(Goalies!P3:P68)</f>
        <v>-0.46006883968499407</v>
      </c>
    </row>
    <row r="55" spans="1:16" ht="21.25" customHeight="1" x14ac:dyDescent="0.15">
      <c r="A55" s="11" t="s">
        <v>746</v>
      </c>
      <c r="B55" s="12" t="s">
        <v>74</v>
      </c>
      <c r="C55" s="13">
        <v>26</v>
      </c>
      <c r="D55" s="12" t="s">
        <v>9</v>
      </c>
      <c r="E55" s="40">
        <f t="shared" si="2"/>
        <v>-3.2410029789746684</v>
      </c>
      <c r="F55" s="40">
        <f t="shared" si="3"/>
        <v>-0.2160668652649779</v>
      </c>
      <c r="G55" s="42">
        <f>VLOOKUP(A55,Goalies!A1:G68,7,FALSE)</f>
        <v>15</v>
      </c>
      <c r="H55" s="43">
        <f>(VLOOKUP($A55,Goalies!$A1:$P68,8,FALSE)-AVERAGE(Goalies!H3:H68))/STDEV(Goalies!H3:H68)</f>
        <v>-1.1247383936586539</v>
      </c>
      <c r="I55" s="33">
        <f>((VLOOKUP($A55,Goalies!$A1:$P68,9,FALSE)-AVERAGE(Goalies!I3:I68))/STDEV(Goalies!I3:I68))*-1</f>
        <v>0.15468967831065597</v>
      </c>
      <c r="J55" s="33">
        <f>(VLOOKUP($A55,Goalies!$A1:$P68,10,FALSE)-AVERAGE(Goalies!J3:J68))/STDEV(Goalies!J3:J68)</f>
        <v>-0.938228252050884</v>
      </c>
      <c r="K55" s="33">
        <f>(VLOOKUP($A55,Goalies!$A1:$P68,11,FALSE)-AVERAGE(Goalies!K3:K68))/STDEV(Goalies!K3:K68)</f>
        <v>-0.85168408008822094</v>
      </c>
      <c r="L55" s="33">
        <f>(VLOOKUP($A55,Goalies!$A1:$P68,12,FALSE)-AVERAGE(Goalies!L3:L68))/STDEV(Goalies!L3:L68)</f>
        <v>-0.92342591089605208</v>
      </c>
      <c r="M55" s="33">
        <f>((VLOOKUP($A55,Goalies!$A1:$P68,13,FALSE)-AVERAGE(Goalies!M3:M68))/STDEV(Goalies!M3:M68))*-1</f>
        <v>0.91420430332275371</v>
      </c>
      <c r="N55" s="33">
        <f>(VLOOKUP($A55,Goalies!$A1:$P68,14,FALSE)-AVERAGE(Goalies!N3:N68))/STDEV(Goalies!N3:N68)</f>
        <v>-0.923066750911826</v>
      </c>
      <c r="O55" s="33">
        <f>((VLOOKUP($A55,Goalies!$A1:$P68,15,FALSE)-AVERAGE(Goalies!O3:O68))/STDEV(Goalies!O3:O68))*-1</f>
        <v>-0.60849273055636621</v>
      </c>
      <c r="P55" s="33">
        <f>(VLOOKUP($A55,Goalies!$A1:$P68,16,FALSE)-AVERAGE(Goalies!P3:P68))/STDEV(Goalies!P3:P68)</f>
        <v>-0.65608777467142709</v>
      </c>
    </row>
    <row r="56" spans="1:16" ht="21.25" customHeight="1" x14ac:dyDescent="0.15">
      <c r="A56" s="11" t="s">
        <v>747</v>
      </c>
      <c r="B56" s="12" t="s">
        <v>78</v>
      </c>
      <c r="C56" s="13">
        <v>24</v>
      </c>
      <c r="D56" s="12" t="s">
        <v>9</v>
      </c>
      <c r="E56" s="40">
        <f t="shared" si="2"/>
        <v>-3.2849165016914821</v>
      </c>
      <c r="F56" s="40">
        <f t="shared" si="3"/>
        <v>-0.21687854520024327</v>
      </c>
      <c r="G56" s="42">
        <f>VLOOKUP(A56,Goalies!A1:G68,7,FALSE)</f>
        <v>15.146341463414601</v>
      </c>
      <c r="H56" s="43">
        <f>(VLOOKUP($A56,Goalies!$A1:$P68,8,FALSE)-AVERAGE(Goalies!H3:H68))/STDEV(Goalies!H3:H68)</f>
        <v>-0.69422574537482218</v>
      </c>
      <c r="I56" s="33">
        <f>((VLOOKUP($A56,Goalies!$A1:$P68,9,FALSE)-AVERAGE(Goalies!I3:I68))/STDEV(Goalies!I3:I68))*-1</f>
        <v>0.78039468284662794</v>
      </c>
      <c r="J56" s="33">
        <f>(VLOOKUP($A56,Goalies!$A1:$P68,10,FALSE)-AVERAGE(Goalies!J3:J68))/STDEV(Goalies!J3:J68)</f>
        <v>-0.91355361231572452</v>
      </c>
      <c r="K56" s="33">
        <f>(VLOOKUP($A56,Goalies!$A1:$P68,11,FALSE)-AVERAGE(Goalies!K3:K68))/STDEV(Goalies!K3:K68)</f>
        <v>-0.8219749960198024</v>
      </c>
      <c r="L56" s="33">
        <f>(VLOOKUP($A56,Goalies!$A1:$P68,12,FALSE)-AVERAGE(Goalies!L3:L68))/STDEV(Goalies!L3:L68)</f>
        <v>-0.9747015025892769</v>
      </c>
      <c r="M56" s="33">
        <f>((VLOOKUP($A56,Goalies!$A1:$P68,13,FALSE)-AVERAGE(Goalies!M3:M68))/STDEV(Goalies!M3:M68))*-1</f>
        <v>0.89401218545519034</v>
      </c>
      <c r="N56" s="33">
        <f>(VLOOKUP($A56,Goalies!$A1:$P68,14,FALSE)-AVERAGE(Goalies!N3:N68))/STDEV(Goalies!N3:N68)</f>
        <v>-0.98037773959158725</v>
      </c>
      <c r="O56" s="33">
        <f>((VLOOKUP($A56,Goalies!$A1:$P68,15,FALSE)-AVERAGE(Goalies!O3:O68))/STDEV(Goalies!O3:O68))*-1</f>
        <v>-0.56013238894184891</v>
      </c>
      <c r="P56" s="33">
        <f>(VLOOKUP($A56,Goalies!$A1:$P68,16,FALSE)-AVERAGE(Goalies!P3:P68))/STDEV(Goalies!P3:P68)</f>
        <v>-1.2085833713550087</v>
      </c>
    </row>
    <row r="57" spans="1:16" ht="21.25" customHeight="1" x14ac:dyDescent="0.15">
      <c r="A57" s="11" t="s">
        <v>754</v>
      </c>
      <c r="B57" s="12" t="s">
        <v>95</v>
      </c>
      <c r="C57" s="13">
        <v>25</v>
      </c>
      <c r="D57" s="12" t="s">
        <v>9</v>
      </c>
      <c r="E57" s="40">
        <f t="shared" si="2"/>
        <v>-3.2896142308438883</v>
      </c>
      <c r="F57" s="40">
        <f t="shared" si="3"/>
        <v>-0.24976700641592434</v>
      </c>
      <c r="G57" s="42">
        <f>VLOOKUP(A57,Goalies!A1:G68,7,FALSE)</f>
        <v>13.170731707317101</v>
      </c>
      <c r="H57" s="43">
        <f>(VLOOKUP($A57,Goalies!$A1:$P68,8,FALSE)-AVERAGE(Goalies!H3:H68))/STDEV(Goalies!H3:H68)</f>
        <v>-1.0715120596032552</v>
      </c>
      <c r="I57" s="33">
        <f>((VLOOKUP($A57,Goalies!$A1:$P68,9,FALSE)-AVERAGE(Goalies!I3:I68))/STDEV(Goalies!I3:I68))*-1</f>
        <v>0.86993484082251593</v>
      </c>
      <c r="J57" s="33">
        <f>(VLOOKUP($A57,Goalies!$A1:$P68,10,FALSE)-AVERAGE(Goalies!J3:J68))/STDEV(Goalies!J3:J68)</f>
        <v>-1.2466612487403579</v>
      </c>
      <c r="K57" s="33">
        <f>(VLOOKUP($A57,Goalies!$A1:$P68,11,FALSE)-AVERAGE(Goalies!K3:K68))/STDEV(Goalies!K3:K68)</f>
        <v>-0.99713062496913385</v>
      </c>
      <c r="L57" s="33">
        <f>(VLOOKUP($A57,Goalies!$A1:$P68,12,FALSE)-AVERAGE(Goalies!L3:L68))/STDEV(Goalies!L3:L68)</f>
        <v>-1.2350577343602736</v>
      </c>
      <c r="M57" s="33">
        <f>((VLOOKUP($A57,Goalies!$A1:$P68,13,FALSE)-AVERAGE(Goalies!M3:M68))/STDEV(Goalies!M3:M68))*-1</f>
        <v>1.2856048785796281</v>
      </c>
      <c r="N57" s="33">
        <f>(VLOOKUP($A57,Goalies!$A1:$P68,14,FALSE)-AVERAGE(Goalies!N3:N68))/STDEV(Goalies!N3:N68)</f>
        <v>-1.2292111335423397</v>
      </c>
      <c r="O57" s="33">
        <f>((VLOOKUP($A57,Goalies!$A1:$P68,15,FALSE)-AVERAGE(Goalies!O3:O68))/STDEV(Goalies!O3:O68))*-1</f>
        <v>-0.58929504585429215</v>
      </c>
      <c r="P57" s="33">
        <f>(VLOOKUP($A57,Goalies!$A1:$P68,16,FALSE)-AVERAGE(Goalies!P3:P68))/STDEV(Goalies!P3:P68)</f>
        <v>-0.6316765004172068</v>
      </c>
    </row>
    <row r="58" spans="1:16" ht="21.25" customHeight="1" x14ac:dyDescent="0.15">
      <c r="A58" s="11" t="s">
        <v>737</v>
      </c>
      <c r="B58" s="12" t="s">
        <v>179</v>
      </c>
      <c r="C58" s="13">
        <v>32</v>
      </c>
      <c r="D58" s="12" t="s">
        <v>9</v>
      </c>
      <c r="E58" s="40">
        <f t="shared" si="2"/>
        <v>-4.1637438391371244</v>
      </c>
      <c r="F58" s="40">
        <f t="shared" si="3"/>
        <v>-0.22506723454795266</v>
      </c>
      <c r="G58" s="42">
        <f>VLOOKUP(A58,Goalies!A1:G68,7,FALSE)</f>
        <v>18.5</v>
      </c>
      <c r="H58" s="43">
        <f>(VLOOKUP($A58,Goalies!$A1:$P68,8,FALSE)-AVERAGE(Goalies!H3:H68))/STDEV(Goalies!H3:H68)</f>
        <v>-1.0468600326883639</v>
      </c>
      <c r="I58" s="33">
        <f>((VLOOKUP($A58,Goalies!$A1:$P68,9,FALSE)-AVERAGE(Goalies!I3:I68))/STDEV(Goalies!I3:I68))*-1</f>
        <v>-0.93151706365105913</v>
      </c>
      <c r="J58" s="33">
        <f>(VLOOKUP($A58,Goalies!$A1:$P68,10,FALSE)-AVERAGE(Goalies!J3:J68))/STDEV(Goalies!J3:J68)</f>
        <v>-0.34809311838500895</v>
      </c>
      <c r="K58" s="33">
        <f>(VLOOKUP($A58,Goalies!$A1:$P68,11,FALSE)-AVERAGE(Goalies!K3:K68))/STDEV(Goalies!K3:K68)</f>
        <v>-0.91754492605702409</v>
      </c>
      <c r="L58" s="33">
        <f>(VLOOKUP($A58,Goalies!$A1:$P68,12,FALSE)-AVERAGE(Goalies!L3:L68))/STDEV(Goalies!L3:L68)</f>
        <v>-0.19031836722103548</v>
      </c>
      <c r="M58" s="33">
        <f>((VLOOKUP($A58,Goalies!$A1:$P68,13,FALSE)-AVERAGE(Goalies!M3:M68))/STDEV(Goalies!M3:M68))*-1</f>
        <v>2.2315028256319973E-2</v>
      </c>
      <c r="N58" s="33">
        <f>(VLOOKUP($A58,Goalies!$A1:$P68,14,FALSE)-AVERAGE(Goalies!N3:N68))/STDEV(Goalies!N3:N68)</f>
        <v>-0.20441951789052215</v>
      </c>
      <c r="O58" s="33">
        <f>((VLOOKUP($A58,Goalies!$A1:$P68,15,FALSE)-AVERAGE(Goalies!O3:O68))/STDEV(Goalies!O3:O68))*-1</f>
        <v>-1.4093956930162943</v>
      </c>
      <c r="P58" s="33">
        <f>(VLOOKUP($A58,Goalies!$A1:$P68,16,FALSE)-AVERAGE(Goalies!P3:P68))/STDEV(Goalies!P3:P68)</f>
        <v>-0.789943187375442</v>
      </c>
    </row>
    <row r="59" spans="1:16" ht="21.25" customHeight="1" x14ac:dyDescent="0.15">
      <c r="A59" s="11" t="s">
        <v>753</v>
      </c>
      <c r="B59" s="12" t="s">
        <v>88</v>
      </c>
      <c r="C59" s="13">
        <v>20</v>
      </c>
      <c r="D59" s="12" t="s">
        <v>9</v>
      </c>
      <c r="E59" s="40">
        <f t="shared" si="2"/>
        <v>-4.1808573624349723</v>
      </c>
      <c r="F59" s="40">
        <f t="shared" si="3"/>
        <v>-0.31743546640709908</v>
      </c>
      <c r="G59" s="42">
        <f>VLOOKUP(A59,Goalies!A1:G68,7,FALSE)</f>
        <v>13.170731707317101</v>
      </c>
      <c r="H59" s="43">
        <f>(VLOOKUP($A59,Goalies!$A1:$P68,8,FALSE)-AVERAGE(Goalies!H3:H68))/STDEV(Goalies!H3:H68)</f>
        <v>-0.6222252593123101</v>
      </c>
      <c r="I59" s="33">
        <f>((VLOOKUP($A59,Goalies!$A1:$P68,9,FALSE)-AVERAGE(Goalies!I3:I68))/STDEV(Goalies!I3:I68))*-1</f>
        <v>1.5756608187513776</v>
      </c>
      <c r="J59" s="33">
        <f>(VLOOKUP($A59,Goalies!$A1:$P68,10,FALSE)-AVERAGE(Goalies!J3:J68))/STDEV(Goalies!J3:J68)</f>
        <v>-1.2466612487403579</v>
      </c>
      <c r="K59" s="33">
        <f>(VLOOKUP($A59,Goalies!$A1:$P68,11,FALSE)-AVERAGE(Goalies!K3:K68))/STDEV(Goalies!K3:K68)</f>
        <v>-1.1585052975483356</v>
      </c>
      <c r="L59" s="33">
        <f>(VLOOKUP($A59,Goalies!$A1:$P68,12,FALSE)-AVERAGE(Goalies!L3:L68))/STDEV(Goalies!L3:L68)</f>
        <v>-1.2372069086278303</v>
      </c>
      <c r="M59" s="33">
        <f>((VLOOKUP($A59,Goalies!$A1:$P68,13,FALSE)-AVERAGE(Goalies!M3:M68))/STDEV(Goalies!M3:M68))*-1</f>
        <v>1.2006026848514988</v>
      </c>
      <c r="N59" s="33">
        <f>(VLOOKUP($A59,Goalies!$A1:$P68,14,FALSE)-AVERAGE(Goalies!N3:N68))/STDEV(Goalies!N3:N68)</f>
        <v>-1.2387951191082849</v>
      </c>
      <c r="O59" s="33">
        <f>((VLOOKUP($A59,Goalies!$A1:$P68,15,FALSE)-AVERAGE(Goalies!O3:O68))/STDEV(Goalies!O3:O68))*-1</f>
        <v>-1.0995817773030248</v>
      </c>
      <c r="P59" s="33">
        <f>(VLOOKUP($A59,Goalies!$A1:$P68,16,FALSE)-AVERAGE(Goalies!P3:P68))/STDEV(Goalies!P3:P68)</f>
        <v>-1.3005450282713014</v>
      </c>
    </row>
    <row r="60" spans="1:16" ht="21.25" customHeight="1" x14ac:dyDescent="0.15">
      <c r="A60" s="11" t="s">
        <v>760</v>
      </c>
      <c r="B60" s="12" t="s">
        <v>70</v>
      </c>
      <c r="C60" s="13">
        <v>36</v>
      </c>
      <c r="D60" s="12" t="s">
        <v>9</v>
      </c>
      <c r="E60" s="40">
        <f t="shared" si="2"/>
        <v>-4.2621894781564924</v>
      </c>
      <c r="F60" s="40">
        <f t="shared" si="3"/>
        <v>-0.40734211795901371</v>
      </c>
      <c r="G60" s="42">
        <f>VLOOKUP(A60,Goalies!A1:G68,7,FALSE)</f>
        <v>10.4634146341463</v>
      </c>
      <c r="H60" s="43">
        <f>(VLOOKUP($A60,Goalies!$A1:$P68,8,FALSE)-AVERAGE(Goalies!H3:H68))/STDEV(Goalies!H3:H68)</f>
        <v>-1.1215595847785722</v>
      </c>
      <c r="I60" s="33">
        <f>((VLOOKUP($A60,Goalies!$A1:$P68,9,FALSE)-AVERAGE(Goalies!I3:I68))/STDEV(Goalies!I3:I68))*-1</f>
        <v>1.7261472351784002</v>
      </c>
      <c r="J60" s="33">
        <f>(VLOOKUP($A60,Goalies!$A1:$P68,10,FALSE)-AVERAGE(Goalies!J3:J68))/STDEV(Goalies!J3:J68)</f>
        <v>-1.7031420838408025</v>
      </c>
      <c r="K60" s="33">
        <f>(VLOOKUP($A60,Goalies!$A1:$P68,11,FALSE)-AVERAGE(Goalies!K3:K68))/STDEV(Goalies!K3:K68)</f>
        <v>-1.2011583984436103</v>
      </c>
      <c r="L60" s="33">
        <f>(VLOOKUP($A60,Goalies!$A1:$P68,12,FALSE)-AVERAGE(Goalies!L3:L68))/STDEV(Goalies!L3:L68)</f>
        <v>-1.7736749463380657</v>
      </c>
      <c r="M60" s="33">
        <f>((VLOOKUP($A60,Goalies!$A1:$P68,13,FALSE)-AVERAGE(Goalies!M3:M68))/STDEV(Goalies!M3:M68))*-1</f>
        <v>1.8411946389011389</v>
      </c>
      <c r="N60" s="33">
        <f>(VLOOKUP($A60,Goalies!$A1:$P68,14,FALSE)-AVERAGE(Goalies!N3:N68))/STDEV(Goalies!N3:N68)</f>
        <v>-1.7657113955755683</v>
      </c>
      <c r="O60" s="33">
        <f>((VLOOKUP($A60,Goalies!$A1:$P68,15,FALSE)-AVERAGE(Goalies!O3:O68))/STDEV(Goalies!O3:O68))*-1</f>
        <v>-0.50385261993282904</v>
      </c>
      <c r="P60" s="33">
        <f>(VLOOKUP($A60,Goalies!$A1:$P68,16,FALSE)-AVERAGE(Goalies!P3:P68))/STDEV(Goalies!P3:P68)</f>
        <v>-1.4356188750014811</v>
      </c>
    </row>
    <row r="61" spans="1:16" ht="21.25" customHeight="1" x14ac:dyDescent="0.15">
      <c r="A61" s="11" t="s">
        <v>759</v>
      </c>
      <c r="B61" s="12" t="s">
        <v>106</v>
      </c>
      <c r="C61" s="13">
        <v>29</v>
      </c>
      <c r="D61" s="12" t="s">
        <v>9</v>
      </c>
      <c r="E61" s="40">
        <f t="shared" si="2"/>
        <v>-4.5183443057369752</v>
      </c>
      <c r="F61" s="40">
        <f t="shared" si="3"/>
        <v>-0.39583785584447734</v>
      </c>
      <c r="G61" s="42">
        <f>VLOOKUP(A61,Goalies!A1:G68,7,FALSE)</f>
        <v>11.4146341463415</v>
      </c>
      <c r="H61" s="43">
        <f>(VLOOKUP($A61,Goalies!$A1:$P68,8,FALSE)-AVERAGE(Goalies!H3:H68))/STDEV(Goalies!H3:H68)</f>
        <v>-1.1885802050354559</v>
      </c>
      <c r="I61" s="33">
        <f>((VLOOKUP($A61,Goalies!$A1:$P68,9,FALSE)-AVERAGE(Goalies!I3:I68))/STDEV(Goalies!I3:I68))*-1</f>
        <v>1.2924210837744814</v>
      </c>
      <c r="J61" s="33">
        <f>(VLOOKUP($A61,Goalies!$A1:$P68,10,FALSE)-AVERAGE(Goalies!J3:J68))/STDEV(Goalies!J3:J68)</f>
        <v>-1.5427569255622589</v>
      </c>
      <c r="K61" s="33">
        <f>(VLOOKUP($A61,Goalies!$A1:$P68,11,FALSE)-AVERAGE(Goalies!K3:K68))/STDEV(Goalies!K3:K68)</f>
        <v>-1.2230167571231845</v>
      </c>
      <c r="L61" s="33">
        <f>(VLOOKUP($A61,Goalies!$A1:$P68,12,FALSE)-AVERAGE(Goalies!L3:L68))/STDEV(Goalies!L3:L68)</f>
        <v>-1.5553339521361289</v>
      </c>
      <c r="M61" s="33">
        <f>((VLOOKUP($A61,Goalies!$A1:$P68,13,FALSE)-AVERAGE(Goalies!M3:M68))/STDEV(Goalies!M3:M68))*-1</f>
        <v>1.596714343157156</v>
      </c>
      <c r="N61" s="33">
        <f>(VLOOKUP($A61,Goalies!$A1:$P68,14,FALSE)-AVERAGE(Goalies!N3:N68))/STDEV(Goalies!N3:N68)</f>
        <v>-1.5498721223130389</v>
      </c>
      <c r="O61" s="33">
        <f>((VLOOKUP($A61,Goalies!$A1:$P68,15,FALSE)-AVERAGE(Goalies!O3:O68))/STDEV(Goalies!O3:O68))*-1</f>
        <v>-0.8797957588940748</v>
      </c>
      <c r="P61" s="33">
        <f>(VLOOKUP($A61,Goalies!$A1:$P68,16,FALSE)-AVERAGE(Goalies!P3:P68))/STDEV(Goalies!P3:P68)</f>
        <v>-1.2269515846842602</v>
      </c>
    </row>
    <row r="62" spans="1:16" ht="21.25" customHeight="1" x14ac:dyDescent="0.15">
      <c r="A62" s="11" t="s">
        <v>751</v>
      </c>
      <c r="B62" s="12" t="s">
        <v>141</v>
      </c>
      <c r="C62" s="13">
        <v>32</v>
      </c>
      <c r="D62" s="12" t="s">
        <v>9</v>
      </c>
      <c r="E62" s="40">
        <f t="shared" si="2"/>
        <v>-4.8206314808835584</v>
      </c>
      <c r="F62" s="40">
        <f t="shared" si="3"/>
        <v>-0.34433082006311133</v>
      </c>
      <c r="G62" s="42">
        <f>VLOOKUP(A62,Goalies!A1:G68,7,FALSE)</f>
        <v>14</v>
      </c>
      <c r="H62" s="43">
        <f>(VLOOKUP($A62,Goalies!$A1:$P68,8,FALSE)-AVERAGE(Goalies!H3:H68))/STDEV(Goalies!H3:H68)</f>
        <v>-1.1135278334148975</v>
      </c>
      <c r="I62" s="33">
        <f>((VLOOKUP($A62,Goalies!$A1:$P68,9,FALSE)-AVERAGE(Goalies!I3:I68))/STDEV(Goalies!I3:I68))*-1</f>
        <v>0.51759479574513967</v>
      </c>
      <c r="J62" s="33">
        <f>(VLOOKUP($A62,Goalies!$A1:$P68,10,FALSE)-AVERAGE(Goalies!J3:J68))/STDEV(Goalies!J3:J68)</f>
        <v>-1.106838290241134</v>
      </c>
      <c r="K62" s="33">
        <f>(VLOOKUP($A62,Goalies!$A1:$P68,11,FALSE)-AVERAGE(Goalies!K3:K68))/STDEV(Goalies!K3:K68)</f>
        <v>-1.225507201021715</v>
      </c>
      <c r="L62" s="33">
        <f>(VLOOKUP($A62,Goalies!$A1:$P68,12,FALSE)-AVERAGE(Goalies!L3:L68))/STDEV(Goalies!L3:L68)</f>
        <v>-1.0069739204567008</v>
      </c>
      <c r="M62" s="33">
        <f>((VLOOKUP($A62,Goalies!$A1:$P68,13,FALSE)-AVERAGE(Goalies!M3:M68))/STDEV(Goalies!M3:M68))*-1</f>
        <v>0.96221108372743402</v>
      </c>
      <c r="N62" s="33">
        <f>(VLOOKUP($A62,Goalies!$A1:$P68,14,FALSE)-AVERAGE(Goalies!N3:N68))/STDEV(Goalies!N3:N68)</f>
        <v>-1.0095441438271335</v>
      </c>
      <c r="O62" s="33">
        <f>((VLOOKUP($A62,Goalies!$A1:$P68,15,FALSE)-AVERAGE(Goalies!O3:O68))/STDEV(Goalies!O3:O68))*-1</f>
        <v>-1.4741460343299344</v>
      </c>
      <c r="P62" s="33">
        <f>(VLOOKUP($A62,Goalies!$A1:$P68,16,FALSE)-AVERAGE(Goalies!P3:P68))/STDEV(Goalies!P3:P68)</f>
        <v>-1.0074504121170111</v>
      </c>
    </row>
    <row r="63" spans="1:16" ht="21.25" customHeight="1" x14ac:dyDescent="0.15">
      <c r="A63" s="11" t="s">
        <v>758</v>
      </c>
      <c r="B63" s="12" t="s">
        <v>65</v>
      </c>
      <c r="C63" s="13">
        <v>26</v>
      </c>
      <c r="D63" s="12" t="s">
        <v>9</v>
      </c>
      <c r="E63" s="40">
        <f t="shared" si="2"/>
        <v>-4.8656747974220096</v>
      </c>
      <c r="F63" s="40">
        <f t="shared" si="3"/>
        <v>-0.41217493118657478</v>
      </c>
      <c r="G63" s="42">
        <f>VLOOKUP(A63,Goalies!A1:G68,7,FALSE)</f>
        <v>11.8048780487805</v>
      </c>
      <c r="H63" s="43">
        <f>(VLOOKUP($A63,Goalies!$A1:$P68,8,FALSE)-AVERAGE(Goalies!H3:H68))/STDEV(Goalies!H3:H68)</f>
        <v>-1.2909649761247197</v>
      </c>
      <c r="I63" s="33">
        <f>((VLOOKUP($A63,Goalies!$A1:$P68,9,FALSE)-AVERAGE(Goalies!I3:I68))/STDEV(Goalies!I3:I68))*-1</f>
        <v>0.99684858954373912</v>
      </c>
      <c r="J63" s="33">
        <f>(VLOOKUP($A63,Goalies!$A1:$P68,10,FALSE)-AVERAGE(Goalies!J3:J68))/STDEV(Goalies!J3:J68)</f>
        <v>-1.4769578862685133</v>
      </c>
      <c r="K63" s="33">
        <f>(VLOOKUP($A63,Goalies!$A1:$P68,11,FALSE)-AVERAGE(Goalies!K3:K68))/STDEV(Goalies!K3:K68)</f>
        <v>-1.2513524704173293</v>
      </c>
      <c r="L63" s="33">
        <f>(VLOOKUP($A63,Goalies!$A1:$P68,12,FALSE)-AVERAGE(Goalies!L3:L68))/STDEV(Goalies!L3:L68)</f>
        <v>-1.4654954827881101</v>
      </c>
      <c r="M63" s="33">
        <f>((VLOOKUP($A63,Goalies!$A1:$P68,13,FALSE)-AVERAGE(Goalies!M3:M68))/STDEV(Goalies!M3:M68))*-1</f>
        <v>1.4862127748714324</v>
      </c>
      <c r="N63" s="33">
        <f>(VLOOKUP($A63,Goalies!$A1:$P68,14,FALSE)-AVERAGE(Goalies!N3:N68))/STDEV(Goalies!N3:N68)</f>
        <v>-1.461908542287105</v>
      </c>
      <c r="O63" s="33">
        <f>((VLOOKUP($A63,Goalies!$A1:$P68,15,FALSE)-AVERAGE(Goalies!O3:O68))/STDEV(Goalies!O3:O68))*-1</f>
        <v>-1.0848330984689456</v>
      </c>
      <c r="P63" s="33">
        <f>(VLOOKUP($A63,Goalies!$A1:$P68,16,FALSE)-AVERAGE(Goalies!P3:P68))/STDEV(Goalies!P3:P68)</f>
        <v>-1.2385242524110143</v>
      </c>
    </row>
    <row r="64" spans="1:16" ht="21.25" customHeight="1" x14ac:dyDescent="0.15">
      <c r="A64" s="11" t="s">
        <v>757</v>
      </c>
      <c r="B64" s="12" t="s">
        <v>98</v>
      </c>
      <c r="C64" s="13">
        <v>23</v>
      </c>
      <c r="D64" s="12" t="s">
        <v>9</v>
      </c>
      <c r="E64" s="40">
        <f t="shared" si="2"/>
        <v>-4.9084352046514041</v>
      </c>
      <c r="F64" s="40">
        <f t="shared" si="3"/>
        <v>-0.38925695046558451</v>
      </c>
      <c r="G64" s="42">
        <f>VLOOKUP(A64,Goalies!A1:G68,7,FALSE)</f>
        <v>12.609756097561</v>
      </c>
      <c r="H64" s="43">
        <f>(VLOOKUP($A64,Goalies!$A1:$P68,8,FALSE)-AVERAGE(Goalies!H3:H68))/STDEV(Goalies!H3:H68)</f>
        <v>-1.2131035878925287</v>
      </c>
      <c r="I64" s="33">
        <f>((VLOOKUP($A64,Goalies!$A1:$P68,9,FALSE)-AVERAGE(Goalies!I3:I68))/STDEV(Goalies!I3:I68))*-1</f>
        <v>0.84122977926624865</v>
      </c>
      <c r="J64" s="33">
        <f>(VLOOKUP($A64,Goalies!$A1:$P68,10,FALSE)-AVERAGE(Goalies!J3:J68))/STDEV(Goalies!J3:J68)</f>
        <v>-1.3412473677251295</v>
      </c>
      <c r="K64" s="33">
        <f>(VLOOKUP($A64,Goalies!$A1:$P68,11,FALSE)-AVERAGE(Goalies!K3:K68))/STDEV(Goalies!K3:K68)</f>
        <v>-1.2924453045788302</v>
      </c>
      <c r="L64" s="33">
        <f>(VLOOKUP($A64,Goalies!$A1:$P68,12,FALSE)-AVERAGE(Goalies!L3:L68))/STDEV(Goalies!L3:L68)</f>
        <v>-1.259293467619029</v>
      </c>
      <c r="M64" s="33">
        <f>((VLOOKUP($A64,Goalies!$A1:$P68,13,FALSE)-AVERAGE(Goalies!M3:M68))/STDEV(Goalies!M3:M68))*-1</f>
        <v>1.2674419727645165</v>
      </c>
      <c r="N64" s="33">
        <f>(VLOOKUP($A64,Goalies!$A1:$P68,14,FALSE)-AVERAGE(Goalies!N3:N68))/STDEV(Goalies!N3:N68)</f>
        <v>-1.2570350767368037</v>
      </c>
      <c r="O64" s="33">
        <f>((VLOOKUP($A64,Goalies!$A1:$P68,15,FALSE)-AVERAGE(Goalies!O3:O68))/STDEV(Goalies!O3:O68))*-1</f>
        <v>-1.4103400200382965</v>
      </c>
      <c r="P64" s="33">
        <f>(VLOOKUP($A64,Goalies!$A1:$P68,16,FALSE)-AVERAGE(Goalies!P3:P68))/STDEV(Goalies!P3:P68)</f>
        <v>-0.99254629214174839</v>
      </c>
    </row>
    <row r="65" spans="1:16" ht="21.25" customHeight="1" x14ac:dyDescent="0.15">
      <c r="A65" s="11" t="s">
        <v>739</v>
      </c>
      <c r="B65" s="12" t="s">
        <v>163</v>
      </c>
      <c r="C65" s="13">
        <v>29</v>
      </c>
      <c r="D65" s="12" t="s">
        <v>9</v>
      </c>
      <c r="E65" s="40">
        <f t="shared" si="2"/>
        <v>-4.9875763823614454</v>
      </c>
      <c r="F65" s="40">
        <f t="shared" si="3"/>
        <v>-0.2562539244070422</v>
      </c>
      <c r="G65" s="42">
        <f>VLOOKUP(A65,Goalies!A1:G68,7,FALSE)</f>
        <v>19.4634146341463</v>
      </c>
      <c r="H65" s="43">
        <f>(VLOOKUP($A65,Goalies!$A1:$P68,8,FALSE)-AVERAGE(Goalies!H3:H68))/STDEV(Goalies!H3:H68)</f>
        <v>-1.1196663267504972</v>
      </c>
      <c r="I65" s="33">
        <f>((VLOOKUP($A65,Goalies!$A1:$P68,9,FALSE)-AVERAGE(Goalies!I3:I68))/STDEV(Goalies!I3:I68))*-1</f>
        <v>-1.3785421004422231</v>
      </c>
      <c r="J65" s="33">
        <f>(VLOOKUP($A65,Goalies!$A1:$P68,10,FALSE)-AVERAGE(Goalies!J3:J68))/STDEV(Goalies!J3:J68)</f>
        <v>-0.18565174012855193</v>
      </c>
      <c r="K65" s="33">
        <f>(VLOOKUP($A65,Goalies!$A1:$P68,11,FALSE)-AVERAGE(Goalies!K3:K68))/STDEV(Goalies!K3:K68)</f>
        <v>-0.94697988291448609</v>
      </c>
      <c r="L65" s="33">
        <f>(VLOOKUP($A65,Goalies!$A1:$P68,12,FALSE)-AVERAGE(Goalies!L3:L68))/STDEV(Goalies!L3:L68)</f>
        <v>-6.7234868786254523E-2</v>
      </c>
      <c r="M65" s="33">
        <f>((VLOOKUP($A65,Goalies!$A1:$P68,13,FALSE)-AVERAGE(Goalies!M3:M68))/STDEV(Goalies!M3:M68))*-1</f>
        <v>-0.22914290277702179</v>
      </c>
      <c r="N65" s="33">
        <f>(VLOOKUP($A65,Goalies!$A1:$P68,14,FALSE)-AVERAGE(Goalies!N3:N68))/STDEV(Goalies!N3:N68)</f>
        <v>-9.2444233353228863E-2</v>
      </c>
      <c r="O65" s="33">
        <f>((VLOOKUP($A65,Goalies!$A1:$P68,15,FALSE)-AVERAGE(Goalies!O3:O68))/STDEV(Goalies!O3:O68))*-1</f>
        <v>-1.6034896513748025</v>
      </c>
      <c r="P65" s="33">
        <f>(VLOOKUP($A65,Goalies!$A1:$P68,16,FALSE)-AVERAGE(Goalies!P3:P68))/STDEV(Goalies!P3:P68)</f>
        <v>-1.3174405213216598</v>
      </c>
    </row>
    <row r="66" spans="1:16" ht="21.25" customHeight="1" x14ac:dyDescent="0.15">
      <c r="A66" s="11" t="s">
        <v>749</v>
      </c>
      <c r="B66" s="12" t="s">
        <v>98</v>
      </c>
      <c r="C66" s="13">
        <v>27</v>
      </c>
      <c r="D66" s="12" t="s">
        <v>9</v>
      </c>
      <c r="E66" s="40">
        <f t="shared" si="2"/>
        <v>-5.1607776368889802</v>
      </c>
      <c r="F66" s="40">
        <f t="shared" si="3"/>
        <v>-0.36015639678714656</v>
      </c>
      <c r="G66" s="42">
        <f>VLOOKUP(A66,Goalies!A1:G68,7,FALSE)</f>
        <v>14.329268292682899</v>
      </c>
      <c r="H66" s="43">
        <f>(VLOOKUP($A66,Goalies!$A1:$P68,8,FALSE)-AVERAGE(Goalies!H3:H68))/STDEV(Goalies!H3:H68)</f>
        <v>-1.0335920377858865</v>
      </c>
      <c r="I66" s="33">
        <f>((VLOOKUP($A66,Goalies!$A1:$P68,9,FALSE)-AVERAGE(Goalies!I3:I68))/STDEV(Goalies!I3:I68))*-1</f>
        <v>0.52946050568348468</v>
      </c>
      <c r="J66" s="33">
        <f>(VLOOKUP($A66,Goalies!$A1:$P68,10,FALSE)-AVERAGE(Goalies!J3:J68))/STDEV(Goalies!J3:J68)</f>
        <v>-1.0513203508370352</v>
      </c>
      <c r="K66" s="33">
        <f>(VLOOKUP($A66,Goalies!$A1:$P68,11,FALSE)-AVERAGE(Goalies!K3:K68))/STDEV(Goalies!K3:K68)</f>
        <v>-1.2554407838926314</v>
      </c>
      <c r="L66" s="33">
        <f>(VLOOKUP($A66,Goalies!$A1:$P68,12,FALSE)-AVERAGE(Goalies!L3:L68))/STDEV(Goalies!L3:L68)</f>
        <v>-0.9566325500258096</v>
      </c>
      <c r="M66" s="33">
        <f>((VLOOKUP($A66,Goalies!$A1:$P68,13,FALSE)-AVERAGE(Goalies!M3:M68))/STDEV(Goalies!M3:M68))*-1</f>
        <v>0.86580161716229664</v>
      </c>
      <c r="N66" s="33">
        <f>(VLOOKUP($A66,Goalies!$A1:$P68,14,FALSE)-AVERAGE(Goalies!N3:N68))/STDEV(Goalies!N3:N68)</f>
        <v>-0.96319669697888344</v>
      </c>
      <c r="O66" s="33">
        <f>((VLOOKUP($A66,Goalies!$A1:$P68,15,FALSE)-AVERAGE(Goalies!O3:O68))/STDEV(Goalies!O3:O68))*-1</f>
        <v>-1.6205237704435593</v>
      </c>
      <c r="P66" s="33">
        <f>(VLOOKUP($A66,Goalies!$A1:$P68,16,FALSE)-AVERAGE(Goalies!P3:P68))/STDEV(Goalies!P3:P68)</f>
        <v>-1.2512210447669034</v>
      </c>
    </row>
    <row r="67" spans="1:16" ht="21.25" customHeight="1" x14ac:dyDescent="0.15">
      <c r="A67" s="11" t="s">
        <v>761</v>
      </c>
      <c r="B67" s="12" t="s">
        <v>58</v>
      </c>
      <c r="C67" s="13">
        <v>23</v>
      </c>
      <c r="D67" s="12" t="s">
        <v>9</v>
      </c>
      <c r="E67" s="40">
        <f t="shared" si="2"/>
        <v>-6.1160187903565886</v>
      </c>
      <c r="F67" s="40">
        <f t="shared" ref="F67:F98" si="4">E67/G67</f>
        <v>-0.74298302342109501</v>
      </c>
      <c r="G67" s="42">
        <f>VLOOKUP(A67,Goalies!A1:G68,7,FALSE)</f>
        <v>8.2317073170731891</v>
      </c>
      <c r="H67" s="43">
        <f>(VLOOKUP($A67,Goalies!$A1:$P68,8,FALSE)-AVERAGE(Goalies!H3:H68))/STDEV(Goalies!H3:H68)</f>
        <v>-1.6022645520789827</v>
      </c>
      <c r="I67" s="33">
        <f>((VLOOKUP($A67,Goalies!$A1:$P68,9,FALSE)-AVERAGE(Goalies!I3:I68))/STDEV(Goalies!I3:I68))*-1</f>
        <v>1.7416699737313923</v>
      </c>
      <c r="J67" s="33">
        <f>(VLOOKUP($A67,Goalies!$A1:$P68,10,FALSE)-AVERAGE(Goalies!J3:J68))/STDEV(Goalies!J3:J68)</f>
        <v>-2.0794303398019616</v>
      </c>
      <c r="K67" s="33">
        <f>(VLOOKUP($A67,Goalies!$A1:$P68,11,FALSE)-AVERAGE(Goalies!K3:K68))/STDEV(Goalies!K3:K68)</f>
        <v>-1.5896567703459072</v>
      </c>
      <c r="L67" s="33">
        <f>(VLOOKUP($A67,Goalies!$A1:$P68,12,FALSE)-AVERAGE(Goalies!L3:L68))/STDEV(Goalies!L3:L68)</f>
        <v>-2.0511660856060208</v>
      </c>
      <c r="M67" s="33">
        <f>((VLOOKUP($A67,Goalies!$A1:$P68,13,FALSE)-AVERAGE(Goalies!M3:M68))/STDEV(Goalies!M3:M68))*-1</f>
        <v>2.1831333682832397</v>
      </c>
      <c r="N67" s="33">
        <f>(VLOOKUP($A67,Goalies!$A1:$P68,14,FALSE)-AVERAGE(Goalies!N3:N68))/STDEV(Goalies!N3:N68)</f>
        <v>-2.0373581774108698</v>
      </c>
      <c r="O67" s="33">
        <f>((VLOOKUP($A67,Goalies!$A1:$P68,15,FALSE)-AVERAGE(Goalies!O3:O68))/STDEV(Goalies!O3:O68))*-1</f>
        <v>-1.50581383703561</v>
      </c>
      <c r="P67" s="33">
        <f>(VLOOKUP($A67,Goalies!$A1:$P68,16,FALSE)-AVERAGE(Goalies!P3:P68))/STDEV(Goalies!P3:P68)</f>
        <v>-1.4182836308960887</v>
      </c>
    </row>
    <row r="68" spans="1:16" ht="21.25" customHeight="1" x14ac:dyDescent="0.15">
      <c r="A68" s="11" t="s">
        <v>756</v>
      </c>
      <c r="B68" s="12" t="s">
        <v>138</v>
      </c>
      <c r="C68" s="13">
        <v>27</v>
      </c>
      <c r="D68" s="12" t="s">
        <v>9</v>
      </c>
      <c r="E68" s="40">
        <f t="shared" si="2"/>
        <v>-7.1179929634272217</v>
      </c>
      <c r="F68" s="40">
        <f t="shared" si="4"/>
        <v>-0.50273507579761434</v>
      </c>
      <c r="G68" s="42">
        <f>VLOOKUP(A68,Goalies!A1:G68,7,FALSE)</f>
        <v>14.1585365853659</v>
      </c>
      <c r="H68" s="43">
        <f>(VLOOKUP($A68,Goalies!$A1:$P68,8,FALSE)-AVERAGE(Goalies!H3:H68))/STDEV(Goalies!H3:H68)</f>
        <v>-1.3873356464182562</v>
      </c>
      <c r="I68" s="33">
        <f>((VLOOKUP($A68,Goalies!$A1:$P68,9,FALSE)-AVERAGE(Goalies!I3:I68))/STDEV(Goalies!I3:I68))*-1</f>
        <v>3.2763814463098402E-2</v>
      </c>
      <c r="J68" s="33">
        <f>(VLOOKUP($A68,Goalies!$A1:$P68,10,FALSE)-AVERAGE(Goalies!J3:J68))/STDEV(Goalies!J3:J68)</f>
        <v>-1.0801074305280343</v>
      </c>
      <c r="K68" s="33">
        <f>(VLOOKUP($A68,Goalies!$A1:$P68,11,FALSE)-AVERAGE(Goalies!K3:K68))/STDEV(Goalies!K3:K68)</f>
        <v>-1.5025136042310263</v>
      </c>
      <c r="L68" s="33">
        <f>(VLOOKUP($A68,Goalies!$A1:$P68,12,FALSE)-AVERAGE(Goalies!L3:L68))/STDEV(Goalies!L3:L68)</f>
        <v>-0.96358036527586532</v>
      </c>
      <c r="M68" s="33">
        <f>((VLOOKUP($A68,Goalies!$A1:$P68,13,FALSE)-AVERAGE(Goalies!M3:M68))/STDEV(Goalies!M3:M68))*-1</f>
        <v>0.77747347065487538</v>
      </c>
      <c r="N68" s="33">
        <f>(VLOOKUP($A68,Goalies!$A1:$P68,14,FALSE)-AVERAGE(Goalies!N3:N68))/STDEV(Goalies!N3:N68)</f>
        <v>-0.97826671865547454</v>
      </c>
      <c r="O68" s="33">
        <f>((VLOOKUP($A68,Goalies!$A1:$P68,15,FALSE)-AVERAGE(Goalies!O3:O68))/STDEV(Goalies!O3:O68))*-1</f>
        <v>-2.3178969550034623</v>
      </c>
      <c r="P68" s="33">
        <f>(VLOOKUP($A68,Goalies!$A1:$P68,16,FALSE)-AVERAGE(Goalies!P3:P68))/STDEV(Goalies!P3:P68)</f>
        <v>-1.9102467577744771</v>
      </c>
    </row>
  </sheetData>
  <autoFilter ref="A2:P68" xr:uid="{00000000-0001-0000-0400-000000000000}"/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625"/>
  <sheetViews>
    <sheetView showGridLines="0" workbookViewId="0">
      <pane ySplit="1" topLeftCell="A2" activePane="bottomLeft" state="frozen"/>
      <selection pane="bottomLeft" activeCell="T611" sqref="T611"/>
    </sheetView>
  </sheetViews>
  <sheetFormatPr baseColWidth="10" defaultColWidth="8" defaultRowHeight="16.25" customHeight="1" x14ac:dyDescent="0.15"/>
  <cols>
    <col min="1" max="1" width="28.33203125" style="57" customWidth="1"/>
    <col min="2" max="7" width="8.33203125" style="57" customWidth="1"/>
    <col min="8" max="8" width="2.33203125" style="57" customWidth="1"/>
    <col min="9" max="12" width="8.33203125" style="57" customWidth="1"/>
    <col min="13" max="13" width="2.33203125" style="57" customWidth="1"/>
    <col min="14" max="17" width="8.33203125" style="57" customWidth="1"/>
    <col min="18" max="18" width="8" style="57" customWidth="1"/>
    <col min="19" max="16384" width="8" style="57"/>
  </cols>
  <sheetData>
    <row r="1" spans="1:17" ht="28.25" customHeight="1" x14ac:dyDescent="0.15">
      <c r="A1" s="58" t="s">
        <v>42</v>
      </c>
      <c r="B1" s="59" t="s">
        <v>1</v>
      </c>
      <c r="C1" s="59" t="s">
        <v>3</v>
      </c>
      <c r="D1" s="59" t="s">
        <v>6</v>
      </c>
      <c r="E1" s="59" t="s">
        <v>9</v>
      </c>
      <c r="F1" s="59" t="s">
        <v>10</v>
      </c>
      <c r="G1" s="59" t="s">
        <v>11</v>
      </c>
      <c r="H1" s="30"/>
      <c r="I1" s="59" t="s">
        <v>6</v>
      </c>
      <c r="J1" s="59" t="s">
        <v>762</v>
      </c>
      <c r="K1" s="59" t="s">
        <v>763</v>
      </c>
      <c r="L1" s="59" t="s">
        <v>764</v>
      </c>
      <c r="M1" s="30"/>
      <c r="N1" s="3" t="s">
        <v>6</v>
      </c>
      <c r="O1" s="3" t="s">
        <v>765</v>
      </c>
      <c r="P1" s="3" t="s">
        <v>766</v>
      </c>
      <c r="Q1" s="3" t="s">
        <v>767</v>
      </c>
    </row>
    <row r="2" spans="1:17" ht="21.25" customHeight="1" x14ac:dyDescent="0.15">
      <c r="A2" s="37" t="s">
        <v>23</v>
      </c>
      <c r="B2" s="38" t="s">
        <v>58</v>
      </c>
      <c r="C2" s="38" t="s">
        <v>59</v>
      </c>
      <c r="D2" s="17">
        <v>36</v>
      </c>
      <c r="E2" s="17">
        <v>19</v>
      </c>
      <c r="F2" s="17">
        <v>36</v>
      </c>
      <c r="G2" s="17">
        <v>55</v>
      </c>
      <c r="H2" s="33"/>
      <c r="I2" s="42">
        <f>VLOOKUP($A2,Skaters!$A1:$L623,7,FALSE)</f>
        <v>45</v>
      </c>
      <c r="J2" s="33">
        <f>VLOOKUP($A2,Skaters!$A1:$L623,10,FALSE)</f>
        <v>24.294958666551899</v>
      </c>
      <c r="K2" s="33">
        <f>VLOOKUP($A2,Skaters!$A1:$L623,11,FALSE)</f>
        <v>47.192009100912898</v>
      </c>
      <c r="L2" s="33">
        <f>VLOOKUP($A2,Skaters!$A1:$L623,12,FALSE)</f>
        <v>71.486967767464805</v>
      </c>
      <c r="M2" s="33"/>
      <c r="N2" s="16">
        <f t="shared" ref="N2:N65" si="0">I2+D2</f>
        <v>81</v>
      </c>
      <c r="O2" s="60">
        <f t="shared" ref="O2:O65" si="1">J2+E2</f>
        <v>43.294958666551899</v>
      </c>
      <c r="P2" s="60">
        <f t="shared" ref="P2:P65" si="2">K2+F2</f>
        <v>83.192009100912898</v>
      </c>
      <c r="Q2" s="60">
        <f t="shared" ref="Q2:Q65" si="3">L2+G2</f>
        <v>126.4869677674648</v>
      </c>
    </row>
    <row r="3" spans="1:17" ht="21.25" customHeight="1" x14ac:dyDescent="0.15">
      <c r="A3" s="44" t="s">
        <v>24</v>
      </c>
      <c r="B3" s="45" t="s">
        <v>58</v>
      </c>
      <c r="C3" s="45" t="s">
        <v>60</v>
      </c>
      <c r="D3" s="17">
        <v>37</v>
      </c>
      <c r="E3" s="17">
        <v>28</v>
      </c>
      <c r="F3" s="17">
        <v>30</v>
      </c>
      <c r="G3" s="17">
        <v>58</v>
      </c>
      <c r="H3" s="33"/>
      <c r="I3" s="42">
        <f>VLOOKUP($A3,Skaters!$A1:$L623,7,FALSE)</f>
        <v>45</v>
      </c>
      <c r="J3" s="33">
        <f>VLOOKUP($A3,Skaters!$A1:$L623,10,FALSE)</f>
        <v>27.930122256713499</v>
      </c>
      <c r="K3" s="33">
        <f>VLOOKUP($A3,Skaters!$A1:$L623,11,FALSE)</f>
        <v>38.848947506462103</v>
      </c>
      <c r="L3" s="33">
        <f>VLOOKUP($A3,Skaters!$A1:$L623,12,FALSE)</f>
        <v>66.779069763175698</v>
      </c>
      <c r="M3" s="33"/>
      <c r="N3" s="17">
        <f t="shared" si="0"/>
        <v>82</v>
      </c>
      <c r="O3" s="33">
        <f t="shared" si="1"/>
        <v>55.930122256713503</v>
      </c>
      <c r="P3" s="33">
        <f t="shared" si="2"/>
        <v>68.84894750646211</v>
      </c>
      <c r="Q3" s="33">
        <f t="shared" si="3"/>
        <v>124.7790697631757</v>
      </c>
    </row>
    <row r="4" spans="1:17" ht="21.25" customHeight="1" x14ac:dyDescent="0.15">
      <c r="A4" s="37" t="s">
        <v>67</v>
      </c>
      <c r="B4" s="38" t="s">
        <v>68</v>
      </c>
      <c r="C4" s="38" t="s">
        <v>66</v>
      </c>
      <c r="D4" s="17">
        <v>42</v>
      </c>
      <c r="E4" s="17">
        <v>29</v>
      </c>
      <c r="F4" s="17">
        <v>29</v>
      </c>
      <c r="G4" s="17">
        <v>58</v>
      </c>
      <c r="H4" s="33"/>
      <c r="I4" s="42">
        <f>VLOOKUP($A4,Skaters!$A1:$L623,7,FALSE)</f>
        <v>40</v>
      </c>
      <c r="J4" s="33">
        <f>VLOOKUP($A4,Skaters!$A1:$L623,10,FALSE)</f>
        <v>25.8101682390209</v>
      </c>
      <c r="K4" s="33">
        <f>VLOOKUP($A4,Skaters!$A1:$L623,11,FALSE)</f>
        <v>21.207278107457</v>
      </c>
      <c r="L4" s="33">
        <f>VLOOKUP($A4,Skaters!$A1:$L623,12,FALSE)</f>
        <v>47.017446346478003</v>
      </c>
      <c r="M4" s="33"/>
      <c r="N4" s="17">
        <f t="shared" si="0"/>
        <v>82</v>
      </c>
      <c r="O4" s="33">
        <f t="shared" si="1"/>
        <v>54.810168239020896</v>
      </c>
      <c r="P4" s="33">
        <f t="shared" si="2"/>
        <v>50.207278107457</v>
      </c>
      <c r="Q4" s="33">
        <f t="shared" si="3"/>
        <v>105.01744634647801</v>
      </c>
    </row>
    <row r="5" spans="1:17" ht="21.25" customHeight="1" x14ac:dyDescent="0.15">
      <c r="A5" s="37" t="s">
        <v>87</v>
      </c>
      <c r="B5" s="38" t="s">
        <v>88</v>
      </c>
      <c r="C5" s="38" t="s">
        <v>66</v>
      </c>
      <c r="D5" s="17">
        <v>42</v>
      </c>
      <c r="E5" s="17">
        <v>16</v>
      </c>
      <c r="F5" s="17">
        <v>42</v>
      </c>
      <c r="G5" s="17">
        <v>58</v>
      </c>
      <c r="H5" s="33"/>
      <c r="I5" s="42">
        <f>VLOOKUP($A5,Skaters!$A1:$L623,7,FALSE)</f>
        <v>40</v>
      </c>
      <c r="J5" s="33">
        <f>VLOOKUP($A5,Skaters!$A1:$L623,10,FALSE)</f>
        <v>14.5898025507484</v>
      </c>
      <c r="K5" s="33">
        <f>VLOOKUP($A5,Skaters!$A1:$L623,11,FALSE)</f>
        <v>32.257213547187703</v>
      </c>
      <c r="L5" s="33">
        <f>VLOOKUP($A5,Skaters!$A1:$L623,12,FALSE)</f>
        <v>46.847016097935999</v>
      </c>
      <c r="M5" s="33"/>
      <c r="N5" s="17">
        <f t="shared" si="0"/>
        <v>82</v>
      </c>
      <c r="O5" s="33">
        <f t="shared" si="1"/>
        <v>30.589802550748402</v>
      </c>
      <c r="P5" s="33">
        <f t="shared" si="2"/>
        <v>74.257213547187703</v>
      </c>
      <c r="Q5" s="33">
        <f t="shared" si="3"/>
        <v>104.84701609793601</v>
      </c>
    </row>
    <row r="6" spans="1:17" ht="21.25" customHeight="1" x14ac:dyDescent="0.2">
      <c r="A6" s="47" t="s">
        <v>29</v>
      </c>
      <c r="B6" s="38" t="s">
        <v>61</v>
      </c>
      <c r="C6" s="38" t="s">
        <v>63</v>
      </c>
      <c r="D6" s="17">
        <v>36</v>
      </c>
      <c r="E6" s="17">
        <v>21</v>
      </c>
      <c r="F6" s="17">
        <v>27</v>
      </c>
      <c r="G6" s="17">
        <v>48</v>
      </c>
      <c r="H6" s="33"/>
      <c r="I6" s="42">
        <f>VLOOKUP($A6,Skaters!$A1:$L623,7,FALSE)</f>
        <v>43</v>
      </c>
      <c r="J6" s="33">
        <f>VLOOKUP($A6,Skaters!$A1:$L623,10,FALSE)</f>
        <v>23.8518801316484</v>
      </c>
      <c r="K6" s="33">
        <f>VLOOKUP($A6,Skaters!$A1:$L623,11,FALSE)</f>
        <v>29.571976745783601</v>
      </c>
      <c r="L6" s="33">
        <f>VLOOKUP($A6,Skaters!$A1:$L623,12,FALSE)</f>
        <v>53.423856877432101</v>
      </c>
      <c r="M6" s="33"/>
      <c r="N6" s="17">
        <f t="shared" si="0"/>
        <v>79</v>
      </c>
      <c r="O6" s="33">
        <f t="shared" si="1"/>
        <v>44.8518801316484</v>
      </c>
      <c r="P6" s="33">
        <f t="shared" si="2"/>
        <v>56.571976745783601</v>
      </c>
      <c r="Q6" s="33">
        <f t="shared" si="3"/>
        <v>101.4238568774321</v>
      </c>
    </row>
    <row r="7" spans="1:17" ht="21.25" customHeight="1" x14ac:dyDescent="0.15">
      <c r="A7" s="37" t="s">
        <v>26</v>
      </c>
      <c r="B7" s="38" t="s">
        <v>61</v>
      </c>
      <c r="C7" s="38" t="s">
        <v>59</v>
      </c>
      <c r="D7" s="17">
        <v>29</v>
      </c>
      <c r="E7" s="17">
        <v>9</v>
      </c>
      <c r="F7" s="17">
        <v>33</v>
      </c>
      <c r="G7" s="17">
        <v>42</v>
      </c>
      <c r="H7" s="33"/>
      <c r="I7" s="42">
        <f>VLOOKUP($A7,Skaters!$A1:$L623,7,FALSE)</f>
        <v>43</v>
      </c>
      <c r="J7" s="33">
        <f>VLOOKUP($A7,Skaters!$A1:$L623,10,FALSE)</f>
        <v>17.592336161474499</v>
      </c>
      <c r="K7" s="33">
        <f>VLOOKUP($A7,Skaters!$A1:$L623,11,FALSE)</f>
        <v>40.780010425982397</v>
      </c>
      <c r="L7" s="33">
        <f>VLOOKUP($A7,Skaters!$A1:$L623,12,FALSE)</f>
        <v>58.372346587456903</v>
      </c>
      <c r="M7" s="33"/>
      <c r="N7" s="17">
        <f t="shared" si="0"/>
        <v>72</v>
      </c>
      <c r="O7" s="33">
        <f t="shared" si="1"/>
        <v>26.592336161474499</v>
      </c>
      <c r="P7" s="33">
        <f t="shared" si="2"/>
        <v>73.780010425982397</v>
      </c>
      <c r="Q7" s="33">
        <f t="shared" si="3"/>
        <v>100.3723465874569</v>
      </c>
    </row>
    <row r="8" spans="1:17" ht="21.25" customHeight="1" x14ac:dyDescent="0.15">
      <c r="A8" s="44" t="s">
        <v>25</v>
      </c>
      <c r="B8" s="45" t="s">
        <v>69</v>
      </c>
      <c r="C8" s="45" t="s">
        <v>66</v>
      </c>
      <c r="D8" s="17">
        <v>33</v>
      </c>
      <c r="E8" s="17">
        <v>20</v>
      </c>
      <c r="F8" s="17">
        <v>24</v>
      </c>
      <c r="G8" s="17">
        <v>44</v>
      </c>
      <c r="H8" s="33"/>
      <c r="I8" s="42">
        <f>VLOOKUP($A8,Skaters!$A1:$L623,7,FALSE)</f>
        <v>44</v>
      </c>
      <c r="J8" s="33">
        <f>VLOOKUP($A8,Skaters!$A1:$L623,10,FALSE)</f>
        <v>21.812334155459101</v>
      </c>
      <c r="K8" s="33">
        <f>VLOOKUP($A8,Skaters!$A1:$L623,11,FALSE)</f>
        <v>31.4303947531271</v>
      </c>
      <c r="L8" s="33">
        <f>VLOOKUP($A8,Skaters!$A1:$L623,12,FALSE)</f>
        <v>53.2427289085864</v>
      </c>
      <c r="M8" s="33"/>
      <c r="N8" s="17">
        <f t="shared" si="0"/>
        <v>77</v>
      </c>
      <c r="O8" s="33">
        <f t="shared" si="1"/>
        <v>41.812334155459098</v>
      </c>
      <c r="P8" s="33">
        <f t="shared" si="2"/>
        <v>55.430394753127104</v>
      </c>
      <c r="Q8" s="33">
        <f t="shared" si="3"/>
        <v>97.2427289085864</v>
      </c>
    </row>
    <row r="9" spans="1:17" ht="21.25" customHeight="1" x14ac:dyDescent="0.15">
      <c r="A9" s="44" t="s">
        <v>71</v>
      </c>
      <c r="B9" s="45" t="s">
        <v>72</v>
      </c>
      <c r="C9" s="45" t="s">
        <v>73</v>
      </c>
      <c r="D9" s="17">
        <v>36</v>
      </c>
      <c r="E9" s="17">
        <v>17</v>
      </c>
      <c r="F9" s="17">
        <v>30</v>
      </c>
      <c r="G9" s="17">
        <v>47</v>
      </c>
      <c r="H9" s="33"/>
      <c r="I9" s="42">
        <f>VLOOKUP($A9,Skaters!$A1:$L623,7,FALSE)</f>
        <v>45</v>
      </c>
      <c r="J9" s="33">
        <f>VLOOKUP($A9,Skaters!$A1:$L623,10,FALSE)</f>
        <v>20.907097306930002</v>
      </c>
      <c r="K9" s="33">
        <f>VLOOKUP($A9,Skaters!$A1:$L623,11,FALSE)</f>
        <v>28.049945286301199</v>
      </c>
      <c r="L9" s="33">
        <f>VLOOKUP($A9,Skaters!$A1:$L623,12,FALSE)</f>
        <v>48.957042593231101</v>
      </c>
      <c r="M9" s="33"/>
      <c r="N9" s="17">
        <f t="shared" si="0"/>
        <v>81</v>
      </c>
      <c r="O9" s="33">
        <f t="shared" si="1"/>
        <v>37.907097306929998</v>
      </c>
      <c r="P9" s="33">
        <f t="shared" si="2"/>
        <v>58.049945286301195</v>
      </c>
      <c r="Q9" s="33">
        <f t="shared" si="3"/>
        <v>95.957042593231108</v>
      </c>
    </row>
    <row r="10" spans="1:17" ht="21.25" customHeight="1" x14ac:dyDescent="0.2">
      <c r="A10" s="47" t="s">
        <v>76</v>
      </c>
      <c r="B10" s="38" t="s">
        <v>61</v>
      </c>
      <c r="C10" s="38" t="s">
        <v>59</v>
      </c>
      <c r="D10" s="17">
        <v>36</v>
      </c>
      <c r="E10" s="17">
        <v>15</v>
      </c>
      <c r="F10" s="17">
        <v>36</v>
      </c>
      <c r="G10" s="17">
        <v>51</v>
      </c>
      <c r="H10" s="33"/>
      <c r="I10" s="42">
        <f>VLOOKUP($A10,Skaters!$A1:$L623,7,FALSE)</f>
        <v>43</v>
      </c>
      <c r="J10" s="33">
        <f>VLOOKUP($A10,Skaters!$A1:$L623,10,FALSE)</f>
        <v>15.145922060407001</v>
      </c>
      <c r="K10" s="33">
        <f>VLOOKUP($A10,Skaters!$A1:$L623,11,FALSE)</f>
        <v>28.454572573180702</v>
      </c>
      <c r="L10" s="33">
        <f>VLOOKUP($A10,Skaters!$A1:$L623,12,FALSE)</f>
        <v>43.600494633587502</v>
      </c>
      <c r="M10" s="33"/>
      <c r="N10" s="17">
        <f t="shared" si="0"/>
        <v>79</v>
      </c>
      <c r="O10" s="33">
        <f t="shared" si="1"/>
        <v>30.145922060407003</v>
      </c>
      <c r="P10" s="33">
        <f t="shared" si="2"/>
        <v>64.454572573180698</v>
      </c>
      <c r="Q10" s="33">
        <f t="shared" si="3"/>
        <v>94.600494633587502</v>
      </c>
    </row>
    <row r="11" spans="1:17" ht="21.25" customHeight="1" x14ac:dyDescent="0.15">
      <c r="A11" s="44" t="s">
        <v>33</v>
      </c>
      <c r="B11" s="45" t="s">
        <v>62</v>
      </c>
      <c r="C11" s="45" t="s">
        <v>59</v>
      </c>
      <c r="D11" s="17">
        <v>35</v>
      </c>
      <c r="E11" s="17">
        <v>25</v>
      </c>
      <c r="F11" s="17">
        <v>16</v>
      </c>
      <c r="G11" s="17">
        <v>41</v>
      </c>
      <c r="H11" s="33"/>
      <c r="I11" s="42">
        <f>VLOOKUP($A11,Skaters!$A1:$L623,7,FALSE)</f>
        <v>44</v>
      </c>
      <c r="J11" s="33">
        <f>VLOOKUP($A11,Skaters!$A1:$L623,10,FALSE)</f>
        <v>30.686871394282001</v>
      </c>
      <c r="K11" s="33">
        <f>VLOOKUP($A11,Skaters!$A1:$L623,11,FALSE)</f>
        <v>21.307708270375102</v>
      </c>
      <c r="L11" s="33">
        <f>VLOOKUP($A11,Skaters!$A1:$L623,12,FALSE)</f>
        <v>51.994579664657103</v>
      </c>
      <c r="M11" s="33"/>
      <c r="N11" s="17">
        <f t="shared" si="0"/>
        <v>79</v>
      </c>
      <c r="O11" s="33">
        <f t="shared" si="1"/>
        <v>55.686871394282001</v>
      </c>
      <c r="P11" s="33">
        <f t="shared" si="2"/>
        <v>37.307708270375102</v>
      </c>
      <c r="Q11" s="33">
        <f t="shared" si="3"/>
        <v>92.994579664657095</v>
      </c>
    </row>
    <row r="12" spans="1:17" ht="21.25" customHeight="1" x14ac:dyDescent="0.15">
      <c r="A12" s="44" t="s">
        <v>102</v>
      </c>
      <c r="B12" s="48" t="s">
        <v>70</v>
      </c>
      <c r="C12" s="48" t="s">
        <v>103</v>
      </c>
      <c r="D12" s="17">
        <v>42</v>
      </c>
      <c r="E12" s="17">
        <v>20</v>
      </c>
      <c r="F12" s="17">
        <v>30</v>
      </c>
      <c r="G12" s="17">
        <v>50</v>
      </c>
      <c r="H12" s="33"/>
      <c r="I12" s="42">
        <f>VLOOKUP($A12,Skaters!$A1:$L623,7,FALSE)</f>
        <v>39</v>
      </c>
      <c r="J12" s="33">
        <f>VLOOKUP($A12,Skaters!$A1:$L623,10,FALSE)</f>
        <v>18.506271643710701</v>
      </c>
      <c r="K12" s="33">
        <f>VLOOKUP($A12,Skaters!$A1:$L623,11,FALSE)</f>
        <v>24.3815943290492</v>
      </c>
      <c r="L12" s="33">
        <f>VLOOKUP($A12,Skaters!$A1:$L623,12,FALSE)</f>
        <v>42.887865972759997</v>
      </c>
      <c r="M12" s="33"/>
      <c r="N12" s="17">
        <f t="shared" si="0"/>
        <v>81</v>
      </c>
      <c r="O12" s="33">
        <f t="shared" si="1"/>
        <v>38.506271643710704</v>
      </c>
      <c r="P12" s="33">
        <f t="shared" si="2"/>
        <v>54.3815943290492</v>
      </c>
      <c r="Q12" s="33">
        <f t="shared" si="3"/>
        <v>92.887865972759997</v>
      </c>
    </row>
    <row r="13" spans="1:17" ht="21.25" customHeight="1" x14ac:dyDescent="0.15">
      <c r="A13" s="37" t="s">
        <v>64</v>
      </c>
      <c r="B13" s="38" t="s">
        <v>65</v>
      </c>
      <c r="C13" s="38" t="s">
        <v>66</v>
      </c>
      <c r="D13" s="17">
        <v>38</v>
      </c>
      <c r="E13" s="17">
        <v>22</v>
      </c>
      <c r="F13" s="17">
        <v>19</v>
      </c>
      <c r="G13" s="17">
        <v>41</v>
      </c>
      <c r="H13" s="33"/>
      <c r="I13" s="42">
        <f>VLOOKUP($A13,Skaters!$A1:$L623,7,FALSE)</f>
        <v>44</v>
      </c>
      <c r="J13" s="33">
        <f>VLOOKUP($A13,Skaters!$A1:$L623,10,FALSE)</f>
        <v>24.678259901202399</v>
      </c>
      <c r="K13" s="33">
        <f>VLOOKUP($A13,Skaters!$A1:$L623,11,FALSE)</f>
        <v>23.374879631685801</v>
      </c>
      <c r="L13" s="33">
        <f>VLOOKUP($A13,Skaters!$A1:$L623,12,FALSE)</f>
        <v>48.053139532888203</v>
      </c>
      <c r="M13" s="33"/>
      <c r="N13" s="17">
        <f t="shared" si="0"/>
        <v>82</v>
      </c>
      <c r="O13" s="33">
        <f t="shared" si="1"/>
        <v>46.678259901202395</v>
      </c>
      <c r="P13" s="33">
        <f t="shared" si="2"/>
        <v>42.374879631685801</v>
      </c>
      <c r="Q13" s="33">
        <f t="shared" si="3"/>
        <v>89.053139532888196</v>
      </c>
    </row>
    <row r="14" spans="1:17" ht="21.25" customHeight="1" x14ac:dyDescent="0.15">
      <c r="A14" s="37" t="s">
        <v>28</v>
      </c>
      <c r="B14" s="38" t="s">
        <v>95</v>
      </c>
      <c r="C14" s="38" t="s">
        <v>66</v>
      </c>
      <c r="D14" s="17">
        <v>37</v>
      </c>
      <c r="E14" s="17">
        <v>11</v>
      </c>
      <c r="F14" s="17">
        <v>32</v>
      </c>
      <c r="G14" s="17">
        <v>43</v>
      </c>
      <c r="H14" s="33"/>
      <c r="I14" s="42">
        <f>VLOOKUP($A14,Skaters!$A1:$L623,7,FALSE)</f>
        <v>40</v>
      </c>
      <c r="J14" s="33">
        <f>VLOOKUP($A14,Skaters!$A1:$L623,10,FALSE)</f>
        <v>14.024063507949499</v>
      </c>
      <c r="K14" s="33">
        <f>VLOOKUP($A14,Skaters!$A1:$L623,11,FALSE)</f>
        <v>32.008814536545799</v>
      </c>
      <c r="L14" s="33">
        <f>VLOOKUP($A14,Skaters!$A1:$L623,12,FALSE)</f>
        <v>46.032878044495199</v>
      </c>
      <c r="M14" s="33"/>
      <c r="N14" s="17">
        <f t="shared" si="0"/>
        <v>77</v>
      </c>
      <c r="O14" s="33">
        <f t="shared" si="1"/>
        <v>25.024063507949499</v>
      </c>
      <c r="P14" s="33">
        <f t="shared" si="2"/>
        <v>64.008814536545799</v>
      </c>
      <c r="Q14" s="33">
        <f t="shared" si="3"/>
        <v>89.032878044495192</v>
      </c>
    </row>
    <row r="15" spans="1:17" ht="21.25" customHeight="1" x14ac:dyDescent="0.2">
      <c r="A15" s="47" t="s">
        <v>77</v>
      </c>
      <c r="B15" s="38" t="s">
        <v>78</v>
      </c>
      <c r="C15" s="38" t="s">
        <v>73</v>
      </c>
      <c r="D15" s="17">
        <v>36</v>
      </c>
      <c r="E15" s="17">
        <v>15</v>
      </c>
      <c r="F15" s="17">
        <v>29</v>
      </c>
      <c r="G15" s="17">
        <v>44</v>
      </c>
      <c r="H15" s="33"/>
      <c r="I15" s="42">
        <f>VLOOKUP($A15,Skaters!$A1:$L623,7,FALSE)</f>
        <v>46</v>
      </c>
      <c r="J15" s="33">
        <f>VLOOKUP($A15,Skaters!$A1:$L623,10,FALSE)</f>
        <v>15.9029486127383</v>
      </c>
      <c r="K15" s="33">
        <f>VLOOKUP($A15,Skaters!$A1:$L623,11,FALSE)</f>
        <v>28.6736611919818</v>
      </c>
      <c r="L15" s="33">
        <f>VLOOKUP($A15,Skaters!$A1:$L623,12,FALSE)</f>
        <v>44.5766098047201</v>
      </c>
      <c r="M15" s="33"/>
      <c r="N15" s="17">
        <f t="shared" si="0"/>
        <v>82</v>
      </c>
      <c r="O15" s="33">
        <f t="shared" si="1"/>
        <v>30.9029486127383</v>
      </c>
      <c r="P15" s="33">
        <f t="shared" si="2"/>
        <v>57.6736611919818</v>
      </c>
      <c r="Q15" s="33">
        <f t="shared" si="3"/>
        <v>88.576609804720107</v>
      </c>
    </row>
    <row r="16" spans="1:17" ht="21.25" customHeight="1" x14ac:dyDescent="0.15">
      <c r="A16" s="37" t="s">
        <v>80</v>
      </c>
      <c r="B16" s="38" t="s">
        <v>81</v>
      </c>
      <c r="C16" s="38" t="s">
        <v>59</v>
      </c>
      <c r="D16" s="17">
        <v>35</v>
      </c>
      <c r="E16" s="17">
        <v>17</v>
      </c>
      <c r="F16" s="17">
        <v>25</v>
      </c>
      <c r="G16" s="17">
        <v>42</v>
      </c>
      <c r="H16" s="33"/>
      <c r="I16" s="42">
        <f>VLOOKUP($A16,Skaters!$A1:$L623,7,FALSE)</f>
        <v>44</v>
      </c>
      <c r="J16" s="33">
        <f>VLOOKUP($A16,Skaters!$A1:$L623,10,FALSE)</f>
        <v>19.7045501494392</v>
      </c>
      <c r="K16" s="33">
        <f>VLOOKUP($A16,Skaters!$A1:$L623,11,FALSE)</f>
        <v>24.500525055323099</v>
      </c>
      <c r="L16" s="33">
        <f>VLOOKUP($A16,Skaters!$A1:$L623,12,FALSE)</f>
        <v>44.205075204762601</v>
      </c>
      <c r="M16" s="33"/>
      <c r="N16" s="17">
        <f t="shared" si="0"/>
        <v>79</v>
      </c>
      <c r="O16" s="33">
        <f t="shared" si="1"/>
        <v>36.7045501494392</v>
      </c>
      <c r="P16" s="33">
        <f t="shared" si="2"/>
        <v>49.500525055323095</v>
      </c>
      <c r="Q16" s="33">
        <f t="shared" si="3"/>
        <v>86.205075204762608</v>
      </c>
    </row>
    <row r="17" spans="1:17" ht="21.25" customHeight="1" x14ac:dyDescent="0.15">
      <c r="A17" s="37" t="s">
        <v>99</v>
      </c>
      <c r="B17" s="38" t="s">
        <v>100</v>
      </c>
      <c r="C17" s="38" t="s">
        <v>73</v>
      </c>
      <c r="D17" s="17">
        <v>37</v>
      </c>
      <c r="E17" s="17">
        <v>21</v>
      </c>
      <c r="F17" s="17">
        <v>25</v>
      </c>
      <c r="G17" s="17">
        <v>46</v>
      </c>
      <c r="H17" s="33"/>
      <c r="I17" s="42">
        <f>VLOOKUP($A17,Skaters!$A1:$L623,7,FALSE)</f>
        <v>40</v>
      </c>
      <c r="J17" s="33">
        <f>VLOOKUP($A17,Skaters!$A1:$L623,10,FALSE)</f>
        <v>17.093586089876698</v>
      </c>
      <c r="K17" s="33">
        <f>VLOOKUP($A17,Skaters!$A1:$L623,11,FALSE)</f>
        <v>21.774651703167098</v>
      </c>
      <c r="L17" s="33">
        <f>VLOOKUP($A17,Skaters!$A1:$L623,12,FALSE)</f>
        <v>38.868237793043797</v>
      </c>
      <c r="M17" s="33"/>
      <c r="N17" s="17">
        <f t="shared" si="0"/>
        <v>77</v>
      </c>
      <c r="O17" s="33">
        <f t="shared" si="1"/>
        <v>38.093586089876695</v>
      </c>
      <c r="P17" s="33">
        <f t="shared" si="2"/>
        <v>46.774651703167095</v>
      </c>
      <c r="Q17" s="33">
        <f t="shared" si="3"/>
        <v>84.868237793043789</v>
      </c>
    </row>
    <row r="18" spans="1:17" ht="21.25" customHeight="1" x14ac:dyDescent="0.2">
      <c r="A18" s="47" t="s">
        <v>112</v>
      </c>
      <c r="B18" s="38" t="s">
        <v>94</v>
      </c>
      <c r="C18" s="38" t="s">
        <v>103</v>
      </c>
      <c r="D18" s="17">
        <v>38</v>
      </c>
      <c r="E18" s="17">
        <v>16</v>
      </c>
      <c r="F18" s="17">
        <v>27</v>
      </c>
      <c r="G18" s="17">
        <v>43</v>
      </c>
      <c r="H18" s="33"/>
      <c r="I18" s="42">
        <f>VLOOKUP($A18,Skaters!$A1:$L623,7,FALSE)</f>
        <v>44</v>
      </c>
      <c r="J18" s="33">
        <f>VLOOKUP($A18,Skaters!$A1:$L623,10,FALSE)</f>
        <v>16.902916918946499</v>
      </c>
      <c r="K18" s="33">
        <f>VLOOKUP($A18,Skaters!$A1:$L623,11,FALSE)</f>
        <v>22.8647608111729</v>
      </c>
      <c r="L18" s="33">
        <f>VLOOKUP($A18,Skaters!$A1:$L623,12,FALSE)</f>
        <v>39.767677730119502</v>
      </c>
      <c r="M18" s="33"/>
      <c r="N18" s="17">
        <f t="shared" si="0"/>
        <v>82</v>
      </c>
      <c r="O18" s="33">
        <f t="shared" si="1"/>
        <v>32.902916918946502</v>
      </c>
      <c r="P18" s="33">
        <f t="shared" si="2"/>
        <v>49.8647608111729</v>
      </c>
      <c r="Q18" s="33">
        <f t="shared" si="3"/>
        <v>82.767677730119502</v>
      </c>
    </row>
    <row r="19" spans="1:17" ht="21.25" customHeight="1" x14ac:dyDescent="0.2">
      <c r="A19" s="47" t="s">
        <v>91</v>
      </c>
      <c r="B19" s="38" t="s">
        <v>86</v>
      </c>
      <c r="C19" s="38" t="s">
        <v>73</v>
      </c>
      <c r="D19" s="17">
        <v>35</v>
      </c>
      <c r="E19" s="17">
        <v>21</v>
      </c>
      <c r="F19" s="17">
        <v>19</v>
      </c>
      <c r="G19" s="17">
        <v>40</v>
      </c>
      <c r="H19" s="33"/>
      <c r="I19" s="42">
        <f>VLOOKUP($A19,Skaters!$A1:$L623,7,FALSE)</f>
        <v>41</v>
      </c>
      <c r="J19" s="33">
        <f>VLOOKUP($A19,Skaters!$A1:$L623,10,FALSE)</f>
        <v>19.778631700998499</v>
      </c>
      <c r="K19" s="33">
        <f>VLOOKUP($A19,Skaters!$A1:$L623,11,FALSE)</f>
        <v>22.875246721724</v>
      </c>
      <c r="L19" s="33">
        <f>VLOOKUP($A19,Skaters!$A1:$L623,12,FALSE)</f>
        <v>42.6538784227224</v>
      </c>
      <c r="M19" s="33"/>
      <c r="N19" s="17">
        <f t="shared" si="0"/>
        <v>76</v>
      </c>
      <c r="O19" s="33">
        <f t="shared" si="1"/>
        <v>40.778631700998503</v>
      </c>
      <c r="P19" s="33">
        <f t="shared" si="2"/>
        <v>41.875246721723997</v>
      </c>
      <c r="Q19" s="33">
        <f t="shared" si="3"/>
        <v>82.6538784227224</v>
      </c>
    </row>
    <row r="20" spans="1:17" ht="21.25" customHeight="1" x14ac:dyDescent="0.2">
      <c r="A20" s="47" t="s">
        <v>89</v>
      </c>
      <c r="B20" s="38" t="s">
        <v>61</v>
      </c>
      <c r="C20" s="38" t="s">
        <v>60</v>
      </c>
      <c r="D20" s="17">
        <v>31</v>
      </c>
      <c r="E20" s="17">
        <v>15</v>
      </c>
      <c r="F20" s="17">
        <v>23</v>
      </c>
      <c r="G20" s="17">
        <v>38</v>
      </c>
      <c r="H20" s="33"/>
      <c r="I20" s="42">
        <f>VLOOKUP($A20,Skaters!$A1:$L623,7,FALSE)</f>
        <v>43</v>
      </c>
      <c r="J20" s="33">
        <f>VLOOKUP($A20,Skaters!$A1:$L623,10,FALSE)</f>
        <v>17.6904795722964</v>
      </c>
      <c r="K20" s="33">
        <f>VLOOKUP($A20,Skaters!$A1:$L623,11,FALSE)</f>
        <v>26.208370110393101</v>
      </c>
      <c r="L20" s="33">
        <f>VLOOKUP($A20,Skaters!$A1:$L623,12,FALSE)</f>
        <v>43.898849682689502</v>
      </c>
      <c r="M20" s="33"/>
      <c r="N20" s="17">
        <f t="shared" si="0"/>
        <v>74</v>
      </c>
      <c r="O20" s="33">
        <f t="shared" si="1"/>
        <v>32.690479572296397</v>
      </c>
      <c r="P20" s="33">
        <f t="shared" si="2"/>
        <v>49.208370110393105</v>
      </c>
      <c r="Q20" s="33">
        <f t="shared" si="3"/>
        <v>81.898849682689502</v>
      </c>
    </row>
    <row r="21" spans="1:17" ht="21.25" customHeight="1" x14ac:dyDescent="0.2">
      <c r="A21" s="47" t="s">
        <v>93</v>
      </c>
      <c r="B21" s="38" t="s">
        <v>94</v>
      </c>
      <c r="C21" s="38" t="s">
        <v>66</v>
      </c>
      <c r="D21" s="17">
        <v>30</v>
      </c>
      <c r="E21" s="17">
        <v>16</v>
      </c>
      <c r="F21" s="17">
        <v>21</v>
      </c>
      <c r="G21" s="17">
        <v>37</v>
      </c>
      <c r="H21" s="33"/>
      <c r="I21" s="42">
        <f>VLOOKUP($A21,Skaters!$A1:$L623,7,FALSE)</f>
        <v>44</v>
      </c>
      <c r="J21" s="33">
        <f>VLOOKUP($A21,Skaters!$A1:$L623,10,FALSE)</f>
        <v>18.0407152063494</v>
      </c>
      <c r="K21" s="33">
        <f>VLOOKUP($A21,Skaters!$A1:$L623,11,FALSE)</f>
        <v>25.8797858704677</v>
      </c>
      <c r="L21" s="33">
        <f>VLOOKUP($A21,Skaters!$A1:$L623,12,FALSE)</f>
        <v>43.920501076817096</v>
      </c>
      <c r="M21" s="33"/>
      <c r="N21" s="17">
        <f t="shared" si="0"/>
        <v>74</v>
      </c>
      <c r="O21" s="33">
        <f t="shared" si="1"/>
        <v>34.040715206349404</v>
      </c>
      <c r="P21" s="33">
        <f t="shared" si="2"/>
        <v>46.8797858704677</v>
      </c>
      <c r="Q21" s="33">
        <f t="shared" si="3"/>
        <v>80.920501076817089</v>
      </c>
    </row>
    <row r="22" spans="1:17" ht="21.25" customHeight="1" x14ac:dyDescent="0.15">
      <c r="A22" s="37" t="s">
        <v>92</v>
      </c>
      <c r="B22" s="38" t="s">
        <v>72</v>
      </c>
      <c r="C22" s="38" t="s">
        <v>63</v>
      </c>
      <c r="D22" s="17">
        <v>31</v>
      </c>
      <c r="E22" s="17">
        <v>11</v>
      </c>
      <c r="F22" s="17">
        <v>25</v>
      </c>
      <c r="G22" s="17">
        <v>36</v>
      </c>
      <c r="H22" s="33"/>
      <c r="I22" s="42">
        <f>VLOOKUP($A22,Skaters!$A1:$L623,7,FALSE)</f>
        <v>45</v>
      </c>
      <c r="J22" s="33">
        <f>VLOOKUP($A22,Skaters!$A1:$L623,10,FALSE)</f>
        <v>15.0672330720475</v>
      </c>
      <c r="K22" s="33">
        <f>VLOOKUP($A22,Skaters!$A1:$L623,11,FALSE)</f>
        <v>29.776233023169699</v>
      </c>
      <c r="L22" s="33">
        <f>VLOOKUP($A22,Skaters!$A1:$L623,12,FALSE)</f>
        <v>44.843466095217202</v>
      </c>
      <c r="M22" s="33"/>
      <c r="N22" s="17">
        <f t="shared" si="0"/>
        <v>76</v>
      </c>
      <c r="O22" s="33">
        <f t="shared" si="1"/>
        <v>26.0672330720475</v>
      </c>
      <c r="P22" s="33">
        <f t="shared" si="2"/>
        <v>54.776233023169695</v>
      </c>
      <c r="Q22" s="33">
        <f t="shared" si="3"/>
        <v>80.843466095217195</v>
      </c>
    </row>
    <row r="23" spans="1:17" ht="21.25" customHeight="1" x14ac:dyDescent="0.15">
      <c r="A23" s="44" t="s">
        <v>114</v>
      </c>
      <c r="B23" s="45" t="s">
        <v>95</v>
      </c>
      <c r="C23" s="45" t="s">
        <v>59</v>
      </c>
      <c r="D23" s="17">
        <v>42</v>
      </c>
      <c r="E23" s="17">
        <v>15</v>
      </c>
      <c r="F23" s="17">
        <v>27</v>
      </c>
      <c r="G23" s="17">
        <v>42</v>
      </c>
      <c r="H23" s="33"/>
      <c r="I23" s="42">
        <f>VLOOKUP($A23,Skaters!$A1:$L623,7,FALSE)</f>
        <v>40</v>
      </c>
      <c r="J23" s="33">
        <f>VLOOKUP($A23,Skaters!$A1:$L623,10,FALSE)</f>
        <v>16.788732560626102</v>
      </c>
      <c r="K23" s="33">
        <f>VLOOKUP($A23,Skaters!$A1:$L623,11,FALSE)</f>
        <v>21.764874466907202</v>
      </c>
      <c r="L23" s="33">
        <f>VLOOKUP($A23,Skaters!$A1:$L623,12,FALSE)</f>
        <v>38.553607027533303</v>
      </c>
      <c r="M23" s="33"/>
      <c r="N23" s="17">
        <f t="shared" si="0"/>
        <v>82</v>
      </c>
      <c r="O23" s="33">
        <f t="shared" si="1"/>
        <v>31.788732560626102</v>
      </c>
      <c r="P23" s="33">
        <f t="shared" si="2"/>
        <v>48.764874466907202</v>
      </c>
      <c r="Q23" s="33">
        <f t="shared" si="3"/>
        <v>80.553607027533303</v>
      </c>
    </row>
    <row r="24" spans="1:17" ht="21.25" customHeight="1" x14ac:dyDescent="0.2">
      <c r="A24" s="47" t="s">
        <v>128</v>
      </c>
      <c r="B24" s="38" t="s">
        <v>68</v>
      </c>
      <c r="C24" s="38" t="s">
        <v>59</v>
      </c>
      <c r="D24" s="17">
        <v>39</v>
      </c>
      <c r="E24" s="17">
        <v>13</v>
      </c>
      <c r="F24" s="17">
        <v>28</v>
      </c>
      <c r="G24" s="17">
        <v>41</v>
      </c>
      <c r="H24" s="33"/>
      <c r="I24" s="42">
        <f>VLOOKUP($A24,Skaters!$A1:$L623,7,FALSE)</f>
        <v>40</v>
      </c>
      <c r="J24" s="33">
        <f>VLOOKUP($A24,Skaters!$A1:$L623,10,FALSE)</f>
        <v>13.096982675145201</v>
      </c>
      <c r="K24" s="33">
        <f>VLOOKUP($A24,Skaters!$A1:$L623,11,FALSE)</f>
        <v>25.9188636629613</v>
      </c>
      <c r="L24" s="33">
        <f>VLOOKUP($A24,Skaters!$A1:$L623,12,FALSE)</f>
        <v>39.015846338106499</v>
      </c>
      <c r="M24" s="33"/>
      <c r="N24" s="17">
        <f t="shared" si="0"/>
        <v>79</v>
      </c>
      <c r="O24" s="33">
        <f t="shared" si="1"/>
        <v>26.096982675145199</v>
      </c>
      <c r="P24" s="33">
        <f t="shared" si="2"/>
        <v>53.9188636629613</v>
      </c>
      <c r="Q24" s="33">
        <f t="shared" si="3"/>
        <v>80.015846338106499</v>
      </c>
    </row>
    <row r="25" spans="1:17" ht="21.25" customHeight="1" x14ac:dyDescent="0.15">
      <c r="A25" s="44" t="s">
        <v>30</v>
      </c>
      <c r="B25" s="45" t="s">
        <v>69</v>
      </c>
      <c r="C25" s="45" t="s">
        <v>63</v>
      </c>
      <c r="D25" s="17">
        <v>38</v>
      </c>
      <c r="E25" s="17">
        <v>19</v>
      </c>
      <c r="F25" s="17">
        <v>16</v>
      </c>
      <c r="G25" s="17">
        <v>35</v>
      </c>
      <c r="H25" s="33"/>
      <c r="I25" s="42">
        <f>VLOOKUP($A25,Skaters!$A1:$L623,7,FALSE)</f>
        <v>44</v>
      </c>
      <c r="J25" s="33">
        <f>VLOOKUP($A25,Skaters!$A1:$L623,10,FALSE)</f>
        <v>21.8050634340591</v>
      </c>
      <c r="K25" s="33">
        <f>VLOOKUP($A25,Skaters!$A1:$L623,11,FALSE)</f>
        <v>22.987461420780299</v>
      </c>
      <c r="L25" s="33">
        <f>VLOOKUP($A25,Skaters!$A1:$L623,12,FALSE)</f>
        <v>44.792524854839499</v>
      </c>
      <c r="M25" s="33"/>
      <c r="N25" s="17">
        <f t="shared" si="0"/>
        <v>82</v>
      </c>
      <c r="O25" s="33">
        <f t="shared" si="1"/>
        <v>40.8050634340591</v>
      </c>
      <c r="P25" s="33">
        <f t="shared" si="2"/>
        <v>38.987461420780299</v>
      </c>
      <c r="Q25" s="33">
        <f t="shared" si="3"/>
        <v>79.792524854839499</v>
      </c>
    </row>
    <row r="26" spans="1:17" ht="21.25" customHeight="1" x14ac:dyDescent="0.15">
      <c r="A26" s="44" t="s">
        <v>39</v>
      </c>
      <c r="B26" s="48" t="s">
        <v>95</v>
      </c>
      <c r="C26" s="48" t="s">
        <v>84</v>
      </c>
      <c r="D26" s="17">
        <v>42</v>
      </c>
      <c r="E26" s="17">
        <v>7</v>
      </c>
      <c r="F26" s="17">
        <v>38</v>
      </c>
      <c r="G26" s="17">
        <v>45</v>
      </c>
      <c r="H26" s="33"/>
      <c r="I26" s="42">
        <f>VLOOKUP($A26,Skaters!$A1:$L623,7,FALSE)</f>
        <v>40</v>
      </c>
      <c r="J26" s="33">
        <f>VLOOKUP($A26,Skaters!$A1:$L623,10,FALSE)</f>
        <v>5.2912418451257599</v>
      </c>
      <c r="K26" s="33">
        <f>VLOOKUP($A26,Skaters!$A1:$L623,11,FALSE)</f>
        <v>29.145923940559701</v>
      </c>
      <c r="L26" s="33">
        <f>VLOOKUP($A26,Skaters!$A1:$L623,12,FALSE)</f>
        <v>34.4371657856856</v>
      </c>
      <c r="M26" s="33"/>
      <c r="N26" s="17">
        <f t="shared" si="0"/>
        <v>82</v>
      </c>
      <c r="O26" s="33">
        <f t="shared" si="1"/>
        <v>12.291241845125761</v>
      </c>
      <c r="P26" s="33">
        <f t="shared" si="2"/>
        <v>67.145923940559697</v>
      </c>
      <c r="Q26" s="33">
        <f t="shared" si="3"/>
        <v>79.437165785685607</v>
      </c>
    </row>
    <row r="27" spans="1:17" ht="21.25" customHeight="1" x14ac:dyDescent="0.15">
      <c r="A27" s="44" t="s">
        <v>36</v>
      </c>
      <c r="B27" s="45" t="s">
        <v>61</v>
      </c>
      <c r="C27" s="45" t="s">
        <v>84</v>
      </c>
      <c r="D27" s="17">
        <v>35</v>
      </c>
      <c r="E27" s="17">
        <v>16</v>
      </c>
      <c r="F27" s="17">
        <v>22</v>
      </c>
      <c r="G27" s="17">
        <v>38</v>
      </c>
      <c r="H27" s="33"/>
      <c r="I27" s="42">
        <f>VLOOKUP($A27,Skaters!$A1:$L623,7,FALSE)</f>
        <v>43</v>
      </c>
      <c r="J27" s="33">
        <f>VLOOKUP($A27,Skaters!$A1:$L623,10,FALSE)</f>
        <v>12.328055416856801</v>
      </c>
      <c r="K27" s="33">
        <f>VLOOKUP($A27,Skaters!$A1:$L623,11,FALSE)</f>
        <v>28.857884587763699</v>
      </c>
      <c r="L27" s="33">
        <f>VLOOKUP($A27,Skaters!$A1:$L623,12,FALSE)</f>
        <v>41.185940004620399</v>
      </c>
      <c r="M27" s="33"/>
      <c r="N27" s="17">
        <f t="shared" si="0"/>
        <v>78</v>
      </c>
      <c r="O27" s="33">
        <f t="shared" si="1"/>
        <v>28.328055416856799</v>
      </c>
      <c r="P27" s="33">
        <f t="shared" si="2"/>
        <v>50.857884587763699</v>
      </c>
      <c r="Q27" s="33">
        <f t="shared" si="3"/>
        <v>79.185940004620392</v>
      </c>
    </row>
    <row r="28" spans="1:17" ht="21.25" customHeight="1" x14ac:dyDescent="0.15">
      <c r="A28" s="44" t="s">
        <v>32</v>
      </c>
      <c r="B28" s="45" t="s">
        <v>74</v>
      </c>
      <c r="C28" s="45" t="s">
        <v>63</v>
      </c>
      <c r="D28" s="17">
        <v>37</v>
      </c>
      <c r="E28" s="17">
        <v>9</v>
      </c>
      <c r="F28" s="17">
        <v>26</v>
      </c>
      <c r="G28" s="17">
        <v>35</v>
      </c>
      <c r="H28" s="33"/>
      <c r="I28" s="42">
        <f>VLOOKUP($A28,Skaters!$A1:$L623,7,FALSE)</f>
        <v>41</v>
      </c>
      <c r="J28" s="33">
        <f>VLOOKUP($A28,Skaters!$A1:$L623,10,FALSE)</f>
        <v>12.956171027740201</v>
      </c>
      <c r="K28" s="33">
        <f>VLOOKUP($A28,Skaters!$A1:$L623,11,FALSE)</f>
        <v>31.183985978810799</v>
      </c>
      <c r="L28" s="33">
        <f>VLOOKUP($A28,Skaters!$A1:$L623,12,FALSE)</f>
        <v>44.140157006550901</v>
      </c>
      <c r="M28" s="33"/>
      <c r="N28" s="17">
        <f t="shared" si="0"/>
        <v>78</v>
      </c>
      <c r="O28" s="33">
        <f t="shared" si="1"/>
        <v>21.956171027740201</v>
      </c>
      <c r="P28" s="33">
        <f t="shared" si="2"/>
        <v>57.183985978810796</v>
      </c>
      <c r="Q28" s="33">
        <f t="shared" si="3"/>
        <v>79.140157006550908</v>
      </c>
    </row>
    <row r="29" spans="1:17" ht="21.25" customHeight="1" x14ac:dyDescent="0.2">
      <c r="A29" s="47" t="s">
        <v>40</v>
      </c>
      <c r="B29" s="38" t="s">
        <v>70</v>
      </c>
      <c r="C29" s="38" t="s">
        <v>84</v>
      </c>
      <c r="D29" s="17">
        <v>43</v>
      </c>
      <c r="E29" s="17">
        <v>9</v>
      </c>
      <c r="F29" s="17">
        <v>35</v>
      </c>
      <c r="G29" s="17">
        <v>44</v>
      </c>
      <c r="H29" s="33"/>
      <c r="I29" s="42">
        <f>VLOOKUP($A29,Skaters!$A1:$L623,7,FALSE)</f>
        <v>39</v>
      </c>
      <c r="J29" s="33">
        <f>VLOOKUP($A29,Skaters!$A1:$L623,10,FALSE)</f>
        <v>7.0027203594821898</v>
      </c>
      <c r="K29" s="33">
        <f>VLOOKUP($A29,Skaters!$A1:$L623,11,FALSE)</f>
        <v>28.082677247479701</v>
      </c>
      <c r="L29" s="33">
        <f>VLOOKUP($A29,Skaters!$A1:$L623,12,FALSE)</f>
        <v>35.085397606961898</v>
      </c>
      <c r="M29" s="33"/>
      <c r="N29" s="17">
        <f t="shared" si="0"/>
        <v>82</v>
      </c>
      <c r="O29" s="33">
        <f t="shared" si="1"/>
        <v>16.00272035948219</v>
      </c>
      <c r="P29" s="33">
        <f t="shared" si="2"/>
        <v>63.082677247479701</v>
      </c>
      <c r="Q29" s="33">
        <f t="shared" si="3"/>
        <v>79.085397606961891</v>
      </c>
    </row>
    <row r="30" spans="1:17" ht="21.25" customHeight="1" x14ac:dyDescent="0.15">
      <c r="A30" s="44" t="s">
        <v>118</v>
      </c>
      <c r="B30" s="45" t="s">
        <v>119</v>
      </c>
      <c r="C30" s="45" t="s">
        <v>60</v>
      </c>
      <c r="D30" s="17">
        <v>39</v>
      </c>
      <c r="E30" s="17">
        <v>12</v>
      </c>
      <c r="F30" s="17">
        <v>27</v>
      </c>
      <c r="G30" s="17">
        <v>39</v>
      </c>
      <c r="H30" s="33"/>
      <c r="I30" s="42">
        <f>VLOOKUP($A30,Skaters!$A1:$L623,7,FALSE)</f>
        <v>41</v>
      </c>
      <c r="J30" s="33">
        <f>VLOOKUP($A30,Skaters!$A1:$L623,10,FALSE)</f>
        <v>13.2859257797026</v>
      </c>
      <c r="K30" s="33">
        <f>VLOOKUP($A30,Skaters!$A1:$L623,11,FALSE)</f>
        <v>25.540916088928299</v>
      </c>
      <c r="L30" s="33">
        <f>VLOOKUP($A30,Skaters!$A1:$L623,12,FALSE)</f>
        <v>38.8268418686309</v>
      </c>
      <c r="M30" s="33"/>
      <c r="N30" s="17">
        <f t="shared" si="0"/>
        <v>80</v>
      </c>
      <c r="O30" s="33">
        <f t="shared" si="1"/>
        <v>25.285925779702602</v>
      </c>
      <c r="P30" s="33">
        <f t="shared" si="2"/>
        <v>52.540916088928299</v>
      </c>
      <c r="Q30" s="33">
        <f t="shared" si="3"/>
        <v>77.826841868630908</v>
      </c>
    </row>
    <row r="31" spans="1:17" ht="21.25" customHeight="1" x14ac:dyDescent="0.15">
      <c r="A31" s="44" t="s">
        <v>79</v>
      </c>
      <c r="B31" s="45" t="s">
        <v>62</v>
      </c>
      <c r="C31" s="45" t="s">
        <v>59</v>
      </c>
      <c r="D31" s="17">
        <v>37</v>
      </c>
      <c r="E31" s="17">
        <v>15</v>
      </c>
      <c r="F31" s="17">
        <v>21</v>
      </c>
      <c r="G31" s="17">
        <v>36</v>
      </c>
      <c r="H31" s="33"/>
      <c r="I31" s="42">
        <f>VLOOKUP($A31,Skaters!$A1:$L623,7,FALSE)</f>
        <v>44</v>
      </c>
      <c r="J31" s="33">
        <f>VLOOKUP($A31,Skaters!$A1:$L623,10,FALSE)</f>
        <v>16.9919879316829</v>
      </c>
      <c r="K31" s="33">
        <f>VLOOKUP($A31,Skaters!$A1:$L623,11,FALSE)</f>
        <v>24.564877091827601</v>
      </c>
      <c r="L31" s="33">
        <f>VLOOKUP($A31,Skaters!$A1:$L623,12,FALSE)</f>
        <v>41.556865023510397</v>
      </c>
      <c r="M31" s="33"/>
      <c r="N31" s="17">
        <f t="shared" si="0"/>
        <v>81</v>
      </c>
      <c r="O31" s="33">
        <f t="shared" si="1"/>
        <v>31.9919879316829</v>
      </c>
      <c r="P31" s="33">
        <f t="shared" si="2"/>
        <v>45.564877091827597</v>
      </c>
      <c r="Q31" s="33">
        <f t="shared" si="3"/>
        <v>77.556865023510397</v>
      </c>
    </row>
    <row r="32" spans="1:17" ht="21.25" customHeight="1" x14ac:dyDescent="0.2">
      <c r="A32" s="47" t="s">
        <v>96</v>
      </c>
      <c r="B32" s="38" t="s">
        <v>78</v>
      </c>
      <c r="C32" s="38" t="s">
        <v>73</v>
      </c>
      <c r="D32" s="17">
        <v>36</v>
      </c>
      <c r="E32" s="17">
        <v>18</v>
      </c>
      <c r="F32" s="17">
        <v>19</v>
      </c>
      <c r="G32" s="17">
        <v>37</v>
      </c>
      <c r="H32" s="33"/>
      <c r="I32" s="42">
        <f>VLOOKUP($A32,Skaters!$A1:$L623,7,FALSE)</f>
        <v>46</v>
      </c>
      <c r="J32" s="33">
        <f>VLOOKUP($A32,Skaters!$A1:$L623,10,FALSE)</f>
        <v>16.719179179686599</v>
      </c>
      <c r="K32" s="33">
        <f>VLOOKUP($A32,Skaters!$A1:$L623,11,FALSE)</f>
        <v>22.749055578496101</v>
      </c>
      <c r="L32" s="33">
        <f>VLOOKUP($A32,Skaters!$A1:$L623,12,FALSE)</f>
        <v>39.468234758182703</v>
      </c>
      <c r="M32" s="33"/>
      <c r="N32" s="17">
        <f t="shared" si="0"/>
        <v>82</v>
      </c>
      <c r="O32" s="33">
        <f t="shared" si="1"/>
        <v>34.719179179686599</v>
      </c>
      <c r="P32" s="33">
        <f t="shared" si="2"/>
        <v>41.749055578496097</v>
      </c>
      <c r="Q32" s="33">
        <f t="shared" si="3"/>
        <v>76.468234758182703</v>
      </c>
    </row>
    <row r="33" spans="1:17" ht="21.25" customHeight="1" x14ac:dyDescent="0.15">
      <c r="A33" s="44" t="s">
        <v>105</v>
      </c>
      <c r="B33" s="45" t="s">
        <v>106</v>
      </c>
      <c r="C33" s="45" t="s">
        <v>84</v>
      </c>
      <c r="D33" s="17">
        <v>41</v>
      </c>
      <c r="E33" s="17">
        <v>13</v>
      </c>
      <c r="F33" s="17">
        <v>29</v>
      </c>
      <c r="G33" s="17">
        <v>42</v>
      </c>
      <c r="H33" s="33"/>
      <c r="I33" s="42">
        <f>VLOOKUP($A33,Skaters!$A1:$L623,7,FALSE)</f>
        <v>39</v>
      </c>
      <c r="J33" s="33">
        <f>VLOOKUP($A33,Skaters!$A1:$L623,10,FALSE)</f>
        <v>9.0166816672638799</v>
      </c>
      <c r="K33" s="33">
        <f>VLOOKUP($A33,Skaters!$A1:$L623,11,FALSE)</f>
        <v>25.0862044473187</v>
      </c>
      <c r="L33" s="33">
        <f>VLOOKUP($A33,Skaters!$A1:$L623,12,FALSE)</f>
        <v>34.102886114582503</v>
      </c>
      <c r="M33" s="33"/>
      <c r="N33" s="17">
        <f t="shared" si="0"/>
        <v>80</v>
      </c>
      <c r="O33" s="33">
        <f t="shared" si="1"/>
        <v>22.016681667263882</v>
      </c>
      <c r="P33" s="33">
        <f t="shared" si="2"/>
        <v>54.0862044473187</v>
      </c>
      <c r="Q33" s="33">
        <f t="shared" si="3"/>
        <v>76.102886114582503</v>
      </c>
    </row>
    <row r="34" spans="1:17" ht="21.25" customHeight="1" x14ac:dyDescent="0.15">
      <c r="A34" s="44" t="s">
        <v>168</v>
      </c>
      <c r="B34" s="48" t="s">
        <v>122</v>
      </c>
      <c r="C34" s="48" t="s">
        <v>103</v>
      </c>
      <c r="D34" s="17">
        <v>37</v>
      </c>
      <c r="E34" s="17">
        <v>16</v>
      </c>
      <c r="F34" s="17">
        <v>25</v>
      </c>
      <c r="G34" s="17">
        <v>41</v>
      </c>
      <c r="H34" s="33"/>
      <c r="I34" s="42">
        <f>VLOOKUP($A34,Skaters!$A1:$L623,7,FALSE)</f>
        <v>41</v>
      </c>
      <c r="J34" s="33">
        <f>VLOOKUP($A34,Skaters!$A1:$L623,10,FALSE)</f>
        <v>13.8422326756048</v>
      </c>
      <c r="K34" s="33">
        <f>VLOOKUP($A34,Skaters!$A1:$L623,11,FALSE)</f>
        <v>21.227972804181899</v>
      </c>
      <c r="L34" s="33">
        <f>VLOOKUP($A34,Skaters!$A1:$L623,12,FALSE)</f>
        <v>35.070205479786701</v>
      </c>
      <c r="M34" s="33"/>
      <c r="N34" s="17">
        <f t="shared" si="0"/>
        <v>78</v>
      </c>
      <c r="O34" s="33">
        <f t="shared" si="1"/>
        <v>29.842232675604798</v>
      </c>
      <c r="P34" s="33">
        <f t="shared" si="2"/>
        <v>46.227972804181903</v>
      </c>
      <c r="Q34" s="33">
        <f t="shared" si="3"/>
        <v>76.070205479786694</v>
      </c>
    </row>
    <row r="35" spans="1:17" ht="21.25" customHeight="1" x14ac:dyDescent="0.15">
      <c r="A35" s="44" t="s">
        <v>124</v>
      </c>
      <c r="B35" s="48" t="s">
        <v>62</v>
      </c>
      <c r="C35" s="48" t="s">
        <v>73</v>
      </c>
      <c r="D35" s="17">
        <v>38</v>
      </c>
      <c r="E35" s="17">
        <v>16</v>
      </c>
      <c r="F35" s="17">
        <v>22</v>
      </c>
      <c r="G35" s="17">
        <v>38</v>
      </c>
      <c r="H35" s="33"/>
      <c r="I35" s="42">
        <f>VLOOKUP($A35,Skaters!$A1:$L623,7,FALSE)</f>
        <v>44</v>
      </c>
      <c r="J35" s="33">
        <f>VLOOKUP($A35,Skaters!$A1:$L623,10,FALSE)</f>
        <v>16.6263587669571</v>
      </c>
      <c r="K35" s="33">
        <f>VLOOKUP($A35,Skaters!$A1:$L623,11,FALSE)</f>
        <v>20.662916214456502</v>
      </c>
      <c r="L35" s="33">
        <f>VLOOKUP($A35,Skaters!$A1:$L623,12,FALSE)</f>
        <v>37.289274981413598</v>
      </c>
      <c r="M35" s="33"/>
      <c r="N35" s="17">
        <f t="shared" si="0"/>
        <v>82</v>
      </c>
      <c r="O35" s="33">
        <f t="shared" si="1"/>
        <v>32.626358766957097</v>
      </c>
      <c r="P35" s="33">
        <f t="shared" si="2"/>
        <v>42.662916214456502</v>
      </c>
      <c r="Q35" s="33">
        <f t="shared" si="3"/>
        <v>75.289274981413598</v>
      </c>
    </row>
    <row r="36" spans="1:17" ht="21.25" customHeight="1" x14ac:dyDescent="0.15">
      <c r="A36" s="44" t="s">
        <v>85</v>
      </c>
      <c r="B36" s="48" t="s">
        <v>86</v>
      </c>
      <c r="C36" s="48" t="s">
        <v>59</v>
      </c>
      <c r="D36" s="17">
        <v>29</v>
      </c>
      <c r="E36" s="17">
        <v>10</v>
      </c>
      <c r="F36" s="17">
        <v>21</v>
      </c>
      <c r="G36" s="17">
        <v>31</v>
      </c>
      <c r="H36" s="33"/>
      <c r="I36" s="42">
        <f>VLOOKUP($A36,Skaters!$A1:$L623,7,FALSE)</f>
        <v>41</v>
      </c>
      <c r="J36" s="33">
        <f>VLOOKUP($A36,Skaters!$A1:$L623,10,FALSE)</f>
        <v>15.6901229717181</v>
      </c>
      <c r="K36" s="33">
        <f>VLOOKUP($A36,Skaters!$A1:$L623,11,FALSE)</f>
        <v>28.238433862357301</v>
      </c>
      <c r="L36" s="33">
        <f>VLOOKUP($A36,Skaters!$A1:$L623,12,FALSE)</f>
        <v>43.928556834075302</v>
      </c>
      <c r="M36" s="33"/>
      <c r="N36" s="17">
        <f t="shared" si="0"/>
        <v>70</v>
      </c>
      <c r="O36" s="33">
        <f t="shared" si="1"/>
        <v>25.6901229717181</v>
      </c>
      <c r="P36" s="33">
        <f t="shared" si="2"/>
        <v>49.238433862357297</v>
      </c>
      <c r="Q36" s="33">
        <f t="shared" si="3"/>
        <v>74.928556834075295</v>
      </c>
    </row>
    <row r="37" spans="1:17" ht="21.25" customHeight="1" x14ac:dyDescent="0.15">
      <c r="A37" s="44" t="s">
        <v>142</v>
      </c>
      <c r="B37" s="48" t="s">
        <v>95</v>
      </c>
      <c r="C37" s="48" t="s">
        <v>66</v>
      </c>
      <c r="D37" s="17">
        <v>42</v>
      </c>
      <c r="E37" s="17">
        <v>29</v>
      </c>
      <c r="F37" s="17">
        <v>13</v>
      </c>
      <c r="G37" s="17">
        <v>42</v>
      </c>
      <c r="H37" s="33"/>
      <c r="I37" s="42">
        <f>VLOOKUP($A37,Skaters!$A1:$L623,7,FALSE)</f>
        <v>40</v>
      </c>
      <c r="J37" s="33">
        <f>VLOOKUP($A37,Skaters!$A1:$L623,10,FALSE)</f>
        <v>20.444291139352401</v>
      </c>
      <c r="K37" s="33">
        <f>VLOOKUP($A37,Skaters!$A1:$L623,11,FALSE)</f>
        <v>12.4512046851645</v>
      </c>
      <c r="L37" s="33">
        <f>VLOOKUP($A37,Skaters!$A1:$L623,12,FALSE)</f>
        <v>32.8954958245169</v>
      </c>
      <c r="M37" s="33"/>
      <c r="N37" s="17">
        <f t="shared" si="0"/>
        <v>82</v>
      </c>
      <c r="O37" s="33">
        <f t="shared" si="1"/>
        <v>49.444291139352401</v>
      </c>
      <c r="P37" s="33">
        <f t="shared" si="2"/>
        <v>25.451204685164498</v>
      </c>
      <c r="Q37" s="33">
        <f t="shared" si="3"/>
        <v>74.8954958245169</v>
      </c>
    </row>
    <row r="38" spans="1:17" ht="21.25" customHeight="1" x14ac:dyDescent="0.15">
      <c r="A38" s="44" t="s">
        <v>31</v>
      </c>
      <c r="B38" s="45" t="s">
        <v>88</v>
      </c>
      <c r="C38" s="45" t="s">
        <v>59</v>
      </c>
      <c r="D38" s="17">
        <v>29</v>
      </c>
      <c r="E38" s="17">
        <v>18</v>
      </c>
      <c r="F38" s="17">
        <v>16</v>
      </c>
      <c r="G38" s="17">
        <v>34</v>
      </c>
      <c r="H38" s="33"/>
      <c r="I38" s="42">
        <f>VLOOKUP($A38,Skaters!$A1:$L623,7,FALSE)</f>
        <v>40</v>
      </c>
      <c r="J38" s="33">
        <f>VLOOKUP($A38,Skaters!$A1:$L623,10,FALSE)</f>
        <v>18.256424495368702</v>
      </c>
      <c r="K38" s="33">
        <f>VLOOKUP($A38,Skaters!$A1:$L623,11,FALSE)</f>
        <v>22.378637304836001</v>
      </c>
      <c r="L38" s="33">
        <f>VLOOKUP($A38,Skaters!$A1:$L623,12,FALSE)</f>
        <v>40.635061800204802</v>
      </c>
      <c r="M38" s="33"/>
      <c r="N38" s="17">
        <f t="shared" si="0"/>
        <v>69</v>
      </c>
      <c r="O38" s="33">
        <f t="shared" si="1"/>
        <v>36.256424495368705</v>
      </c>
      <c r="P38" s="33">
        <f t="shared" si="2"/>
        <v>38.378637304836005</v>
      </c>
      <c r="Q38" s="33">
        <f t="shared" si="3"/>
        <v>74.635061800204795</v>
      </c>
    </row>
    <row r="39" spans="1:17" ht="21.25" customHeight="1" x14ac:dyDescent="0.15">
      <c r="A39" s="37" t="s">
        <v>97</v>
      </c>
      <c r="B39" s="38" t="s">
        <v>98</v>
      </c>
      <c r="C39" s="38" t="s">
        <v>63</v>
      </c>
      <c r="D39" s="17">
        <v>30</v>
      </c>
      <c r="E39" s="17">
        <v>12</v>
      </c>
      <c r="F39" s="17">
        <v>21</v>
      </c>
      <c r="G39" s="17">
        <v>33</v>
      </c>
      <c r="H39" s="33"/>
      <c r="I39" s="42">
        <f>VLOOKUP($A39,Skaters!$A1:$L623,7,FALSE)</f>
        <v>47</v>
      </c>
      <c r="J39" s="33">
        <f>VLOOKUP($A39,Skaters!$A1:$L623,10,FALSE)</f>
        <v>16.867670778663701</v>
      </c>
      <c r="K39" s="33">
        <f>VLOOKUP($A39,Skaters!$A1:$L623,11,FALSE)</f>
        <v>24.643397218579501</v>
      </c>
      <c r="L39" s="33">
        <f>VLOOKUP($A39,Skaters!$A1:$L623,12,FALSE)</f>
        <v>41.511067997243202</v>
      </c>
      <c r="M39" s="33"/>
      <c r="N39" s="17">
        <f t="shared" si="0"/>
        <v>77</v>
      </c>
      <c r="O39" s="33">
        <f t="shared" si="1"/>
        <v>28.867670778663701</v>
      </c>
      <c r="P39" s="33">
        <f t="shared" si="2"/>
        <v>45.643397218579501</v>
      </c>
      <c r="Q39" s="33">
        <f t="shared" si="3"/>
        <v>74.511067997243202</v>
      </c>
    </row>
    <row r="40" spans="1:17" ht="21.25" customHeight="1" x14ac:dyDescent="0.15">
      <c r="A40" s="44" t="s">
        <v>75</v>
      </c>
      <c r="B40" s="48" t="s">
        <v>65</v>
      </c>
      <c r="C40" s="48" t="s">
        <v>59</v>
      </c>
      <c r="D40" s="17">
        <v>32</v>
      </c>
      <c r="E40" s="17">
        <v>10</v>
      </c>
      <c r="F40" s="17">
        <v>18</v>
      </c>
      <c r="G40" s="17">
        <v>28</v>
      </c>
      <c r="H40" s="33"/>
      <c r="I40" s="42">
        <f>VLOOKUP($A40,Skaters!$A1:$L623,7,FALSE)</f>
        <v>44</v>
      </c>
      <c r="J40" s="33">
        <f>VLOOKUP($A40,Skaters!$A1:$L623,10,FALSE)</f>
        <v>16.8866554908385</v>
      </c>
      <c r="K40" s="33">
        <f>VLOOKUP($A40,Skaters!$A1:$L623,11,FALSE)</f>
        <v>29.406560787801499</v>
      </c>
      <c r="L40" s="33">
        <f>VLOOKUP($A40,Skaters!$A1:$L623,12,FALSE)</f>
        <v>46.293216278639903</v>
      </c>
      <c r="M40" s="33"/>
      <c r="N40" s="17">
        <f t="shared" si="0"/>
        <v>76</v>
      </c>
      <c r="O40" s="33">
        <f t="shared" si="1"/>
        <v>26.8866554908385</v>
      </c>
      <c r="P40" s="33">
        <f t="shared" si="2"/>
        <v>47.406560787801496</v>
      </c>
      <c r="Q40" s="33">
        <f t="shared" si="3"/>
        <v>74.293216278639903</v>
      </c>
    </row>
    <row r="41" spans="1:17" ht="21.25" customHeight="1" x14ac:dyDescent="0.2">
      <c r="A41" s="47" t="s">
        <v>129</v>
      </c>
      <c r="B41" s="38" t="s">
        <v>122</v>
      </c>
      <c r="C41" s="38" t="s">
        <v>63</v>
      </c>
      <c r="D41" s="17">
        <v>35</v>
      </c>
      <c r="E41" s="17">
        <v>15</v>
      </c>
      <c r="F41" s="17">
        <v>21</v>
      </c>
      <c r="G41" s="17">
        <v>36</v>
      </c>
      <c r="H41" s="33"/>
      <c r="I41" s="42">
        <f>VLOOKUP($A41,Skaters!$A1:$L623,7,FALSE)</f>
        <v>41</v>
      </c>
      <c r="J41" s="33">
        <f>VLOOKUP($A41,Skaters!$A1:$L623,10,FALSE)</f>
        <v>15.337050746735899</v>
      </c>
      <c r="K41" s="33">
        <f>VLOOKUP($A41,Skaters!$A1:$L623,11,FALSE)</f>
        <v>22.4956231242031</v>
      </c>
      <c r="L41" s="33">
        <f>VLOOKUP($A41,Skaters!$A1:$L623,12,FALSE)</f>
        <v>37.832673870938997</v>
      </c>
      <c r="M41" s="33"/>
      <c r="N41" s="17">
        <f t="shared" si="0"/>
        <v>76</v>
      </c>
      <c r="O41" s="33">
        <f t="shared" si="1"/>
        <v>30.337050746735898</v>
      </c>
      <c r="P41" s="33">
        <f t="shared" si="2"/>
        <v>43.4956231242031</v>
      </c>
      <c r="Q41" s="33">
        <f t="shared" si="3"/>
        <v>73.832673870939004</v>
      </c>
    </row>
    <row r="42" spans="1:17" ht="21.25" customHeight="1" x14ac:dyDescent="0.15">
      <c r="A42" s="37" t="s">
        <v>121</v>
      </c>
      <c r="B42" s="38" t="s">
        <v>122</v>
      </c>
      <c r="C42" s="38" t="s">
        <v>63</v>
      </c>
      <c r="D42" s="17">
        <v>37</v>
      </c>
      <c r="E42" s="17">
        <v>14</v>
      </c>
      <c r="F42" s="17">
        <v>24</v>
      </c>
      <c r="G42" s="17">
        <v>38</v>
      </c>
      <c r="H42" s="33"/>
      <c r="I42" s="42">
        <f>VLOOKUP($A42,Skaters!$A1:$L623,7,FALSE)</f>
        <v>41</v>
      </c>
      <c r="J42" s="33">
        <f>VLOOKUP($A42,Skaters!$A1:$L623,10,FALSE)</f>
        <v>12.7092161534921</v>
      </c>
      <c r="K42" s="33">
        <f>VLOOKUP($A42,Skaters!$A1:$L623,11,FALSE)</f>
        <v>22.839761462858199</v>
      </c>
      <c r="L42" s="33">
        <f>VLOOKUP($A42,Skaters!$A1:$L623,12,FALSE)</f>
        <v>35.548977616350498</v>
      </c>
      <c r="M42" s="33"/>
      <c r="N42" s="17">
        <f t="shared" si="0"/>
        <v>78</v>
      </c>
      <c r="O42" s="33">
        <f t="shared" si="1"/>
        <v>26.7092161534921</v>
      </c>
      <c r="P42" s="33">
        <f t="shared" si="2"/>
        <v>46.839761462858199</v>
      </c>
      <c r="Q42" s="33">
        <f t="shared" si="3"/>
        <v>73.548977616350498</v>
      </c>
    </row>
    <row r="43" spans="1:17" ht="21.25" customHeight="1" x14ac:dyDescent="0.15">
      <c r="A43" s="44" t="s">
        <v>136</v>
      </c>
      <c r="B43" s="45" t="s">
        <v>100</v>
      </c>
      <c r="C43" s="45" t="s">
        <v>60</v>
      </c>
      <c r="D43" s="17">
        <v>42</v>
      </c>
      <c r="E43" s="17">
        <v>21</v>
      </c>
      <c r="F43" s="17">
        <v>16</v>
      </c>
      <c r="G43" s="17">
        <v>37</v>
      </c>
      <c r="H43" s="33"/>
      <c r="I43" s="42">
        <f>VLOOKUP($A43,Skaters!$A1:$L623,7,FALSE)</f>
        <v>40</v>
      </c>
      <c r="J43" s="33">
        <f>VLOOKUP($A43,Skaters!$A1:$L623,10,FALSE)</f>
        <v>17.9722165181782</v>
      </c>
      <c r="K43" s="33">
        <f>VLOOKUP($A43,Skaters!$A1:$L623,11,FALSE)</f>
        <v>18.4382671691849</v>
      </c>
      <c r="L43" s="33">
        <f>VLOOKUP($A43,Skaters!$A1:$L623,12,FALSE)</f>
        <v>36.410483687363097</v>
      </c>
      <c r="M43" s="33"/>
      <c r="N43" s="17">
        <f t="shared" si="0"/>
        <v>82</v>
      </c>
      <c r="O43" s="33">
        <f t="shared" si="1"/>
        <v>38.9722165181782</v>
      </c>
      <c r="P43" s="33">
        <f t="shared" si="2"/>
        <v>34.438267169184897</v>
      </c>
      <c r="Q43" s="33">
        <f t="shared" si="3"/>
        <v>73.410483687363097</v>
      </c>
    </row>
    <row r="44" spans="1:17" ht="21.25" customHeight="1" x14ac:dyDescent="0.15">
      <c r="A44" s="44" t="s">
        <v>34</v>
      </c>
      <c r="B44" s="48" t="s">
        <v>62</v>
      </c>
      <c r="C44" s="48" t="s">
        <v>63</v>
      </c>
      <c r="D44" s="17">
        <v>29</v>
      </c>
      <c r="E44" s="17">
        <v>9</v>
      </c>
      <c r="F44" s="17">
        <v>17</v>
      </c>
      <c r="G44" s="17">
        <v>26</v>
      </c>
      <c r="H44" s="33"/>
      <c r="I44" s="42">
        <f>VLOOKUP($A44,Skaters!$A1:$L623,7,FALSE)</f>
        <v>44</v>
      </c>
      <c r="J44" s="33">
        <f>VLOOKUP($A44,Skaters!$A1:$L623,10,FALSE)</f>
        <v>14.150103065879099</v>
      </c>
      <c r="K44" s="33">
        <f>VLOOKUP($A44,Skaters!$A1:$L623,11,FALSE)</f>
        <v>32.609321101847499</v>
      </c>
      <c r="L44" s="33">
        <f>VLOOKUP($A44,Skaters!$A1:$L623,12,FALSE)</f>
        <v>46.7594241677266</v>
      </c>
      <c r="M44" s="33"/>
      <c r="N44" s="17">
        <f t="shared" si="0"/>
        <v>73</v>
      </c>
      <c r="O44" s="33">
        <f t="shared" si="1"/>
        <v>23.150103065879101</v>
      </c>
      <c r="P44" s="33">
        <f t="shared" si="2"/>
        <v>49.609321101847499</v>
      </c>
      <c r="Q44" s="33">
        <f t="shared" si="3"/>
        <v>72.759424167726593</v>
      </c>
    </row>
    <row r="45" spans="1:17" ht="21.25" customHeight="1" x14ac:dyDescent="0.2">
      <c r="A45" s="47" t="s">
        <v>152</v>
      </c>
      <c r="B45" s="38" t="s">
        <v>153</v>
      </c>
      <c r="C45" s="38" t="s">
        <v>73</v>
      </c>
      <c r="D45" s="17">
        <v>34</v>
      </c>
      <c r="E45" s="17">
        <v>19</v>
      </c>
      <c r="F45" s="17">
        <v>17</v>
      </c>
      <c r="G45" s="17">
        <v>36</v>
      </c>
      <c r="H45" s="33"/>
      <c r="I45" s="42">
        <f>VLOOKUP($A45,Skaters!$A1:$L623,7,FALSE)</f>
        <v>40</v>
      </c>
      <c r="J45" s="33">
        <f>VLOOKUP($A45,Skaters!$A1:$L623,10,FALSE)</f>
        <v>18.226598885816799</v>
      </c>
      <c r="K45" s="33">
        <f>VLOOKUP($A45,Skaters!$A1:$L623,11,FALSE)</f>
        <v>18.214811687569799</v>
      </c>
      <c r="L45" s="33">
        <f>VLOOKUP($A45,Skaters!$A1:$L623,12,FALSE)</f>
        <v>36.441410573386598</v>
      </c>
      <c r="M45" s="33"/>
      <c r="N45" s="17">
        <f t="shared" si="0"/>
        <v>74</v>
      </c>
      <c r="O45" s="33">
        <f t="shared" si="1"/>
        <v>37.226598885816799</v>
      </c>
      <c r="P45" s="33">
        <f t="shared" si="2"/>
        <v>35.214811687569799</v>
      </c>
      <c r="Q45" s="33">
        <f t="shared" si="3"/>
        <v>72.441410573386605</v>
      </c>
    </row>
    <row r="46" spans="1:17" ht="21.25" customHeight="1" x14ac:dyDescent="0.2">
      <c r="A46" s="47" t="s">
        <v>101</v>
      </c>
      <c r="B46" s="38" t="s">
        <v>94</v>
      </c>
      <c r="C46" s="38" t="s">
        <v>60</v>
      </c>
      <c r="D46" s="17">
        <v>36</v>
      </c>
      <c r="E46" s="17">
        <v>17</v>
      </c>
      <c r="F46" s="17">
        <v>15</v>
      </c>
      <c r="G46" s="17">
        <v>32</v>
      </c>
      <c r="H46" s="33"/>
      <c r="I46" s="42">
        <f>VLOOKUP($A46,Skaters!$A1:$L623,7,FALSE)</f>
        <v>44</v>
      </c>
      <c r="J46" s="33">
        <f>VLOOKUP($A46,Skaters!$A1:$L623,10,FALSE)</f>
        <v>18.1168599798646</v>
      </c>
      <c r="K46" s="33">
        <f>VLOOKUP($A46,Skaters!$A1:$L623,11,FALSE)</f>
        <v>21.523635261805499</v>
      </c>
      <c r="L46" s="33">
        <f>VLOOKUP($A46,Skaters!$A1:$L623,12,FALSE)</f>
        <v>39.640495241670102</v>
      </c>
      <c r="M46" s="33"/>
      <c r="N46" s="17">
        <f t="shared" si="0"/>
        <v>80</v>
      </c>
      <c r="O46" s="33">
        <f t="shared" si="1"/>
        <v>35.1168599798646</v>
      </c>
      <c r="P46" s="33">
        <f t="shared" si="2"/>
        <v>36.523635261805495</v>
      </c>
      <c r="Q46" s="33">
        <f t="shared" si="3"/>
        <v>71.640495241670095</v>
      </c>
    </row>
    <row r="47" spans="1:17" ht="21.25" customHeight="1" x14ac:dyDescent="0.15">
      <c r="A47" s="37" t="s">
        <v>134</v>
      </c>
      <c r="B47" s="38" t="s">
        <v>135</v>
      </c>
      <c r="C47" s="38" t="s">
        <v>59</v>
      </c>
      <c r="D47" s="17">
        <v>42</v>
      </c>
      <c r="E47" s="17">
        <v>13</v>
      </c>
      <c r="F47" s="17">
        <v>23</v>
      </c>
      <c r="G47" s="17">
        <v>36</v>
      </c>
      <c r="H47" s="33"/>
      <c r="I47" s="42">
        <f>VLOOKUP($A47,Skaters!$A1:$L623,7,FALSE)</f>
        <v>40</v>
      </c>
      <c r="J47" s="33">
        <f>VLOOKUP($A47,Skaters!$A1:$L623,10,FALSE)</f>
        <v>11.6727607733441</v>
      </c>
      <c r="K47" s="33">
        <f>VLOOKUP($A47,Skaters!$A1:$L623,11,FALSE)</f>
        <v>23.560407917784801</v>
      </c>
      <c r="L47" s="33">
        <f>VLOOKUP($A47,Skaters!$A1:$L623,12,FALSE)</f>
        <v>35.233168691129002</v>
      </c>
      <c r="M47" s="33"/>
      <c r="N47" s="17">
        <f t="shared" si="0"/>
        <v>82</v>
      </c>
      <c r="O47" s="33">
        <f t="shared" si="1"/>
        <v>24.672760773344102</v>
      </c>
      <c r="P47" s="33">
        <f t="shared" si="2"/>
        <v>46.560407917784801</v>
      </c>
      <c r="Q47" s="33">
        <f t="shared" si="3"/>
        <v>71.233168691129009</v>
      </c>
    </row>
    <row r="48" spans="1:17" ht="21.25" customHeight="1" x14ac:dyDescent="0.15">
      <c r="A48" s="44" t="s">
        <v>120</v>
      </c>
      <c r="B48" s="45" t="s">
        <v>81</v>
      </c>
      <c r="C48" s="45" t="s">
        <v>73</v>
      </c>
      <c r="D48" s="17">
        <v>35</v>
      </c>
      <c r="E48" s="17">
        <v>14</v>
      </c>
      <c r="F48" s="17">
        <v>20</v>
      </c>
      <c r="G48" s="17">
        <v>34</v>
      </c>
      <c r="H48" s="33"/>
      <c r="I48" s="42">
        <f>VLOOKUP($A48,Skaters!$A1:$L623,7,FALSE)</f>
        <v>44</v>
      </c>
      <c r="J48" s="33">
        <f>VLOOKUP($A48,Skaters!$A1:$L623,10,FALSE)</f>
        <v>14.4882175004873</v>
      </c>
      <c r="K48" s="33">
        <f>VLOOKUP($A48,Skaters!$A1:$L623,11,FALSE)</f>
        <v>22.148272146932602</v>
      </c>
      <c r="L48" s="33">
        <f>VLOOKUP($A48,Skaters!$A1:$L623,12,FALSE)</f>
        <v>36.6364896474199</v>
      </c>
      <c r="M48" s="33"/>
      <c r="N48" s="17">
        <f t="shared" si="0"/>
        <v>79</v>
      </c>
      <c r="O48" s="33">
        <f t="shared" si="1"/>
        <v>28.488217500487302</v>
      </c>
      <c r="P48" s="33">
        <f t="shared" si="2"/>
        <v>42.148272146932598</v>
      </c>
      <c r="Q48" s="33">
        <f t="shared" si="3"/>
        <v>70.636489647419893</v>
      </c>
    </row>
    <row r="49" spans="1:17" ht="21.25" customHeight="1" x14ac:dyDescent="0.15">
      <c r="A49" s="44" t="s">
        <v>222</v>
      </c>
      <c r="B49" s="48" t="s">
        <v>70</v>
      </c>
      <c r="C49" s="48" t="s">
        <v>73</v>
      </c>
      <c r="D49" s="17">
        <v>43</v>
      </c>
      <c r="E49" s="17">
        <v>13</v>
      </c>
      <c r="F49" s="17">
        <v>26</v>
      </c>
      <c r="G49" s="17">
        <v>39</v>
      </c>
      <c r="H49" s="33"/>
      <c r="I49" s="42">
        <f>VLOOKUP($A49,Skaters!$A1:$L623,7,FALSE)</f>
        <v>39</v>
      </c>
      <c r="J49" s="33">
        <f>VLOOKUP($A49,Skaters!$A1:$L623,10,FALSE)</f>
        <v>12.820955626738501</v>
      </c>
      <c r="K49" s="33">
        <f>VLOOKUP($A49,Skaters!$A1:$L623,11,FALSE)</f>
        <v>18.536784593045098</v>
      </c>
      <c r="L49" s="33">
        <f>VLOOKUP($A49,Skaters!$A1:$L623,12,FALSE)</f>
        <v>31.3577402197837</v>
      </c>
      <c r="M49" s="33"/>
      <c r="N49" s="17">
        <f t="shared" si="0"/>
        <v>82</v>
      </c>
      <c r="O49" s="33">
        <f t="shared" si="1"/>
        <v>25.820955626738503</v>
      </c>
      <c r="P49" s="33">
        <f t="shared" si="2"/>
        <v>44.536784593045098</v>
      </c>
      <c r="Q49" s="33">
        <f t="shared" si="3"/>
        <v>70.357740219783693</v>
      </c>
    </row>
    <row r="50" spans="1:17" ht="21.25" customHeight="1" x14ac:dyDescent="0.2">
      <c r="A50" s="47" t="s">
        <v>237</v>
      </c>
      <c r="B50" s="38" t="s">
        <v>83</v>
      </c>
      <c r="C50" s="38" t="s">
        <v>60</v>
      </c>
      <c r="D50" s="17">
        <v>40</v>
      </c>
      <c r="E50" s="17">
        <v>12</v>
      </c>
      <c r="F50" s="17">
        <v>26</v>
      </c>
      <c r="G50" s="17">
        <v>38</v>
      </c>
      <c r="H50" s="33"/>
      <c r="I50" s="42">
        <f>VLOOKUP($A50,Skaters!$A1:$L623,7,FALSE)</f>
        <v>41</v>
      </c>
      <c r="J50" s="33">
        <f>VLOOKUP($A50,Skaters!$A1:$L623,10,FALSE)</f>
        <v>11.6875654247673</v>
      </c>
      <c r="K50" s="33">
        <f>VLOOKUP($A50,Skaters!$A1:$L623,11,FALSE)</f>
        <v>20.369746342807399</v>
      </c>
      <c r="L50" s="33">
        <f>VLOOKUP($A50,Skaters!$A1:$L623,12,FALSE)</f>
        <v>32.057311767574703</v>
      </c>
      <c r="M50" s="33"/>
      <c r="N50" s="17">
        <f t="shared" si="0"/>
        <v>81</v>
      </c>
      <c r="O50" s="33">
        <f t="shared" si="1"/>
        <v>23.6875654247673</v>
      </c>
      <c r="P50" s="33">
        <f t="shared" si="2"/>
        <v>46.369746342807403</v>
      </c>
      <c r="Q50" s="33">
        <f t="shared" si="3"/>
        <v>70.057311767574703</v>
      </c>
    </row>
    <row r="51" spans="1:17" ht="21.25" customHeight="1" x14ac:dyDescent="0.15">
      <c r="A51" s="44" t="s">
        <v>110</v>
      </c>
      <c r="B51" s="45" t="s">
        <v>78</v>
      </c>
      <c r="C51" s="45" t="s">
        <v>103</v>
      </c>
      <c r="D51" s="17">
        <v>36</v>
      </c>
      <c r="E51" s="17">
        <v>12</v>
      </c>
      <c r="F51" s="17">
        <v>19</v>
      </c>
      <c r="G51" s="17">
        <v>31</v>
      </c>
      <c r="H51" s="33"/>
      <c r="I51" s="42">
        <f>VLOOKUP($A51,Skaters!$A1:$L623,7,FALSE)</f>
        <v>46</v>
      </c>
      <c r="J51" s="33">
        <f>VLOOKUP($A51,Skaters!$A1:$L623,10,FALSE)</f>
        <v>16.601512404582198</v>
      </c>
      <c r="K51" s="33">
        <f>VLOOKUP($A51,Skaters!$A1:$L623,11,FALSE)</f>
        <v>22.436234622522701</v>
      </c>
      <c r="L51" s="33">
        <f>VLOOKUP($A51,Skaters!$A1:$L623,12,FALSE)</f>
        <v>39.037747027104999</v>
      </c>
      <c r="M51" s="33"/>
      <c r="N51" s="17">
        <f t="shared" si="0"/>
        <v>82</v>
      </c>
      <c r="O51" s="33">
        <f t="shared" si="1"/>
        <v>28.601512404582198</v>
      </c>
      <c r="P51" s="33">
        <f t="shared" si="2"/>
        <v>41.436234622522704</v>
      </c>
      <c r="Q51" s="33">
        <f t="shared" si="3"/>
        <v>70.037747027104999</v>
      </c>
    </row>
    <row r="52" spans="1:17" ht="21.25" customHeight="1" x14ac:dyDescent="0.15">
      <c r="A52" s="44" t="s">
        <v>173</v>
      </c>
      <c r="B52" s="45" t="s">
        <v>170</v>
      </c>
      <c r="C52" s="45" t="s">
        <v>73</v>
      </c>
      <c r="D52" s="17">
        <v>37</v>
      </c>
      <c r="E52" s="17">
        <v>13</v>
      </c>
      <c r="F52" s="17">
        <v>23</v>
      </c>
      <c r="G52" s="17">
        <v>36</v>
      </c>
      <c r="H52" s="33"/>
      <c r="I52" s="42">
        <f>VLOOKUP($A52,Skaters!$A1:$L623,7,FALSE)</f>
        <v>42</v>
      </c>
      <c r="J52" s="33">
        <f>VLOOKUP($A52,Skaters!$A1:$L623,10,FALSE)</f>
        <v>12.026851888754599</v>
      </c>
      <c r="K52" s="33">
        <f>VLOOKUP($A52,Skaters!$A1:$L623,11,FALSE)</f>
        <v>21.6878267196028</v>
      </c>
      <c r="L52" s="33">
        <f>VLOOKUP($A52,Skaters!$A1:$L623,12,FALSE)</f>
        <v>33.714678608357403</v>
      </c>
      <c r="M52" s="33"/>
      <c r="N52" s="17">
        <f t="shared" si="0"/>
        <v>79</v>
      </c>
      <c r="O52" s="33">
        <f t="shared" si="1"/>
        <v>25.026851888754599</v>
      </c>
      <c r="P52" s="33">
        <f t="shared" si="2"/>
        <v>44.687826719602796</v>
      </c>
      <c r="Q52" s="33">
        <f t="shared" si="3"/>
        <v>69.714678608357403</v>
      </c>
    </row>
    <row r="53" spans="1:17" ht="21.25" customHeight="1" x14ac:dyDescent="0.15">
      <c r="A53" s="44" t="s">
        <v>113</v>
      </c>
      <c r="B53" s="45" t="s">
        <v>74</v>
      </c>
      <c r="C53" s="45" t="s">
        <v>73</v>
      </c>
      <c r="D53" s="17">
        <v>41</v>
      </c>
      <c r="E53" s="17">
        <v>24</v>
      </c>
      <c r="F53" s="17">
        <v>9</v>
      </c>
      <c r="G53" s="17">
        <v>33</v>
      </c>
      <c r="H53" s="33"/>
      <c r="I53" s="42">
        <f>VLOOKUP($A53,Skaters!$A1:$L623,7,FALSE)</f>
        <v>41</v>
      </c>
      <c r="J53" s="33">
        <f>VLOOKUP($A53,Skaters!$A1:$L623,10,FALSE)</f>
        <v>21.354514660252601</v>
      </c>
      <c r="K53" s="33">
        <f>VLOOKUP($A53,Skaters!$A1:$L623,11,FALSE)</f>
        <v>15.1141142149283</v>
      </c>
      <c r="L53" s="33">
        <f>VLOOKUP($A53,Skaters!$A1:$L623,12,FALSE)</f>
        <v>36.468628875180997</v>
      </c>
      <c r="M53" s="33"/>
      <c r="N53" s="17">
        <f t="shared" si="0"/>
        <v>82</v>
      </c>
      <c r="O53" s="33">
        <f t="shared" si="1"/>
        <v>45.354514660252605</v>
      </c>
      <c r="P53" s="33">
        <f t="shared" si="2"/>
        <v>24.1141142149283</v>
      </c>
      <c r="Q53" s="33">
        <f t="shared" si="3"/>
        <v>69.468628875180997</v>
      </c>
    </row>
    <row r="54" spans="1:17" ht="21.25" customHeight="1" x14ac:dyDescent="0.15">
      <c r="A54" s="37" t="s">
        <v>41</v>
      </c>
      <c r="B54" s="38" t="s">
        <v>86</v>
      </c>
      <c r="C54" s="38" t="s">
        <v>84</v>
      </c>
      <c r="D54" s="17">
        <v>37</v>
      </c>
      <c r="E54" s="17">
        <v>3</v>
      </c>
      <c r="F54" s="17">
        <v>32</v>
      </c>
      <c r="G54" s="17">
        <v>35</v>
      </c>
      <c r="H54" s="33"/>
      <c r="I54" s="42">
        <f>VLOOKUP($A54,Skaters!$A1:$L623,7,FALSE)</f>
        <v>41</v>
      </c>
      <c r="J54" s="33">
        <f>VLOOKUP($A54,Skaters!$A1:$L623,10,FALSE)</f>
        <v>5.8758946810747403</v>
      </c>
      <c r="K54" s="33">
        <f>VLOOKUP($A54,Skaters!$A1:$L623,11,FALSE)</f>
        <v>28.377458656846098</v>
      </c>
      <c r="L54" s="33">
        <f>VLOOKUP($A54,Skaters!$A1:$L623,12,FALSE)</f>
        <v>34.2533533379208</v>
      </c>
      <c r="M54" s="33"/>
      <c r="N54" s="17">
        <f t="shared" si="0"/>
        <v>78</v>
      </c>
      <c r="O54" s="33">
        <f t="shared" si="1"/>
        <v>8.8758946810747403</v>
      </c>
      <c r="P54" s="33">
        <f t="shared" si="2"/>
        <v>60.377458656846102</v>
      </c>
      <c r="Q54" s="33">
        <f t="shared" si="3"/>
        <v>69.2533533379208</v>
      </c>
    </row>
    <row r="55" spans="1:17" ht="21.25" customHeight="1" x14ac:dyDescent="0.15">
      <c r="A55" s="44" t="s">
        <v>174</v>
      </c>
      <c r="B55" s="45" t="s">
        <v>106</v>
      </c>
      <c r="C55" s="45" t="s">
        <v>103</v>
      </c>
      <c r="D55" s="17">
        <v>39</v>
      </c>
      <c r="E55" s="17">
        <v>19</v>
      </c>
      <c r="F55" s="17">
        <v>19</v>
      </c>
      <c r="G55" s="17">
        <v>38</v>
      </c>
      <c r="H55" s="33"/>
      <c r="I55" s="42">
        <f>VLOOKUP($A55,Skaters!$A1:$L623,7,FALSE)</f>
        <v>39</v>
      </c>
      <c r="J55" s="33">
        <f>VLOOKUP($A55,Skaters!$A1:$L623,10,FALSE)</f>
        <v>14.086637056332499</v>
      </c>
      <c r="K55" s="33">
        <f>VLOOKUP($A55,Skaters!$A1:$L623,11,FALSE)</f>
        <v>17.164895115511399</v>
      </c>
      <c r="L55" s="33">
        <f>VLOOKUP($A55,Skaters!$A1:$L623,12,FALSE)</f>
        <v>31.251532171843799</v>
      </c>
      <c r="M55" s="33"/>
      <c r="N55" s="17">
        <f t="shared" si="0"/>
        <v>78</v>
      </c>
      <c r="O55" s="33">
        <f t="shared" si="1"/>
        <v>33.086637056332499</v>
      </c>
      <c r="P55" s="33">
        <f t="shared" si="2"/>
        <v>36.164895115511399</v>
      </c>
      <c r="Q55" s="33">
        <f t="shared" si="3"/>
        <v>69.251532171843792</v>
      </c>
    </row>
    <row r="56" spans="1:17" ht="21.25" customHeight="1" x14ac:dyDescent="0.2">
      <c r="A56" s="47" t="s">
        <v>90</v>
      </c>
      <c r="B56" s="38" t="s">
        <v>69</v>
      </c>
      <c r="C56" s="38" t="s">
        <v>59</v>
      </c>
      <c r="D56" s="17">
        <v>37</v>
      </c>
      <c r="E56" s="17">
        <v>12</v>
      </c>
      <c r="F56" s="17">
        <v>19</v>
      </c>
      <c r="G56" s="17">
        <v>31</v>
      </c>
      <c r="H56" s="33"/>
      <c r="I56" s="42">
        <f>VLOOKUP($A56,Skaters!$A1:$L623,7,FALSE)</f>
        <v>44</v>
      </c>
      <c r="J56" s="33">
        <f>VLOOKUP($A56,Skaters!$A1:$L623,10,FALSE)</f>
        <v>17.090328422736398</v>
      </c>
      <c r="K56" s="33">
        <f>VLOOKUP($A56,Skaters!$A1:$L623,11,FALSE)</f>
        <v>20.501407142166101</v>
      </c>
      <c r="L56" s="33">
        <f>VLOOKUP($A56,Skaters!$A1:$L623,12,FALSE)</f>
        <v>37.5917355649025</v>
      </c>
      <c r="M56" s="33"/>
      <c r="N56" s="17">
        <f t="shared" si="0"/>
        <v>81</v>
      </c>
      <c r="O56" s="33">
        <f t="shared" si="1"/>
        <v>29.090328422736398</v>
      </c>
      <c r="P56" s="33">
        <f t="shared" si="2"/>
        <v>39.501407142166101</v>
      </c>
      <c r="Q56" s="33">
        <f t="shared" si="3"/>
        <v>68.591735564902507</v>
      </c>
    </row>
    <row r="57" spans="1:17" ht="21.25" customHeight="1" x14ac:dyDescent="0.15">
      <c r="A57" s="44" t="s">
        <v>37</v>
      </c>
      <c r="B57" s="48" t="s">
        <v>68</v>
      </c>
      <c r="C57" s="48" t="s">
        <v>84</v>
      </c>
      <c r="D57" s="17">
        <v>38</v>
      </c>
      <c r="E57" s="17">
        <v>8</v>
      </c>
      <c r="F57" s="17">
        <v>24</v>
      </c>
      <c r="G57" s="17">
        <v>32</v>
      </c>
      <c r="H57" s="33"/>
      <c r="I57" s="42">
        <f>VLOOKUP($A57,Skaters!$A1:$L623,7,FALSE)</f>
        <v>40</v>
      </c>
      <c r="J57" s="33">
        <f>VLOOKUP($A57,Skaters!$A1:$L623,10,FALSE)</f>
        <v>7.8472017494818003</v>
      </c>
      <c r="K57" s="33">
        <f>VLOOKUP($A57,Skaters!$A1:$L623,11,FALSE)</f>
        <v>27.9602537214116</v>
      </c>
      <c r="L57" s="33">
        <f>VLOOKUP($A57,Skaters!$A1:$L623,12,FALSE)</f>
        <v>35.807455470893501</v>
      </c>
      <c r="M57" s="33"/>
      <c r="N57" s="17">
        <f t="shared" si="0"/>
        <v>78</v>
      </c>
      <c r="O57" s="33">
        <f t="shared" si="1"/>
        <v>15.847201749481801</v>
      </c>
      <c r="P57" s="33">
        <f t="shared" si="2"/>
        <v>51.960253721411604</v>
      </c>
      <c r="Q57" s="33">
        <f t="shared" si="3"/>
        <v>67.807455470893501</v>
      </c>
    </row>
    <row r="58" spans="1:17" ht="21.25" customHeight="1" x14ac:dyDescent="0.15">
      <c r="A58" s="44" t="s">
        <v>130</v>
      </c>
      <c r="B58" s="48" t="s">
        <v>81</v>
      </c>
      <c r="C58" s="48" t="s">
        <v>84</v>
      </c>
      <c r="D58" s="17">
        <v>31</v>
      </c>
      <c r="E58" s="17">
        <v>7</v>
      </c>
      <c r="F58" s="17">
        <v>25</v>
      </c>
      <c r="G58" s="17">
        <v>32</v>
      </c>
      <c r="H58" s="33"/>
      <c r="I58" s="42">
        <f>VLOOKUP($A58,Skaters!$A1:$L623,7,FALSE)</f>
        <v>44</v>
      </c>
      <c r="J58" s="33">
        <f>VLOOKUP($A58,Skaters!$A1:$L623,10,FALSE)</f>
        <v>8.1706430778219303</v>
      </c>
      <c r="K58" s="33">
        <f>VLOOKUP($A58,Skaters!$A1:$L623,11,FALSE)</f>
        <v>27.468198961442301</v>
      </c>
      <c r="L58" s="33">
        <f>VLOOKUP($A58,Skaters!$A1:$L623,12,FALSE)</f>
        <v>35.638842039264198</v>
      </c>
      <c r="M58" s="33"/>
      <c r="N58" s="17">
        <f t="shared" si="0"/>
        <v>75</v>
      </c>
      <c r="O58" s="33">
        <f t="shared" si="1"/>
        <v>15.17064307782193</v>
      </c>
      <c r="P58" s="33">
        <f t="shared" si="2"/>
        <v>52.468198961442297</v>
      </c>
      <c r="Q58" s="33">
        <f t="shared" si="3"/>
        <v>67.638842039264205</v>
      </c>
    </row>
    <row r="59" spans="1:17" ht="21.25" customHeight="1" x14ac:dyDescent="0.15">
      <c r="A59" s="44" t="s">
        <v>190</v>
      </c>
      <c r="B59" s="45" t="s">
        <v>153</v>
      </c>
      <c r="C59" s="45" t="s">
        <v>59</v>
      </c>
      <c r="D59" s="17">
        <v>37</v>
      </c>
      <c r="E59" s="17">
        <v>19</v>
      </c>
      <c r="F59" s="17">
        <v>18</v>
      </c>
      <c r="G59" s="17">
        <v>37</v>
      </c>
      <c r="H59" s="33"/>
      <c r="I59" s="42">
        <f>VLOOKUP($A59,Skaters!$A1:$L623,7,FALSE)</f>
        <v>40</v>
      </c>
      <c r="J59" s="33">
        <f>VLOOKUP($A59,Skaters!$A1:$L623,10,FALSE)</f>
        <v>13.4660774138392</v>
      </c>
      <c r="K59" s="33">
        <f>VLOOKUP($A59,Skaters!$A1:$L623,11,FALSE)</f>
        <v>16.8529473575</v>
      </c>
      <c r="L59" s="33">
        <f>VLOOKUP($A59,Skaters!$A1:$L623,12,FALSE)</f>
        <v>30.319024771339102</v>
      </c>
      <c r="M59" s="33"/>
      <c r="N59" s="17">
        <f t="shared" si="0"/>
        <v>77</v>
      </c>
      <c r="O59" s="33">
        <f t="shared" si="1"/>
        <v>32.466077413839201</v>
      </c>
      <c r="P59" s="33">
        <f t="shared" si="2"/>
        <v>34.8529473575</v>
      </c>
      <c r="Q59" s="33">
        <f t="shared" si="3"/>
        <v>67.319024771339102</v>
      </c>
    </row>
    <row r="60" spans="1:17" ht="21.25" customHeight="1" x14ac:dyDescent="0.15">
      <c r="A60" s="44" t="s">
        <v>159</v>
      </c>
      <c r="B60" s="48" t="s">
        <v>88</v>
      </c>
      <c r="C60" s="48" t="s">
        <v>84</v>
      </c>
      <c r="D60" s="17">
        <v>41</v>
      </c>
      <c r="E60" s="17">
        <v>10</v>
      </c>
      <c r="F60" s="17">
        <v>27</v>
      </c>
      <c r="G60" s="17">
        <v>37</v>
      </c>
      <c r="H60" s="33"/>
      <c r="I60" s="42">
        <f>VLOOKUP($A60,Skaters!$A1:$L623,7,FALSE)</f>
        <v>40</v>
      </c>
      <c r="J60" s="33">
        <f>VLOOKUP($A60,Skaters!$A1:$L623,10,FALSE)</f>
        <v>8.1189928985334792</v>
      </c>
      <c r="K60" s="33">
        <f>VLOOKUP($A60,Skaters!$A1:$L623,11,FALSE)</f>
        <v>21.745142277793001</v>
      </c>
      <c r="L60" s="33">
        <f>VLOOKUP($A60,Skaters!$A1:$L623,12,FALSE)</f>
        <v>29.864135176326499</v>
      </c>
      <c r="M60" s="33"/>
      <c r="N60" s="17">
        <f t="shared" si="0"/>
        <v>81</v>
      </c>
      <c r="O60" s="33">
        <f t="shared" si="1"/>
        <v>18.118992898533477</v>
      </c>
      <c r="P60" s="33">
        <f t="shared" si="2"/>
        <v>48.745142277793001</v>
      </c>
      <c r="Q60" s="33">
        <f t="shared" si="3"/>
        <v>66.864135176326499</v>
      </c>
    </row>
    <row r="61" spans="1:17" ht="21.25" customHeight="1" x14ac:dyDescent="0.15">
      <c r="A61" s="44" t="s">
        <v>125</v>
      </c>
      <c r="B61" s="45" t="s">
        <v>81</v>
      </c>
      <c r="C61" s="45" t="s">
        <v>73</v>
      </c>
      <c r="D61" s="17">
        <v>37</v>
      </c>
      <c r="E61" s="17">
        <v>11</v>
      </c>
      <c r="F61" s="17">
        <v>20</v>
      </c>
      <c r="G61" s="17">
        <v>31</v>
      </c>
      <c r="H61" s="33"/>
      <c r="I61" s="42">
        <f>VLOOKUP($A61,Skaters!$A1:$L623,7,FALSE)</f>
        <v>44</v>
      </c>
      <c r="J61" s="33">
        <f>VLOOKUP($A61,Skaters!$A1:$L623,10,FALSE)</f>
        <v>11.7157023053402</v>
      </c>
      <c r="K61" s="33">
        <f>VLOOKUP($A61,Skaters!$A1:$L623,11,FALSE)</f>
        <v>23.932728736630001</v>
      </c>
      <c r="L61" s="33">
        <f>VLOOKUP($A61,Skaters!$A1:$L623,12,FALSE)</f>
        <v>35.648431041970099</v>
      </c>
      <c r="M61" s="33"/>
      <c r="N61" s="17">
        <f t="shared" si="0"/>
        <v>81</v>
      </c>
      <c r="O61" s="33">
        <f t="shared" si="1"/>
        <v>22.715702305340201</v>
      </c>
      <c r="P61" s="33">
        <f t="shared" si="2"/>
        <v>43.932728736629997</v>
      </c>
      <c r="Q61" s="33">
        <f t="shared" si="3"/>
        <v>66.648431041970099</v>
      </c>
    </row>
    <row r="62" spans="1:17" ht="21.25" customHeight="1" x14ac:dyDescent="0.15">
      <c r="A62" s="44" t="s">
        <v>140</v>
      </c>
      <c r="B62" s="48" t="s">
        <v>141</v>
      </c>
      <c r="C62" s="48" t="s">
        <v>60</v>
      </c>
      <c r="D62" s="17">
        <v>38</v>
      </c>
      <c r="E62" s="17">
        <v>14</v>
      </c>
      <c r="F62" s="17">
        <v>18</v>
      </c>
      <c r="G62" s="17">
        <v>32</v>
      </c>
      <c r="H62" s="33"/>
      <c r="I62" s="42">
        <f>VLOOKUP($A62,Skaters!$A1:$L623,7,FALSE)</f>
        <v>41</v>
      </c>
      <c r="J62" s="33">
        <f>VLOOKUP($A62,Skaters!$A1:$L623,10,FALSE)</f>
        <v>14.1291182818279</v>
      </c>
      <c r="K62" s="33">
        <f>VLOOKUP($A62,Skaters!$A1:$L623,11,FALSE)</f>
        <v>20.512139505924299</v>
      </c>
      <c r="L62" s="33">
        <f>VLOOKUP($A62,Skaters!$A1:$L623,12,FALSE)</f>
        <v>34.641257787752203</v>
      </c>
      <c r="M62" s="33"/>
      <c r="N62" s="17">
        <f t="shared" si="0"/>
        <v>79</v>
      </c>
      <c r="O62" s="33">
        <f t="shared" si="1"/>
        <v>28.1291182818279</v>
      </c>
      <c r="P62" s="33">
        <f t="shared" si="2"/>
        <v>38.512139505924296</v>
      </c>
      <c r="Q62" s="33">
        <f t="shared" si="3"/>
        <v>66.64125778775221</v>
      </c>
    </row>
    <row r="63" spans="1:17" ht="21.25" customHeight="1" x14ac:dyDescent="0.15">
      <c r="A63" s="44" t="s">
        <v>139</v>
      </c>
      <c r="B63" s="45" t="s">
        <v>106</v>
      </c>
      <c r="C63" s="45" t="s">
        <v>66</v>
      </c>
      <c r="D63" s="17">
        <v>30</v>
      </c>
      <c r="E63" s="17">
        <v>20</v>
      </c>
      <c r="F63" s="17">
        <v>12</v>
      </c>
      <c r="G63" s="17">
        <v>32</v>
      </c>
      <c r="H63" s="33"/>
      <c r="I63" s="42">
        <f>VLOOKUP($A63,Skaters!$A1:$L623,7,FALSE)</f>
        <v>39</v>
      </c>
      <c r="J63" s="33">
        <f>VLOOKUP($A63,Skaters!$A1:$L623,10,FALSE)</f>
        <v>17.1101559828946</v>
      </c>
      <c r="K63" s="33">
        <f>VLOOKUP($A63,Skaters!$A1:$L623,11,FALSE)</f>
        <v>17.2402159642809</v>
      </c>
      <c r="L63" s="33">
        <f>VLOOKUP($A63,Skaters!$A1:$L623,12,FALSE)</f>
        <v>34.350371947175503</v>
      </c>
      <c r="M63" s="33"/>
      <c r="N63" s="17">
        <f t="shared" si="0"/>
        <v>69</v>
      </c>
      <c r="O63" s="33">
        <f t="shared" si="1"/>
        <v>37.110155982894597</v>
      </c>
      <c r="P63" s="33">
        <f t="shared" si="2"/>
        <v>29.2402159642809</v>
      </c>
      <c r="Q63" s="33">
        <f t="shared" si="3"/>
        <v>66.350371947175503</v>
      </c>
    </row>
    <row r="64" spans="1:17" ht="21.25" customHeight="1" x14ac:dyDescent="0.15">
      <c r="A64" s="44" t="s">
        <v>133</v>
      </c>
      <c r="B64" s="45" t="s">
        <v>72</v>
      </c>
      <c r="C64" s="45" t="s">
        <v>103</v>
      </c>
      <c r="D64" s="17">
        <v>37</v>
      </c>
      <c r="E64" s="17">
        <v>18</v>
      </c>
      <c r="F64" s="17">
        <v>14</v>
      </c>
      <c r="G64" s="17">
        <v>32</v>
      </c>
      <c r="H64" s="33"/>
      <c r="I64" s="42">
        <f>VLOOKUP($A64,Skaters!$A1:$L623,7,FALSE)</f>
        <v>45</v>
      </c>
      <c r="J64" s="33">
        <f>VLOOKUP($A64,Skaters!$A1:$L623,10,FALSE)</f>
        <v>15.9946381918689</v>
      </c>
      <c r="K64" s="33">
        <f>VLOOKUP($A64,Skaters!$A1:$L623,11,FALSE)</f>
        <v>18.092979373315501</v>
      </c>
      <c r="L64" s="33">
        <f>VLOOKUP($A64,Skaters!$A1:$L623,12,FALSE)</f>
        <v>34.087617565184303</v>
      </c>
      <c r="M64" s="33"/>
      <c r="N64" s="17">
        <f t="shared" si="0"/>
        <v>82</v>
      </c>
      <c r="O64" s="33">
        <f t="shared" si="1"/>
        <v>33.994638191868901</v>
      </c>
      <c r="P64" s="33">
        <f t="shared" si="2"/>
        <v>32.092979373315501</v>
      </c>
      <c r="Q64" s="33">
        <f t="shared" si="3"/>
        <v>66.087617565184303</v>
      </c>
    </row>
    <row r="65" spans="1:17" ht="21.25" customHeight="1" x14ac:dyDescent="0.2">
      <c r="A65" s="47" t="s">
        <v>198</v>
      </c>
      <c r="B65" s="38" t="s">
        <v>61</v>
      </c>
      <c r="C65" s="38" t="s">
        <v>73</v>
      </c>
      <c r="D65" s="17">
        <v>37</v>
      </c>
      <c r="E65" s="17">
        <v>14</v>
      </c>
      <c r="F65" s="17">
        <v>18</v>
      </c>
      <c r="G65" s="17">
        <v>32</v>
      </c>
      <c r="H65" s="33"/>
      <c r="I65" s="42">
        <f>VLOOKUP($A65,Skaters!$A1:$L623,7,FALSE)</f>
        <v>43</v>
      </c>
      <c r="J65" s="33">
        <f>VLOOKUP($A65,Skaters!$A1:$L623,10,FALSE)</f>
        <v>15.001057956390801</v>
      </c>
      <c r="K65" s="33">
        <f>VLOOKUP($A65,Skaters!$A1:$L623,11,FALSE)</f>
        <v>18.755965449971001</v>
      </c>
      <c r="L65" s="33">
        <f>VLOOKUP($A65,Skaters!$A1:$L623,12,FALSE)</f>
        <v>33.757023406361803</v>
      </c>
      <c r="M65" s="33"/>
      <c r="N65" s="17">
        <f t="shared" si="0"/>
        <v>80</v>
      </c>
      <c r="O65" s="33">
        <f t="shared" si="1"/>
        <v>29.001057956390802</v>
      </c>
      <c r="P65" s="33">
        <f t="shared" si="2"/>
        <v>36.755965449971001</v>
      </c>
      <c r="Q65" s="33">
        <f t="shared" si="3"/>
        <v>65.75702340636181</v>
      </c>
    </row>
    <row r="66" spans="1:17" ht="21.25" customHeight="1" x14ac:dyDescent="0.15">
      <c r="A66" s="44" t="s">
        <v>193</v>
      </c>
      <c r="B66" s="48" t="s">
        <v>153</v>
      </c>
      <c r="C66" s="48" t="s">
        <v>73</v>
      </c>
      <c r="D66" s="17">
        <v>42</v>
      </c>
      <c r="E66" s="17">
        <v>11</v>
      </c>
      <c r="F66" s="17">
        <v>22</v>
      </c>
      <c r="G66" s="17">
        <v>33</v>
      </c>
      <c r="H66" s="33"/>
      <c r="I66" s="42">
        <f>VLOOKUP($A66,Skaters!$A1:$L623,7,FALSE)</f>
        <v>40</v>
      </c>
      <c r="J66" s="33">
        <f>VLOOKUP($A66,Skaters!$A1:$L623,10,FALSE)</f>
        <v>11.609595910161399</v>
      </c>
      <c r="K66" s="33">
        <f>VLOOKUP($A66,Skaters!$A1:$L623,11,FALSE)</f>
        <v>21.113895499202901</v>
      </c>
      <c r="L66" s="33">
        <f>VLOOKUP($A66,Skaters!$A1:$L623,12,FALSE)</f>
        <v>32.723491409364399</v>
      </c>
      <c r="M66" s="33"/>
      <c r="N66" s="17">
        <f t="shared" ref="N66:N129" si="4">I66+D66</f>
        <v>82</v>
      </c>
      <c r="O66" s="33">
        <f t="shared" ref="O66:O129" si="5">J66+E66</f>
        <v>22.609595910161399</v>
      </c>
      <c r="P66" s="33">
        <f t="shared" ref="P66:P129" si="6">K66+F66</f>
        <v>43.113895499202897</v>
      </c>
      <c r="Q66" s="33">
        <f t="shared" ref="Q66:Q129" si="7">L66+G66</f>
        <v>65.723491409364399</v>
      </c>
    </row>
    <row r="67" spans="1:17" ht="21.25" customHeight="1" x14ac:dyDescent="0.15">
      <c r="A67" s="37" t="s">
        <v>189</v>
      </c>
      <c r="B67" s="38" t="s">
        <v>95</v>
      </c>
      <c r="C67" s="38" t="s">
        <v>103</v>
      </c>
      <c r="D67" s="17">
        <v>38</v>
      </c>
      <c r="E67" s="17">
        <v>9</v>
      </c>
      <c r="F67" s="17">
        <v>23</v>
      </c>
      <c r="G67" s="17">
        <v>32</v>
      </c>
      <c r="H67" s="33"/>
      <c r="I67" s="42">
        <f>VLOOKUP($A67,Skaters!$A1:$L623,7,FALSE)</f>
        <v>40</v>
      </c>
      <c r="J67" s="33">
        <f>VLOOKUP($A67,Skaters!$A1:$L623,10,FALSE)</f>
        <v>10.165663261804401</v>
      </c>
      <c r="K67" s="33">
        <f>VLOOKUP($A67,Skaters!$A1:$L623,11,FALSE)</f>
        <v>23.304832013817499</v>
      </c>
      <c r="L67" s="33">
        <f>VLOOKUP($A67,Skaters!$A1:$L623,12,FALSE)</f>
        <v>33.470495275621801</v>
      </c>
      <c r="M67" s="33"/>
      <c r="N67" s="17">
        <f t="shared" si="4"/>
        <v>78</v>
      </c>
      <c r="O67" s="33">
        <f t="shared" si="5"/>
        <v>19.165663261804401</v>
      </c>
      <c r="P67" s="33">
        <f t="shared" si="6"/>
        <v>46.304832013817503</v>
      </c>
      <c r="Q67" s="33">
        <f t="shared" si="7"/>
        <v>65.470495275621801</v>
      </c>
    </row>
    <row r="68" spans="1:17" ht="21.25" customHeight="1" x14ac:dyDescent="0.15">
      <c r="A68" s="37" t="s">
        <v>27</v>
      </c>
      <c r="B68" s="38" t="s">
        <v>70</v>
      </c>
      <c r="C68" s="38" t="s">
        <v>63</v>
      </c>
      <c r="D68" s="17">
        <v>11</v>
      </c>
      <c r="E68" s="17">
        <v>5</v>
      </c>
      <c r="F68" s="17">
        <v>12</v>
      </c>
      <c r="G68" s="17">
        <v>17</v>
      </c>
      <c r="H68" s="33"/>
      <c r="I68" s="42">
        <f>VLOOKUP($A68,Skaters!$A1:$L623,7,FALSE)</f>
        <v>39</v>
      </c>
      <c r="J68" s="33">
        <f>VLOOKUP($A68,Skaters!$A1:$L623,10,FALSE)</f>
        <v>17.418521278480501</v>
      </c>
      <c r="K68" s="33">
        <f>VLOOKUP($A68,Skaters!$A1:$L623,11,FALSE)</f>
        <v>30.977954846482699</v>
      </c>
      <c r="L68" s="33">
        <f>VLOOKUP($A68,Skaters!$A1:$L623,12,FALSE)</f>
        <v>48.396476124962902</v>
      </c>
      <c r="M68" s="33"/>
      <c r="N68" s="17">
        <f t="shared" si="4"/>
        <v>50</v>
      </c>
      <c r="O68" s="33">
        <f t="shared" si="5"/>
        <v>22.418521278480501</v>
      </c>
      <c r="P68" s="33">
        <f t="shared" si="6"/>
        <v>42.977954846482703</v>
      </c>
      <c r="Q68" s="33">
        <f t="shared" si="7"/>
        <v>65.396476124962902</v>
      </c>
    </row>
    <row r="69" spans="1:17" ht="21.25" customHeight="1" x14ac:dyDescent="0.2">
      <c r="A69" s="47" t="s">
        <v>206</v>
      </c>
      <c r="B69" s="38" t="s">
        <v>88</v>
      </c>
      <c r="C69" s="38" t="s">
        <v>103</v>
      </c>
      <c r="D69" s="17">
        <v>39</v>
      </c>
      <c r="E69" s="17">
        <v>12</v>
      </c>
      <c r="F69" s="17">
        <v>23</v>
      </c>
      <c r="G69" s="17">
        <v>35</v>
      </c>
      <c r="H69" s="33"/>
      <c r="I69" s="42">
        <f>VLOOKUP($A69,Skaters!$A1:$L623,7,FALSE)</f>
        <v>40</v>
      </c>
      <c r="J69" s="33">
        <f>VLOOKUP($A69,Skaters!$A1:$L623,10,FALSE)</f>
        <v>13.6480539919388</v>
      </c>
      <c r="K69" s="33">
        <f>VLOOKUP($A69,Skaters!$A1:$L623,11,FALSE)</f>
        <v>16.610713758443801</v>
      </c>
      <c r="L69" s="33">
        <f>VLOOKUP($A69,Skaters!$A1:$L623,12,FALSE)</f>
        <v>30.258767750382699</v>
      </c>
      <c r="M69" s="33"/>
      <c r="N69" s="17">
        <f t="shared" si="4"/>
        <v>79</v>
      </c>
      <c r="O69" s="33">
        <f t="shared" si="5"/>
        <v>25.648053991938802</v>
      </c>
      <c r="P69" s="33">
        <f t="shared" si="6"/>
        <v>39.610713758443801</v>
      </c>
      <c r="Q69" s="33">
        <f t="shared" si="7"/>
        <v>65.258767750382702</v>
      </c>
    </row>
    <row r="70" spans="1:17" ht="21.25" customHeight="1" x14ac:dyDescent="0.2">
      <c r="A70" s="47" t="s">
        <v>217</v>
      </c>
      <c r="B70" s="38" t="s">
        <v>122</v>
      </c>
      <c r="C70" s="38" t="s">
        <v>103</v>
      </c>
      <c r="D70" s="17">
        <v>40</v>
      </c>
      <c r="E70" s="17">
        <v>15</v>
      </c>
      <c r="F70" s="17">
        <v>19</v>
      </c>
      <c r="G70" s="17">
        <v>34</v>
      </c>
      <c r="H70" s="33"/>
      <c r="I70" s="42">
        <f>VLOOKUP($A70,Skaters!$A1:$L623,7,FALSE)</f>
        <v>41</v>
      </c>
      <c r="J70" s="33">
        <f>VLOOKUP($A70,Skaters!$A1:$L623,10,FALSE)</f>
        <v>13.8933407201598</v>
      </c>
      <c r="K70" s="33">
        <f>VLOOKUP($A70,Skaters!$A1:$L623,11,FALSE)</f>
        <v>17.314777213108101</v>
      </c>
      <c r="L70" s="33">
        <f>VLOOKUP($A70,Skaters!$A1:$L623,12,FALSE)</f>
        <v>31.208117933267999</v>
      </c>
      <c r="M70" s="33"/>
      <c r="N70" s="17">
        <f t="shared" si="4"/>
        <v>81</v>
      </c>
      <c r="O70" s="33">
        <f t="shared" si="5"/>
        <v>28.893340720159799</v>
      </c>
      <c r="P70" s="33">
        <f t="shared" si="6"/>
        <v>36.314777213108101</v>
      </c>
      <c r="Q70" s="33">
        <f t="shared" si="7"/>
        <v>65.208117933267999</v>
      </c>
    </row>
    <row r="71" spans="1:17" ht="21.25" customHeight="1" x14ac:dyDescent="0.15">
      <c r="A71" s="44" t="s">
        <v>145</v>
      </c>
      <c r="B71" s="48" t="s">
        <v>62</v>
      </c>
      <c r="C71" s="48" t="s">
        <v>84</v>
      </c>
      <c r="D71" s="17">
        <v>38</v>
      </c>
      <c r="E71" s="17">
        <v>5</v>
      </c>
      <c r="F71" s="17">
        <v>28</v>
      </c>
      <c r="G71" s="17">
        <v>33</v>
      </c>
      <c r="H71" s="33"/>
      <c r="I71" s="42">
        <f>VLOOKUP($A71,Skaters!$A1:$L623,7,FALSE)</f>
        <v>44</v>
      </c>
      <c r="J71" s="33">
        <f>VLOOKUP($A71,Skaters!$A1:$L623,10,FALSE)</f>
        <v>4.6464237564762598</v>
      </c>
      <c r="K71" s="33">
        <f>VLOOKUP($A71,Skaters!$A1:$L623,11,FALSE)</f>
        <v>27.435419996594401</v>
      </c>
      <c r="L71" s="33">
        <f>VLOOKUP($A71,Skaters!$A1:$L623,12,FALSE)</f>
        <v>32.0818437530707</v>
      </c>
      <c r="M71" s="33"/>
      <c r="N71" s="17">
        <f t="shared" si="4"/>
        <v>82</v>
      </c>
      <c r="O71" s="33">
        <f t="shared" si="5"/>
        <v>9.6464237564762598</v>
      </c>
      <c r="P71" s="33">
        <f t="shared" si="6"/>
        <v>55.435419996594405</v>
      </c>
      <c r="Q71" s="33">
        <f t="shared" si="7"/>
        <v>65.0818437530707</v>
      </c>
    </row>
    <row r="72" spans="1:17" ht="21.25" customHeight="1" x14ac:dyDescent="0.15">
      <c r="A72" s="44" t="s">
        <v>154</v>
      </c>
      <c r="B72" s="45" t="s">
        <v>83</v>
      </c>
      <c r="C72" s="45" t="s">
        <v>63</v>
      </c>
      <c r="D72" s="17">
        <v>23</v>
      </c>
      <c r="E72" s="17">
        <v>7</v>
      </c>
      <c r="F72" s="17">
        <v>19</v>
      </c>
      <c r="G72" s="17">
        <v>26</v>
      </c>
      <c r="H72" s="33"/>
      <c r="I72" s="42">
        <f>VLOOKUP($A72,Skaters!$A1:$L623,7,FALSE)</f>
        <v>41</v>
      </c>
      <c r="J72" s="33">
        <f>VLOOKUP($A72,Skaters!$A1:$L623,10,FALSE)</f>
        <v>12.7252481152033</v>
      </c>
      <c r="K72" s="33">
        <f>VLOOKUP($A72,Skaters!$A1:$L623,11,FALSE)</f>
        <v>26.0456265246988</v>
      </c>
      <c r="L72" s="33">
        <f>VLOOKUP($A72,Skaters!$A1:$L623,12,FALSE)</f>
        <v>38.770874639902097</v>
      </c>
      <c r="M72" s="33"/>
      <c r="N72" s="17">
        <f t="shared" si="4"/>
        <v>64</v>
      </c>
      <c r="O72" s="33">
        <f t="shared" si="5"/>
        <v>19.7252481152033</v>
      </c>
      <c r="P72" s="33">
        <f t="shared" si="6"/>
        <v>45.045626524698804</v>
      </c>
      <c r="Q72" s="33">
        <f t="shared" si="7"/>
        <v>64.770874639902104</v>
      </c>
    </row>
    <row r="73" spans="1:17" ht="21.25" customHeight="1" x14ac:dyDescent="0.15">
      <c r="A73" s="44" t="s">
        <v>38</v>
      </c>
      <c r="B73" s="45" t="s">
        <v>119</v>
      </c>
      <c r="C73" s="45" t="s">
        <v>84</v>
      </c>
      <c r="D73" s="17">
        <v>40</v>
      </c>
      <c r="E73" s="17">
        <v>2</v>
      </c>
      <c r="F73" s="17">
        <v>30</v>
      </c>
      <c r="G73" s="17">
        <v>32</v>
      </c>
      <c r="H73" s="33"/>
      <c r="I73" s="42">
        <f>VLOOKUP($A73,Skaters!$A1:$L623,7,FALSE)</f>
        <v>41</v>
      </c>
      <c r="J73" s="33">
        <f>VLOOKUP($A73,Skaters!$A1:$L623,10,FALSE)</f>
        <v>3.3344089301737898</v>
      </c>
      <c r="K73" s="33">
        <f>VLOOKUP($A73,Skaters!$A1:$L623,11,FALSE)</f>
        <v>29.3398759252531</v>
      </c>
      <c r="L73" s="33">
        <f>VLOOKUP($A73,Skaters!$A1:$L623,12,FALSE)</f>
        <v>32.674284855426997</v>
      </c>
      <c r="M73" s="33"/>
      <c r="N73" s="17">
        <f t="shared" si="4"/>
        <v>81</v>
      </c>
      <c r="O73" s="33">
        <f t="shared" si="5"/>
        <v>5.3344089301737903</v>
      </c>
      <c r="P73" s="33">
        <f t="shared" si="6"/>
        <v>59.339875925253097</v>
      </c>
      <c r="Q73" s="33">
        <f t="shared" si="7"/>
        <v>64.674284855427004</v>
      </c>
    </row>
    <row r="74" spans="1:17" ht="21.25" customHeight="1" x14ac:dyDescent="0.15">
      <c r="A74" s="44" t="s">
        <v>147</v>
      </c>
      <c r="B74" s="48" t="s">
        <v>70</v>
      </c>
      <c r="C74" s="48" t="s">
        <v>103</v>
      </c>
      <c r="D74" s="17">
        <v>29</v>
      </c>
      <c r="E74" s="17">
        <v>16</v>
      </c>
      <c r="F74" s="17">
        <v>12</v>
      </c>
      <c r="G74" s="17">
        <v>28</v>
      </c>
      <c r="H74" s="33"/>
      <c r="I74" s="42">
        <f>VLOOKUP($A74,Skaters!$A1:$L623,7,FALSE)</f>
        <v>39</v>
      </c>
      <c r="J74" s="33">
        <f>VLOOKUP($A74,Skaters!$A1:$L623,10,FALSE)</f>
        <v>17.389126510011899</v>
      </c>
      <c r="K74" s="33">
        <f>VLOOKUP($A74,Skaters!$A1:$L623,11,FALSE)</f>
        <v>18.6428811824211</v>
      </c>
      <c r="L74" s="33">
        <f>VLOOKUP($A74,Skaters!$A1:$L623,12,FALSE)</f>
        <v>36.032007692432998</v>
      </c>
      <c r="M74" s="33"/>
      <c r="N74" s="17">
        <f t="shared" si="4"/>
        <v>68</v>
      </c>
      <c r="O74" s="33">
        <f t="shared" si="5"/>
        <v>33.389126510011899</v>
      </c>
      <c r="P74" s="33">
        <f t="shared" si="6"/>
        <v>30.6428811824211</v>
      </c>
      <c r="Q74" s="33">
        <f t="shared" si="7"/>
        <v>64.032007692432998</v>
      </c>
    </row>
    <row r="75" spans="1:17" ht="21.25" customHeight="1" x14ac:dyDescent="0.15">
      <c r="A75" s="44" t="s">
        <v>234</v>
      </c>
      <c r="B75" s="48" t="s">
        <v>106</v>
      </c>
      <c r="C75" s="48" t="s">
        <v>103</v>
      </c>
      <c r="D75" s="17">
        <v>41</v>
      </c>
      <c r="E75" s="17">
        <v>6</v>
      </c>
      <c r="F75" s="17">
        <v>29</v>
      </c>
      <c r="G75" s="17">
        <v>35</v>
      </c>
      <c r="H75" s="33"/>
      <c r="I75" s="42">
        <f>VLOOKUP($A75,Skaters!$A1:$L623,7,FALSE)</f>
        <v>39</v>
      </c>
      <c r="J75" s="33">
        <f>VLOOKUP($A75,Skaters!$A1:$L623,10,FALSE)</f>
        <v>9.5528645597204793</v>
      </c>
      <c r="K75" s="33">
        <f>VLOOKUP($A75,Skaters!$A1:$L623,11,FALSE)</f>
        <v>19.3741216014119</v>
      </c>
      <c r="L75" s="33">
        <f>VLOOKUP($A75,Skaters!$A1:$L623,12,FALSE)</f>
        <v>28.9269861611326</v>
      </c>
      <c r="M75" s="33"/>
      <c r="N75" s="17">
        <f t="shared" si="4"/>
        <v>80</v>
      </c>
      <c r="O75" s="33">
        <f t="shared" si="5"/>
        <v>15.552864559720479</v>
      </c>
      <c r="P75" s="33">
        <f t="shared" si="6"/>
        <v>48.3741216014119</v>
      </c>
      <c r="Q75" s="33">
        <f t="shared" si="7"/>
        <v>63.926986161132604</v>
      </c>
    </row>
    <row r="76" spans="1:17" ht="21.25" customHeight="1" x14ac:dyDescent="0.15">
      <c r="A76" s="44" t="s">
        <v>111</v>
      </c>
      <c r="B76" s="45" t="s">
        <v>72</v>
      </c>
      <c r="C76" s="45" t="s">
        <v>73</v>
      </c>
      <c r="D76" s="17">
        <v>37</v>
      </c>
      <c r="E76" s="17">
        <v>10</v>
      </c>
      <c r="F76" s="17">
        <v>17</v>
      </c>
      <c r="G76" s="17">
        <v>27</v>
      </c>
      <c r="H76" s="33"/>
      <c r="I76" s="42">
        <f>VLOOKUP($A76,Skaters!$A1:$L623,7,FALSE)</f>
        <v>45</v>
      </c>
      <c r="J76" s="33">
        <f>VLOOKUP($A76,Skaters!$A1:$L623,10,FALSE)</f>
        <v>15.881918420418</v>
      </c>
      <c r="K76" s="33">
        <f>VLOOKUP($A76,Skaters!$A1:$L623,11,FALSE)</f>
        <v>21.029374831996201</v>
      </c>
      <c r="L76" s="33">
        <f>VLOOKUP($A76,Skaters!$A1:$L623,12,FALSE)</f>
        <v>36.911293252414197</v>
      </c>
      <c r="M76" s="33"/>
      <c r="N76" s="17">
        <f t="shared" si="4"/>
        <v>82</v>
      </c>
      <c r="O76" s="33">
        <f t="shared" si="5"/>
        <v>25.881918420418</v>
      </c>
      <c r="P76" s="33">
        <f t="shared" si="6"/>
        <v>38.029374831996201</v>
      </c>
      <c r="Q76" s="33">
        <f t="shared" si="7"/>
        <v>63.911293252414197</v>
      </c>
    </row>
    <row r="77" spans="1:17" ht="21.25" customHeight="1" x14ac:dyDescent="0.2">
      <c r="A77" s="47" t="s">
        <v>204</v>
      </c>
      <c r="B77" s="38" t="s">
        <v>88</v>
      </c>
      <c r="C77" s="38" t="s">
        <v>73</v>
      </c>
      <c r="D77" s="17">
        <v>34</v>
      </c>
      <c r="E77" s="17">
        <v>18</v>
      </c>
      <c r="F77" s="17">
        <v>15</v>
      </c>
      <c r="G77" s="17">
        <v>33</v>
      </c>
      <c r="H77" s="33"/>
      <c r="I77" s="42">
        <f>VLOOKUP($A77,Skaters!$A1:$L623,7,FALSE)</f>
        <v>40</v>
      </c>
      <c r="J77" s="33">
        <f>VLOOKUP($A77,Skaters!$A1:$L623,10,FALSE)</f>
        <v>14.701263556795601</v>
      </c>
      <c r="K77" s="33">
        <f>VLOOKUP($A77,Skaters!$A1:$L623,11,FALSE)</f>
        <v>16.138468715538899</v>
      </c>
      <c r="L77" s="33">
        <f>VLOOKUP($A77,Skaters!$A1:$L623,12,FALSE)</f>
        <v>30.839732272334398</v>
      </c>
      <c r="M77" s="33"/>
      <c r="N77" s="17">
        <f t="shared" si="4"/>
        <v>74</v>
      </c>
      <c r="O77" s="33">
        <f t="shared" si="5"/>
        <v>32.701263556795602</v>
      </c>
      <c r="P77" s="33">
        <f t="shared" si="6"/>
        <v>31.138468715538899</v>
      </c>
      <c r="Q77" s="33">
        <f t="shared" si="7"/>
        <v>63.839732272334402</v>
      </c>
    </row>
    <row r="78" spans="1:17" ht="21.25" customHeight="1" x14ac:dyDescent="0.15">
      <c r="A78" s="44" t="s">
        <v>162</v>
      </c>
      <c r="B78" s="45" t="s">
        <v>163</v>
      </c>
      <c r="C78" s="45" t="s">
        <v>73</v>
      </c>
      <c r="D78" s="17">
        <v>40</v>
      </c>
      <c r="E78" s="17">
        <v>15</v>
      </c>
      <c r="F78" s="17">
        <v>16</v>
      </c>
      <c r="G78" s="17">
        <v>31</v>
      </c>
      <c r="H78" s="33"/>
      <c r="I78" s="42">
        <f>VLOOKUP($A78,Skaters!$A1:$L623,7,FALSE)</f>
        <v>42</v>
      </c>
      <c r="J78" s="33">
        <f>VLOOKUP($A78,Skaters!$A1:$L623,10,FALSE)</f>
        <v>14.109125835755901</v>
      </c>
      <c r="K78" s="33">
        <f>VLOOKUP($A78,Skaters!$A1:$L623,11,FALSE)</f>
        <v>18.438063337416501</v>
      </c>
      <c r="L78" s="33">
        <f>VLOOKUP($A78,Skaters!$A1:$L623,12,FALSE)</f>
        <v>32.547189173172498</v>
      </c>
      <c r="M78" s="33"/>
      <c r="N78" s="17">
        <f t="shared" si="4"/>
        <v>82</v>
      </c>
      <c r="O78" s="33">
        <f t="shared" si="5"/>
        <v>29.109125835755901</v>
      </c>
      <c r="P78" s="33">
        <f t="shared" si="6"/>
        <v>34.438063337416501</v>
      </c>
      <c r="Q78" s="33">
        <f t="shared" si="7"/>
        <v>63.547189173172498</v>
      </c>
    </row>
    <row r="79" spans="1:17" ht="21.25" customHeight="1" x14ac:dyDescent="0.2">
      <c r="A79" s="47" t="s">
        <v>239</v>
      </c>
      <c r="B79" s="38" t="s">
        <v>122</v>
      </c>
      <c r="C79" s="38" t="s">
        <v>103</v>
      </c>
      <c r="D79" s="17">
        <v>34</v>
      </c>
      <c r="E79" s="17">
        <v>5</v>
      </c>
      <c r="F79" s="17">
        <v>26</v>
      </c>
      <c r="G79" s="17">
        <v>31</v>
      </c>
      <c r="H79" s="33"/>
      <c r="I79" s="42">
        <f>VLOOKUP($A79,Skaters!$A1:$L623,7,FALSE)</f>
        <v>41</v>
      </c>
      <c r="J79" s="33">
        <f>VLOOKUP($A79,Skaters!$A1:$L623,10,FALSE)</f>
        <v>7.4157953588531598</v>
      </c>
      <c r="K79" s="33">
        <f>VLOOKUP($A79,Skaters!$A1:$L623,11,FALSE)</f>
        <v>24.7523028327833</v>
      </c>
      <c r="L79" s="33">
        <f>VLOOKUP($A79,Skaters!$A1:$L623,12,FALSE)</f>
        <v>32.168098191636503</v>
      </c>
      <c r="M79" s="33"/>
      <c r="N79" s="17">
        <f t="shared" si="4"/>
        <v>75</v>
      </c>
      <c r="O79" s="33">
        <f t="shared" si="5"/>
        <v>12.41579535885316</v>
      </c>
      <c r="P79" s="33">
        <f t="shared" si="6"/>
        <v>50.7523028327833</v>
      </c>
      <c r="Q79" s="33">
        <f t="shared" si="7"/>
        <v>63.168098191636503</v>
      </c>
    </row>
    <row r="80" spans="1:17" ht="21.25" customHeight="1" x14ac:dyDescent="0.15">
      <c r="A80" s="44" t="s">
        <v>132</v>
      </c>
      <c r="B80" s="48" t="s">
        <v>65</v>
      </c>
      <c r="C80" s="48" t="s">
        <v>59</v>
      </c>
      <c r="D80" s="17">
        <v>38</v>
      </c>
      <c r="E80" s="17">
        <v>17</v>
      </c>
      <c r="F80" s="17">
        <v>12</v>
      </c>
      <c r="G80" s="17">
        <v>29</v>
      </c>
      <c r="H80" s="33"/>
      <c r="I80" s="42">
        <f>VLOOKUP($A80,Skaters!$A1:$L623,7,FALSE)</f>
        <v>44</v>
      </c>
      <c r="J80" s="33">
        <f>VLOOKUP($A80,Skaters!$A1:$L623,10,FALSE)</f>
        <v>16.430171785675501</v>
      </c>
      <c r="K80" s="33">
        <f>VLOOKUP($A80,Skaters!$A1:$L623,11,FALSE)</f>
        <v>17.4914847526709</v>
      </c>
      <c r="L80" s="33">
        <f>VLOOKUP($A80,Skaters!$A1:$L623,12,FALSE)</f>
        <v>33.921656538346397</v>
      </c>
      <c r="M80" s="33"/>
      <c r="N80" s="17">
        <f t="shared" si="4"/>
        <v>82</v>
      </c>
      <c r="O80" s="33">
        <f t="shared" si="5"/>
        <v>33.430171785675498</v>
      </c>
      <c r="P80" s="33">
        <f t="shared" si="6"/>
        <v>29.4914847526709</v>
      </c>
      <c r="Q80" s="33">
        <f t="shared" si="7"/>
        <v>62.921656538346397</v>
      </c>
    </row>
    <row r="81" spans="1:17" ht="21.25" customHeight="1" x14ac:dyDescent="0.2">
      <c r="A81" s="47" t="s">
        <v>272</v>
      </c>
      <c r="B81" s="38" t="s">
        <v>216</v>
      </c>
      <c r="C81" s="38" t="s">
        <v>63</v>
      </c>
      <c r="D81" s="17">
        <v>38</v>
      </c>
      <c r="E81" s="17">
        <v>22</v>
      </c>
      <c r="F81" s="17">
        <v>14</v>
      </c>
      <c r="G81" s="17">
        <v>36</v>
      </c>
      <c r="H81" s="33"/>
      <c r="I81" s="42">
        <f>VLOOKUP($A81,Skaters!$A1:$L623,7,FALSE)</f>
        <v>39</v>
      </c>
      <c r="J81" s="33">
        <f>VLOOKUP($A81,Skaters!$A1:$L623,10,FALSE)</f>
        <v>13.5790833780644</v>
      </c>
      <c r="K81" s="33">
        <f>VLOOKUP($A81,Skaters!$A1:$L623,11,FALSE)</f>
        <v>13.3271169607853</v>
      </c>
      <c r="L81" s="33">
        <f>VLOOKUP($A81,Skaters!$A1:$L623,12,FALSE)</f>
        <v>26.9062003388497</v>
      </c>
      <c r="M81" s="33"/>
      <c r="N81" s="17">
        <f t="shared" si="4"/>
        <v>77</v>
      </c>
      <c r="O81" s="33">
        <f t="shared" si="5"/>
        <v>35.579083378064396</v>
      </c>
      <c r="P81" s="33">
        <f t="shared" si="6"/>
        <v>27.3271169607853</v>
      </c>
      <c r="Q81" s="33">
        <f t="shared" si="7"/>
        <v>62.9062003388497</v>
      </c>
    </row>
    <row r="82" spans="1:17" ht="21.25" customHeight="1" x14ac:dyDescent="0.2">
      <c r="A82" s="47" t="s">
        <v>107</v>
      </c>
      <c r="B82" s="38" t="s">
        <v>65</v>
      </c>
      <c r="C82" s="38" t="s">
        <v>73</v>
      </c>
      <c r="D82" s="17">
        <v>34</v>
      </c>
      <c r="E82" s="17">
        <v>13</v>
      </c>
      <c r="F82" s="17">
        <v>12</v>
      </c>
      <c r="G82" s="17">
        <v>25</v>
      </c>
      <c r="H82" s="33"/>
      <c r="I82" s="42">
        <f>VLOOKUP($A82,Skaters!$A1:$L623,7,FALSE)</f>
        <v>44</v>
      </c>
      <c r="J82" s="33">
        <f>VLOOKUP($A82,Skaters!$A1:$L623,10,FALSE)</f>
        <v>17.6292640078658</v>
      </c>
      <c r="K82" s="33">
        <f>VLOOKUP($A82,Skaters!$A1:$L623,11,FALSE)</f>
        <v>20.231199951337999</v>
      </c>
      <c r="L82" s="33">
        <f>VLOOKUP($A82,Skaters!$A1:$L623,12,FALSE)</f>
        <v>37.860463959203798</v>
      </c>
      <c r="M82" s="33"/>
      <c r="N82" s="17">
        <f t="shared" si="4"/>
        <v>78</v>
      </c>
      <c r="O82" s="33">
        <f t="shared" si="5"/>
        <v>30.6292640078658</v>
      </c>
      <c r="P82" s="33">
        <f t="shared" si="6"/>
        <v>32.231199951337999</v>
      </c>
      <c r="Q82" s="33">
        <f t="shared" si="7"/>
        <v>62.860463959203798</v>
      </c>
    </row>
    <row r="83" spans="1:17" ht="21.25" customHeight="1" x14ac:dyDescent="0.15">
      <c r="A83" s="44" t="s">
        <v>126</v>
      </c>
      <c r="B83" s="48" t="s">
        <v>127</v>
      </c>
      <c r="C83" s="48" t="s">
        <v>59</v>
      </c>
      <c r="D83" s="17">
        <v>31</v>
      </c>
      <c r="E83" s="17">
        <v>7</v>
      </c>
      <c r="F83" s="17">
        <v>17</v>
      </c>
      <c r="G83" s="17">
        <v>24</v>
      </c>
      <c r="H83" s="33"/>
      <c r="I83" s="42">
        <f>VLOOKUP($A83,Skaters!$A1:$L623,7,FALSE)</f>
        <v>48</v>
      </c>
      <c r="J83" s="33">
        <f>VLOOKUP($A83,Skaters!$A1:$L623,10,FALSE)</f>
        <v>13.088740562580901</v>
      </c>
      <c r="K83" s="33">
        <f>VLOOKUP($A83,Skaters!$A1:$L623,11,FALSE)</f>
        <v>25.6700212264372</v>
      </c>
      <c r="L83" s="33">
        <f>VLOOKUP($A83,Skaters!$A1:$L623,12,FALSE)</f>
        <v>38.758761789018102</v>
      </c>
      <c r="M83" s="33"/>
      <c r="N83" s="17">
        <f t="shared" si="4"/>
        <v>79</v>
      </c>
      <c r="O83" s="33">
        <f t="shared" si="5"/>
        <v>20.088740562580902</v>
      </c>
      <c r="P83" s="33">
        <f t="shared" si="6"/>
        <v>42.6700212264372</v>
      </c>
      <c r="Q83" s="33">
        <f t="shared" si="7"/>
        <v>62.758761789018102</v>
      </c>
    </row>
    <row r="84" spans="1:17" ht="21.25" customHeight="1" x14ac:dyDescent="0.2">
      <c r="A84" s="47" t="s">
        <v>143</v>
      </c>
      <c r="B84" s="38" t="s">
        <v>81</v>
      </c>
      <c r="C84" s="38" t="s">
        <v>59</v>
      </c>
      <c r="D84" s="17">
        <v>38</v>
      </c>
      <c r="E84" s="17">
        <v>9</v>
      </c>
      <c r="F84" s="17">
        <v>18</v>
      </c>
      <c r="G84" s="17">
        <v>27</v>
      </c>
      <c r="H84" s="33"/>
      <c r="I84" s="42">
        <f>VLOOKUP($A84,Skaters!$A1:$L623,7,FALSE)</f>
        <v>44</v>
      </c>
      <c r="J84" s="33">
        <f>VLOOKUP($A84,Skaters!$A1:$L623,10,FALSE)</f>
        <v>12.746939984900999</v>
      </c>
      <c r="K84" s="33">
        <f>VLOOKUP($A84,Skaters!$A1:$L623,11,FALSE)</f>
        <v>22.555002692838901</v>
      </c>
      <c r="L84" s="33">
        <f>VLOOKUP($A84,Skaters!$A1:$L623,12,FALSE)</f>
        <v>35.301942677739902</v>
      </c>
      <c r="M84" s="33"/>
      <c r="N84" s="17">
        <f t="shared" si="4"/>
        <v>82</v>
      </c>
      <c r="O84" s="33">
        <f t="shared" si="5"/>
        <v>21.746939984900997</v>
      </c>
      <c r="P84" s="33">
        <f t="shared" si="6"/>
        <v>40.555002692838897</v>
      </c>
      <c r="Q84" s="33">
        <f t="shared" si="7"/>
        <v>62.301942677739902</v>
      </c>
    </row>
    <row r="85" spans="1:17" ht="21.25" customHeight="1" x14ac:dyDescent="0.2">
      <c r="A85" s="47" t="s">
        <v>259</v>
      </c>
      <c r="B85" s="38" t="s">
        <v>88</v>
      </c>
      <c r="C85" s="38" t="s">
        <v>60</v>
      </c>
      <c r="D85" s="17">
        <v>41</v>
      </c>
      <c r="E85" s="17">
        <v>14</v>
      </c>
      <c r="F85" s="17">
        <v>19</v>
      </c>
      <c r="G85" s="17">
        <v>33</v>
      </c>
      <c r="H85" s="33"/>
      <c r="I85" s="42">
        <f>VLOOKUP($A85,Skaters!$A1:$L623,7,FALSE)</f>
        <v>40</v>
      </c>
      <c r="J85" s="33">
        <f>VLOOKUP($A85,Skaters!$A1:$L623,10,FALSE)</f>
        <v>13.508311669195299</v>
      </c>
      <c r="K85" s="33">
        <f>VLOOKUP($A85,Skaters!$A1:$L623,11,FALSE)</f>
        <v>15.6065985727613</v>
      </c>
      <c r="L85" s="33">
        <f>VLOOKUP($A85,Skaters!$A1:$L623,12,FALSE)</f>
        <v>29.114910241956601</v>
      </c>
      <c r="M85" s="33"/>
      <c r="N85" s="17">
        <f t="shared" si="4"/>
        <v>81</v>
      </c>
      <c r="O85" s="33">
        <f t="shared" si="5"/>
        <v>27.508311669195301</v>
      </c>
      <c r="P85" s="33">
        <f t="shared" si="6"/>
        <v>34.6065985727613</v>
      </c>
      <c r="Q85" s="33">
        <f t="shared" si="7"/>
        <v>62.114910241956601</v>
      </c>
    </row>
    <row r="86" spans="1:17" ht="21.25" customHeight="1" x14ac:dyDescent="0.15">
      <c r="A86" s="44" t="s">
        <v>177</v>
      </c>
      <c r="B86" s="48" t="s">
        <v>122</v>
      </c>
      <c r="C86" s="48" t="s">
        <v>59</v>
      </c>
      <c r="D86" s="17">
        <v>37</v>
      </c>
      <c r="E86" s="17">
        <v>9</v>
      </c>
      <c r="F86" s="17">
        <v>19</v>
      </c>
      <c r="G86" s="17">
        <v>28</v>
      </c>
      <c r="H86" s="33"/>
      <c r="I86" s="42">
        <f>VLOOKUP($A86,Skaters!$A1:$L623,7,FALSE)</f>
        <v>41</v>
      </c>
      <c r="J86" s="33">
        <f>VLOOKUP($A86,Skaters!$A1:$L623,10,FALSE)</f>
        <v>11.931591417005601</v>
      </c>
      <c r="K86" s="33">
        <f>VLOOKUP($A86,Skaters!$A1:$L623,11,FALSE)</f>
        <v>22.1502032671577</v>
      </c>
      <c r="L86" s="33">
        <f>VLOOKUP($A86,Skaters!$A1:$L623,12,FALSE)</f>
        <v>34.081794684163398</v>
      </c>
      <c r="M86" s="33"/>
      <c r="N86" s="17">
        <f t="shared" si="4"/>
        <v>78</v>
      </c>
      <c r="O86" s="33">
        <f t="shared" si="5"/>
        <v>20.931591417005599</v>
      </c>
      <c r="P86" s="33">
        <f t="shared" si="6"/>
        <v>41.1502032671577</v>
      </c>
      <c r="Q86" s="33">
        <f t="shared" si="7"/>
        <v>62.081794684163398</v>
      </c>
    </row>
    <row r="87" spans="1:17" ht="21.25" customHeight="1" x14ac:dyDescent="0.2">
      <c r="A87" s="47" t="s">
        <v>146</v>
      </c>
      <c r="B87" s="38" t="s">
        <v>83</v>
      </c>
      <c r="C87" s="38" t="s">
        <v>60</v>
      </c>
      <c r="D87" s="17">
        <v>36</v>
      </c>
      <c r="E87" s="17">
        <v>19</v>
      </c>
      <c r="F87" s="17">
        <v>11</v>
      </c>
      <c r="G87" s="17">
        <v>30</v>
      </c>
      <c r="H87" s="33"/>
      <c r="I87" s="42">
        <f>VLOOKUP($A87,Skaters!$A1:$L623,7,FALSE)</f>
        <v>41</v>
      </c>
      <c r="J87" s="33">
        <f>VLOOKUP($A87,Skaters!$A1:$L623,10,FALSE)</f>
        <v>16.237155713178201</v>
      </c>
      <c r="K87" s="33">
        <f>VLOOKUP($A87,Skaters!$A1:$L623,11,FALSE)</f>
        <v>15.8378151540725</v>
      </c>
      <c r="L87" s="33">
        <f>VLOOKUP($A87,Skaters!$A1:$L623,12,FALSE)</f>
        <v>32.074970867250798</v>
      </c>
      <c r="M87" s="33"/>
      <c r="N87" s="17">
        <f t="shared" si="4"/>
        <v>77</v>
      </c>
      <c r="O87" s="33">
        <f t="shared" si="5"/>
        <v>35.237155713178197</v>
      </c>
      <c r="P87" s="33">
        <f t="shared" si="6"/>
        <v>26.837815154072501</v>
      </c>
      <c r="Q87" s="33">
        <f t="shared" si="7"/>
        <v>62.074970867250798</v>
      </c>
    </row>
    <row r="88" spans="1:17" ht="21.25" customHeight="1" x14ac:dyDescent="0.2">
      <c r="A88" s="47" t="s">
        <v>116</v>
      </c>
      <c r="B88" s="38" t="s">
        <v>58</v>
      </c>
      <c r="C88" s="38" t="s">
        <v>60</v>
      </c>
      <c r="D88" s="17">
        <v>30</v>
      </c>
      <c r="E88" s="17">
        <v>3</v>
      </c>
      <c r="F88" s="17">
        <v>23</v>
      </c>
      <c r="G88" s="17">
        <v>26</v>
      </c>
      <c r="H88" s="33"/>
      <c r="I88" s="42">
        <f>VLOOKUP($A88,Skaters!$A1:$L623,7,FALSE)</f>
        <v>45</v>
      </c>
      <c r="J88" s="33">
        <f>VLOOKUP($A88,Skaters!$A1:$L623,10,FALSE)</f>
        <v>11.1966870695003</v>
      </c>
      <c r="K88" s="33">
        <f>VLOOKUP($A88,Skaters!$A1:$L623,11,FALSE)</f>
        <v>24.693486739080001</v>
      </c>
      <c r="L88" s="33">
        <f>VLOOKUP($A88,Skaters!$A1:$L623,12,FALSE)</f>
        <v>35.8901738085804</v>
      </c>
      <c r="M88" s="33"/>
      <c r="N88" s="17">
        <f t="shared" si="4"/>
        <v>75</v>
      </c>
      <c r="O88" s="33">
        <f t="shared" si="5"/>
        <v>14.1966870695003</v>
      </c>
      <c r="P88" s="33">
        <f t="shared" si="6"/>
        <v>47.693486739080001</v>
      </c>
      <c r="Q88" s="33">
        <f t="shared" si="7"/>
        <v>61.8901738085804</v>
      </c>
    </row>
    <row r="89" spans="1:17" ht="21.25" customHeight="1" x14ac:dyDescent="0.15">
      <c r="A89" s="44" t="s">
        <v>131</v>
      </c>
      <c r="B89" s="48" t="s">
        <v>65</v>
      </c>
      <c r="C89" s="48" t="s">
        <v>73</v>
      </c>
      <c r="D89" s="17">
        <v>38</v>
      </c>
      <c r="E89" s="17">
        <v>11</v>
      </c>
      <c r="F89" s="17">
        <v>16</v>
      </c>
      <c r="G89" s="17">
        <v>27</v>
      </c>
      <c r="H89" s="33"/>
      <c r="I89" s="42">
        <f>VLOOKUP($A89,Skaters!$A1:$L623,7,FALSE)</f>
        <v>44</v>
      </c>
      <c r="J89" s="33">
        <f>VLOOKUP($A89,Skaters!$A1:$L623,10,FALSE)</f>
        <v>14.0773799377457</v>
      </c>
      <c r="K89" s="33">
        <f>VLOOKUP($A89,Skaters!$A1:$L623,11,FALSE)</f>
        <v>20.602976916363598</v>
      </c>
      <c r="L89" s="33">
        <f>VLOOKUP($A89,Skaters!$A1:$L623,12,FALSE)</f>
        <v>34.680356854109199</v>
      </c>
      <c r="M89" s="33"/>
      <c r="N89" s="17">
        <f t="shared" si="4"/>
        <v>82</v>
      </c>
      <c r="O89" s="33">
        <f t="shared" si="5"/>
        <v>25.0773799377457</v>
      </c>
      <c r="P89" s="33">
        <f t="shared" si="6"/>
        <v>36.602976916363602</v>
      </c>
      <c r="Q89" s="33">
        <f t="shared" si="7"/>
        <v>61.680356854109199</v>
      </c>
    </row>
    <row r="90" spans="1:17" ht="21.25" customHeight="1" x14ac:dyDescent="0.2">
      <c r="A90" s="47" t="s">
        <v>123</v>
      </c>
      <c r="B90" s="38" t="s">
        <v>98</v>
      </c>
      <c r="C90" s="38" t="s">
        <v>59</v>
      </c>
      <c r="D90" s="17">
        <v>34</v>
      </c>
      <c r="E90" s="17">
        <v>18</v>
      </c>
      <c r="F90" s="17">
        <v>8</v>
      </c>
      <c r="G90" s="17">
        <v>26</v>
      </c>
      <c r="H90" s="33"/>
      <c r="I90" s="42">
        <f>VLOOKUP($A90,Skaters!$A1:$L623,7,FALSE)</f>
        <v>47</v>
      </c>
      <c r="J90" s="33">
        <f>VLOOKUP($A90,Skaters!$A1:$L623,10,FALSE)</f>
        <v>20.328857837474299</v>
      </c>
      <c r="K90" s="33">
        <f>VLOOKUP($A90,Skaters!$A1:$L623,11,FALSE)</f>
        <v>15.326014425650101</v>
      </c>
      <c r="L90" s="33">
        <f>VLOOKUP($A90,Skaters!$A1:$L623,12,FALSE)</f>
        <v>35.654872263124297</v>
      </c>
      <c r="M90" s="33"/>
      <c r="N90" s="17">
        <f t="shared" si="4"/>
        <v>81</v>
      </c>
      <c r="O90" s="33">
        <f t="shared" si="5"/>
        <v>38.328857837474303</v>
      </c>
      <c r="P90" s="33">
        <f t="shared" si="6"/>
        <v>23.326014425650101</v>
      </c>
      <c r="Q90" s="33">
        <f t="shared" si="7"/>
        <v>61.654872263124297</v>
      </c>
    </row>
    <row r="91" spans="1:17" ht="21.25" customHeight="1" x14ac:dyDescent="0.2">
      <c r="A91" s="47" t="s">
        <v>82</v>
      </c>
      <c r="B91" s="38" t="s">
        <v>83</v>
      </c>
      <c r="C91" s="38" t="s">
        <v>66</v>
      </c>
      <c r="D91" s="17">
        <v>16</v>
      </c>
      <c r="E91" s="17">
        <v>12</v>
      </c>
      <c r="F91" s="17">
        <v>9</v>
      </c>
      <c r="G91" s="17">
        <v>21</v>
      </c>
      <c r="H91" s="33"/>
      <c r="I91" s="42">
        <f>VLOOKUP($A91,Skaters!$A1:$L623,7,FALSE)</f>
        <v>41</v>
      </c>
      <c r="J91" s="33">
        <f>VLOOKUP($A91,Skaters!$A1:$L623,10,FALSE)</f>
        <v>20.0990266101937</v>
      </c>
      <c r="K91" s="33">
        <f>VLOOKUP($A91,Skaters!$A1:$L623,11,FALSE)</f>
        <v>20.472163474670499</v>
      </c>
      <c r="L91" s="33">
        <f>VLOOKUP($A91,Skaters!$A1:$L623,12,FALSE)</f>
        <v>40.571190084864199</v>
      </c>
      <c r="M91" s="33"/>
      <c r="N91" s="17">
        <f t="shared" si="4"/>
        <v>57</v>
      </c>
      <c r="O91" s="33">
        <f t="shared" si="5"/>
        <v>32.099026610193704</v>
      </c>
      <c r="P91" s="33">
        <f t="shared" si="6"/>
        <v>29.472163474670499</v>
      </c>
      <c r="Q91" s="33">
        <f t="shared" si="7"/>
        <v>61.571190084864199</v>
      </c>
    </row>
    <row r="92" spans="1:17" ht="21.25" customHeight="1" x14ac:dyDescent="0.15">
      <c r="A92" s="44" t="s">
        <v>115</v>
      </c>
      <c r="B92" s="45" t="s">
        <v>86</v>
      </c>
      <c r="C92" s="45" t="s">
        <v>73</v>
      </c>
      <c r="D92" s="17">
        <v>19</v>
      </c>
      <c r="E92" s="17">
        <v>9</v>
      </c>
      <c r="F92" s="17">
        <v>15</v>
      </c>
      <c r="G92" s="17">
        <v>24</v>
      </c>
      <c r="H92" s="33"/>
      <c r="I92" s="42">
        <f>VLOOKUP($A92,Skaters!$A1:$L623,7,FALSE)</f>
        <v>41</v>
      </c>
      <c r="J92" s="33">
        <f>VLOOKUP($A92,Skaters!$A1:$L623,10,FALSE)</f>
        <v>17.049080787926801</v>
      </c>
      <c r="K92" s="33">
        <f>VLOOKUP($A92,Skaters!$A1:$L623,11,FALSE)</f>
        <v>20.496299633132701</v>
      </c>
      <c r="L92" s="33">
        <f>VLOOKUP($A92,Skaters!$A1:$L623,12,FALSE)</f>
        <v>37.545380421059498</v>
      </c>
      <c r="M92" s="33"/>
      <c r="N92" s="17">
        <f t="shared" si="4"/>
        <v>60</v>
      </c>
      <c r="O92" s="33">
        <f t="shared" si="5"/>
        <v>26.049080787926801</v>
      </c>
      <c r="P92" s="33">
        <f t="shared" si="6"/>
        <v>35.496299633132701</v>
      </c>
      <c r="Q92" s="33">
        <f t="shared" si="7"/>
        <v>61.545380421059498</v>
      </c>
    </row>
    <row r="93" spans="1:17" ht="21.25" customHeight="1" x14ac:dyDescent="0.15">
      <c r="A93" s="44" t="s">
        <v>137</v>
      </c>
      <c r="B93" s="45" t="s">
        <v>138</v>
      </c>
      <c r="C93" s="45" t="s">
        <v>73</v>
      </c>
      <c r="D93" s="17">
        <v>37</v>
      </c>
      <c r="E93" s="17">
        <v>12</v>
      </c>
      <c r="F93" s="17">
        <v>15</v>
      </c>
      <c r="G93" s="17">
        <v>27</v>
      </c>
      <c r="H93" s="33"/>
      <c r="I93" s="42">
        <f>VLOOKUP($A93,Skaters!$A1:$L623,7,FALSE)</f>
        <v>43</v>
      </c>
      <c r="J93" s="33">
        <f>VLOOKUP($A93,Skaters!$A1:$L623,10,FALSE)</f>
        <v>15.2876991243711</v>
      </c>
      <c r="K93" s="33">
        <f>VLOOKUP($A93,Skaters!$A1:$L623,11,FALSE)</f>
        <v>18.9154931273867</v>
      </c>
      <c r="L93" s="33">
        <f>VLOOKUP($A93,Skaters!$A1:$L623,12,FALSE)</f>
        <v>34.203192251757798</v>
      </c>
      <c r="M93" s="33"/>
      <c r="N93" s="17">
        <f t="shared" si="4"/>
        <v>80</v>
      </c>
      <c r="O93" s="33">
        <f t="shared" si="5"/>
        <v>27.287699124371102</v>
      </c>
      <c r="P93" s="33">
        <f t="shared" si="6"/>
        <v>33.915493127386696</v>
      </c>
      <c r="Q93" s="33">
        <f t="shared" si="7"/>
        <v>61.203192251757798</v>
      </c>
    </row>
    <row r="94" spans="1:17" ht="21.25" customHeight="1" x14ac:dyDescent="0.15">
      <c r="A94" s="44" t="s">
        <v>171</v>
      </c>
      <c r="B94" s="45" t="s">
        <v>138</v>
      </c>
      <c r="C94" s="45" t="s">
        <v>73</v>
      </c>
      <c r="D94" s="17">
        <v>37</v>
      </c>
      <c r="E94" s="17">
        <v>1</v>
      </c>
      <c r="F94" s="17">
        <v>26</v>
      </c>
      <c r="G94" s="17">
        <v>27</v>
      </c>
      <c r="H94" s="33"/>
      <c r="I94" s="42">
        <f>VLOOKUP($A94,Skaters!$A1:$L623,7,FALSE)</f>
        <v>43</v>
      </c>
      <c r="J94" s="33">
        <f>VLOOKUP($A94,Skaters!$A1:$L623,10,FALSE)</f>
        <v>5.9744204551787403</v>
      </c>
      <c r="K94" s="33">
        <f>VLOOKUP($A94,Skaters!$A1:$L623,11,FALSE)</f>
        <v>28.209413374971898</v>
      </c>
      <c r="L94" s="33">
        <f>VLOOKUP($A94,Skaters!$A1:$L623,12,FALSE)</f>
        <v>34.183833830150697</v>
      </c>
      <c r="M94" s="33"/>
      <c r="N94" s="17">
        <f t="shared" si="4"/>
        <v>80</v>
      </c>
      <c r="O94" s="33">
        <f t="shared" si="5"/>
        <v>6.9744204551787403</v>
      </c>
      <c r="P94" s="33">
        <f t="shared" si="6"/>
        <v>54.209413374971902</v>
      </c>
      <c r="Q94" s="33">
        <f t="shared" si="7"/>
        <v>61.183833830150697</v>
      </c>
    </row>
    <row r="95" spans="1:17" ht="21.25" customHeight="1" x14ac:dyDescent="0.2">
      <c r="A95" s="47" t="s">
        <v>156</v>
      </c>
      <c r="B95" s="38" t="s">
        <v>141</v>
      </c>
      <c r="C95" s="38" t="s">
        <v>63</v>
      </c>
      <c r="D95" s="17">
        <v>41</v>
      </c>
      <c r="E95" s="17">
        <v>15</v>
      </c>
      <c r="F95" s="17">
        <v>16</v>
      </c>
      <c r="G95" s="17">
        <v>31</v>
      </c>
      <c r="H95" s="33"/>
      <c r="I95" s="42">
        <f>VLOOKUP($A95,Skaters!$A1:$L623,7,FALSE)</f>
        <v>41</v>
      </c>
      <c r="J95" s="33">
        <f>VLOOKUP($A95,Skaters!$A1:$L623,10,FALSE)</f>
        <v>13.7681014232591</v>
      </c>
      <c r="K95" s="33">
        <f>VLOOKUP($A95,Skaters!$A1:$L623,11,FALSE)</f>
        <v>16.249093543759599</v>
      </c>
      <c r="L95" s="33">
        <f>VLOOKUP($A95,Skaters!$A1:$L623,12,FALSE)</f>
        <v>30.0171949670187</v>
      </c>
      <c r="M95" s="33"/>
      <c r="N95" s="17">
        <f t="shared" si="4"/>
        <v>82</v>
      </c>
      <c r="O95" s="33">
        <f t="shared" si="5"/>
        <v>28.7681014232591</v>
      </c>
      <c r="P95" s="33">
        <f t="shared" si="6"/>
        <v>32.249093543759599</v>
      </c>
      <c r="Q95" s="33">
        <f t="shared" si="7"/>
        <v>61.017194967018696</v>
      </c>
    </row>
    <row r="96" spans="1:17" ht="21.25" customHeight="1" x14ac:dyDescent="0.2">
      <c r="A96" s="47" t="s">
        <v>192</v>
      </c>
      <c r="B96" s="38" t="s">
        <v>61</v>
      </c>
      <c r="C96" s="38" t="s">
        <v>84</v>
      </c>
      <c r="D96" s="17">
        <v>28</v>
      </c>
      <c r="E96" s="17">
        <v>8</v>
      </c>
      <c r="F96" s="17">
        <v>23</v>
      </c>
      <c r="G96" s="17">
        <v>31</v>
      </c>
      <c r="H96" s="33"/>
      <c r="I96" s="42">
        <f>VLOOKUP($A96,Skaters!$A1:$L623,7,FALSE)</f>
        <v>43</v>
      </c>
      <c r="J96" s="33">
        <f>VLOOKUP($A96,Skaters!$A1:$L623,10,FALSE)</f>
        <v>7.6206292484109097</v>
      </c>
      <c r="K96" s="33">
        <f>VLOOKUP($A96,Skaters!$A1:$L623,11,FALSE)</f>
        <v>22.214486311568798</v>
      </c>
      <c r="L96" s="33">
        <f>VLOOKUP($A96,Skaters!$A1:$L623,12,FALSE)</f>
        <v>29.835115559979702</v>
      </c>
      <c r="M96" s="33"/>
      <c r="N96" s="17">
        <f t="shared" si="4"/>
        <v>71</v>
      </c>
      <c r="O96" s="33">
        <f t="shared" si="5"/>
        <v>15.620629248410911</v>
      </c>
      <c r="P96" s="33">
        <f t="shared" si="6"/>
        <v>45.214486311568798</v>
      </c>
      <c r="Q96" s="33">
        <f t="shared" si="7"/>
        <v>60.835115559979698</v>
      </c>
    </row>
    <row r="97" spans="1:17" ht="21.25" customHeight="1" x14ac:dyDescent="0.15">
      <c r="A97" s="44" t="s">
        <v>207</v>
      </c>
      <c r="B97" s="48" t="s">
        <v>68</v>
      </c>
      <c r="C97" s="48" t="s">
        <v>63</v>
      </c>
      <c r="D97" s="17">
        <v>38</v>
      </c>
      <c r="E97" s="17">
        <v>12</v>
      </c>
      <c r="F97" s="17">
        <v>17</v>
      </c>
      <c r="G97" s="17">
        <v>29</v>
      </c>
      <c r="H97" s="33"/>
      <c r="I97" s="42">
        <f>VLOOKUP($A97,Skaters!$A1:$L623,7,FALSE)</f>
        <v>40</v>
      </c>
      <c r="J97" s="33">
        <f>VLOOKUP($A97,Skaters!$A1:$L623,10,FALSE)</f>
        <v>13.2923031068966</v>
      </c>
      <c r="K97" s="33">
        <f>VLOOKUP($A97,Skaters!$A1:$L623,11,FALSE)</f>
        <v>18.007237158506001</v>
      </c>
      <c r="L97" s="33">
        <f>VLOOKUP($A97,Skaters!$A1:$L623,12,FALSE)</f>
        <v>31.299540265402602</v>
      </c>
      <c r="M97" s="33"/>
      <c r="N97" s="17">
        <f t="shared" si="4"/>
        <v>78</v>
      </c>
      <c r="O97" s="33">
        <f t="shared" si="5"/>
        <v>25.2923031068966</v>
      </c>
      <c r="P97" s="33">
        <f t="shared" si="6"/>
        <v>35.007237158506001</v>
      </c>
      <c r="Q97" s="33">
        <f t="shared" si="7"/>
        <v>60.299540265402598</v>
      </c>
    </row>
    <row r="98" spans="1:17" ht="21.25" customHeight="1" x14ac:dyDescent="0.15">
      <c r="A98" s="44" t="s">
        <v>209</v>
      </c>
      <c r="B98" s="48" t="s">
        <v>100</v>
      </c>
      <c r="C98" s="48" t="s">
        <v>59</v>
      </c>
      <c r="D98" s="17">
        <v>38</v>
      </c>
      <c r="E98" s="17">
        <v>13</v>
      </c>
      <c r="F98" s="17">
        <v>18</v>
      </c>
      <c r="G98" s="17">
        <v>31</v>
      </c>
      <c r="H98" s="33"/>
      <c r="I98" s="42">
        <f>VLOOKUP($A98,Skaters!$A1:$L623,7,FALSE)</f>
        <v>40</v>
      </c>
      <c r="J98" s="33">
        <f>VLOOKUP($A98,Skaters!$A1:$L623,10,FALSE)</f>
        <v>13.071952212572601</v>
      </c>
      <c r="K98" s="33">
        <f>VLOOKUP($A98,Skaters!$A1:$L623,11,FALSE)</f>
        <v>16.166160431957302</v>
      </c>
      <c r="L98" s="33">
        <f>VLOOKUP($A98,Skaters!$A1:$L623,12,FALSE)</f>
        <v>29.238112644529998</v>
      </c>
      <c r="M98" s="33"/>
      <c r="N98" s="17">
        <f t="shared" si="4"/>
        <v>78</v>
      </c>
      <c r="O98" s="33">
        <f t="shared" si="5"/>
        <v>26.071952212572601</v>
      </c>
      <c r="P98" s="33">
        <f t="shared" si="6"/>
        <v>34.166160431957302</v>
      </c>
      <c r="Q98" s="33">
        <f t="shared" si="7"/>
        <v>60.238112644529998</v>
      </c>
    </row>
    <row r="99" spans="1:17" ht="21.25" customHeight="1" x14ac:dyDescent="0.15">
      <c r="A99" s="44" t="s">
        <v>117</v>
      </c>
      <c r="B99" s="45" t="s">
        <v>98</v>
      </c>
      <c r="C99" s="45" t="s">
        <v>66</v>
      </c>
      <c r="D99" s="17">
        <v>32</v>
      </c>
      <c r="E99" s="17">
        <v>12</v>
      </c>
      <c r="F99" s="17">
        <v>14</v>
      </c>
      <c r="G99" s="17">
        <v>26</v>
      </c>
      <c r="H99" s="33"/>
      <c r="I99" s="42">
        <f>VLOOKUP($A99,Skaters!$A1:$L623,7,FALSE)</f>
        <v>47</v>
      </c>
      <c r="J99" s="33">
        <f>VLOOKUP($A99,Skaters!$A1:$L623,10,FALSE)</f>
        <v>15.324018974896299</v>
      </c>
      <c r="K99" s="33">
        <f>VLOOKUP($A99,Skaters!$A1:$L623,11,FALSE)</f>
        <v>17.8653638844225</v>
      </c>
      <c r="L99" s="33">
        <f>VLOOKUP($A99,Skaters!$A1:$L623,12,FALSE)</f>
        <v>33.189382859318798</v>
      </c>
      <c r="M99" s="33"/>
      <c r="N99" s="17">
        <f t="shared" si="4"/>
        <v>79</v>
      </c>
      <c r="O99" s="33">
        <f t="shared" si="5"/>
        <v>27.324018974896298</v>
      </c>
      <c r="P99" s="33">
        <f t="shared" si="6"/>
        <v>31.8653638844225</v>
      </c>
      <c r="Q99" s="33">
        <f t="shared" si="7"/>
        <v>59.189382859318798</v>
      </c>
    </row>
    <row r="100" spans="1:17" ht="21.25" customHeight="1" x14ac:dyDescent="0.15">
      <c r="A100" s="44" t="s">
        <v>224</v>
      </c>
      <c r="B100" s="45" t="s">
        <v>70</v>
      </c>
      <c r="C100" s="45" t="s">
        <v>66</v>
      </c>
      <c r="D100" s="17">
        <v>38</v>
      </c>
      <c r="E100" s="17">
        <v>15</v>
      </c>
      <c r="F100" s="17">
        <v>15</v>
      </c>
      <c r="G100" s="17">
        <v>30</v>
      </c>
      <c r="H100" s="33"/>
      <c r="I100" s="42">
        <f>VLOOKUP($A100,Skaters!$A1:$L623,7,FALSE)</f>
        <v>39</v>
      </c>
      <c r="J100" s="33">
        <f>VLOOKUP($A100,Skaters!$A1:$L623,10,FALSE)</f>
        <v>12.0324895772819</v>
      </c>
      <c r="K100" s="33">
        <f>VLOOKUP($A100,Skaters!$A1:$L623,11,FALSE)</f>
        <v>16.987899935392701</v>
      </c>
      <c r="L100" s="33">
        <f>VLOOKUP($A100,Skaters!$A1:$L623,12,FALSE)</f>
        <v>29.020389512674701</v>
      </c>
      <c r="M100" s="33"/>
      <c r="N100" s="17">
        <f t="shared" si="4"/>
        <v>77</v>
      </c>
      <c r="O100" s="33">
        <f t="shared" si="5"/>
        <v>27.0324895772819</v>
      </c>
      <c r="P100" s="33">
        <f t="shared" si="6"/>
        <v>31.987899935392701</v>
      </c>
      <c r="Q100" s="33">
        <f t="shared" si="7"/>
        <v>59.020389512674697</v>
      </c>
    </row>
    <row r="101" spans="1:17" ht="21.25" customHeight="1" x14ac:dyDescent="0.15">
      <c r="A101" s="44" t="s">
        <v>215</v>
      </c>
      <c r="B101" s="45" t="s">
        <v>216</v>
      </c>
      <c r="C101" s="45" t="s">
        <v>60</v>
      </c>
      <c r="D101" s="17">
        <v>37</v>
      </c>
      <c r="E101" s="17">
        <v>10</v>
      </c>
      <c r="F101" s="17">
        <v>19</v>
      </c>
      <c r="G101" s="17">
        <v>29</v>
      </c>
      <c r="H101" s="33"/>
      <c r="I101" s="42">
        <f>VLOOKUP($A101,Skaters!$A1:$L623,7,FALSE)</f>
        <v>39</v>
      </c>
      <c r="J101" s="33">
        <f>VLOOKUP($A101,Skaters!$A1:$L623,10,FALSE)</f>
        <v>10.2413169194077</v>
      </c>
      <c r="K101" s="33">
        <f>VLOOKUP($A101,Skaters!$A1:$L623,11,FALSE)</f>
        <v>19.652073446311</v>
      </c>
      <c r="L101" s="33">
        <f>VLOOKUP($A101,Skaters!$A1:$L623,12,FALSE)</f>
        <v>29.893390365718702</v>
      </c>
      <c r="M101" s="33"/>
      <c r="N101" s="17">
        <f t="shared" si="4"/>
        <v>76</v>
      </c>
      <c r="O101" s="33">
        <f t="shared" si="5"/>
        <v>20.241316919407701</v>
      </c>
      <c r="P101" s="33">
        <f t="shared" si="6"/>
        <v>38.652073446311</v>
      </c>
      <c r="Q101" s="33">
        <f t="shared" si="7"/>
        <v>58.893390365718702</v>
      </c>
    </row>
    <row r="102" spans="1:17" ht="21.25" customHeight="1" x14ac:dyDescent="0.2">
      <c r="A102" s="47" t="s">
        <v>109</v>
      </c>
      <c r="B102" s="38" t="s">
        <v>65</v>
      </c>
      <c r="C102" s="38" t="s">
        <v>103</v>
      </c>
      <c r="D102" s="17">
        <v>24</v>
      </c>
      <c r="E102" s="17">
        <v>2</v>
      </c>
      <c r="F102" s="17">
        <v>17</v>
      </c>
      <c r="G102" s="17">
        <v>19</v>
      </c>
      <c r="H102" s="33"/>
      <c r="I102" s="42">
        <f>VLOOKUP($A102,Skaters!$A1:$L623,7,FALSE)</f>
        <v>44</v>
      </c>
      <c r="J102" s="33">
        <f>VLOOKUP($A102,Skaters!$A1:$L623,10,FALSE)</f>
        <v>11.3579865185266</v>
      </c>
      <c r="K102" s="33">
        <f>VLOOKUP($A102,Skaters!$A1:$L623,11,FALSE)</f>
        <v>28.513956984717801</v>
      </c>
      <c r="L102" s="33">
        <f>VLOOKUP($A102,Skaters!$A1:$L623,12,FALSE)</f>
        <v>39.871943503244403</v>
      </c>
      <c r="M102" s="33"/>
      <c r="N102" s="17">
        <f t="shared" si="4"/>
        <v>68</v>
      </c>
      <c r="O102" s="33">
        <f t="shared" si="5"/>
        <v>13.3579865185266</v>
      </c>
      <c r="P102" s="33">
        <f t="shared" si="6"/>
        <v>45.513956984717801</v>
      </c>
      <c r="Q102" s="33">
        <f t="shared" si="7"/>
        <v>58.871943503244403</v>
      </c>
    </row>
    <row r="103" spans="1:17" ht="21.25" customHeight="1" x14ac:dyDescent="0.15">
      <c r="A103" s="44" t="s">
        <v>184</v>
      </c>
      <c r="B103" s="45" t="s">
        <v>86</v>
      </c>
      <c r="C103" s="45" t="s">
        <v>103</v>
      </c>
      <c r="D103" s="17">
        <v>41</v>
      </c>
      <c r="E103" s="17">
        <v>15</v>
      </c>
      <c r="F103" s="17">
        <v>15</v>
      </c>
      <c r="G103" s="17">
        <v>30</v>
      </c>
      <c r="H103" s="33"/>
      <c r="I103" s="42">
        <f>VLOOKUP($A103,Skaters!$A1:$L623,7,FALSE)</f>
        <v>41</v>
      </c>
      <c r="J103" s="33">
        <f>VLOOKUP($A103,Skaters!$A1:$L623,10,FALSE)</f>
        <v>14.174661314261799</v>
      </c>
      <c r="K103" s="33">
        <f>VLOOKUP($A103,Skaters!$A1:$L623,11,FALSE)</f>
        <v>13.8809401491397</v>
      </c>
      <c r="L103" s="33">
        <f>VLOOKUP($A103,Skaters!$A1:$L623,12,FALSE)</f>
        <v>28.055601463401501</v>
      </c>
      <c r="M103" s="33"/>
      <c r="N103" s="17">
        <f t="shared" si="4"/>
        <v>82</v>
      </c>
      <c r="O103" s="33">
        <f t="shared" si="5"/>
        <v>29.174661314261797</v>
      </c>
      <c r="P103" s="33">
        <f t="shared" si="6"/>
        <v>28.8809401491397</v>
      </c>
      <c r="Q103" s="33">
        <f t="shared" si="7"/>
        <v>58.055601463401501</v>
      </c>
    </row>
    <row r="104" spans="1:17" ht="21.25" customHeight="1" x14ac:dyDescent="0.15">
      <c r="A104" s="44" t="s">
        <v>294</v>
      </c>
      <c r="B104" s="48" t="s">
        <v>106</v>
      </c>
      <c r="C104" s="48" t="s">
        <v>59</v>
      </c>
      <c r="D104" s="17">
        <v>40</v>
      </c>
      <c r="E104" s="17">
        <v>12</v>
      </c>
      <c r="F104" s="17">
        <v>21</v>
      </c>
      <c r="G104" s="17">
        <v>33</v>
      </c>
      <c r="H104" s="33"/>
      <c r="I104" s="42">
        <f>VLOOKUP($A104,Skaters!$A1:$L623,7,FALSE)</f>
        <v>39</v>
      </c>
      <c r="J104" s="33">
        <f>VLOOKUP($A104,Skaters!$A1:$L623,10,FALSE)</f>
        <v>9.0003849742653195</v>
      </c>
      <c r="K104" s="33">
        <f>VLOOKUP($A104,Skaters!$A1:$L623,11,FALSE)</f>
        <v>15.633971832227999</v>
      </c>
      <c r="L104" s="33">
        <f>VLOOKUP($A104,Skaters!$A1:$L623,12,FALSE)</f>
        <v>24.634356806493301</v>
      </c>
      <c r="M104" s="33"/>
      <c r="N104" s="17">
        <f t="shared" si="4"/>
        <v>79</v>
      </c>
      <c r="O104" s="33">
        <f t="shared" si="5"/>
        <v>21.000384974265319</v>
      </c>
      <c r="P104" s="33">
        <f t="shared" si="6"/>
        <v>36.633971832227999</v>
      </c>
      <c r="Q104" s="33">
        <f t="shared" si="7"/>
        <v>57.634356806493301</v>
      </c>
    </row>
    <row r="105" spans="1:17" ht="21.25" customHeight="1" x14ac:dyDescent="0.15">
      <c r="A105" s="44" t="s">
        <v>228</v>
      </c>
      <c r="B105" s="45" t="s">
        <v>72</v>
      </c>
      <c r="C105" s="45" t="s">
        <v>73</v>
      </c>
      <c r="D105" s="17">
        <v>37</v>
      </c>
      <c r="E105" s="17">
        <v>16</v>
      </c>
      <c r="F105" s="17">
        <v>10</v>
      </c>
      <c r="G105" s="17">
        <v>26</v>
      </c>
      <c r="H105" s="33"/>
      <c r="I105" s="42">
        <f>VLOOKUP($A105,Skaters!$A1:$L623,7,FALSE)</f>
        <v>45</v>
      </c>
      <c r="J105" s="33">
        <f>VLOOKUP($A105,Skaters!$A1:$L623,10,FALSE)</f>
        <v>16.5914514371945</v>
      </c>
      <c r="K105" s="33">
        <f>VLOOKUP($A105,Skaters!$A1:$L623,11,FALSE)</f>
        <v>15.023438585209499</v>
      </c>
      <c r="L105" s="33">
        <f>VLOOKUP($A105,Skaters!$A1:$L623,12,FALSE)</f>
        <v>31.614890022404101</v>
      </c>
      <c r="M105" s="33"/>
      <c r="N105" s="17">
        <f t="shared" si="4"/>
        <v>82</v>
      </c>
      <c r="O105" s="33">
        <f t="shared" si="5"/>
        <v>32.5914514371945</v>
      </c>
      <c r="P105" s="33">
        <f t="shared" si="6"/>
        <v>25.023438585209497</v>
      </c>
      <c r="Q105" s="33">
        <f t="shared" si="7"/>
        <v>57.614890022404097</v>
      </c>
    </row>
    <row r="106" spans="1:17" ht="21.25" customHeight="1" x14ac:dyDescent="0.2">
      <c r="A106" s="47" t="s">
        <v>176</v>
      </c>
      <c r="B106" s="38" t="s">
        <v>83</v>
      </c>
      <c r="C106" s="38" t="s">
        <v>84</v>
      </c>
      <c r="D106" s="17">
        <v>37</v>
      </c>
      <c r="E106" s="17">
        <v>8</v>
      </c>
      <c r="F106" s="17">
        <v>21</v>
      </c>
      <c r="G106" s="17">
        <v>29</v>
      </c>
      <c r="H106" s="33"/>
      <c r="I106" s="42">
        <f>VLOOKUP($A106,Skaters!$A1:$L623,7,FALSE)</f>
        <v>41</v>
      </c>
      <c r="J106" s="33">
        <f>VLOOKUP($A106,Skaters!$A1:$L623,10,FALSE)</f>
        <v>7.3915574128094601</v>
      </c>
      <c r="K106" s="33">
        <f>VLOOKUP($A106,Skaters!$A1:$L623,11,FALSE)</f>
        <v>21.133027858517799</v>
      </c>
      <c r="L106" s="33">
        <f>VLOOKUP($A106,Skaters!$A1:$L623,12,FALSE)</f>
        <v>28.524585271327201</v>
      </c>
      <c r="M106" s="33"/>
      <c r="N106" s="17">
        <f t="shared" si="4"/>
        <v>78</v>
      </c>
      <c r="O106" s="33">
        <f t="shared" si="5"/>
        <v>15.39155741280946</v>
      </c>
      <c r="P106" s="33">
        <f t="shared" si="6"/>
        <v>42.133027858517799</v>
      </c>
      <c r="Q106" s="33">
        <f t="shared" si="7"/>
        <v>57.524585271327197</v>
      </c>
    </row>
    <row r="107" spans="1:17" ht="21.25" customHeight="1" x14ac:dyDescent="0.15">
      <c r="A107" s="44" t="s">
        <v>150</v>
      </c>
      <c r="B107" s="48" t="s">
        <v>151</v>
      </c>
      <c r="C107" s="48" t="s">
        <v>103</v>
      </c>
      <c r="D107" s="17">
        <v>40</v>
      </c>
      <c r="E107" s="17">
        <v>8</v>
      </c>
      <c r="F107" s="17">
        <v>16</v>
      </c>
      <c r="G107" s="17">
        <v>24</v>
      </c>
      <c r="H107" s="33"/>
      <c r="I107" s="42">
        <f>VLOOKUP($A107,Skaters!$A1:$L623,7,FALSE)</f>
        <v>42</v>
      </c>
      <c r="J107" s="33">
        <f>VLOOKUP($A107,Skaters!$A1:$L623,10,FALSE)</f>
        <v>11.705335591639599</v>
      </c>
      <c r="K107" s="33">
        <f>VLOOKUP($A107,Skaters!$A1:$L623,11,FALSE)</f>
        <v>20.896171852166098</v>
      </c>
      <c r="L107" s="33">
        <f>VLOOKUP($A107,Skaters!$A1:$L623,12,FALSE)</f>
        <v>32.601507443805701</v>
      </c>
      <c r="M107" s="33"/>
      <c r="N107" s="17">
        <f t="shared" si="4"/>
        <v>82</v>
      </c>
      <c r="O107" s="33">
        <f t="shared" si="5"/>
        <v>19.705335591639599</v>
      </c>
      <c r="P107" s="33">
        <f t="shared" si="6"/>
        <v>36.896171852166098</v>
      </c>
      <c r="Q107" s="33">
        <f t="shared" si="7"/>
        <v>56.601507443805701</v>
      </c>
    </row>
    <row r="108" spans="1:17" ht="21.25" customHeight="1" x14ac:dyDescent="0.15">
      <c r="A108" s="37" t="s">
        <v>183</v>
      </c>
      <c r="B108" s="38" t="s">
        <v>179</v>
      </c>
      <c r="C108" s="38" t="s">
        <v>73</v>
      </c>
      <c r="D108" s="17">
        <v>38</v>
      </c>
      <c r="E108" s="17">
        <v>14</v>
      </c>
      <c r="F108" s="17">
        <v>14</v>
      </c>
      <c r="G108" s="17">
        <v>28</v>
      </c>
      <c r="H108" s="33"/>
      <c r="I108" s="42">
        <f>VLOOKUP($A108,Skaters!$A1:$L623,7,FALSE)</f>
        <v>41</v>
      </c>
      <c r="J108" s="33">
        <f>VLOOKUP($A108,Skaters!$A1:$L623,10,FALSE)</f>
        <v>13.8019141195365</v>
      </c>
      <c r="K108" s="33">
        <f>VLOOKUP($A108,Skaters!$A1:$L623,11,FALSE)</f>
        <v>14.1506006935783</v>
      </c>
      <c r="L108" s="33">
        <f>VLOOKUP($A108,Skaters!$A1:$L623,12,FALSE)</f>
        <v>27.952514813114799</v>
      </c>
      <c r="M108" s="33"/>
      <c r="N108" s="17">
        <f t="shared" si="4"/>
        <v>79</v>
      </c>
      <c r="O108" s="33">
        <f t="shared" si="5"/>
        <v>27.801914119536498</v>
      </c>
      <c r="P108" s="33">
        <f t="shared" si="6"/>
        <v>28.150600693578298</v>
      </c>
      <c r="Q108" s="33">
        <f t="shared" si="7"/>
        <v>55.952514813114803</v>
      </c>
    </row>
    <row r="109" spans="1:17" ht="21.25" customHeight="1" x14ac:dyDescent="0.15">
      <c r="A109" s="44" t="s">
        <v>225</v>
      </c>
      <c r="B109" s="48" t="s">
        <v>163</v>
      </c>
      <c r="C109" s="48" t="s">
        <v>63</v>
      </c>
      <c r="D109" s="17">
        <v>40</v>
      </c>
      <c r="E109" s="17">
        <v>5</v>
      </c>
      <c r="F109" s="17">
        <v>22</v>
      </c>
      <c r="G109" s="17">
        <v>27</v>
      </c>
      <c r="H109" s="33"/>
      <c r="I109" s="42">
        <f>VLOOKUP($A109,Skaters!$A1:$L623,7,FALSE)</f>
        <v>42</v>
      </c>
      <c r="J109" s="33">
        <f>VLOOKUP($A109,Skaters!$A1:$L623,10,FALSE)</f>
        <v>9.7080570073802708</v>
      </c>
      <c r="K109" s="33">
        <f>VLOOKUP($A109,Skaters!$A1:$L623,11,FALSE)</f>
        <v>18.4633577674966</v>
      </c>
      <c r="L109" s="33">
        <f>VLOOKUP($A109,Skaters!$A1:$L623,12,FALSE)</f>
        <v>28.171414774876801</v>
      </c>
      <c r="M109" s="33"/>
      <c r="N109" s="17">
        <f t="shared" si="4"/>
        <v>82</v>
      </c>
      <c r="O109" s="33">
        <f t="shared" si="5"/>
        <v>14.708057007380271</v>
      </c>
      <c r="P109" s="33">
        <f t="shared" si="6"/>
        <v>40.463357767496603</v>
      </c>
      <c r="Q109" s="33">
        <f t="shared" si="7"/>
        <v>55.171414774876801</v>
      </c>
    </row>
    <row r="110" spans="1:17" ht="21.25" customHeight="1" x14ac:dyDescent="0.2">
      <c r="A110" s="47" t="s">
        <v>249</v>
      </c>
      <c r="B110" s="38" t="s">
        <v>83</v>
      </c>
      <c r="C110" s="38" t="s">
        <v>63</v>
      </c>
      <c r="D110" s="17">
        <v>41</v>
      </c>
      <c r="E110" s="17">
        <v>11</v>
      </c>
      <c r="F110" s="17">
        <v>18</v>
      </c>
      <c r="G110" s="17">
        <v>29</v>
      </c>
      <c r="H110" s="33"/>
      <c r="I110" s="42">
        <f>VLOOKUP($A110,Skaters!$A1:$L623,7,FALSE)</f>
        <v>41</v>
      </c>
      <c r="J110" s="33">
        <f>VLOOKUP($A110,Skaters!$A1:$L623,10,FALSE)</f>
        <v>11.840586967181199</v>
      </c>
      <c r="K110" s="33">
        <f>VLOOKUP($A110,Skaters!$A1:$L623,11,FALSE)</f>
        <v>14.325784842473301</v>
      </c>
      <c r="L110" s="33">
        <f>VLOOKUP($A110,Skaters!$A1:$L623,12,FALSE)</f>
        <v>26.1663718096545</v>
      </c>
      <c r="M110" s="33"/>
      <c r="N110" s="17">
        <f t="shared" si="4"/>
        <v>82</v>
      </c>
      <c r="O110" s="33">
        <f t="shared" si="5"/>
        <v>22.840586967181199</v>
      </c>
      <c r="P110" s="33">
        <f t="shared" si="6"/>
        <v>32.325784842473297</v>
      </c>
      <c r="Q110" s="33">
        <f t="shared" si="7"/>
        <v>55.1663718096545</v>
      </c>
    </row>
    <row r="111" spans="1:17" ht="21.25" customHeight="1" x14ac:dyDescent="0.2">
      <c r="A111" s="47" t="s">
        <v>175</v>
      </c>
      <c r="B111" s="38" t="s">
        <v>58</v>
      </c>
      <c r="C111" s="38" t="s">
        <v>63</v>
      </c>
      <c r="D111" s="17">
        <v>35</v>
      </c>
      <c r="E111" s="17">
        <v>10</v>
      </c>
      <c r="F111" s="17">
        <v>15</v>
      </c>
      <c r="G111" s="17">
        <v>25</v>
      </c>
      <c r="H111" s="33"/>
      <c r="I111" s="42">
        <f>VLOOKUP($A111,Skaters!$A1:$L623,7,FALSE)</f>
        <v>45</v>
      </c>
      <c r="J111" s="33">
        <f>VLOOKUP($A111,Skaters!$A1:$L623,10,FALSE)</f>
        <v>14.0766065042348</v>
      </c>
      <c r="K111" s="33">
        <f>VLOOKUP($A111,Skaters!$A1:$L623,11,FALSE)</f>
        <v>15.9771153381327</v>
      </c>
      <c r="L111" s="33">
        <f>VLOOKUP($A111,Skaters!$A1:$L623,12,FALSE)</f>
        <v>30.053721842367501</v>
      </c>
      <c r="M111" s="33"/>
      <c r="N111" s="17">
        <f t="shared" si="4"/>
        <v>80</v>
      </c>
      <c r="O111" s="33">
        <f t="shared" si="5"/>
        <v>24.0766065042348</v>
      </c>
      <c r="P111" s="33">
        <f t="shared" si="6"/>
        <v>30.977115338132698</v>
      </c>
      <c r="Q111" s="33">
        <f t="shared" si="7"/>
        <v>55.053721842367501</v>
      </c>
    </row>
    <row r="112" spans="1:17" ht="21.25" customHeight="1" x14ac:dyDescent="0.15">
      <c r="A112" s="44" t="s">
        <v>157</v>
      </c>
      <c r="B112" s="45" t="s">
        <v>122</v>
      </c>
      <c r="C112" s="45" t="s">
        <v>73</v>
      </c>
      <c r="D112" s="17">
        <v>28</v>
      </c>
      <c r="E112" s="17">
        <v>8</v>
      </c>
      <c r="F112" s="17">
        <v>13</v>
      </c>
      <c r="G112" s="17">
        <v>21</v>
      </c>
      <c r="H112" s="33"/>
      <c r="I112" s="42">
        <f>VLOOKUP($A112,Skaters!$A1:$L623,7,FALSE)</f>
        <v>41</v>
      </c>
      <c r="J112" s="33">
        <f>VLOOKUP($A112,Skaters!$A1:$L623,10,FALSE)</f>
        <v>12.263044857331799</v>
      </c>
      <c r="K112" s="33">
        <f>VLOOKUP($A112,Skaters!$A1:$L623,11,FALSE)</f>
        <v>20.884128752096899</v>
      </c>
      <c r="L112" s="33">
        <f>VLOOKUP($A112,Skaters!$A1:$L623,12,FALSE)</f>
        <v>33.147173609428698</v>
      </c>
      <c r="M112" s="33"/>
      <c r="N112" s="17">
        <f t="shared" si="4"/>
        <v>69</v>
      </c>
      <c r="O112" s="33">
        <f t="shared" si="5"/>
        <v>20.263044857331799</v>
      </c>
      <c r="P112" s="33">
        <f t="shared" si="6"/>
        <v>33.884128752096899</v>
      </c>
      <c r="Q112" s="33">
        <f t="shared" si="7"/>
        <v>54.147173609428698</v>
      </c>
    </row>
    <row r="113" spans="1:17" ht="21.25" customHeight="1" x14ac:dyDescent="0.2">
      <c r="A113" s="47" t="s">
        <v>203</v>
      </c>
      <c r="B113" s="38" t="s">
        <v>69</v>
      </c>
      <c r="C113" s="38" t="s">
        <v>66</v>
      </c>
      <c r="D113" s="17">
        <v>38</v>
      </c>
      <c r="E113" s="17">
        <v>8</v>
      </c>
      <c r="F113" s="17">
        <v>18</v>
      </c>
      <c r="G113" s="17">
        <v>26</v>
      </c>
      <c r="H113" s="33"/>
      <c r="I113" s="42">
        <f>VLOOKUP($A113,Skaters!$A1:$L623,7,FALSE)</f>
        <v>44</v>
      </c>
      <c r="J113" s="33">
        <f>VLOOKUP($A113,Skaters!$A1:$L623,10,FALSE)</f>
        <v>8.9580945499085907</v>
      </c>
      <c r="K113" s="33">
        <f>VLOOKUP($A113,Skaters!$A1:$L623,11,FALSE)</f>
        <v>19.035004485819499</v>
      </c>
      <c r="L113" s="33">
        <f>VLOOKUP($A113,Skaters!$A1:$L623,12,FALSE)</f>
        <v>27.9930990357281</v>
      </c>
      <c r="M113" s="33"/>
      <c r="N113" s="17">
        <f t="shared" si="4"/>
        <v>82</v>
      </c>
      <c r="O113" s="33">
        <f t="shared" si="5"/>
        <v>16.958094549908591</v>
      </c>
      <c r="P113" s="33">
        <f t="shared" si="6"/>
        <v>37.035004485819499</v>
      </c>
      <c r="Q113" s="33">
        <f t="shared" si="7"/>
        <v>53.9930990357281</v>
      </c>
    </row>
    <row r="114" spans="1:17" ht="21.25" customHeight="1" x14ac:dyDescent="0.15">
      <c r="A114" s="44" t="s">
        <v>185</v>
      </c>
      <c r="B114" s="48" t="s">
        <v>186</v>
      </c>
      <c r="C114" s="48" t="s">
        <v>60</v>
      </c>
      <c r="D114" s="17">
        <v>36</v>
      </c>
      <c r="E114" s="17">
        <v>15</v>
      </c>
      <c r="F114" s="17">
        <v>9</v>
      </c>
      <c r="G114" s="17">
        <v>24</v>
      </c>
      <c r="H114" s="33"/>
      <c r="I114" s="42">
        <f>VLOOKUP($A114,Skaters!$A1:$L623,7,FALSE)</f>
        <v>41</v>
      </c>
      <c r="J114" s="33">
        <f>VLOOKUP($A114,Skaters!$A1:$L623,10,FALSE)</f>
        <v>14.995539864479801</v>
      </c>
      <c r="K114" s="33">
        <f>VLOOKUP($A114,Skaters!$A1:$L623,11,FALSE)</f>
        <v>14.9484945400617</v>
      </c>
      <c r="L114" s="33">
        <f>VLOOKUP($A114,Skaters!$A1:$L623,12,FALSE)</f>
        <v>29.9440344045416</v>
      </c>
      <c r="M114" s="33"/>
      <c r="N114" s="17">
        <f t="shared" si="4"/>
        <v>77</v>
      </c>
      <c r="O114" s="33">
        <f t="shared" si="5"/>
        <v>29.995539864479802</v>
      </c>
      <c r="P114" s="33">
        <f t="shared" si="6"/>
        <v>23.948494540061702</v>
      </c>
      <c r="Q114" s="33">
        <f t="shared" si="7"/>
        <v>53.944034404541597</v>
      </c>
    </row>
    <row r="115" spans="1:17" ht="21.25" customHeight="1" x14ac:dyDescent="0.2">
      <c r="A115" s="47" t="s">
        <v>191</v>
      </c>
      <c r="B115" s="38" t="s">
        <v>69</v>
      </c>
      <c r="C115" s="38" t="s">
        <v>84</v>
      </c>
      <c r="D115" s="17">
        <v>35</v>
      </c>
      <c r="E115" s="17">
        <v>6</v>
      </c>
      <c r="F115" s="17">
        <v>19</v>
      </c>
      <c r="G115" s="17">
        <v>25</v>
      </c>
      <c r="H115" s="33"/>
      <c r="I115" s="42">
        <f>VLOOKUP($A115,Skaters!$A1:$L623,7,FALSE)</f>
        <v>44</v>
      </c>
      <c r="J115" s="33">
        <f>VLOOKUP($A115,Skaters!$A1:$L623,10,FALSE)</f>
        <v>5.7338494672680804</v>
      </c>
      <c r="K115" s="33">
        <f>VLOOKUP($A115,Skaters!$A1:$L623,11,FALSE)</f>
        <v>22.820995597694498</v>
      </c>
      <c r="L115" s="33">
        <f>VLOOKUP($A115,Skaters!$A1:$L623,12,FALSE)</f>
        <v>28.554845064962599</v>
      </c>
      <c r="M115" s="33"/>
      <c r="N115" s="17">
        <f t="shared" si="4"/>
        <v>79</v>
      </c>
      <c r="O115" s="33">
        <f t="shared" si="5"/>
        <v>11.73384946726808</v>
      </c>
      <c r="P115" s="33">
        <f t="shared" si="6"/>
        <v>41.820995597694498</v>
      </c>
      <c r="Q115" s="33">
        <f t="shared" si="7"/>
        <v>53.554845064962599</v>
      </c>
    </row>
    <row r="116" spans="1:17" ht="21.25" customHeight="1" x14ac:dyDescent="0.2">
      <c r="A116" s="47" t="s">
        <v>197</v>
      </c>
      <c r="B116" s="38" t="s">
        <v>138</v>
      </c>
      <c r="C116" s="38" t="s">
        <v>60</v>
      </c>
      <c r="D116" s="17">
        <v>39</v>
      </c>
      <c r="E116" s="17">
        <v>16</v>
      </c>
      <c r="F116" s="17">
        <v>11</v>
      </c>
      <c r="G116" s="17">
        <v>27</v>
      </c>
      <c r="H116" s="33"/>
      <c r="I116" s="42">
        <f>VLOOKUP($A116,Skaters!$A1:$L623,7,FALSE)</f>
        <v>43</v>
      </c>
      <c r="J116" s="33">
        <f>VLOOKUP($A116,Skaters!$A1:$L623,10,FALSE)</f>
        <v>14.071447912618099</v>
      </c>
      <c r="K116" s="33">
        <f>VLOOKUP($A116,Skaters!$A1:$L623,11,FALSE)</f>
        <v>12.427281598292099</v>
      </c>
      <c r="L116" s="33">
        <f>VLOOKUP($A116,Skaters!$A1:$L623,12,FALSE)</f>
        <v>26.498729510910099</v>
      </c>
      <c r="M116" s="33"/>
      <c r="N116" s="17">
        <f t="shared" si="4"/>
        <v>82</v>
      </c>
      <c r="O116" s="33">
        <f t="shared" si="5"/>
        <v>30.071447912618098</v>
      </c>
      <c r="P116" s="33">
        <f t="shared" si="6"/>
        <v>23.427281598292097</v>
      </c>
      <c r="Q116" s="33">
        <f t="shared" si="7"/>
        <v>53.498729510910096</v>
      </c>
    </row>
    <row r="117" spans="1:17" ht="21.25" customHeight="1" x14ac:dyDescent="0.2">
      <c r="A117" s="47" t="s">
        <v>223</v>
      </c>
      <c r="B117" s="38" t="s">
        <v>179</v>
      </c>
      <c r="C117" s="38" t="s">
        <v>84</v>
      </c>
      <c r="D117" s="17">
        <v>41</v>
      </c>
      <c r="E117" s="17">
        <v>7</v>
      </c>
      <c r="F117" s="17">
        <v>21</v>
      </c>
      <c r="G117" s="17">
        <v>28</v>
      </c>
      <c r="H117" s="33"/>
      <c r="I117" s="42">
        <f>VLOOKUP($A117,Skaters!$A1:$L623,7,FALSE)</f>
        <v>41</v>
      </c>
      <c r="J117" s="33">
        <f>VLOOKUP($A117,Skaters!$A1:$L623,10,FALSE)</f>
        <v>5.1088712408263497</v>
      </c>
      <c r="K117" s="33">
        <f>VLOOKUP($A117,Skaters!$A1:$L623,11,FALSE)</f>
        <v>20.249312648470902</v>
      </c>
      <c r="L117" s="33">
        <f>VLOOKUP($A117,Skaters!$A1:$L623,12,FALSE)</f>
        <v>25.358183889297301</v>
      </c>
      <c r="M117" s="33"/>
      <c r="N117" s="17">
        <f t="shared" si="4"/>
        <v>82</v>
      </c>
      <c r="O117" s="33">
        <f t="shared" si="5"/>
        <v>12.10887124082635</v>
      </c>
      <c r="P117" s="33">
        <f t="shared" si="6"/>
        <v>41.249312648470905</v>
      </c>
      <c r="Q117" s="33">
        <f t="shared" si="7"/>
        <v>53.358183889297301</v>
      </c>
    </row>
    <row r="118" spans="1:17" ht="21.25" customHeight="1" x14ac:dyDescent="0.15">
      <c r="A118" s="44" t="s">
        <v>166</v>
      </c>
      <c r="B118" s="45" t="s">
        <v>151</v>
      </c>
      <c r="C118" s="45" t="s">
        <v>73</v>
      </c>
      <c r="D118" s="17">
        <v>29</v>
      </c>
      <c r="E118" s="17">
        <v>7</v>
      </c>
      <c r="F118" s="17">
        <v>14</v>
      </c>
      <c r="G118" s="17">
        <v>21</v>
      </c>
      <c r="H118" s="33"/>
      <c r="I118" s="42">
        <f>VLOOKUP($A118,Skaters!$A1:$L623,7,FALSE)</f>
        <v>42</v>
      </c>
      <c r="J118" s="33">
        <f>VLOOKUP($A118,Skaters!$A1:$L623,10,FALSE)</f>
        <v>16.054485056978098</v>
      </c>
      <c r="K118" s="33">
        <f>VLOOKUP($A118,Skaters!$A1:$L623,11,FALSE)</f>
        <v>15.8513324924911</v>
      </c>
      <c r="L118" s="33">
        <f>VLOOKUP($A118,Skaters!$A1:$L623,12,FALSE)</f>
        <v>31.905817549469301</v>
      </c>
      <c r="M118" s="33"/>
      <c r="N118" s="17">
        <f t="shared" si="4"/>
        <v>71</v>
      </c>
      <c r="O118" s="33">
        <f t="shared" si="5"/>
        <v>23.054485056978098</v>
      </c>
      <c r="P118" s="33">
        <f t="shared" si="6"/>
        <v>29.8513324924911</v>
      </c>
      <c r="Q118" s="33">
        <f t="shared" si="7"/>
        <v>52.905817549469305</v>
      </c>
    </row>
    <row r="119" spans="1:17" ht="21.25" customHeight="1" x14ac:dyDescent="0.15">
      <c r="A119" s="44" t="s">
        <v>172</v>
      </c>
      <c r="B119" s="45" t="s">
        <v>83</v>
      </c>
      <c r="C119" s="45" t="s">
        <v>84</v>
      </c>
      <c r="D119" s="17">
        <v>39</v>
      </c>
      <c r="E119" s="17">
        <v>6</v>
      </c>
      <c r="F119" s="17">
        <v>20</v>
      </c>
      <c r="G119" s="17">
        <v>26</v>
      </c>
      <c r="H119" s="33"/>
      <c r="I119" s="42">
        <f>VLOOKUP($A119,Skaters!$A1:$L623,7,FALSE)</f>
        <v>41</v>
      </c>
      <c r="J119" s="33">
        <f>VLOOKUP($A119,Skaters!$A1:$L623,10,FALSE)</f>
        <v>7.1875779832712698</v>
      </c>
      <c r="K119" s="33">
        <f>VLOOKUP($A119,Skaters!$A1:$L623,11,FALSE)</f>
        <v>19.562312901440901</v>
      </c>
      <c r="L119" s="33">
        <f>VLOOKUP($A119,Skaters!$A1:$L623,12,FALSE)</f>
        <v>26.749890884712201</v>
      </c>
      <c r="M119" s="33"/>
      <c r="N119" s="17">
        <f t="shared" si="4"/>
        <v>80</v>
      </c>
      <c r="O119" s="33">
        <f t="shared" si="5"/>
        <v>13.18757798327127</v>
      </c>
      <c r="P119" s="33">
        <f t="shared" si="6"/>
        <v>39.562312901440905</v>
      </c>
      <c r="Q119" s="33">
        <f t="shared" si="7"/>
        <v>52.749890884712201</v>
      </c>
    </row>
    <row r="120" spans="1:17" ht="21.25" customHeight="1" x14ac:dyDescent="0.15">
      <c r="A120" s="37" t="s">
        <v>199</v>
      </c>
      <c r="B120" s="38" t="s">
        <v>58</v>
      </c>
      <c r="C120" s="38" t="s">
        <v>73</v>
      </c>
      <c r="D120" s="17">
        <v>32</v>
      </c>
      <c r="E120" s="17">
        <v>11</v>
      </c>
      <c r="F120" s="17">
        <v>10</v>
      </c>
      <c r="G120" s="17">
        <v>21</v>
      </c>
      <c r="H120" s="33"/>
      <c r="I120" s="42">
        <f>VLOOKUP($A120,Skaters!$A1:$L623,7,FALSE)</f>
        <v>45</v>
      </c>
      <c r="J120" s="33">
        <f>VLOOKUP($A120,Skaters!$A1:$L623,10,FALSE)</f>
        <v>15.243153677625999</v>
      </c>
      <c r="K120" s="33">
        <f>VLOOKUP($A120,Skaters!$A1:$L623,11,FALSE)</f>
        <v>16.056317678363001</v>
      </c>
      <c r="L120" s="33">
        <f>VLOOKUP($A120,Skaters!$A1:$L623,12,FALSE)</f>
        <v>31.299471355988899</v>
      </c>
      <c r="M120" s="33"/>
      <c r="N120" s="17">
        <f t="shared" si="4"/>
        <v>77</v>
      </c>
      <c r="O120" s="33">
        <f t="shared" si="5"/>
        <v>26.243153677625997</v>
      </c>
      <c r="P120" s="33">
        <f t="shared" si="6"/>
        <v>26.056317678363001</v>
      </c>
      <c r="Q120" s="33">
        <f t="shared" si="7"/>
        <v>52.299471355988899</v>
      </c>
    </row>
    <row r="121" spans="1:17" ht="21.25" customHeight="1" x14ac:dyDescent="0.15">
      <c r="A121" s="44" t="s">
        <v>213</v>
      </c>
      <c r="B121" s="45" t="s">
        <v>170</v>
      </c>
      <c r="C121" s="45" t="s">
        <v>59</v>
      </c>
      <c r="D121" s="17">
        <v>34</v>
      </c>
      <c r="E121" s="17">
        <v>8</v>
      </c>
      <c r="F121" s="17">
        <v>16</v>
      </c>
      <c r="G121" s="17">
        <v>24</v>
      </c>
      <c r="H121" s="33"/>
      <c r="I121" s="42">
        <f>VLOOKUP($A121,Skaters!$A1:$L623,7,FALSE)</f>
        <v>42</v>
      </c>
      <c r="J121" s="33">
        <f>VLOOKUP($A121,Skaters!$A1:$L623,10,FALSE)</f>
        <v>10.9263499031952</v>
      </c>
      <c r="K121" s="33">
        <f>VLOOKUP($A121,Skaters!$A1:$L623,11,FALSE)</f>
        <v>17.294103021374301</v>
      </c>
      <c r="L121" s="33">
        <f>VLOOKUP($A121,Skaters!$A1:$L623,12,FALSE)</f>
        <v>28.2204529245695</v>
      </c>
      <c r="M121" s="33"/>
      <c r="N121" s="17">
        <f t="shared" si="4"/>
        <v>76</v>
      </c>
      <c r="O121" s="33">
        <f t="shared" si="5"/>
        <v>18.926349903195202</v>
      </c>
      <c r="P121" s="33">
        <f t="shared" si="6"/>
        <v>33.294103021374298</v>
      </c>
      <c r="Q121" s="33">
        <f t="shared" si="7"/>
        <v>52.2204529245695</v>
      </c>
    </row>
    <row r="122" spans="1:17" ht="21.25" customHeight="1" x14ac:dyDescent="0.15">
      <c r="A122" s="44" t="s">
        <v>327</v>
      </c>
      <c r="B122" s="48" t="s">
        <v>62</v>
      </c>
      <c r="C122" s="48" t="s">
        <v>103</v>
      </c>
      <c r="D122" s="17">
        <v>38</v>
      </c>
      <c r="E122" s="17">
        <v>6</v>
      </c>
      <c r="F122" s="17">
        <v>21</v>
      </c>
      <c r="G122" s="17">
        <v>27</v>
      </c>
      <c r="H122" s="33"/>
      <c r="I122" s="42">
        <f>VLOOKUP($A122,Skaters!$A1:$L623,7,FALSE)</f>
        <v>44</v>
      </c>
      <c r="J122" s="33">
        <f>VLOOKUP($A122,Skaters!$A1:$L623,10,FALSE)</f>
        <v>7.5652625499266204</v>
      </c>
      <c r="K122" s="33">
        <f>VLOOKUP($A122,Skaters!$A1:$L623,11,FALSE)</f>
        <v>17.528368915818199</v>
      </c>
      <c r="L122" s="33">
        <f>VLOOKUP($A122,Skaters!$A1:$L623,12,FALSE)</f>
        <v>25.093631465744899</v>
      </c>
      <c r="M122" s="33"/>
      <c r="N122" s="17">
        <f t="shared" si="4"/>
        <v>82</v>
      </c>
      <c r="O122" s="33">
        <f t="shared" si="5"/>
        <v>13.56526254992662</v>
      </c>
      <c r="P122" s="33">
        <f t="shared" si="6"/>
        <v>38.528368915818199</v>
      </c>
      <c r="Q122" s="33">
        <f t="shared" si="7"/>
        <v>52.093631465744899</v>
      </c>
    </row>
    <row r="123" spans="1:17" ht="21.25" customHeight="1" x14ac:dyDescent="0.15">
      <c r="A123" s="37" t="s">
        <v>180</v>
      </c>
      <c r="B123" s="38" t="s">
        <v>74</v>
      </c>
      <c r="C123" s="38" t="s">
        <v>84</v>
      </c>
      <c r="D123" s="17">
        <v>37</v>
      </c>
      <c r="E123" s="17">
        <v>3</v>
      </c>
      <c r="F123" s="17">
        <v>23</v>
      </c>
      <c r="G123" s="17">
        <v>26</v>
      </c>
      <c r="H123" s="33"/>
      <c r="I123" s="42">
        <f>VLOOKUP($A123,Skaters!$A1:$L623,7,FALSE)</f>
        <v>41</v>
      </c>
      <c r="J123" s="33">
        <f>VLOOKUP($A123,Skaters!$A1:$L623,10,FALSE)</f>
        <v>4.1546438601522002</v>
      </c>
      <c r="K123" s="33">
        <f>VLOOKUP($A123,Skaters!$A1:$L623,11,FALSE)</f>
        <v>21.858383422163101</v>
      </c>
      <c r="L123" s="33">
        <f>VLOOKUP($A123,Skaters!$A1:$L623,12,FALSE)</f>
        <v>26.013027282315399</v>
      </c>
      <c r="M123" s="33"/>
      <c r="N123" s="17">
        <f t="shared" si="4"/>
        <v>78</v>
      </c>
      <c r="O123" s="33">
        <f t="shared" si="5"/>
        <v>7.1546438601522002</v>
      </c>
      <c r="P123" s="33">
        <f t="shared" si="6"/>
        <v>44.858383422163101</v>
      </c>
      <c r="Q123" s="33">
        <f t="shared" si="7"/>
        <v>52.013027282315399</v>
      </c>
    </row>
    <row r="124" spans="1:17" ht="21.25" customHeight="1" x14ac:dyDescent="0.2">
      <c r="A124" s="47" t="s">
        <v>194</v>
      </c>
      <c r="B124" s="38" t="s">
        <v>170</v>
      </c>
      <c r="C124" s="38" t="s">
        <v>60</v>
      </c>
      <c r="D124" s="17">
        <v>23</v>
      </c>
      <c r="E124" s="17">
        <v>10</v>
      </c>
      <c r="F124" s="17">
        <v>13</v>
      </c>
      <c r="G124" s="17">
        <v>23</v>
      </c>
      <c r="H124" s="33"/>
      <c r="I124" s="42">
        <f>VLOOKUP($A124,Skaters!$A1:$L623,7,FALSE)</f>
        <v>42</v>
      </c>
      <c r="J124" s="33">
        <f>VLOOKUP($A124,Skaters!$A1:$L623,10,FALSE)</f>
        <v>11.5131371333879</v>
      </c>
      <c r="K124" s="33">
        <f>VLOOKUP($A124,Skaters!$A1:$L623,11,FALSE)</f>
        <v>17.343193726871899</v>
      </c>
      <c r="L124" s="33">
        <f>VLOOKUP($A124,Skaters!$A1:$L623,12,FALSE)</f>
        <v>28.856330860259899</v>
      </c>
      <c r="M124" s="33"/>
      <c r="N124" s="17">
        <f t="shared" si="4"/>
        <v>65</v>
      </c>
      <c r="O124" s="33">
        <f t="shared" si="5"/>
        <v>21.5131371333879</v>
      </c>
      <c r="P124" s="33">
        <f t="shared" si="6"/>
        <v>30.343193726871899</v>
      </c>
      <c r="Q124" s="33">
        <f t="shared" si="7"/>
        <v>51.856330860259902</v>
      </c>
    </row>
    <row r="125" spans="1:17" ht="21.25" customHeight="1" x14ac:dyDescent="0.15">
      <c r="A125" s="37" t="s">
        <v>211</v>
      </c>
      <c r="B125" s="38" t="s">
        <v>88</v>
      </c>
      <c r="C125" s="38" t="s">
        <v>60</v>
      </c>
      <c r="D125" s="17">
        <v>32</v>
      </c>
      <c r="E125" s="17">
        <v>17</v>
      </c>
      <c r="F125" s="17">
        <v>8</v>
      </c>
      <c r="G125" s="17">
        <v>25</v>
      </c>
      <c r="H125" s="33"/>
      <c r="I125" s="42">
        <f>VLOOKUP($A125,Skaters!$A1:$L623,7,FALSE)</f>
        <v>40</v>
      </c>
      <c r="J125" s="33">
        <f>VLOOKUP($A125,Skaters!$A1:$L623,10,FALSE)</f>
        <v>14.4436949232099</v>
      </c>
      <c r="K125" s="33">
        <f>VLOOKUP($A125,Skaters!$A1:$L623,11,FALSE)</f>
        <v>12.056185338351799</v>
      </c>
      <c r="L125" s="33">
        <f>VLOOKUP($A125,Skaters!$A1:$L623,12,FALSE)</f>
        <v>26.499880261561799</v>
      </c>
      <c r="M125" s="33"/>
      <c r="N125" s="17">
        <f t="shared" si="4"/>
        <v>72</v>
      </c>
      <c r="O125" s="33">
        <f t="shared" si="5"/>
        <v>31.4436949232099</v>
      </c>
      <c r="P125" s="33">
        <f t="shared" si="6"/>
        <v>20.056185338351799</v>
      </c>
      <c r="Q125" s="33">
        <f t="shared" si="7"/>
        <v>51.499880261561799</v>
      </c>
    </row>
    <row r="126" spans="1:17" ht="21.25" customHeight="1" x14ac:dyDescent="0.15">
      <c r="A126" s="44" t="s">
        <v>236</v>
      </c>
      <c r="B126" s="45" t="s">
        <v>135</v>
      </c>
      <c r="C126" s="45" t="s">
        <v>66</v>
      </c>
      <c r="D126" s="17">
        <v>40</v>
      </c>
      <c r="E126" s="17">
        <v>12</v>
      </c>
      <c r="F126" s="17">
        <v>14</v>
      </c>
      <c r="G126" s="17">
        <v>26</v>
      </c>
      <c r="H126" s="33"/>
      <c r="I126" s="42">
        <f>VLOOKUP($A126,Skaters!$A1:$L623,7,FALSE)</f>
        <v>40</v>
      </c>
      <c r="J126" s="33">
        <f>VLOOKUP($A126,Skaters!$A1:$L623,10,FALSE)</f>
        <v>11.046902747471799</v>
      </c>
      <c r="K126" s="33">
        <f>VLOOKUP($A126,Skaters!$A1:$L623,11,FALSE)</f>
        <v>14.2994361536176</v>
      </c>
      <c r="L126" s="33">
        <f>VLOOKUP($A126,Skaters!$A1:$L623,12,FALSE)</f>
        <v>25.3463389010894</v>
      </c>
      <c r="M126" s="33"/>
      <c r="N126" s="17">
        <f t="shared" si="4"/>
        <v>80</v>
      </c>
      <c r="O126" s="33">
        <f t="shared" si="5"/>
        <v>23.046902747471798</v>
      </c>
      <c r="P126" s="33">
        <f t="shared" si="6"/>
        <v>28.299436153617599</v>
      </c>
      <c r="Q126" s="33">
        <f t="shared" si="7"/>
        <v>51.346338901089396</v>
      </c>
    </row>
    <row r="127" spans="1:17" ht="21.25" customHeight="1" x14ac:dyDescent="0.15">
      <c r="A127" s="44" t="s">
        <v>230</v>
      </c>
      <c r="B127" s="48" t="s">
        <v>186</v>
      </c>
      <c r="C127" s="48" t="s">
        <v>63</v>
      </c>
      <c r="D127" s="17">
        <v>39</v>
      </c>
      <c r="E127" s="17">
        <v>12</v>
      </c>
      <c r="F127" s="17">
        <v>12</v>
      </c>
      <c r="G127" s="17">
        <v>24</v>
      </c>
      <c r="H127" s="33"/>
      <c r="I127" s="42">
        <f>VLOOKUP($A127,Skaters!$A1:$L623,7,FALSE)</f>
        <v>41</v>
      </c>
      <c r="J127" s="33">
        <f>VLOOKUP($A127,Skaters!$A1:$L623,10,FALSE)</f>
        <v>12.639656810777501</v>
      </c>
      <c r="K127" s="33">
        <f>VLOOKUP($A127,Skaters!$A1:$L623,11,FALSE)</f>
        <v>14.5830829746458</v>
      </c>
      <c r="L127" s="33">
        <f>VLOOKUP($A127,Skaters!$A1:$L623,12,FALSE)</f>
        <v>27.2227397854233</v>
      </c>
      <c r="M127" s="33"/>
      <c r="N127" s="17">
        <f t="shared" si="4"/>
        <v>80</v>
      </c>
      <c r="O127" s="33">
        <f t="shared" si="5"/>
        <v>24.639656810777502</v>
      </c>
      <c r="P127" s="33">
        <f t="shared" si="6"/>
        <v>26.583082974645798</v>
      </c>
      <c r="Q127" s="33">
        <f t="shared" si="7"/>
        <v>51.2227397854233</v>
      </c>
    </row>
    <row r="128" spans="1:17" ht="21.25" customHeight="1" x14ac:dyDescent="0.15">
      <c r="A128" s="44" t="s">
        <v>167</v>
      </c>
      <c r="B128" s="48" t="s">
        <v>72</v>
      </c>
      <c r="C128" s="48" t="s">
        <v>59</v>
      </c>
      <c r="D128" s="17">
        <v>32</v>
      </c>
      <c r="E128" s="17">
        <v>12</v>
      </c>
      <c r="F128" s="17">
        <v>9</v>
      </c>
      <c r="G128" s="17">
        <v>21</v>
      </c>
      <c r="H128" s="33"/>
      <c r="I128" s="42">
        <f>VLOOKUP($A128,Skaters!$A1:$L623,7,FALSE)</f>
        <v>45</v>
      </c>
      <c r="J128" s="33">
        <f>VLOOKUP($A128,Skaters!$A1:$L623,10,FALSE)</f>
        <v>16.7152080092315</v>
      </c>
      <c r="K128" s="33">
        <f>VLOOKUP($A128,Skaters!$A1:$L623,11,FALSE)</f>
        <v>13.434921595091099</v>
      </c>
      <c r="L128" s="33">
        <f>VLOOKUP($A128,Skaters!$A1:$L623,12,FALSE)</f>
        <v>30.1501296043227</v>
      </c>
      <c r="M128" s="33"/>
      <c r="N128" s="17">
        <f t="shared" si="4"/>
        <v>77</v>
      </c>
      <c r="O128" s="33">
        <f t="shared" si="5"/>
        <v>28.7152080092315</v>
      </c>
      <c r="P128" s="33">
        <f t="shared" si="6"/>
        <v>22.434921595091097</v>
      </c>
      <c r="Q128" s="33">
        <f t="shared" si="7"/>
        <v>51.1501296043227</v>
      </c>
    </row>
    <row r="129" spans="1:17" ht="21.25" customHeight="1" x14ac:dyDescent="0.15">
      <c r="A129" s="44" t="s">
        <v>210</v>
      </c>
      <c r="B129" s="48" t="s">
        <v>141</v>
      </c>
      <c r="C129" s="48" t="s">
        <v>63</v>
      </c>
      <c r="D129" s="17">
        <v>39</v>
      </c>
      <c r="E129" s="17">
        <v>7</v>
      </c>
      <c r="F129" s="17">
        <v>16</v>
      </c>
      <c r="G129" s="17">
        <v>23</v>
      </c>
      <c r="H129" s="33"/>
      <c r="I129" s="42">
        <f>VLOOKUP($A129,Skaters!$A1:$L623,7,FALSE)</f>
        <v>41</v>
      </c>
      <c r="J129" s="33">
        <f>VLOOKUP($A129,Skaters!$A1:$L623,10,FALSE)</f>
        <v>9.8019513167666492</v>
      </c>
      <c r="K129" s="33">
        <f>VLOOKUP($A129,Skaters!$A1:$L623,11,FALSE)</f>
        <v>18.319776505890001</v>
      </c>
      <c r="L129" s="33">
        <f>VLOOKUP($A129,Skaters!$A1:$L623,12,FALSE)</f>
        <v>28.121727822656599</v>
      </c>
      <c r="M129" s="33"/>
      <c r="N129" s="17">
        <f t="shared" si="4"/>
        <v>80</v>
      </c>
      <c r="O129" s="33">
        <f t="shared" si="5"/>
        <v>16.801951316766647</v>
      </c>
      <c r="P129" s="33">
        <f t="shared" si="6"/>
        <v>34.319776505890005</v>
      </c>
      <c r="Q129" s="33">
        <f t="shared" si="7"/>
        <v>51.121727822656595</v>
      </c>
    </row>
    <row r="130" spans="1:17" ht="21.25" customHeight="1" x14ac:dyDescent="0.2">
      <c r="A130" s="47" t="s">
        <v>208</v>
      </c>
      <c r="B130" s="38" t="s">
        <v>86</v>
      </c>
      <c r="C130" s="38" t="s">
        <v>103</v>
      </c>
      <c r="D130" s="17">
        <v>35</v>
      </c>
      <c r="E130" s="17">
        <v>12</v>
      </c>
      <c r="F130" s="17">
        <v>13</v>
      </c>
      <c r="G130" s="17">
        <v>25</v>
      </c>
      <c r="H130" s="33"/>
      <c r="I130" s="42">
        <f>VLOOKUP($A130,Skaters!$A1:$L623,7,FALSE)</f>
        <v>41</v>
      </c>
      <c r="J130" s="33">
        <f>VLOOKUP($A130,Skaters!$A1:$L623,10,FALSE)</f>
        <v>13.457389045304099</v>
      </c>
      <c r="K130" s="33">
        <f>VLOOKUP($A130,Skaters!$A1:$L623,11,FALSE)</f>
        <v>12.567039893380599</v>
      </c>
      <c r="L130" s="33">
        <f>VLOOKUP($A130,Skaters!$A1:$L623,12,FALSE)</f>
        <v>26.0244289386847</v>
      </c>
      <c r="M130" s="33"/>
      <c r="N130" s="17">
        <f t="shared" ref="N130:N193" si="8">I130+D130</f>
        <v>76</v>
      </c>
      <c r="O130" s="33">
        <f t="shared" ref="O130:O193" si="9">J130+E130</f>
        <v>25.457389045304097</v>
      </c>
      <c r="P130" s="33">
        <f t="shared" ref="P130:P193" si="10">K130+F130</f>
        <v>25.567039893380599</v>
      </c>
      <c r="Q130" s="33">
        <f t="shared" ref="Q130:Q193" si="11">L130+G130</f>
        <v>51.0244289386847</v>
      </c>
    </row>
    <row r="131" spans="1:17" ht="21.25" customHeight="1" x14ac:dyDescent="0.2">
      <c r="A131" s="47" t="s">
        <v>231</v>
      </c>
      <c r="B131" s="38" t="s">
        <v>100</v>
      </c>
      <c r="C131" s="38" t="s">
        <v>84</v>
      </c>
      <c r="D131" s="17">
        <v>33</v>
      </c>
      <c r="E131" s="17">
        <v>8</v>
      </c>
      <c r="F131" s="17">
        <v>18</v>
      </c>
      <c r="G131" s="17">
        <v>26</v>
      </c>
      <c r="H131" s="33"/>
      <c r="I131" s="42">
        <f>VLOOKUP($A131,Skaters!$A1:$L623,7,FALSE)</f>
        <v>40</v>
      </c>
      <c r="J131" s="33">
        <f>VLOOKUP($A131,Skaters!$A1:$L623,10,FALSE)</f>
        <v>6.6696089384071602</v>
      </c>
      <c r="K131" s="33">
        <f>VLOOKUP($A131,Skaters!$A1:$L623,11,FALSE)</f>
        <v>18.350320503234499</v>
      </c>
      <c r="L131" s="33">
        <f>VLOOKUP($A131,Skaters!$A1:$L623,12,FALSE)</f>
        <v>25.0199294416417</v>
      </c>
      <c r="M131" s="33"/>
      <c r="N131" s="17">
        <f t="shared" si="8"/>
        <v>73</v>
      </c>
      <c r="O131" s="33">
        <f t="shared" si="9"/>
        <v>14.66960893840716</v>
      </c>
      <c r="P131" s="33">
        <f t="shared" si="10"/>
        <v>36.350320503234499</v>
      </c>
      <c r="Q131" s="33">
        <f t="shared" si="11"/>
        <v>51.0199294416417</v>
      </c>
    </row>
    <row r="132" spans="1:17" ht="21.25" customHeight="1" x14ac:dyDescent="0.15">
      <c r="A132" s="44" t="s">
        <v>258</v>
      </c>
      <c r="B132" s="48" t="s">
        <v>62</v>
      </c>
      <c r="C132" s="48" t="s">
        <v>66</v>
      </c>
      <c r="D132" s="17">
        <v>38</v>
      </c>
      <c r="E132" s="17">
        <v>9</v>
      </c>
      <c r="F132" s="17">
        <v>15</v>
      </c>
      <c r="G132" s="17">
        <v>24</v>
      </c>
      <c r="H132" s="33"/>
      <c r="I132" s="42">
        <f>VLOOKUP($A132,Skaters!$A1:$L623,7,FALSE)</f>
        <v>44</v>
      </c>
      <c r="J132" s="33">
        <f>VLOOKUP($A132,Skaters!$A1:$L623,10,FALSE)</f>
        <v>12.4615606676926</v>
      </c>
      <c r="K132" s="33">
        <f>VLOOKUP($A132,Skaters!$A1:$L623,11,FALSE)</f>
        <v>14.557295078656701</v>
      </c>
      <c r="L132" s="33">
        <f>VLOOKUP($A132,Skaters!$A1:$L623,12,FALSE)</f>
        <v>27.018855746349299</v>
      </c>
      <c r="M132" s="33"/>
      <c r="N132" s="17">
        <f t="shared" si="8"/>
        <v>82</v>
      </c>
      <c r="O132" s="33">
        <f t="shared" si="9"/>
        <v>21.461560667692602</v>
      </c>
      <c r="P132" s="33">
        <f t="shared" si="10"/>
        <v>29.557295078656701</v>
      </c>
      <c r="Q132" s="33">
        <f t="shared" si="11"/>
        <v>51.018855746349303</v>
      </c>
    </row>
    <row r="133" spans="1:17" ht="21.25" customHeight="1" x14ac:dyDescent="0.2">
      <c r="A133" s="47" t="s">
        <v>214</v>
      </c>
      <c r="B133" s="38" t="s">
        <v>100</v>
      </c>
      <c r="C133" s="38" t="s">
        <v>84</v>
      </c>
      <c r="D133" s="17">
        <v>42</v>
      </c>
      <c r="E133" s="17">
        <v>4</v>
      </c>
      <c r="F133" s="17">
        <v>23</v>
      </c>
      <c r="G133" s="17">
        <v>27</v>
      </c>
      <c r="H133" s="33"/>
      <c r="I133" s="42">
        <f>VLOOKUP($A133,Skaters!$A1:$L623,7,FALSE)</f>
        <v>40</v>
      </c>
      <c r="J133" s="33">
        <f>VLOOKUP($A133,Skaters!$A1:$L623,10,FALSE)</f>
        <v>5.0291429970941604</v>
      </c>
      <c r="K133" s="33">
        <f>VLOOKUP($A133,Skaters!$A1:$L623,11,FALSE)</f>
        <v>18.942034336752801</v>
      </c>
      <c r="L133" s="33">
        <f>VLOOKUP($A133,Skaters!$A1:$L623,12,FALSE)</f>
        <v>23.971177333846999</v>
      </c>
      <c r="M133" s="33"/>
      <c r="N133" s="17">
        <f t="shared" si="8"/>
        <v>82</v>
      </c>
      <c r="O133" s="33">
        <f t="shared" si="9"/>
        <v>9.0291429970941604</v>
      </c>
      <c r="P133" s="33">
        <f t="shared" si="10"/>
        <v>41.942034336752798</v>
      </c>
      <c r="Q133" s="33">
        <f t="shared" si="11"/>
        <v>50.971177333846995</v>
      </c>
    </row>
    <row r="134" spans="1:17" ht="21.25" customHeight="1" x14ac:dyDescent="0.15">
      <c r="A134" s="44" t="s">
        <v>195</v>
      </c>
      <c r="B134" s="45" t="s">
        <v>98</v>
      </c>
      <c r="C134" s="45" t="s">
        <v>73</v>
      </c>
      <c r="D134" s="17">
        <v>26</v>
      </c>
      <c r="E134" s="17">
        <v>5</v>
      </c>
      <c r="F134" s="17">
        <v>14</v>
      </c>
      <c r="G134" s="17">
        <v>19</v>
      </c>
      <c r="H134" s="33"/>
      <c r="I134" s="42">
        <f>VLOOKUP($A134,Skaters!$A1:$L623,7,FALSE)</f>
        <v>47</v>
      </c>
      <c r="J134" s="33">
        <f>VLOOKUP($A134,Skaters!$A1:$L623,10,FALSE)</f>
        <v>13.486406872863901</v>
      </c>
      <c r="K134" s="33">
        <f>VLOOKUP($A134,Skaters!$A1:$L623,11,FALSE)</f>
        <v>18.4418313002537</v>
      </c>
      <c r="L134" s="33">
        <f>VLOOKUP($A134,Skaters!$A1:$L623,12,FALSE)</f>
        <v>31.928238173117599</v>
      </c>
      <c r="M134" s="33"/>
      <c r="N134" s="17">
        <f t="shared" si="8"/>
        <v>73</v>
      </c>
      <c r="O134" s="33">
        <f t="shared" si="9"/>
        <v>18.486406872863903</v>
      </c>
      <c r="P134" s="33">
        <f t="shared" si="10"/>
        <v>32.441831300253696</v>
      </c>
      <c r="Q134" s="33">
        <f t="shared" si="11"/>
        <v>50.928238173117599</v>
      </c>
    </row>
    <row r="135" spans="1:17" ht="21.25" customHeight="1" x14ac:dyDescent="0.15">
      <c r="A135" s="44" t="s">
        <v>221</v>
      </c>
      <c r="B135" s="45" t="s">
        <v>153</v>
      </c>
      <c r="C135" s="45" t="s">
        <v>84</v>
      </c>
      <c r="D135" s="17">
        <v>42</v>
      </c>
      <c r="E135" s="17">
        <v>3</v>
      </c>
      <c r="F135" s="17">
        <v>23</v>
      </c>
      <c r="G135" s="17">
        <v>26</v>
      </c>
      <c r="H135" s="33"/>
      <c r="I135" s="42">
        <f>VLOOKUP($A135,Skaters!$A1:$L623,7,FALSE)</f>
        <v>40</v>
      </c>
      <c r="J135" s="33">
        <f>VLOOKUP($A135,Skaters!$A1:$L623,10,FALSE)</f>
        <v>3.1743555401213102</v>
      </c>
      <c r="K135" s="33">
        <f>VLOOKUP($A135,Skaters!$A1:$L623,11,FALSE)</f>
        <v>21.6369933842347</v>
      </c>
      <c r="L135" s="33">
        <f>VLOOKUP($A135,Skaters!$A1:$L623,12,FALSE)</f>
        <v>24.8113489243561</v>
      </c>
      <c r="M135" s="33"/>
      <c r="N135" s="17">
        <f t="shared" si="8"/>
        <v>82</v>
      </c>
      <c r="O135" s="33">
        <f t="shared" si="9"/>
        <v>6.1743555401213097</v>
      </c>
      <c r="P135" s="33">
        <f t="shared" si="10"/>
        <v>44.6369933842347</v>
      </c>
      <c r="Q135" s="33">
        <f t="shared" si="11"/>
        <v>50.811348924356096</v>
      </c>
    </row>
    <row r="136" spans="1:17" ht="21.25" customHeight="1" x14ac:dyDescent="0.15">
      <c r="A136" s="37" t="s">
        <v>240</v>
      </c>
      <c r="B136" s="38" t="s">
        <v>81</v>
      </c>
      <c r="C136" s="38" t="s">
        <v>103</v>
      </c>
      <c r="D136" s="17">
        <v>34</v>
      </c>
      <c r="E136" s="17">
        <v>8</v>
      </c>
      <c r="F136" s="17">
        <v>14</v>
      </c>
      <c r="G136" s="17">
        <v>22</v>
      </c>
      <c r="H136" s="33"/>
      <c r="I136" s="42">
        <f>VLOOKUP($A136,Skaters!$A1:$L623,7,FALSE)</f>
        <v>44</v>
      </c>
      <c r="J136" s="33">
        <f>VLOOKUP($A136,Skaters!$A1:$L623,10,FALSE)</f>
        <v>10.8668694304714</v>
      </c>
      <c r="K136" s="33">
        <f>VLOOKUP($A136,Skaters!$A1:$L623,11,FALSE)</f>
        <v>17.8286881224988</v>
      </c>
      <c r="L136" s="33">
        <f>VLOOKUP($A136,Skaters!$A1:$L623,12,FALSE)</f>
        <v>28.6955575529702</v>
      </c>
      <c r="M136" s="33"/>
      <c r="N136" s="17">
        <f t="shared" si="8"/>
        <v>78</v>
      </c>
      <c r="O136" s="33">
        <f t="shared" si="9"/>
        <v>18.8668694304714</v>
      </c>
      <c r="P136" s="33">
        <f t="shared" si="10"/>
        <v>31.8286881224988</v>
      </c>
      <c r="Q136" s="33">
        <f t="shared" si="11"/>
        <v>50.6955575529702</v>
      </c>
    </row>
    <row r="137" spans="1:17" ht="21.25" customHeight="1" x14ac:dyDescent="0.15">
      <c r="A137" s="44" t="s">
        <v>188</v>
      </c>
      <c r="B137" s="45" t="s">
        <v>94</v>
      </c>
      <c r="C137" s="45" t="s">
        <v>84</v>
      </c>
      <c r="D137" s="17">
        <v>33</v>
      </c>
      <c r="E137" s="17">
        <v>1</v>
      </c>
      <c r="F137" s="17">
        <v>21</v>
      </c>
      <c r="G137" s="17">
        <v>22</v>
      </c>
      <c r="H137" s="33"/>
      <c r="I137" s="42">
        <f>VLOOKUP($A137,Skaters!$A1:$L623,7,FALSE)</f>
        <v>44</v>
      </c>
      <c r="J137" s="33">
        <f>VLOOKUP($A137,Skaters!$A1:$L623,10,FALSE)</f>
        <v>4.0663640026385597</v>
      </c>
      <c r="K137" s="33">
        <f>VLOOKUP($A137,Skaters!$A1:$L623,11,FALSE)</f>
        <v>24.5999659103291</v>
      </c>
      <c r="L137" s="33">
        <f>VLOOKUP($A137,Skaters!$A1:$L623,12,FALSE)</f>
        <v>28.666329912967701</v>
      </c>
      <c r="M137" s="33"/>
      <c r="N137" s="17">
        <f t="shared" si="8"/>
        <v>77</v>
      </c>
      <c r="O137" s="33">
        <f t="shared" si="9"/>
        <v>5.0663640026385597</v>
      </c>
      <c r="P137" s="33">
        <f t="shared" si="10"/>
        <v>45.599965910329104</v>
      </c>
      <c r="Q137" s="33">
        <f t="shared" si="11"/>
        <v>50.666329912967697</v>
      </c>
    </row>
    <row r="138" spans="1:17" ht="21.25" customHeight="1" x14ac:dyDescent="0.15">
      <c r="A138" s="44" t="s">
        <v>202</v>
      </c>
      <c r="B138" s="45" t="s">
        <v>119</v>
      </c>
      <c r="C138" s="45" t="s">
        <v>59</v>
      </c>
      <c r="D138" s="17">
        <v>38</v>
      </c>
      <c r="E138" s="17">
        <v>13</v>
      </c>
      <c r="F138" s="17">
        <v>10</v>
      </c>
      <c r="G138" s="17">
        <v>23</v>
      </c>
      <c r="H138" s="33"/>
      <c r="I138" s="42">
        <f>VLOOKUP($A138,Skaters!$A1:$L623,7,FALSE)</f>
        <v>41</v>
      </c>
      <c r="J138" s="33">
        <f>VLOOKUP($A138,Skaters!$A1:$L623,10,FALSE)</f>
        <v>13.414876988086901</v>
      </c>
      <c r="K138" s="33">
        <f>VLOOKUP($A138,Skaters!$A1:$L623,11,FALSE)</f>
        <v>14.215193844024601</v>
      </c>
      <c r="L138" s="33">
        <f>VLOOKUP($A138,Skaters!$A1:$L623,12,FALSE)</f>
        <v>27.630070832111699</v>
      </c>
      <c r="M138" s="33"/>
      <c r="N138" s="17">
        <f t="shared" si="8"/>
        <v>79</v>
      </c>
      <c r="O138" s="33">
        <f t="shared" si="9"/>
        <v>26.414876988086903</v>
      </c>
      <c r="P138" s="33">
        <f t="shared" si="10"/>
        <v>24.215193844024601</v>
      </c>
      <c r="Q138" s="33">
        <f t="shared" si="11"/>
        <v>50.630070832111699</v>
      </c>
    </row>
    <row r="139" spans="1:17" ht="21.25" customHeight="1" x14ac:dyDescent="0.15">
      <c r="A139" s="44" t="s">
        <v>212</v>
      </c>
      <c r="B139" s="48" t="s">
        <v>122</v>
      </c>
      <c r="C139" s="48" t="s">
        <v>84</v>
      </c>
      <c r="D139" s="17">
        <v>36</v>
      </c>
      <c r="E139" s="17">
        <v>6</v>
      </c>
      <c r="F139" s="17">
        <v>18</v>
      </c>
      <c r="G139" s="17">
        <v>24</v>
      </c>
      <c r="H139" s="33"/>
      <c r="I139" s="42">
        <f>VLOOKUP($A139,Skaters!$A1:$L623,7,FALSE)</f>
        <v>41</v>
      </c>
      <c r="J139" s="33">
        <f>VLOOKUP($A139,Skaters!$A1:$L623,10,FALSE)</f>
        <v>4.5123971313474298</v>
      </c>
      <c r="K139" s="33">
        <f>VLOOKUP($A139,Skaters!$A1:$L623,11,FALSE)</f>
        <v>22.018713815454301</v>
      </c>
      <c r="L139" s="33">
        <f>VLOOKUP($A139,Skaters!$A1:$L623,12,FALSE)</f>
        <v>26.531110946801601</v>
      </c>
      <c r="M139" s="33"/>
      <c r="N139" s="17">
        <f t="shared" si="8"/>
        <v>77</v>
      </c>
      <c r="O139" s="33">
        <f t="shared" si="9"/>
        <v>10.512397131347431</v>
      </c>
      <c r="P139" s="33">
        <f t="shared" si="10"/>
        <v>40.018713815454305</v>
      </c>
      <c r="Q139" s="33">
        <f t="shared" si="11"/>
        <v>50.531110946801604</v>
      </c>
    </row>
    <row r="140" spans="1:17" ht="21.25" customHeight="1" x14ac:dyDescent="0.15">
      <c r="A140" s="44" t="s">
        <v>247</v>
      </c>
      <c r="B140" s="45" t="s">
        <v>119</v>
      </c>
      <c r="C140" s="45" t="s">
        <v>73</v>
      </c>
      <c r="D140" s="17">
        <v>37</v>
      </c>
      <c r="E140" s="17">
        <v>10</v>
      </c>
      <c r="F140" s="17">
        <v>14</v>
      </c>
      <c r="G140" s="17">
        <v>24</v>
      </c>
      <c r="H140" s="33"/>
      <c r="I140" s="42">
        <f>VLOOKUP($A140,Skaters!$A1:$L623,7,FALSE)</f>
        <v>41</v>
      </c>
      <c r="J140" s="33">
        <f>VLOOKUP($A140,Skaters!$A1:$L623,10,FALSE)</f>
        <v>10.6318535033913</v>
      </c>
      <c r="K140" s="33">
        <f>VLOOKUP($A140,Skaters!$A1:$L623,11,FALSE)</f>
        <v>15.475515101736301</v>
      </c>
      <c r="L140" s="33">
        <f>VLOOKUP($A140,Skaters!$A1:$L623,12,FALSE)</f>
        <v>26.1073686051277</v>
      </c>
      <c r="M140" s="33"/>
      <c r="N140" s="17">
        <f t="shared" si="8"/>
        <v>78</v>
      </c>
      <c r="O140" s="33">
        <f t="shared" si="9"/>
        <v>20.631853503391298</v>
      </c>
      <c r="P140" s="33">
        <f t="shared" si="10"/>
        <v>29.475515101736299</v>
      </c>
      <c r="Q140" s="33">
        <f t="shared" si="11"/>
        <v>50.107368605127704</v>
      </c>
    </row>
    <row r="141" spans="1:17" ht="21.25" customHeight="1" x14ac:dyDescent="0.15">
      <c r="A141" s="44" t="s">
        <v>164</v>
      </c>
      <c r="B141" s="45" t="s">
        <v>141</v>
      </c>
      <c r="C141" s="45" t="s">
        <v>59</v>
      </c>
      <c r="D141" s="17">
        <v>29</v>
      </c>
      <c r="E141" s="17">
        <v>6</v>
      </c>
      <c r="F141" s="17">
        <v>11</v>
      </c>
      <c r="G141" s="17">
        <v>17</v>
      </c>
      <c r="H141" s="33"/>
      <c r="I141" s="42">
        <f>VLOOKUP($A141,Skaters!$A1:$L623,7,FALSE)</f>
        <v>41</v>
      </c>
      <c r="J141" s="33">
        <f>VLOOKUP($A141,Skaters!$A1:$L623,10,FALSE)</f>
        <v>13.225574975056</v>
      </c>
      <c r="K141" s="33">
        <f>VLOOKUP($A141,Skaters!$A1:$L623,11,FALSE)</f>
        <v>19.852045395634299</v>
      </c>
      <c r="L141" s="33">
        <f>VLOOKUP($A141,Skaters!$A1:$L623,12,FALSE)</f>
        <v>33.077620370690298</v>
      </c>
      <c r="M141" s="33"/>
      <c r="N141" s="17">
        <f t="shared" si="8"/>
        <v>70</v>
      </c>
      <c r="O141" s="33">
        <f t="shared" si="9"/>
        <v>19.225574975055999</v>
      </c>
      <c r="P141" s="33">
        <f t="shared" si="10"/>
        <v>30.852045395634299</v>
      </c>
      <c r="Q141" s="33">
        <f t="shared" si="11"/>
        <v>50.077620370690298</v>
      </c>
    </row>
    <row r="142" spans="1:17" ht="21.25" customHeight="1" x14ac:dyDescent="0.15">
      <c r="A142" s="44" t="s">
        <v>160</v>
      </c>
      <c r="B142" s="48" t="s">
        <v>119</v>
      </c>
      <c r="C142" s="48" t="s">
        <v>63</v>
      </c>
      <c r="D142" s="17">
        <v>35</v>
      </c>
      <c r="E142" s="17">
        <v>10</v>
      </c>
      <c r="F142" s="17">
        <v>9</v>
      </c>
      <c r="G142" s="17">
        <v>19</v>
      </c>
      <c r="H142" s="33"/>
      <c r="I142" s="42">
        <f>VLOOKUP($A142,Skaters!$A1:$L623,7,FALSE)</f>
        <v>41</v>
      </c>
      <c r="J142" s="33">
        <f>VLOOKUP($A142,Skaters!$A1:$L623,10,FALSE)</f>
        <v>14.088279348050699</v>
      </c>
      <c r="K142" s="33">
        <f>VLOOKUP($A142,Skaters!$A1:$L623,11,FALSE)</f>
        <v>16.8980842852839</v>
      </c>
      <c r="L142" s="33">
        <f>VLOOKUP($A142,Skaters!$A1:$L623,12,FALSE)</f>
        <v>30.986363633334602</v>
      </c>
      <c r="M142" s="33"/>
      <c r="N142" s="17">
        <f t="shared" si="8"/>
        <v>76</v>
      </c>
      <c r="O142" s="33">
        <f t="shared" si="9"/>
        <v>24.088279348050698</v>
      </c>
      <c r="P142" s="33">
        <f t="shared" si="10"/>
        <v>25.8980842852839</v>
      </c>
      <c r="Q142" s="33">
        <f t="shared" si="11"/>
        <v>49.986363633334605</v>
      </c>
    </row>
    <row r="143" spans="1:17" ht="21.25" customHeight="1" x14ac:dyDescent="0.15">
      <c r="A143" s="44" t="s">
        <v>305</v>
      </c>
      <c r="B143" s="45" t="s">
        <v>70</v>
      </c>
      <c r="C143" s="45" t="s">
        <v>103</v>
      </c>
      <c r="D143" s="17">
        <v>38</v>
      </c>
      <c r="E143" s="17">
        <v>11</v>
      </c>
      <c r="F143" s="17">
        <v>15</v>
      </c>
      <c r="G143" s="17">
        <v>26</v>
      </c>
      <c r="H143" s="33"/>
      <c r="I143" s="42">
        <f>VLOOKUP($A143,Skaters!$A1:$L623,7,FALSE)</f>
        <v>39</v>
      </c>
      <c r="J143" s="33">
        <f>VLOOKUP($A143,Skaters!$A1:$L623,10,FALSE)</f>
        <v>9.6537914917772998</v>
      </c>
      <c r="K143" s="33">
        <f>VLOOKUP($A143,Skaters!$A1:$L623,11,FALSE)</f>
        <v>14.0364792652361</v>
      </c>
      <c r="L143" s="33">
        <f>VLOOKUP($A143,Skaters!$A1:$L623,12,FALSE)</f>
        <v>23.690270757013401</v>
      </c>
      <c r="M143" s="33"/>
      <c r="N143" s="17">
        <f t="shared" si="8"/>
        <v>77</v>
      </c>
      <c r="O143" s="33">
        <f t="shared" si="9"/>
        <v>20.653791491777298</v>
      </c>
      <c r="P143" s="33">
        <f t="shared" si="10"/>
        <v>29.0364792652361</v>
      </c>
      <c r="Q143" s="33">
        <f t="shared" si="11"/>
        <v>49.690270757013401</v>
      </c>
    </row>
    <row r="144" spans="1:17" ht="21.25" customHeight="1" x14ac:dyDescent="0.2">
      <c r="A144" s="47" t="s">
        <v>161</v>
      </c>
      <c r="B144" s="38" t="s">
        <v>127</v>
      </c>
      <c r="C144" s="38" t="s">
        <v>59</v>
      </c>
      <c r="D144" s="17">
        <v>25</v>
      </c>
      <c r="E144" s="17">
        <v>13</v>
      </c>
      <c r="F144" s="17">
        <v>4</v>
      </c>
      <c r="G144" s="17">
        <v>17</v>
      </c>
      <c r="H144" s="33"/>
      <c r="I144" s="42">
        <f>VLOOKUP($A144,Skaters!$A1:$L623,7,FALSE)</f>
        <v>48</v>
      </c>
      <c r="J144" s="33">
        <f>VLOOKUP($A144,Skaters!$A1:$L623,10,FALSE)</f>
        <v>18.6119247919525</v>
      </c>
      <c r="K144" s="33">
        <f>VLOOKUP($A144,Skaters!$A1:$L623,11,FALSE)</f>
        <v>14.0024513629875</v>
      </c>
      <c r="L144" s="33">
        <f>VLOOKUP($A144,Skaters!$A1:$L623,12,FALSE)</f>
        <v>32.614376154939997</v>
      </c>
      <c r="M144" s="33"/>
      <c r="N144" s="17">
        <f t="shared" si="8"/>
        <v>73</v>
      </c>
      <c r="O144" s="33">
        <f t="shared" si="9"/>
        <v>31.6119247919525</v>
      </c>
      <c r="P144" s="33">
        <f t="shared" si="10"/>
        <v>18.0024513629875</v>
      </c>
      <c r="Q144" s="33">
        <f t="shared" si="11"/>
        <v>49.614376154939997</v>
      </c>
    </row>
    <row r="145" spans="1:17" ht="21.25" customHeight="1" x14ac:dyDescent="0.15">
      <c r="A145" s="44" t="s">
        <v>219</v>
      </c>
      <c r="B145" s="48" t="s">
        <v>135</v>
      </c>
      <c r="C145" s="48" t="s">
        <v>73</v>
      </c>
      <c r="D145" s="17">
        <v>35</v>
      </c>
      <c r="E145" s="17">
        <v>10</v>
      </c>
      <c r="F145" s="17">
        <v>15</v>
      </c>
      <c r="G145" s="17">
        <v>25</v>
      </c>
      <c r="H145" s="33"/>
      <c r="I145" s="42">
        <f>VLOOKUP($A145,Skaters!$A1:$L623,7,FALSE)</f>
        <v>40</v>
      </c>
      <c r="J145" s="33">
        <f>VLOOKUP($A145,Skaters!$A1:$L623,10,FALSE)</f>
        <v>10.493535308613801</v>
      </c>
      <c r="K145" s="33">
        <f>VLOOKUP($A145,Skaters!$A1:$L623,11,FALSE)</f>
        <v>14.0689011081611</v>
      </c>
      <c r="L145" s="33">
        <f>VLOOKUP($A145,Skaters!$A1:$L623,12,FALSE)</f>
        <v>24.562436416775</v>
      </c>
      <c r="M145" s="33"/>
      <c r="N145" s="17">
        <f t="shared" si="8"/>
        <v>75</v>
      </c>
      <c r="O145" s="33">
        <f t="shared" si="9"/>
        <v>20.493535308613801</v>
      </c>
      <c r="P145" s="33">
        <f t="shared" si="10"/>
        <v>29.0689011081611</v>
      </c>
      <c r="Q145" s="33">
        <f t="shared" si="11"/>
        <v>49.562436416775</v>
      </c>
    </row>
    <row r="146" spans="1:17" ht="21.25" customHeight="1" x14ac:dyDescent="0.15">
      <c r="A146" s="37" t="s">
        <v>218</v>
      </c>
      <c r="B146" s="38" t="s">
        <v>119</v>
      </c>
      <c r="C146" s="38" t="s">
        <v>59</v>
      </c>
      <c r="D146" s="17">
        <v>41</v>
      </c>
      <c r="E146" s="17">
        <v>9</v>
      </c>
      <c r="F146" s="17">
        <v>12</v>
      </c>
      <c r="G146" s="17">
        <v>21</v>
      </c>
      <c r="H146" s="33"/>
      <c r="I146" s="42">
        <f>VLOOKUP($A146,Skaters!$A1:$L623,7,FALSE)</f>
        <v>41</v>
      </c>
      <c r="J146" s="33">
        <f>VLOOKUP($A146,Skaters!$A1:$L623,10,FALSE)</f>
        <v>12.1288501781157</v>
      </c>
      <c r="K146" s="33">
        <f>VLOOKUP($A146,Skaters!$A1:$L623,11,FALSE)</f>
        <v>16.130014115687601</v>
      </c>
      <c r="L146" s="33">
        <f>VLOOKUP($A146,Skaters!$A1:$L623,12,FALSE)</f>
        <v>28.258864293803299</v>
      </c>
      <c r="M146" s="33"/>
      <c r="N146" s="17">
        <f t="shared" si="8"/>
        <v>82</v>
      </c>
      <c r="O146" s="33">
        <f t="shared" si="9"/>
        <v>21.128850178115698</v>
      </c>
      <c r="P146" s="33">
        <f t="shared" si="10"/>
        <v>28.130014115687601</v>
      </c>
      <c r="Q146" s="33">
        <f t="shared" si="11"/>
        <v>49.258864293803299</v>
      </c>
    </row>
    <row r="147" spans="1:17" ht="21.25" customHeight="1" x14ac:dyDescent="0.2">
      <c r="A147" s="47" t="s">
        <v>252</v>
      </c>
      <c r="B147" s="38" t="s">
        <v>127</v>
      </c>
      <c r="C147" s="38" t="s">
        <v>73</v>
      </c>
      <c r="D147" s="17">
        <v>29</v>
      </c>
      <c r="E147" s="17">
        <v>3</v>
      </c>
      <c r="F147" s="17">
        <v>15</v>
      </c>
      <c r="G147" s="17">
        <v>18</v>
      </c>
      <c r="H147" s="33"/>
      <c r="I147" s="42">
        <f>VLOOKUP($A147,Skaters!$A1:$L623,7,FALSE)</f>
        <v>48</v>
      </c>
      <c r="J147" s="33">
        <f>VLOOKUP($A147,Skaters!$A1:$L623,10,FALSE)</f>
        <v>8.2092608338868605</v>
      </c>
      <c r="K147" s="33">
        <f>VLOOKUP($A147,Skaters!$A1:$L623,11,FALSE)</f>
        <v>22.462269954665</v>
      </c>
      <c r="L147" s="33">
        <f>VLOOKUP($A147,Skaters!$A1:$L623,12,FALSE)</f>
        <v>30.671530788551902</v>
      </c>
      <c r="M147" s="33"/>
      <c r="N147" s="17">
        <f t="shared" si="8"/>
        <v>77</v>
      </c>
      <c r="O147" s="33">
        <f t="shared" si="9"/>
        <v>11.20926083388686</v>
      </c>
      <c r="P147" s="33">
        <f t="shared" si="10"/>
        <v>37.462269954665004</v>
      </c>
      <c r="Q147" s="33">
        <f t="shared" si="11"/>
        <v>48.671530788551905</v>
      </c>
    </row>
    <row r="148" spans="1:17" ht="21.25" customHeight="1" x14ac:dyDescent="0.15">
      <c r="A148" s="44" t="s">
        <v>255</v>
      </c>
      <c r="B148" s="48" t="s">
        <v>216</v>
      </c>
      <c r="C148" s="48" t="s">
        <v>59</v>
      </c>
      <c r="D148" s="17">
        <v>35</v>
      </c>
      <c r="E148" s="17">
        <v>2</v>
      </c>
      <c r="F148" s="17">
        <v>22</v>
      </c>
      <c r="G148" s="17">
        <v>24</v>
      </c>
      <c r="H148" s="33"/>
      <c r="I148" s="42">
        <f>VLOOKUP($A148,Skaters!$A1:$L623,7,FALSE)</f>
        <v>39</v>
      </c>
      <c r="J148" s="33">
        <f>VLOOKUP($A148,Skaters!$A1:$L623,10,FALSE)</f>
        <v>5.9320416157448896</v>
      </c>
      <c r="K148" s="33">
        <f>VLOOKUP($A148,Skaters!$A1:$L623,11,FALSE)</f>
        <v>18.726967059728999</v>
      </c>
      <c r="L148" s="33">
        <f>VLOOKUP($A148,Skaters!$A1:$L623,12,FALSE)</f>
        <v>24.659008675473899</v>
      </c>
      <c r="M148" s="33"/>
      <c r="N148" s="17">
        <f t="shared" si="8"/>
        <v>74</v>
      </c>
      <c r="O148" s="33">
        <f t="shared" si="9"/>
        <v>7.9320416157448896</v>
      </c>
      <c r="P148" s="33">
        <f t="shared" si="10"/>
        <v>40.726967059728999</v>
      </c>
      <c r="Q148" s="33">
        <f t="shared" si="11"/>
        <v>48.659008675473899</v>
      </c>
    </row>
    <row r="149" spans="1:17" ht="21.25" customHeight="1" x14ac:dyDescent="0.15">
      <c r="A149" s="44" t="s">
        <v>148</v>
      </c>
      <c r="B149" s="45" t="s">
        <v>98</v>
      </c>
      <c r="C149" s="45" t="s">
        <v>84</v>
      </c>
      <c r="D149" s="17">
        <v>35</v>
      </c>
      <c r="E149" s="17">
        <v>2</v>
      </c>
      <c r="F149" s="17">
        <v>18</v>
      </c>
      <c r="G149" s="17">
        <v>20</v>
      </c>
      <c r="H149" s="33"/>
      <c r="I149" s="42">
        <f>VLOOKUP($A149,Skaters!$A1:$L623,7,FALSE)</f>
        <v>47</v>
      </c>
      <c r="J149" s="33">
        <f>VLOOKUP($A149,Skaters!$A1:$L623,10,FALSE)</f>
        <v>4.3180376217154102</v>
      </c>
      <c r="K149" s="33">
        <f>VLOOKUP($A149,Skaters!$A1:$L623,11,FALSE)</f>
        <v>24.318982693048099</v>
      </c>
      <c r="L149" s="33">
        <f>VLOOKUP($A149,Skaters!$A1:$L623,12,FALSE)</f>
        <v>28.6370203147636</v>
      </c>
      <c r="M149" s="33"/>
      <c r="N149" s="17">
        <f t="shared" si="8"/>
        <v>82</v>
      </c>
      <c r="O149" s="33">
        <f t="shared" si="9"/>
        <v>6.3180376217154102</v>
      </c>
      <c r="P149" s="33">
        <f t="shared" si="10"/>
        <v>42.318982693048099</v>
      </c>
      <c r="Q149" s="33">
        <f t="shared" si="11"/>
        <v>48.637020314763603</v>
      </c>
    </row>
    <row r="150" spans="1:17" ht="21.25" customHeight="1" x14ac:dyDescent="0.15">
      <c r="A150" s="44" t="s">
        <v>235</v>
      </c>
      <c r="B150" s="48" t="s">
        <v>78</v>
      </c>
      <c r="C150" s="48" t="s">
        <v>73</v>
      </c>
      <c r="D150" s="17">
        <v>36</v>
      </c>
      <c r="E150" s="17">
        <v>18</v>
      </c>
      <c r="F150" s="17">
        <v>4</v>
      </c>
      <c r="G150" s="17">
        <v>22</v>
      </c>
      <c r="H150" s="33"/>
      <c r="I150" s="42">
        <f>VLOOKUP($A150,Skaters!$A1:$L623,7,FALSE)</f>
        <v>46</v>
      </c>
      <c r="J150" s="33">
        <f>VLOOKUP($A150,Skaters!$A1:$L623,10,FALSE)</f>
        <v>16.876437025034701</v>
      </c>
      <c r="K150" s="33">
        <f>VLOOKUP($A150,Skaters!$A1:$L623,11,FALSE)</f>
        <v>9.7432914309610101</v>
      </c>
      <c r="L150" s="33">
        <f>VLOOKUP($A150,Skaters!$A1:$L623,12,FALSE)</f>
        <v>26.619728455995698</v>
      </c>
      <c r="M150" s="33"/>
      <c r="N150" s="17">
        <f t="shared" si="8"/>
        <v>82</v>
      </c>
      <c r="O150" s="33">
        <f t="shared" si="9"/>
        <v>34.876437025034704</v>
      </c>
      <c r="P150" s="33">
        <f t="shared" si="10"/>
        <v>13.74329143096101</v>
      </c>
      <c r="Q150" s="33">
        <f t="shared" si="11"/>
        <v>48.619728455995698</v>
      </c>
    </row>
    <row r="151" spans="1:17" ht="21.25" customHeight="1" x14ac:dyDescent="0.15">
      <c r="A151" s="44" t="s">
        <v>246</v>
      </c>
      <c r="B151" s="48" t="s">
        <v>163</v>
      </c>
      <c r="C151" s="48" t="s">
        <v>84</v>
      </c>
      <c r="D151" s="17">
        <v>40</v>
      </c>
      <c r="E151" s="17">
        <v>7</v>
      </c>
      <c r="F151" s="17">
        <v>18</v>
      </c>
      <c r="G151" s="17">
        <v>25</v>
      </c>
      <c r="H151" s="33"/>
      <c r="I151" s="42">
        <f>VLOOKUP($A151,Skaters!$A1:$L623,7,FALSE)</f>
        <v>42</v>
      </c>
      <c r="J151" s="33">
        <f>VLOOKUP($A151,Skaters!$A1:$L623,10,FALSE)</f>
        <v>7.6249645957632</v>
      </c>
      <c r="K151" s="33">
        <f>VLOOKUP($A151,Skaters!$A1:$L623,11,FALSE)</f>
        <v>15.977321152443199</v>
      </c>
      <c r="L151" s="33">
        <f>VLOOKUP($A151,Skaters!$A1:$L623,12,FALSE)</f>
        <v>23.602285748206398</v>
      </c>
      <c r="M151" s="33"/>
      <c r="N151" s="17">
        <f t="shared" si="8"/>
        <v>82</v>
      </c>
      <c r="O151" s="33">
        <f t="shared" si="9"/>
        <v>14.624964595763199</v>
      </c>
      <c r="P151" s="33">
        <f t="shared" si="10"/>
        <v>33.977321152443196</v>
      </c>
      <c r="Q151" s="33">
        <f t="shared" si="11"/>
        <v>48.602285748206398</v>
      </c>
    </row>
    <row r="152" spans="1:17" ht="21.25" customHeight="1" x14ac:dyDescent="0.2">
      <c r="A152" s="47" t="s">
        <v>227</v>
      </c>
      <c r="B152" s="38" t="s">
        <v>135</v>
      </c>
      <c r="C152" s="38" t="s">
        <v>73</v>
      </c>
      <c r="D152" s="17">
        <v>39</v>
      </c>
      <c r="E152" s="17">
        <v>17</v>
      </c>
      <c r="F152" s="17">
        <v>7</v>
      </c>
      <c r="G152" s="17">
        <v>24</v>
      </c>
      <c r="H152" s="33"/>
      <c r="I152" s="42">
        <f>VLOOKUP($A152,Skaters!$A1:$L623,7,FALSE)</f>
        <v>40</v>
      </c>
      <c r="J152" s="33">
        <f>VLOOKUP($A152,Skaters!$A1:$L623,10,FALSE)</f>
        <v>13.242863247605699</v>
      </c>
      <c r="K152" s="33">
        <f>VLOOKUP($A152,Skaters!$A1:$L623,11,FALSE)</f>
        <v>11.287079049762999</v>
      </c>
      <c r="L152" s="33">
        <f>VLOOKUP($A152,Skaters!$A1:$L623,12,FALSE)</f>
        <v>24.529942297368699</v>
      </c>
      <c r="M152" s="33"/>
      <c r="N152" s="17">
        <f t="shared" si="8"/>
        <v>79</v>
      </c>
      <c r="O152" s="33">
        <f t="shared" si="9"/>
        <v>30.242863247605698</v>
      </c>
      <c r="P152" s="33">
        <f t="shared" si="10"/>
        <v>18.287079049763001</v>
      </c>
      <c r="Q152" s="33">
        <f t="shared" si="11"/>
        <v>48.529942297368699</v>
      </c>
    </row>
    <row r="153" spans="1:17" ht="21.25" customHeight="1" x14ac:dyDescent="0.15">
      <c r="A153" s="44" t="s">
        <v>314</v>
      </c>
      <c r="B153" s="45" t="s">
        <v>86</v>
      </c>
      <c r="C153" s="45" t="s">
        <v>73</v>
      </c>
      <c r="D153" s="17">
        <v>40</v>
      </c>
      <c r="E153" s="17">
        <v>9</v>
      </c>
      <c r="F153" s="17">
        <v>15</v>
      </c>
      <c r="G153" s="17">
        <v>24</v>
      </c>
      <c r="H153" s="33"/>
      <c r="I153" s="42">
        <f>VLOOKUP($A153,Skaters!$A1:$L623,7,FALSE)</f>
        <v>41</v>
      </c>
      <c r="J153" s="33">
        <f>VLOOKUP($A153,Skaters!$A1:$L623,10,FALSE)</f>
        <v>9.35451153889327</v>
      </c>
      <c r="K153" s="33">
        <f>VLOOKUP($A153,Skaters!$A1:$L623,11,FALSE)</f>
        <v>15.0901645822484</v>
      </c>
      <c r="L153" s="33">
        <f>VLOOKUP($A153,Skaters!$A1:$L623,12,FALSE)</f>
        <v>24.444676121141701</v>
      </c>
      <c r="M153" s="33"/>
      <c r="N153" s="17">
        <f t="shared" si="8"/>
        <v>81</v>
      </c>
      <c r="O153" s="33">
        <f t="shared" si="9"/>
        <v>18.35451153889327</v>
      </c>
      <c r="P153" s="33">
        <f t="shared" si="10"/>
        <v>30.090164582248399</v>
      </c>
      <c r="Q153" s="33">
        <f t="shared" si="11"/>
        <v>48.444676121141697</v>
      </c>
    </row>
    <row r="154" spans="1:17" ht="21.25" customHeight="1" x14ac:dyDescent="0.15">
      <c r="A154" s="37" t="s">
        <v>342</v>
      </c>
      <c r="B154" s="38" t="s">
        <v>106</v>
      </c>
      <c r="C154" s="38" t="s">
        <v>66</v>
      </c>
      <c r="D154" s="17">
        <v>43</v>
      </c>
      <c r="E154" s="17">
        <v>13</v>
      </c>
      <c r="F154" s="17">
        <v>12</v>
      </c>
      <c r="G154" s="17">
        <v>25</v>
      </c>
      <c r="H154" s="33"/>
      <c r="I154" s="42">
        <f>VLOOKUP($A154,Skaters!$A1:$L623,7,FALSE)</f>
        <v>39</v>
      </c>
      <c r="J154" s="33">
        <f>VLOOKUP($A154,Skaters!$A1:$L623,10,FALSE)</f>
        <v>12.226407896541801</v>
      </c>
      <c r="K154" s="33">
        <f>VLOOKUP($A154,Skaters!$A1:$L623,11,FALSE)</f>
        <v>11.173664969366101</v>
      </c>
      <c r="L154" s="33">
        <f>VLOOKUP($A154,Skaters!$A1:$L623,12,FALSE)</f>
        <v>23.400072865907902</v>
      </c>
      <c r="M154" s="33"/>
      <c r="N154" s="17">
        <f t="shared" si="8"/>
        <v>82</v>
      </c>
      <c r="O154" s="33">
        <f t="shared" si="9"/>
        <v>25.226407896541801</v>
      </c>
      <c r="P154" s="33">
        <f t="shared" si="10"/>
        <v>23.173664969366101</v>
      </c>
      <c r="Q154" s="33">
        <f t="shared" si="11"/>
        <v>48.400072865907902</v>
      </c>
    </row>
    <row r="155" spans="1:17" ht="21.25" customHeight="1" x14ac:dyDescent="0.15">
      <c r="A155" s="44" t="s">
        <v>300</v>
      </c>
      <c r="B155" s="48" t="s">
        <v>88</v>
      </c>
      <c r="C155" s="48" t="s">
        <v>59</v>
      </c>
      <c r="D155" s="17">
        <v>38</v>
      </c>
      <c r="E155" s="17">
        <v>9</v>
      </c>
      <c r="F155" s="17">
        <v>15</v>
      </c>
      <c r="G155" s="17">
        <v>24</v>
      </c>
      <c r="H155" s="33"/>
      <c r="I155" s="42">
        <f>VLOOKUP($A155,Skaters!$A1:$L623,7,FALSE)</f>
        <v>40</v>
      </c>
      <c r="J155" s="33">
        <f>VLOOKUP($A155,Skaters!$A1:$L623,10,FALSE)</f>
        <v>9.6081746058282391</v>
      </c>
      <c r="K155" s="33">
        <f>VLOOKUP($A155,Skaters!$A1:$L623,11,FALSE)</f>
        <v>14.661098007206601</v>
      </c>
      <c r="L155" s="33">
        <f>VLOOKUP($A155,Skaters!$A1:$L623,12,FALSE)</f>
        <v>24.2692726130349</v>
      </c>
      <c r="M155" s="33"/>
      <c r="N155" s="17">
        <f t="shared" si="8"/>
        <v>78</v>
      </c>
      <c r="O155" s="33">
        <f t="shared" si="9"/>
        <v>18.608174605828239</v>
      </c>
      <c r="P155" s="33">
        <f t="shared" si="10"/>
        <v>29.661098007206601</v>
      </c>
      <c r="Q155" s="33">
        <f t="shared" si="11"/>
        <v>48.2692726130349</v>
      </c>
    </row>
    <row r="156" spans="1:17" ht="21.25" customHeight="1" x14ac:dyDescent="0.15">
      <c r="A156" s="44" t="s">
        <v>282</v>
      </c>
      <c r="B156" s="45" t="s">
        <v>88</v>
      </c>
      <c r="C156" s="45" t="s">
        <v>84</v>
      </c>
      <c r="D156" s="17">
        <v>42</v>
      </c>
      <c r="E156" s="17">
        <v>3</v>
      </c>
      <c r="F156" s="17">
        <v>22</v>
      </c>
      <c r="G156" s="17">
        <v>25</v>
      </c>
      <c r="H156" s="33"/>
      <c r="I156" s="42">
        <f>VLOOKUP($A156,Skaters!$A1:$L623,7,FALSE)</f>
        <v>40</v>
      </c>
      <c r="J156" s="33">
        <f>VLOOKUP($A156,Skaters!$A1:$L623,10,FALSE)</f>
        <v>4.1402151305965198</v>
      </c>
      <c r="K156" s="33">
        <f>VLOOKUP($A156,Skaters!$A1:$L623,11,FALSE)</f>
        <v>19.0058456790679</v>
      </c>
      <c r="L156" s="33">
        <f>VLOOKUP($A156,Skaters!$A1:$L623,12,FALSE)</f>
        <v>23.146060809664402</v>
      </c>
      <c r="M156" s="33"/>
      <c r="N156" s="17">
        <f t="shared" si="8"/>
        <v>82</v>
      </c>
      <c r="O156" s="33">
        <f t="shared" si="9"/>
        <v>7.1402151305965198</v>
      </c>
      <c r="P156" s="33">
        <f t="shared" si="10"/>
        <v>41.005845679067903</v>
      </c>
      <c r="Q156" s="33">
        <f t="shared" si="11"/>
        <v>48.146060809664405</v>
      </c>
    </row>
    <row r="157" spans="1:17" ht="21.25" customHeight="1" x14ac:dyDescent="0.15">
      <c r="A157" s="44" t="s">
        <v>268</v>
      </c>
      <c r="B157" s="45" t="s">
        <v>179</v>
      </c>
      <c r="C157" s="45" t="s">
        <v>66</v>
      </c>
      <c r="D157" s="17">
        <v>39</v>
      </c>
      <c r="E157" s="17">
        <v>16</v>
      </c>
      <c r="F157" s="17">
        <v>11</v>
      </c>
      <c r="G157" s="17">
        <v>27</v>
      </c>
      <c r="H157" s="33"/>
      <c r="I157" s="42">
        <f>VLOOKUP($A157,Skaters!$A1:$L623,7,FALSE)</f>
        <v>41</v>
      </c>
      <c r="J157" s="33">
        <f>VLOOKUP($A157,Skaters!$A1:$L623,10,FALSE)</f>
        <v>11.4658362084543</v>
      </c>
      <c r="K157" s="33">
        <f>VLOOKUP($A157,Skaters!$A1:$L623,11,FALSE)</f>
        <v>9.6755643718315607</v>
      </c>
      <c r="L157" s="33">
        <f>VLOOKUP($A157,Skaters!$A1:$L623,12,FALSE)</f>
        <v>21.1414005802859</v>
      </c>
      <c r="M157" s="33"/>
      <c r="N157" s="17">
        <f t="shared" si="8"/>
        <v>80</v>
      </c>
      <c r="O157" s="33">
        <f t="shared" si="9"/>
        <v>27.465836208454299</v>
      </c>
      <c r="P157" s="33">
        <f t="shared" si="10"/>
        <v>20.675564371831562</v>
      </c>
      <c r="Q157" s="33">
        <f t="shared" si="11"/>
        <v>48.141400580285904</v>
      </c>
    </row>
    <row r="158" spans="1:17" ht="21.25" customHeight="1" x14ac:dyDescent="0.15">
      <c r="A158" s="44" t="s">
        <v>182</v>
      </c>
      <c r="B158" s="45" t="s">
        <v>138</v>
      </c>
      <c r="C158" s="45" t="s">
        <v>84</v>
      </c>
      <c r="D158" s="17">
        <v>37</v>
      </c>
      <c r="E158" s="17">
        <v>6</v>
      </c>
      <c r="F158" s="17">
        <v>16</v>
      </c>
      <c r="G158" s="17">
        <v>22</v>
      </c>
      <c r="H158" s="33"/>
      <c r="I158" s="42">
        <f>VLOOKUP($A158,Skaters!$A1:$L623,7,FALSE)</f>
        <v>43</v>
      </c>
      <c r="J158" s="33">
        <f>VLOOKUP($A158,Skaters!$A1:$L623,10,FALSE)</f>
        <v>8.9457632432918501</v>
      </c>
      <c r="K158" s="33">
        <f>VLOOKUP($A158,Skaters!$A1:$L623,11,FALSE)</f>
        <v>17.1392369140335</v>
      </c>
      <c r="L158" s="33">
        <f>VLOOKUP($A158,Skaters!$A1:$L623,12,FALSE)</f>
        <v>26.085000157325499</v>
      </c>
      <c r="M158" s="33"/>
      <c r="N158" s="17">
        <f t="shared" si="8"/>
        <v>80</v>
      </c>
      <c r="O158" s="33">
        <f t="shared" si="9"/>
        <v>14.94576324329185</v>
      </c>
      <c r="P158" s="33">
        <f t="shared" si="10"/>
        <v>33.139236914033503</v>
      </c>
      <c r="Q158" s="33">
        <f t="shared" si="11"/>
        <v>48.085000157325496</v>
      </c>
    </row>
    <row r="159" spans="1:17" ht="21.25" customHeight="1" x14ac:dyDescent="0.2">
      <c r="A159" s="47" t="s">
        <v>233</v>
      </c>
      <c r="B159" s="38" t="s">
        <v>186</v>
      </c>
      <c r="C159" s="38" t="s">
        <v>66</v>
      </c>
      <c r="D159" s="17">
        <v>29</v>
      </c>
      <c r="E159" s="17">
        <v>6</v>
      </c>
      <c r="F159" s="17">
        <v>14</v>
      </c>
      <c r="G159" s="17">
        <v>20</v>
      </c>
      <c r="H159" s="33"/>
      <c r="I159" s="42">
        <f>VLOOKUP($A159,Skaters!$A1:$L623,7,FALSE)</f>
        <v>41</v>
      </c>
      <c r="J159" s="33">
        <f>VLOOKUP($A159,Skaters!$A1:$L623,10,FALSE)</f>
        <v>10.1658480154502</v>
      </c>
      <c r="K159" s="33">
        <f>VLOOKUP($A159,Skaters!$A1:$L623,11,FALSE)</f>
        <v>17.8054235423267</v>
      </c>
      <c r="L159" s="33">
        <f>VLOOKUP($A159,Skaters!$A1:$L623,12,FALSE)</f>
        <v>27.971271557776902</v>
      </c>
      <c r="M159" s="33"/>
      <c r="N159" s="17">
        <f t="shared" si="8"/>
        <v>70</v>
      </c>
      <c r="O159" s="33">
        <f t="shared" si="9"/>
        <v>16.165848015450202</v>
      </c>
      <c r="P159" s="33">
        <f t="shared" si="10"/>
        <v>31.8054235423267</v>
      </c>
      <c r="Q159" s="33">
        <f t="shared" si="11"/>
        <v>47.971271557776902</v>
      </c>
    </row>
    <row r="160" spans="1:17" ht="21.25" customHeight="1" x14ac:dyDescent="0.15">
      <c r="A160" s="44" t="s">
        <v>229</v>
      </c>
      <c r="B160" s="48" t="s">
        <v>94</v>
      </c>
      <c r="C160" s="48" t="s">
        <v>84</v>
      </c>
      <c r="D160" s="17">
        <v>37</v>
      </c>
      <c r="E160" s="17">
        <v>4</v>
      </c>
      <c r="F160" s="17">
        <v>20</v>
      </c>
      <c r="G160" s="17">
        <v>24</v>
      </c>
      <c r="H160" s="33"/>
      <c r="I160" s="42">
        <f>VLOOKUP($A160,Skaters!$A1:$L623,7,FALSE)</f>
        <v>44</v>
      </c>
      <c r="J160" s="33">
        <f>VLOOKUP($A160,Skaters!$A1:$L623,10,FALSE)</f>
        <v>5.2264814043484202</v>
      </c>
      <c r="K160" s="33">
        <f>VLOOKUP($A160,Skaters!$A1:$L623,11,FALSE)</f>
        <v>18.622208657280201</v>
      </c>
      <c r="L160" s="33">
        <f>VLOOKUP($A160,Skaters!$A1:$L623,12,FALSE)</f>
        <v>23.848690061628702</v>
      </c>
      <c r="M160" s="33"/>
      <c r="N160" s="17">
        <f t="shared" si="8"/>
        <v>81</v>
      </c>
      <c r="O160" s="33">
        <f t="shared" si="9"/>
        <v>9.2264814043484193</v>
      </c>
      <c r="P160" s="33">
        <f t="shared" si="10"/>
        <v>38.622208657280197</v>
      </c>
      <c r="Q160" s="33">
        <f t="shared" si="11"/>
        <v>47.848690061628702</v>
      </c>
    </row>
    <row r="161" spans="1:17" ht="21.25" customHeight="1" x14ac:dyDescent="0.15">
      <c r="A161" s="44" t="s">
        <v>181</v>
      </c>
      <c r="B161" s="45" t="s">
        <v>98</v>
      </c>
      <c r="C161" s="45" t="s">
        <v>66</v>
      </c>
      <c r="D161" s="17">
        <v>34</v>
      </c>
      <c r="E161" s="17">
        <v>7</v>
      </c>
      <c r="F161" s="17">
        <v>12</v>
      </c>
      <c r="G161" s="17">
        <v>19</v>
      </c>
      <c r="H161" s="33"/>
      <c r="I161" s="42">
        <f>VLOOKUP($A161,Skaters!$A1:$L623,7,FALSE)</f>
        <v>47</v>
      </c>
      <c r="J161" s="33">
        <f>VLOOKUP($A161,Skaters!$A1:$L623,10,FALSE)</f>
        <v>11.218652628709799</v>
      </c>
      <c r="K161" s="33">
        <f>VLOOKUP($A161,Skaters!$A1:$L623,11,FALSE)</f>
        <v>17.466961876798301</v>
      </c>
      <c r="L161" s="33">
        <f>VLOOKUP($A161,Skaters!$A1:$L623,12,FALSE)</f>
        <v>28.685614505508202</v>
      </c>
      <c r="M161" s="33"/>
      <c r="N161" s="17">
        <f t="shared" si="8"/>
        <v>81</v>
      </c>
      <c r="O161" s="33">
        <f t="shared" si="9"/>
        <v>18.218652628709798</v>
      </c>
      <c r="P161" s="33">
        <f t="shared" si="10"/>
        <v>29.466961876798301</v>
      </c>
      <c r="Q161" s="33">
        <f t="shared" si="11"/>
        <v>47.685614505508198</v>
      </c>
    </row>
    <row r="162" spans="1:17" ht="21.25" customHeight="1" x14ac:dyDescent="0.15">
      <c r="A162" s="44" t="s">
        <v>266</v>
      </c>
      <c r="B162" s="48" t="s">
        <v>179</v>
      </c>
      <c r="C162" s="48" t="s">
        <v>63</v>
      </c>
      <c r="D162" s="17">
        <v>37</v>
      </c>
      <c r="E162" s="17">
        <v>7</v>
      </c>
      <c r="F162" s="17">
        <v>16</v>
      </c>
      <c r="G162" s="17">
        <v>23</v>
      </c>
      <c r="H162" s="33"/>
      <c r="I162" s="42">
        <f>VLOOKUP($A162,Skaters!$A1:$L623,7,FALSE)</f>
        <v>41</v>
      </c>
      <c r="J162" s="33">
        <f>VLOOKUP($A162,Skaters!$A1:$L623,10,FALSE)</f>
        <v>8.1490682746228806</v>
      </c>
      <c r="K162" s="33">
        <f>VLOOKUP($A162,Skaters!$A1:$L623,11,FALSE)</f>
        <v>16.2552678022588</v>
      </c>
      <c r="L162" s="33">
        <f>VLOOKUP($A162,Skaters!$A1:$L623,12,FALSE)</f>
        <v>24.404336076881599</v>
      </c>
      <c r="M162" s="33"/>
      <c r="N162" s="17">
        <f t="shared" si="8"/>
        <v>78</v>
      </c>
      <c r="O162" s="33">
        <f t="shared" si="9"/>
        <v>15.149068274622881</v>
      </c>
      <c r="P162" s="33">
        <f t="shared" si="10"/>
        <v>32.2552678022588</v>
      </c>
      <c r="Q162" s="33">
        <f t="shared" si="11"/>
        <v>47.404336076881599</v>
      </c>
    </row>
    <row r="163" spans="1:17" ht="21.25" customHeight="1" x14ac:dyDescent="0.2">
      <c r="A163" s="47" t="s">
        <v>144</v>
      </c>
      <c r="B163" s="38" t="s">
        <v>138</v>
      </c>
      <c r="C163" s="38" t="s">
        <v>73</v>
      </c>
      <c r="D163" s="17">
        <v>20</v>
      </c>
      <c r="E163" s="17">
        <v>6</v>
      </c>
      <c r="F163" s="17">
        <v>9</v>
      </c>
      <c r="G163" s="17">
        <v>15</v>
      </c>
      <c r="H163" s="33"/>
      <c r="I163" s="42">
        <f>VLOOKUP($A163,Skaters!$A1:$L623,7,FALSE)</f>
        <v>43</v>
      </c>
      <c r="J163" s="33">
        <f>VLOOKUP($A163,Skaters!$A1:$L623,10,FALSE)</f>
        <v>14.0133811216342</v>
      </c>
      <c r="K163" s="33">
        <f>VLOOKUP($A163,Skaters!$A1:$L623,11,FALSE)</f>
        <v>18.35694567497</v>
      </c>
      <c r="L163" s="33">
        <f>VLOOKUP($A163,Skaters!$A1:$L623,12,FALSE)</f>
        <v>32.370326796604203</v>
      </c>
      <c r="M163" s="33"/>
      <c r="N163" s="17">
        <f t="shared" si="8"/>
        <v>63</v>
      </c>
      <c r="O163" s="33">
        <f t="shared" si="9"/>
        <v>20.0133811216342</v>
      </c>
      <c r="P163" s="33">
        <f t="shared" si="10"/>
        <v>27.35694567497</v>
      </c>
      <c r="Q163" s="33">
        <f t="shared" si="11"/>
        <v>47.370326796604203</v>
      </c>
    </row>
    <row r="164" spans="1:17" ht="21.25" customHeight="1" x14ac:dyDescent="0.15">
      <c r="A164" s="37" t="s">
        <v>108</v>
      </c>
      <c r="B164" s="38" t="s">
        <v>86</v>
      </c>
      <c r="C164" s="38" t="s">
        <v>59</v>
      </c>
      <c r="D164" s="17">
        <v>7</v>
      </c>
      <c r="E164" s="17">
        <v>3</v>
      </c>
      <c r="F164" s="17">
        <v>4</v>
      </c>
      <c r="G164" s="17">
        <v>7</v>
      </c>
      <c r="H164" s="33"/>
      <c r="I164" s="42">
        <f>VLOOKUP($A164,Skaters!$A1:$L623,7,FALSE)</f>
        <v>41</v>
      </c>
      <c r="J164" s="33">
        <f>VLOOKUP($A164,Skaters!$A1:$L623,10,FALSE)</f>
        <v>14.050311797901299</v>
      </c>
      <c r="K164" s="33">
        <f>VLOOKUP($A164,Skaters!$A1:$L623,11,FALSE)</f>
        <v>26.319639856657801</v>
      </c>
      <c r="L164" s="33">
        <f>VLOOKUP($A164,Skaters!$A1:$L623,12,FALSE)</f>
        <v>40.369951654559202</v>
      </c>
      <c r="M164" s="33"/>
      <c r="N164" s="17">
        <f t="shared" si="8"/>
        <v>48</v>
      </c>
      <c r="O164" s="33">
        <f t="shared" si="9"/>
        <v>17.050311797901301</v>
      </c>
      <c r="P164" s="33">
        <f t="shared" si="10"/>
        <v>30.319639856657801</v>
      </c>
      <c r="Q164" s="33">
        <f t="shared" si="11"/>
        <v>47.369951654559202</v>
      </c>
    </row>
    <row r="165" spans="1:17" ht="21.25" customHeight="1" x14ac:dyDescent="0.2">
      <c r="A165" s="47" t="s">
        <v>271</v>
      </c>
      <c r="B165" s="38" t="s">
        <v>122</v>
      </c>
      <c r="C165" s="38" t="s">
        <v>73</v>
      </c>
      <c r="D165" s="17">
        <v>37</v>
      </c>
      <c r="E165" s="17">
        <v>13</v>
      </c>
      <c r="F165" s="17">
        <v>9</v>
      </c>
      <c r="G165" s="17">
        <v>22</v>
      </c>
      <c r="H165" s="33"/>
      <c r="I165" s="42">
        <f>VLOOKUP($A165,Skaters!$A1:$L623,7,FALSE)</f>
        <v>41</v>
      </c>
      <c r="J165" s="33">
        <f>VLOOKUP($A165,Skaters!$A1:$L623,10,FALSE)</f>
        <v>14.6346454907753</v>
      </c>
      <c r="K165" s="33">
        <f>VLOOKUP($A165,Skaters!$A1:$L623,11,FALSE)</f>
        <v>10.6061908466316</v>
      </c>
      <c r="L165" s="33">
        <f>VLOOKUP($A165,Skaters!$A1:$L623,12,FALSE)</f>
        <v>25.2408363374069</v>
      </c>
      <c r="M165" s="33"/>
      <c r="N165" s="17">
        <f t="shared" si="8"/>
        <v>78</v>
      </c>
      <c r="O165" s="33">
        <f t="shared" si="9"/>
        <v>27.634645490775299</v>
      </c>
      <c r="P165" s="33">
        <f t="shared" si="10"/>
        <v>19.606190846631598</v>
      </c>
      <c r="Q165" s="33">
        <f t="shared" si="11"/>
        <v>47.240836337406904</v>
      </c>
    </row>
    <row r="166" spans="1:17" ht="21.25" customHeight="1" x14ac:dyDescent="0.15">
      <c r="A166" s="44" t="s">
        <v>226</v>
      </c>
      <c r="B166" s="48" t="s">
        <v>61</v>
      </c>
      <c r="C166" s="48" t="s">
        <v>73</v>
      </c>
      <c r="D166" s="17">
        <v>23</v>
      </c>
      <c r="E166" s="17">
        <v>11</v>
      </c>
      <c r="F166" s="17">
        <v>8</v>
      </c>
      <c r="G166" s="17">
        <v>19</v>
      </c>
      <c r="H166" s="33"/>
      <c r="I166" s="42">
        <f>VLOOKUP($A166,Skaters!$A1:$L623,7,FALSE)</f>
        <v>43</v>
      </c>
      <c r="J166" s="33">
        <f>VLOOKUP($A166,Skaters!$A1:$L623,10,FALSE)</f>
        <v>14.365536131299599</v>
      </c>
      <c r="K166" s="33">
        <f>VLOOKUP($A166,Skaters!$A1:$L623,11,FALSE)</f>
        <v>13.7432900874238</v>
      </c>
      <c r="L166" s="33">
        <f>VLOOKUP($A166,Skaters!$A1:$L623,12,FALSE)</f>
        <v>28.108826218723401</v>
      </c>
      <c r="M166" s="33"/>
      <c r="N166" s="17">
        <f t="shared" si="8"/>
        <v>66</v>
      </c>
      <c r="O166" s="33">
        <f t="shared" si="9"/>
        <v>25.365536131299599</v>
      </c>
      <c r="P166" s="33">
        <f t="shared" si="10"/>
        <v>21.743290087423802</v>
      </c>
      <c r="Q166" s="33">
        <f t="shared" si="11"/>
        <v>47.108826218723401</v>
      </c>
    </row>
    <row r="167" spans="1:17" ht="21.25" customHeight="1" x14ac:dyDescent="0.15">
      <c r="A167" s="37" t="s">
        <v>205</v>
      </c>
      <c r="B167" s="38" t="s">
        <v>135</v>
      </c>
      <c r="C167" s="38" t="s">
        <v>84</v>
      </c>
      <c r="D167" s="17">
        <v>23</v>
      </c>
      <c r="E167" s="17">
        <v>4</v>
      </c>
      <c r="F167" s="17">
        <v>17</v>
      </c>
      <c r="G167" s="17">
        <v>21</v>
      </c>
      <c r="H167" s="33"/>
      <c r="I167" s="42">
        <f>VLOOKUP($A167,Skaters!$A1:$L623,7,FALSE)</f>
        <v>40</v>
      </c>
      <c r="J167" s="33">
        <f>VLOOKUP($A167,Skaters!$A1:$L623,10,FALSE)</f>
        <v>5.60214396908128</v>
      </c>
      <c r="K167" s="33">
        <f>VLOOKUP($A167,Skaters!$A1:$L623,11,FALSE)</f>
        <v>20.485360414313799</v>
      </c>
      <c r="L167" s="33">
        <f>VLOOKUP($A167,Skaters!$A1:$L623,12,FALSE)</f>
        <v>26.087504383395</v>
      </c>
      <c r="M167" s="33"/>
      <c r="N167" s="17">
        <f t="shared" si="8"/>
        <v>63</v>
      </c>
      <c r="O167" s="33">
        <f t="shared" si="9"/>
        <v>9.6021439690812791</v>
      </c>
      <c r="P167" s="33">
        <f t="shared" si="10"/>
        <v>37.485360414313803</v>
      </c>
      <c r="Q167" s="33">
        <f t="shared" si="11"/>
        <v>47.087504383395</v>
      </c>
    </row>
    <row r="168" spans="1:17" ht="21.25" customHeight="1" x14ac:dyDescent="0.2">
      <c r="A168" s="47" t="s">
        <v>292</v>
      </c>
      <c r="B168" s="38" t="s">
        <v>186</v>
      </c>
      <c r="C168" s="38" t="s">
        <v>103</v>
      </c>
      <c r="D168" s="17">
        <v>33</v>
      </c>
      <c r="E168" s="17">
        <v>9</v>
      </c>
      <c r="F168" s="17">
        <v>12</v>
      </c>
      <c r="G168" s="17">
        <v>21</v>
      </c>
      <c r="H168" s="33"/>
      <c r="I168" s="42">
        <f>VLOOKUP($A168,Skaters!$A1:$L623,7,FALSE)</f>
        <v>41</v>
      </c>
      <c r="J168" s="33">
        <f>VLOOKUP($A168,Skaters!$A1:$L623,10,FALSE)</f>
        <v>11.406749754860501</v>
      </c>
      <c r="K168" s="33">
        <f>VLOOKUP($A168,Skaters!$A1:$L623,11,FALSE)</f>
        <v>14.551317675360099</v>
      </c>
      <c r="L168" s="33">
        <f>VLOOKUP($A168,Skaters!$A1:$L623,12,FALSE)</f>
        <v>25.958067430220598</v>
      </c>
      <c r="M168" s="33"/>
      <c r="N168" s="17">
        <f t="shared" si="8"/>
        <v>74</v>
      </c>
      <c r="O168" s="33">
        <f t="shared" si="9"/>
        <v>20.406749754860499</v>
      </c>
      <c r="P168" s="33">
        <f t="shared" si="10"/>
        <v>26.551317675360099</v>
      </c>
      <c r="Q168" s="33">
        <f t="shared" si="11"/>
        <v>46.958067430220595</v>
      </c>
    </row>
    <row r="169" spans="1:17" ht="21.25" customHeight="1" x14ac:dyDescent="0.15">
      <c r="A169" s="44" t="s">
        <v>291</v>
      </c>
      <c r="B169" s="45" t="s">
        <v>61</v>
      </c>
      <c r="C169" s="45" t="s">
        <v>84</v>
      </c>
      <c r="D169" s="17">
        <v>37</v>
      </c>
      <c r="E169" s="17">
        <v>4</v>
      </c>
      <c r="F169" s="17">
        <v>19</v>
      </c>
      <c r="G169" s="17">
        <v>23</v>
      </c>
      <c r="H169" s="33"/>
      <c r="I169" s="42">
        <f>VLOOKUP($A169,Skaters!$A1:$L623,7,FALSE)</f>
        <v>43</v>
      </c>
      <c r="J169" s="33">
        <f>VLOOKUP($A169,Skaters!$A1:$L623,10,FALSE)</f>
        <v>4.0327415672827804</v>
      </c>
      <c r="K169" s="33">
        <f>VLOOKUP($A169,Skaters!$A1:$L623,11,FALSE)</f>
        <v>19.733818052305399</v>
      </c>
      <c r="L169" s="33">
        <f>VLOOKUP($A169,Skaters!$A1:$L623,12,FALSE)</f>
        <v>23.766559619588001</v>
      </c>
      <c r="M169" s="33"/>
      <c r="N169" s="17">
        <f t="shared" si="8"/>
        <v>80</v>
      </c>
      <c r="O169" s="33">
        <f t="shared" si="9"/>
        <v>8.0327415672827804</v>
      </c>
      <c r="P169" s="33">
        <f t="shared" si="10"/>
        <v>38.733818052305395</v>
      </c>
      <c r="Q169" s="33">
        <f t="shared" si="11"/>
        <v>46.766559619588001</v>
      </c>
    </row>
    <row r="170" spans="1:17" ht="21.25" customHeight="1" x14ac:dyDescent="0.15">
      <c r="A170" s="44" t="s">
        <v>169</v>
      </c>
      <c r="B170" s="48" t="s">
        <v>170</v>
      </c>
      <c r="C170" s="48" t="s">
        <v>84</v>
      </c>
      <c r="D170" s="17">
        <v>30</v>
      </c>
      <c r="E170" s="17">
        <v>7</v>
      </c>
      <c r="F170" s="17">
        <v>13</v>
      </c>
      <c r="G170" s="17">
        <v>20</v>
      </c>
      <c r="H170" s="33"/>
      <c r="I170" s="42">
        <f>VLOOKUP($A170,Skaters!$A1:$L623,7,FALSE)</f>
        <v>42</v>
      </c>
      <c r="J170" s="33">
        <f>VLOOKUP($A170,Skaters!$A1:$L623,10,FALSE)</f>
        <v>7.7264474962798602</v>
      </c>
      <c r="K170" s="33">
        <f>VLOOKUP($A170,Skaters!$A1:$L623,11,FALSE)</f>
        <v>18.8390145152702</v>
      </c>
      <c r="L170" s="33">
        <f>VLOOKUP($A170,Skaters!$A1:$L623,12,FALSE)</f>
        <v>26.5654620115501</v>
      </c>
      <c r="M170" s="33"/>
      <c r="N170" s="17">
        <f t="shared" si="8"/>
        <v>72</v>
      </c>
      <c r="O170" s="33">
        <f t="shared" si="9"/>
        <v>14.72644749627986</v>
      </c>
      <c r="P170" s="33">
        <f t="shared" si="10"/>
        <v>31.8390145152702</v>
      </c>
      <c r="Q170" s="33">
        <f t="shared" si="11"/>
        <v>46.565462011550096</v>
      </c>
    </row>
    <row r="171" spans="1:17" ht="21.25" customHeight="1" x14ac:dyDescent="0.15">
      <c r="A171" s="44" t="s">
        <v>241</v>
      </c>
      <c r="B171" s="45" t="s">
        <v>141</v>
      </c>
      <c r="C171" s="45" t="s">
        <v>73</v>
      </c>
      <c r="D171" s="17">
        <v>33</v>
      </c>
      <c r="E171" s="17">
        <v>11</v>
      </c>
      <c r="F171" s="17">
        <v>7</v>
      </c>
      <c r="G171" s="17">
        <v>18</v>
      </c>
      <c r="H171" s="33"/>
      <c r="I171" s="42">
        <f>VLOOKUP($A171,Skaters!$A1:$L623,7,FALSE)</f>
        <v>41</v>
      </c>
      <c r="J171" s="33">
        <f>VLOOKUP($A171,Skaters!$A1:$L623,10,FALSE)</f>
        <v>14.669700138309</v>
      </c>
      <c r="K171" s="33">
        <f>VLOOKUP($A171,Skaters!$A1:$L623,11,FALSE)</f>
        <v>13.6807706640953</v>
      </c>
      <c r="L171" s="33">
        <f>VLOOKUP($A171,Skaters!$A1:$L623,12,FALSE)</f>
        <v>28.350470802404399</v>
      </c>
      <c r="M171" s="33"/>
      <c r="N171" s="17">
        <f t="shared" si="8"/>
        <v>74</v>
      </c>
      <c r="O171" s="33">
        <f t="shared" si="9"/>
        <v>25.669700138309</v>
      </c>
      <c r="P171" s="33">
        <f t="shared" si="10"/>
        <v>20.680770664095299</v>
      </c>
      <c r="Q171" s="33">
        <f t="shared" si="11"/>
        <v>46.350470802404402</v>
      </c>
    </row>
    <row r="172" spans="1:17" ht="21.25" customHeight="1" x14ac:dyDescent="0.15">
      <c r="A172" s="44" t="s">
        <v>309</v>
      </c>
      <c r="B172" s="48" t="s">
        <v>100</v>
      </c>
      <c r="C172" s="48" t="s">
        <v>63</v>
      </c>
      <c r="D172" s="17">
        <v>34</v>
      </c>
      <c r="E172" s="17">
        <v>6</v>
      </c>
      <c r="F172" s="17">
        <v>15</v>
      </c>
      <c r="G172" s="17">
        <v>21</v>
      </c>
      <c r="H172" s="33"/>
      <c r="I172" s="42">
        <f>VLOOKUP($A172,Skaters!$A1:$L623,7,FALSE)</f>
        <v>40</v>
      </c>
      <c r="J172" s="33">
        <f>VLOOKUP($A172,Skaters!$A1:$L623,10,FALSE)</f>
        <v>8.5016046295326806</v>
      </c>
      <c r="K172" s="33">
        <f>VLOOKUP($A172,Skaters!$A1:$L623,11,FALSE)</f>
        <v>16.762413330367099</v>
      </c>
      <c r="L172" s="33">
        <f>VLOOKUP($A172,Skaters!$A1:$L623,12,FALSE)</f>
        <v>25.2640179598998</v>
      </c>
      <c r="M172" s="33"/>
      <c r="N172" s="17">
        <f t="shared" si="8"/>
        <v>74</v>
      </c>
      <c r="O172" s="33">
        <f t="shared" si="9"/>
        <v>14.501604629532681</v>
      </c>
      <c r="P172" s="33">
        <f t="shared" si="10"/>
        <v>31.762413330367099</v>
      </c>
      <c r="Q172" s="33">
        <f t="shared" si="11"/>
        <v>46.264017959899803</v>
      </c>
    </row>
    <row r="173" spans="1:17" ht="21.25" customHeight="1" x14ac:dyDescent="0.2">
      <c r="A173" s="47" t="s">
        <v>345</v>
      </c>
      <c r="B173" s="38" t="s">
        <v>216</v>
      </c>
      <c r="C173" s="38" t="s">
        <v>66</v>
      </c>
      <c r="D173" s="17">
        <v>35</v>
      </c>
      <c r="E173" s="17">
        <v>9</v>
      </c>
      <c r="F173" s="17">
        <v>16</v>
      </c>
      <c r="G173" s="17">
        <v>25</v>
      </c>
      <c r="H173" s="33"/>
      <c r="I173" s="42">
        <f>VLOOKUP($A173,Skaters!$A1:$L623,7,FALSE)</f>
        <v>39</v>
      </c>
      <c r="J173" s="33">
        <f>VLOOKUP($A173,Skaters!$A1:$L623,10,FALSE)</f>
        <v>7.82737800766182</v>
      </c>
      <c r="K173" s="33">
        <f>VLOOKUP($A173,Skaters!$A1:$L623,11,FALSE)</f>
        <v>13.4159072659688</v>
      </c>
      <c r="L173" s="33">
        <f>VLOOKUP($A173,Skaters!$A1:$L623,12,FALSE)</f>
        <v>21.243285273630601</v>
      </c>
      <c r="M173" s="33"/>
      <c r="N173" s="17">
        <f t="shared" si="8"/>
        <v>74</v>
      </c>
      <c r="O173" s="33">
        <f t="shared" si="9"/>
        <v>16.827378007661821</v>
      </c>
      <c r="P173" s="33">
        <f t="shared" si="10"/>
        <v>29.415907265968798</v>
      </c>
      <c r="Q173" s="33">
        <f t="shared" si="11"/>
        <v>46.243285273630605</v>
      </c>
    </row>
    <row r="174" spans="1:17" ht="21.25" customHeight="1" x14ac:dyDescent="0.2">
      <c r="A174" s="47" t="s">
        <v>319</v>
      </c>
      <c r="B174" s="38" t="s">
        <v>138</v>
      </c>
      <c r="C174" s="38" t="s">
        <v>73</v>
      </c>
      <c r="D174" s="17">
        <v>39</v>
      </c>
      <c r="E174" s="17">
        <v>10</v>
      </c>
      <c r="F174" s="17">
        <v>11</v>
      </c>
      <c r="G174" s="17">
        <v>21</v>
      </c>
      <c r="H174" s="33"/>
      <c r="I174" s="42">
        <f>VLOOKUP($A174,Skaters!$A1:$L623,7,FALSE)</f>
        <v>43</v>
      </c>
      <c r="J174" s="33">
        <f>VLOOKUP($A174,Skaters!$A1:$L623,10,FALSE)</f>
        <v>10.581914063518999</v>
      </c>
      <c r="K174" s="33">
        <f>VLOOKUP($A174,Skaters!$A1:$L623,11,FALSE)</f>
        <v>14.126983452967799</v>
      </c>
      <c r="L174" s="33">
        <f>VLOOKUP($A174,Skaters!$A1:$L623,12,FALSE)</f>
        <v>24.7088975164868</v>
      </c>
      <c r="M174" s="33"/>
      <c r="N174" s="17">
        <f t="shared" si="8"/>
        <v>82</v>
      </c>
      <c r="O174" s="33">
        <f t="shared" si="9"/>
        <v>20.581914063519001</v>
      </c>
      <c r="P174" s="33">
        <f t="shared" si="10"/>
        <v>25.126983452967799</v>
      </c>
      <c r="Q174" s="33">
        <f t="shared" si="11"/>
        <v>45.7088975164868</v>
      </c>
    </row>
    <row r="175" spans="1:17" ht="21.25" customHeight="1" x14ac:dyDescent="0.15">
      <c r="A175" s="44" t="s">
        <v>280</v>
      </c>
      <c r="B175" s="45" t="s">
        <v>74</v>
      </c>
      <c r="C175" s="45" t="s">
        <v>73</v>
      </c>
      <c r="D175" s="17">
        <v>35</v>
      </c>
      <c r="E175" s="17">
        <v>10</v>
      </c>
      <c r="F175" s="17">
        <v>10</v>
      </c>
      <c r="G175" s="17">
        <v>20</v>
      </c>
      <c r="H175" s="33"/>
      <c r="I175" s="42">
        <f>VLOOKUP($A175,Skaters!$A1:$L623,7,FALSE)</f>
        <v>41</v>
      </c>
      <c r="J175" s="33">
        <f>VLOOKUP($A175,Skaters!$A1:$L623,10,FALSE)</f>
        <v>11.2830521502332</v>
      </c>
      <c r="K175" s="33">
        <f>VLOOKUP($A175,Skaters!$A1:$L623,11,FALSE)</f>
        <v>14.204130097372399</v>
      </c>
      <c r="L175" s="33">
        <f>VLOOKUP($A175,Skaters!$A1:$L623,12,FALSE)</f>
        <v>25.487182247605499</v>
      </c>
      <c r="M175" s="33"/>
      <c r="N175" s="17">
        <f t="shared" si="8"/>
        <v>76</v>
      </c>
      <c r="O175" s="33">
        <f t="shared" si="9"/>
        <v>21.2830521502332</v>
      </c>
      <c r="P175" s="33">
        <f t="shared" si="10"/>
        <v>24.204130097372399</v>
      </c>
      <c r="Q175" s="33">
        <f t="shared" si="11"/>
        <v>45.487182247605503</v>
      </c>
    </row>
    <row r="176" spans="1:17" ht="21.25" customHeight="1" x14ac:dyDescent="0.15">
      <c r="A176" s="37" t="s">
        <v>165</v>
      </c>
      <c r="B176" s="38" t="s">
        <v>65</v>
      </c>
      <c r="C176" s="38" t="s">
        <v>84</v>
      </c>
      <c r="D176" s="17">
        <v>35</v>
      </c>
      <c r="E176" s="17">
        <v>2</v>
      </c>
      <c r="F176" s="17">
        <v>15</v>
      </c>
      <c r="G176" s="17">
        <v>17</v>
      </c>
      <c r="H176" s="33"/>
      <c r="I176" s="42">
        <f>VLOOKUP($A176,Skaters!$A1:$L623,7,FALSE)</f>
        <v>44</v>
      </c>
      <c r="J176" s="33">
        <f>VLOOKUP($A176,Skaters!$A1:$L623,10,FALSE)</f>
        <v>3.5718921876649001</v>
      </c>
      <c r="K176" s="33">
        <f>VLOOKUP($A176,Skaters!$A1:$L623,11,FALSE)</f>
        <v>24.811223993769399</v>
      </c>
      <c r="L176" s="33">
        <f>VLOOKUP($A176,Skaters!$A1:$L623,12,FALSE)</f>
        <v>28.383116181434399</v>
      </c>
      <c r="M176" s="33"/>
      <c r="N176" s="17">
        <f t="shared" si="8"/>
        <v>79</v>
      </c>
      <c r="O176" s="33">
        <f t="shared" si="9"/>
        <v>5.5718921876649006</v>
      </c>
      <c r="P176" s="33">
        <f t="shared" si="10"/>
        <v>39.811223993769403</v>
      </c>
      <c r="Q176" s="33">
        <f t="shared" si="11"/>
        <v>45.383116181434403</v>
      </c>
    </row>
    <row r="177" spans="1:17" ht="21.25" customHeight="1" x14ac:dyDescent="0.15">
      <c r="A177" s="44" t="s">
        <v>264</v>
      </c>
      <c r="B177" s="45" t="s">
        <v>151</v>
      </c>
      <c r="C177" s="45" t="s">
        <v>60</v>
      </c>
      <c r="D177" s="17">
        <v>32</v>
      </c>
      <c r="E177" s="17">
        <v>5</v>
      </c>
      <c r="F177" s="17">
        <v>14</v>
      </c>
      <c r="G177" s="17">
        <v>19</v>
      </c>
      <c r="H177" s="33"/>
      <c r="I177" s="42">
        <f>VLOOKUP($A177,Skaters!$A1:$L623,7,FALSE)</f>
        <v>42</v>
      </c>
      <c r="J177" s="33">
        <f>VLOOKUP($A177,Skaters!$A1:$L623,10,FALSE)</f>
        <v>6.8701719439250102</v>
      </c>
      <c r="K177" s="33">
        <f>VLOOKUP($A177,Skaters!$A1:$L623,11,FALSE)</f>
        <v>19.287083308850999</v>
      </c>
      <c r="L177" s="33">
        <f>VLOOKUP($A177,Skaters!$A1:$L623,12,FALSE)</f>
        <v>26.157255252776</v>
      </c>
      <c r="M177" s="33"/>
      <c r="N177" s="17">
        <f t="shared" si="8"/>
        <v>74</v>
      </c>
      <c r="O177" s="33">
        <f t="shared" si="9"/>
        <v>11.87017194392501</v>
      </c>
      <c r="P177" s="33">
        <f t="shared" si="10"/>
        <v>33.287083308850995</v>
      </c>
      <c r="Q177" s="33">
        <f t="shared" si="11"/>
        <v>45.157255252775997</v>
      </c>
    </row>
    <row r="178" spans="1:17" ht="21.25" customHeight="1" x14ac:dyDescent="0.2">
      <c r="A178" s="47" t="s">
        <v>263</v>
      </c>
      <c r="B178" s="38" t="s">
        <v>122</v>
      </c>
      <c r="C178" s="38" t="s">
        <v>103</v>
      </c>
      <c r="D178" s="17">
        <v>25</v>
      </c>
      <c r="E178" s="17">
        <v>9</v>
      </c>
      <c r="F178" s="17">
        <v>9</v>
      </c>
      <c r="G178" s="17">
        <v>18</v>
      </c>
      <c r="H178" s="33"/>
      <c r="I178" s="42">
        <f>VLOOKUP($A178,Skaters!$A1:$L623,7,FALSE)</f>
        <v>41</v>
      </c>
      <c r="J178" s="33">
        <f>VLOOKUP($A178,Skaters!$A1:$L623,10,FALSE)</f>
        <v>12.143435390891501</v>
      </c>
      <c r="K178" s="33">
        <f>VLOOKUP($A178,Skaters!$A1:$L623,11,FALSE)</f>
        <v>14.8787059090326</v>
      </c>
      <c r="L178" s="33">
        <f>VLOOKUP($A178,Skaters!$A1:$L623,12,FALSE)</f>
        <v>27.022141299924002</v>
      </c>
      <c r="M178" s="33"/>
      <c r="N178" s="17">
        <f t="shared" si="8"/>
        <v>66</v>
      </c>
      <c r="O178" s="33">
        <f t="shared" si="9"/>
        <v>21.143435390891501</v>
      </c>
      <c r="P178" s="33">
        <f t="shared" si="10"/>
        <v>23.8787059090326</v>
      </c>
      <c r="Q178" s="33">
        <f t="shared" si="11"/>
        <v>45.022141299924002</v>
      </c>
    </row>
    <row r="179" spans="1:17" ht="21.25" customHeight="1" x14ac:dyDescent="0.15">
      <c r="A179" s="44" t="s">
        <v>310</v>
      </c>
      <c r="B179" s="45" t="s">
        <v>72</v>
      </c>
      <c r="C179" s="45" t="s">
        <v>84</v>
      </c>
      <c r="D179" s="17">
        <v>32</v>
      </c>
      <c r="E179" s="17">
        <v>3</v>
      </c>
      <c r="F179" s="17">
        <v>20</v>
      </c>
      <c r="G179" s="17">
        <v>23</v>
      </c>
      <c r="H179" s="33"/>
      <c r="I179" s="42">
        <f>VLOOKUP($A179,Skaters!$A1:$L623,7,FALSE)</f>
        <v>45</v>
      </c>
      <c r="J179" s="33">
        <f>VLOOKUP($A179,Skaters!$A1:$L623,10,FALSE)</f>
        <v>3.0166448992194299</v>
      </c>
      <c r="K179" s="33">
        <f>VLOOKUP($A179,Skaters!$A1:$L623,11,FALSE)</f>
        <v>18.7755128554052</v>
      </c>
      <c r="L179" s="33">
        <f>VLOOKUP($A179,Skaters!$A1:$L623,12,FALSE)</f>
        <v>21.7921577546247</v>
      </c>
      <c r="M179" s="33"/>
      <c r="N179" s="17">
        <f t="shared" si="8"/>
        <v>77</v>
      </c>
      <c r="O179" s="33">
        <f t="shared" si="9"/>
        <v>6.0166448992194299</v>
      </c>
      <c r="P179" s="33">
        <f t="shared" si="10"/>
        <v>38.775512855405196</v>
      </c>
      <c r="Q179" s="33">
        <f t="shared" si="11"/>
        <v>44.792157754624697</v>
      </c>
    </row>
    <row r="180" spans="1:17" ht="21.25" customHeight="1" x14ac:dyDescent="0.15">
      <c r="A180" s="37" t="s">
        <v>329</v>
      </c>
      <c r="B180" s="38" t="s">
        <v>170</v>
      </c>
      <c r="C180" s="38" t="s">
        <v>63</v>
      </c>
      <c r="D180" s="17">
        <v>40</v>
      </c>
      <c r="E180" s="17">
        <v>9</v>
      </c>
      <c r="F180" s="17">
        <v>13</v>
      </c>
      <c r="G180" s="17">
        <v>22</v>
      </c>
      <c r="H180" s="33"/>
      <c r="I180" s="42">
        <f>VLOOKUP($A180,Skaters!$A1:$L623,7,FALSE)</f>
        <v>42</v>
      </c>
      <c r="J180" s="33">
        <f>VLOOKUP($A180,Skaters!$A1:$L623,10,FALSE)</f>
        <v>9.3721379575016801</v>
      </c>
      <c r="K180" s="33">
        <f>VLOOKUP($A180,Skaters!$A1:$L623,11,FALSE)</f>
        <v>13.2917985707528</v>
      </c>
      <c r="L180" s="33">
        <f>VLOOKUP($A180,Skaters!$A1:$L623,12,FALSE)</f>
        <v>22.663936528254599</v>
      </c>
      <c r="M180" s="33"/>
      <c r="N180" s="17">
        <f t="shared" si="8"/>
        <v>82</v>
      </c>
      <c r="O180" s="33">
        <f t="shared" si="9"/>
        <v>18.372137957501678</v>
      </c>
      <c r="P180" s="33">
        <f t="shared" si="10"/>
        <v>26.2917985707528</v>
      </c>
      <c r="Q180" s="33">
        <f t="shared" si="11"/>
        <v>44.663936528254595</v>
      </c>
    </row>
    <row r="181" spans="1:17" ht="21.25" customHeight="1" x14ac:dyDescent="0.15">
      <c r="A181" s="44" t="s">
        <v>337</v>
      </c>
      <c r="B181" s="45" t="s">
        <v>135</v>
      </c>
      <c r="C181" s="45" t="s">
        <v>59</v>
      </c>
      <c r="D181" s="17">
        <v>40</v>
      </c>
      <c r="E181" s="17">
        <v>10</v>
      </c>
      <c r="F181" s="17">
        <v>12</v>
      </c>
      <c r="G181" s="17">
        <v>22</v>
      </c>
      <c r="H181" s="33"/>
      <c r="I181" s="42">
        <f>VLOOKUP($A181,Skaters!$A1:$L623,7,FALSE)</f>
        <v>40</v>
      </c>
      <c r="J181" s="33">
        <f>VLOOKUP($A181,Skaters!$A1:$L623,10,FALSE)</f>
        <v>7.5702765500363602</v>
      </c>
      <c r="K181" s="33">
        <f>VLOOKUP($A181,Skaters!$A1:$L623,11,FALSE)</f>
        <v>14.2272500827193</v>
      </c>
      <c r="L181" s="33">
        <f>VLOOKUP($A181,Skaters!$A1:$L623,12,FALSE)</f>
        <v>21.797526632755702</v>
      </c>
      <c r="M181" s="33"/>
      <c r="N181" s="17">
        <f t="shared" si="8"/>
        <v>80</v>
      </c>
      <c r="O181" s="33">
        <f t="shared" si="9"/>
        <v>17.570276550036361</v>
      </c>
      <c r="P181" s="33">
        <f t="shared" si="10"/>
        <v>26.227250082719301</v>
      </c>
      <c r="Q181" s="33">
        <f t="shared" si="11"/>
        <v>43.797526632755705</v>
      </c>
    </row>
    <row r="182" spans="1:17" ht="21.25" customHeight="1" x14ac:dyDescent="0.2">
      <c r="A182" s="47" t="s">
        <v>220</v>
      </c>
      <c r="B182" s="38" t="s">
        <v>94</v>
      </c>
      <c r="C182" s="38" t="s">
        <v>103</v>
      </c>
      <c r="D182" s="17">
        <v>38</v>
      </c>
      <c r="E182" s="17">
        <v>12</v>
      </c>
      <c r="F182" s="17">
        <v>7</v>
      </c>
      <c r="G182" s="17">
        <v>19</v>
      </c>
      <c r="H182" s="33"/>
      <c r="I182" s="42">
        <f>VLOOKUP($A182,Skaters!$A1:$L623,7,FALSE)</f>
        <v>44</v>
      </c>
      <c r="J182" s="33">
        <f>VLOOKUP($A182,Skaters!$A1:$L623,10,FALSE)</f>
        <v>12.32383697142</v>
      </c>
      <c r="K182" s="33">
        <f>VLOOKUP($A182,Skaters!$A1:$L623,11,FALSE)</f>
        <v>12.4210477387529</v>
      </c>
      <c r="L182" s="33">
        <f>VLOOKUP($A182,Skaters!$A1:$L623,12,FALSE)</f>
        <v>24.744884710173</v>
      </c>
      <c r="M182" s="33"/>
      <c r="N182" s="17">
        <f t="shared" si="8"/>
        <v>82</v>
      </c>
      <c r="O182" s="33">
        <f t="shared" si="9"/>
        <v>24.32383697142</v>
      </c>
      <c r="P182" s="33">
        <f t="shared" si="10"/>
        <v>19.4210477387529</v>
      </c>
      <c r="Q182" s="33">
        <f t="shared" si="11"/>
        <v>43.744884710172997</v>
      </c>
    </row>
    <row r="183" spans="1:17" ht="21.25" customHeight="1" x14ac:dyDescent="0.15">
      <c r="A183" s="44" t="s">
        <v>297</v>
      </c>
      <c r="B183" s="45" t="s">
        <v>179</v>
      </c>
      <c r="C183" s="45" t="s">
        <v>73</v>
      </c>
      <c r="D183" s="17">
        <v>33</v>
      </c>
      <c r="E183" s="17">
        <v>5</v>
      </c>
      <c r="F183" s="17">
        <v>16</v>
      </c>
      <c r="G183" s="17">
        <v>21</v>
      </c>
      <c r="H183" s="33"/>
      <c r="I183" s="42">
        <f>VLOOKUP($A183,Skaters!$A1:$L623,7,FALSE)</f>
        <v>41</v>
      </c>
      <c r="J183" s="33">
        <f>VLOOKUP($A183,Skaters!$A1:$L623,10,FALSE)</f>
        <v>8.2508151784307895</v>
      </c>
      <c r="K183" s="33">
        <f>VLOOKUP($A183,Skaters!$A1:$L623,11,FALSE)</f>
        <v>14.150573251087399</v>
      </c>
      <c r="L183" s="33">
        <f>VLOOKUP($A183,Skaters!$A1:$L623,12,FALSE)</f>
        <v>22.401388429518299</v>
      </c>
      <c r="M183" s="33"/>
      <c r="N183" s="17">
        <f t="shared" si="8"/>
        <v>74</v>
      </c>
      <c r="O183" s="33">
        <f t="shared" si="9"/>
        <v>13.250815178430789</v>
      </c>
      <c r="P183" s="33">
        <f t="shared" si="10"/>
        <v>30.150573251087401</v>
      </c>
      <c r="Q183" s="33">
        <f t="shared" si="11"/>
        <v>43.401388429518299</v>
      </c>
    </row>
    <row r="184" spans="1:17" ht="21.25" customHeight="1" x14ac:dyDescent="0.15">
      <c r="A184" s="44" t="s">
        <v>251</v>
      </c>
      <c r="B184" s="48" t="s">
        <v>58</v>
      </c>
      <c r="C184" s="48" t="s">
        <v>84</v>
      </c>
      <c r="D184" s="17">
        <v>37</v>
      </c>
      <c r="E184" s="17">
        <v>8</v>
      </c>
      <c r="F184" s="17">
        <v>13</v>
      </c>
      <c r="G184" s="17">
        <v>21</v>
      </c>
      <c r="H184" s="33"/>
      <c r="I184" s="42">
        <f>VLOOKUP($A184,Skaters!$A1:$L623,7,FALSE)</f>
        <v>45</v>
      </c>
      <c r="J184" s="33">
        <f>VLOOKUP($A184,Skaters!$A1:$L623,10,FALSE)</f>
        <v>7.8329874234875003</v>
      </c>
      <c r="K184" s="33">
        <f>VLOOKUP($A184,Skaters!$A1:$L623,11,FALSE)</f>
        <v>14.525859269894701</v>
      </c>
      <c r="L184" s="33">
        <f>VLOOKUP($A184,Skaters!$A1:$L623,12,FALSE)</f>
        <v>22.358846693382102</v>
      </c>
      <c r="M184" s="33"/>
      <c r="N184" s="17">
        <f t="shared" si="8"/>
        <v>82</v>
      </c>
      <c r="O184" s="33">
        <f t="shared" si="9"/>
        <v>15.8329874234875</v>
      </c>
      <c r="P184" s="33">
        <f t="shared" si="10"/>
        <v>27.525859269894703</v>
      </c>
      <c r="Q184" s="33">
        <f t="shared" si="11"/>
        <v>43.358846693382105</v>
      </c>
    </row>
    <row r="185" spans="1:17" ht="21.25" customHeight="1" x14ac:dyDescent="0.15">
      <c r="A185" s="44" t="s">
        <v>149</v>
      </c>
      <c r="B185" s="45" t="s">
        <v>68</v>
      </c>
      <c r="C185" s="45" t="s">
        <v>59</v>
      </c>
      <c r="D185" s="17">
        <v>9</v>
      </c>
      <c r="E185" s="17">
        <v>2</v>
      </c>
      <c r="F185" s="17">
        <v>6</v>
      </c>
      <c r="G185" s="17">
        <v>8</v>
      </c>
      <c r="H185" s="33"/>
      <c r="I185" s="42">
        <f>VLOOKUP($A185,Skaters!$A1:$L623,7,FALSE)</f>
        <v>40</v>
      </c>
      <c r="J185" s="33">
        <f>VLOOKUP($A185,Skaters!$A1:$L623,10,FALSE)</f>
        <v>9.6652841587249192</v>
      </c>
      <c r="K185" s="33">
        <f>VLOOKUP($A185,Skaters!$A1:$L623,11,FALSE)</f>
        <v>25.689239866878999</v>
      </c>
      <c r="L185" s="33">
        <f>VLOOKUP($A185,Skaters!$A1:$L623,12,FALSE)</f>
        <v>35.354524025603901</v>
      </c>
      <c r="M185" s="33"/>
      <c r="N185" s="17">
        <f t="shared" si="8"/>
        <v>49</v>
      </c>
      <c r="O185" s="33">
        <f t="shared" si="9"/>
        <v>11.665284158724919</v>
      </c>
      <c r="P185" s="33">
        <f t="shared" si="10"/>
        <v>31.689239866878999</v>
      </c>
      <c r="Q185" s="33">
        <f t="shared" si="11"/>
        <v>43.354524025603901</v>
      </c>
    </row>
    <row r="186" spans="1:17" ht="21.25" customHeight="1" x14ac:dyDescent="0.2">
      <c r="A186" s="47" t="s">
        <v>196</v>
      </c>
      <c r="B186" s="38" t="s">
        <v>58</v>
      </c>
      <c r="C186" s="38" t="s">
        <v>84</v>
      </c>
      <c r="D186" s="17">
        <v>35</v>
      </c>
      <c r="E186" s="17">
        <v>3</v>
      </c>
      <c r="F186" s="17">
        <v>14</v>
      </c>
      <c r="G186" s="17">
        <v>17</v>
      </c>
      <c r="H186" s="33"/>
      <c r="I186" s="42">
        <f>VLOOKUP($A186,Skaters!$A1:$L623,7,FALSE)</f>
        <v>45</v>
      </c>
      <c r="J186" s="33">
        <f>VLOOKUP($A186,Skaters!$A1:$L623,10,FALSE)</f>
        <v>4.3066501005017699</v>
      </c>
      <c r="K186" s="33">
        <f>VLOOKUP($A186,Skaters!$A1:$L623,11,FALSE)</f>
        <v>21.9283372942113</v>
      </c>
      <c r="L186" s="33">
        <f>VLOOKUP($A186,Skaters!$A1:$L623,12,FALSE)</f>
        <v>26.234987394712999</v>
      </c>
      <c r="M186" s="33"/>
      <c r="N186" s="17">
        <f t="shared" si="8"/>
        <v>80</v>
      </c>
      <c r="O186" s="33">
        <f t="shared" si="9"/>
        <v>7.3066501005017699</v>
      </c>
      <c r="P186" s="33">
        <f t="shared" si="10"/>
        <v>35.928337294211303</v>
      </c>
      <c r="Q186" s="33">
        <f t="shared" si="11"/>
        <v>43.234987394713002</v>
      </c>
    </row>
    <row r="187" spans="1:17" ht="21.25" customHeight="1" x14ac:dyDescent="0.15">
      <c r="A187" s="44" t="s">
        <v>383</v>
      </c>
      <c r="B187" s="48" t="s">
        <v>170</v>
      </c>
      <c r="C187" s="48" t="s">
        <v>73</v>
      </c>
      <c r="D187" s="17">
        <v>38</v>
      </c>
      <c r="E187" s="17">
        <v>10</v>
      </c>
      <c r="F187" s="17">
        <v>14</v>
      </c>
      <c r="G187" s="17">
        <v>24</v>
      </c>
      <c r="H187" s="33"/>
      <c r="I187" s="42">
        <f>VLOOKUP($A187,Skaters!$A1:$L623,7,FALSE)</f>
        <v>42</v>
      </c>
      <c r="J187" s="33">
        <f>VLOOKUP($A187,Skaters!$A1:$L623,10,FALSE)</f>
        <v>8.0450481683957697</v>
      </c>
      <c r="K187" s="33">
        <f>VLOOKUP($A187,Skaters!$A1:$L623,11,FALSE)</f>
        <v>11.1488815256851</v>
      </c>
      <c r="L187" s="33">
        <f>VLOOKUP($A187,Skaters!$A1:$L623,12,FALSE)</f>
        <v>19.193929694080801</v>
      </c>
      <c r="M187" s="33"/>
      <c r="N187" s="17">
        <f t="shared" si="8"/>
        <v>80</v>
      </c>
      <c r="O187" s="33">
        <f t="shared" si="9"/>
        <v>18.04504816839577</v>
      </c>
      <c r="P187" s="33">
        <f t="shared" si="10"/>
        <v>25.148881525685098</v>
      </c>
      <c r="Q187" s="33">
        <f t="shared" si="11"/>
        <v>43.193929694080801</v>
      </c>
    </row>
    <row r="188" spans="1:17" ht="21.25" customHeight="1" x14ac:dyDescent="0.15">
      <c r="A188" s="44" t="s">
        <v>261</v>
      </c>
      <c r="B188" s="45" t="s">
        <v>81</v>
      </c>
      <c r="C188" s="45" t="s">
        <v>84</v>
      </c>
      <c r="D188" s="17">
        <v>36</v>
      </c>
      <c r="E188" s="17">
        <v>2</v>
      </c>
      <c r="F188" s="17">
        <v>19</v>
      </c>
      <c r="G188" s="17">
        <v>21</v>
      </c>
      <c r="H188" s="33"/>
      <c r="I188" s="42">
        <f>VLOOKUP($A188,Skaters!$A1:$L623,7,FALSE)</f>
        <v>44</v>
      </c>
      <c r="J188" s="33">
        <f>VLOOKUP($A188,Skaters!$A1:$L623,10,FALSE)</f>
        <v>3.3079164438422701</v>
      </c>
      <c r="K188" s="33">
        <f>VLOOKUP($A188,Skaters!$A1:$L623,11,FALSE)</f>
        <v>18.852856073121401</v>
      </c>
      <c r="L188" s="33">
        <f>VLOOKUP($A188,Skaters!$A1:$L623,12,FALSE)</f>
        <v>22.1607725169637</v>
      </c>
      <c r="M188" s="33"/>
      <c r="N188" s="17">
        <f t="shared" si="8"/>
        <v>80</v>
      </c>
      <c r="O188" s="33">
        <f t="shared" si="9"/>
        <v>5.3079164438422701</v>
      </c>
      <c r="P188" s="33">
        <f t="shared" si="10"/>
        <v>37.852856073121401</v>
      </c>
      <c r="Q188" s="33">
        <f t="shared" si="11"/>
        <v>43.160772516963704</v>
      </c>
    </row>
    <row r="189" spans="1:17" ht="21.25" customHeight="1" x14ac:dyDescent="0.15">
      <c r="A189" s="44" t="s">
        <v>296</v>
      </c>
      <c r="B189" s="48" t="s">
        <v>74</v>
      </c>
      <c r="C189" s="48" t="s">
        <v>59</v>
      </c>
      <c r="D189" s="17">
        <v>41</v>
      </c>
      <c r="E189" s="17">
        <v>5</v>
      </c>
      <c r="F189" s="17">
        <v>14</v>
      </c>
      <c r="G189" s="17">
        <v>19</v>
      </c>
      <c r="H189" s="33"/>
      <c r="I189" s="42">
        <f>VLOOKUP($A189,Skaters!$A1:$L623,7,FALSE)</f>
        <v>41</v>
      </c>
      <c r="J189" s="33">
        <f>VLOOKUP($A189,Skaters!$A1:$L623,10,FALSE)</f>
        <v>7.40301588841184</v>
      </c>
      <c r="K189" s="33">
        <f>VLOOKUP($A189,Skaters!$A1:$L623,11,FALSE)</f>
        <v>16.627525792423199</v>
      </c>
      <c r="L189" s="33">
        <f>VLOOKUP($A189,Skaters!$A1:$L623,12,FALSE)</f>
        <v>24.0305416808351</v>
      </c>
      <c r="M189" s="33"/>
      <c r="N189" s="17">
        <f t="shared" si="8"/>
        <v>82</v>
      </c>
      <c r="O189" s="33">
        <f t="shared" si="9"/>
        <v>12.40301588841184</v>
      </c>
      <c r="P189" s="33">
        <f t="shared" si="10"/>
        <v>30.627525792423199</v>
      </c>
      <c r="Q189" s="33">
        <f t="shared" si="11"/>
        <v>43.0305416808351</v>
      </c>
    </row>
    <row r="190" spans="1:17" ht="21.25" customHeight="1" x14ac:dyDescent="0.15">
      <c r="A190" s="44" t="s">
        <v>289</v>
      </c>
      <c r="B190" s="45" t="s">
        <v>81</v>
      </c>
      <c r="C190" s="45" t="s">
        <v>73</v>
      </c>
      <c r="D190" s="17">
        <v>32</v>
      </c>
      <c r="E190" s="17">
        <v>11</v>
      </c>
      <c r="F190" s="17">
        <v>8</v>
      </c>
      <c r="G190" s="17">
        <v>19</v>
      </c>
      <c r="H190" s="33"/>
      <c r="I190" s="42">
        <f>VLOOKUP($A190,Skaters!$A1:$L623,7,FALSE)</f>
        <v>44</v>
      </c>
      <c r="J190" s="33">
        <f>VLOOKUP($A190,Skaters!$A1:$L623,10,FALSE)</f>
        <v>12.566462252457301</v>
      </c>
      <c r="K190" s="33">
        <f>VLOOKUP($A190,Skaters!$A1:$L623,11,FALSE)</f>
        <v>11.1863392416998</v>
      </c>
      <c r="L190" s="33">
        <f>VLOOKUP($A190,Skaters!$A1:$L623,12,FALSE)</f>
        <v>23.752801494157001</v>
      </c>
      <c r="M190" s="33"/>
      <c r="N190" s="17">
        <f t="shared" si="8"/>
        <v>76</v>
      </c>
      <c r="O190" s="33">
        <f t="shared" si="9"/>
        <v>23.566462252457299</v>
      </c>
      <c r="P190" s="33">
        <f t="shared" si="10"/>
        <v>19.186339241699798</v>
      </c>
      <c r="Q190" s="33">
        <f t="shared" si="11"/>
        <v>42.752801494156998</v>
      </c>
    </row>
    <row r="191" spans="1:17" ht="21.25" customHeight="1" x14ac:dyDescent="0.2">
      <c r="A191" s="47" t="s">
        <v>326</v>
      </c>
      <c r="B191" s="38" t="s">
        <v>70</v>
      </c>
      <c r="C191" s="38" t="s">
        <v>84</v>
      </c>
      <c r="D191" s="17">
        <v>39</v>
      </c>
      <c r="E191" s="17">
        <v>2</v>
      </c>
      <c r="F191" s="17">
        <v>20</v>
      </c>
      <c r="G191" s="17">
        <v>22</v>
      </c>
      <c r="H191" s="33"/>
      <c r="I191" s="42">
        <f>VLOOKUP($A191,Skaters!$A1:$L623,7,FALSE)</f>
        <v>39</v>
      </c>
      <c r="J191" s="33">
        <f>VLOOKUP($A191,Skaters!$A1:$L623,10,FALSE)</f>
        <v>3.4236906225751298</v>
      </c>
      <c r="K191" s="33">
        <f>VLOOKUP($A191,Skaters!$A1:$L623,11,FALSE)</f>
        <v>16.935105757997</v>
      </c>
      <c r="L191" s="33">
        <f>VLOOKUP($A191,Skaters!$A1:$L623,12,FALSE)</f>
        <v>20.358796380572102</v>
      </c>
      <c r="M191" s="33"/>
      <c r="N191" s="17">
        <f t="shared" si="8"/>
        <v>78</v>
      </c>
      <c r="O191" s="33">
        <f t="shared" si="9"/>
        <v>5.4236906225751298</v>
      </c>
      <c r="P191" s="33">
        <f t="shared" si="10"/>
        <v>36.935105757997</v>
      </c>
      <c r="Q191" s="33">
        <f t="shared" si="11"/>
        <v>42.358796380572102</v>
      </c>
    </row>
    <row r="192" spans="1:17" ht="21.25" customHeight="1" x14ac:dyDescent="0.15">
      <c r="A192" s="44" t="s">
        <v>285</v>
      </c>
      <c r="B192" s="45" t="s">
        <v>65</v>
      </c>
      <c r="C192" s="45" t="s">
        <v>60</v>
      </c>
      <c r="D192" s="17">
        <v>27</v>
      </c>
      <c r="E192" s="17">
        <v>8</v>
      </c>
      <c r="F192" s="17">
        <v>9</v>
      </c>
      <c r="G192" s="17">
        <v>17</v>
      </c>
      <c r="H192" s="33"/>
      <c r="I192" s="42">
        <f>VLOOKUP($A192,Skaters!$A1:$L623,7,FALSE)</f>
        <v>44</v>
      </c>
      <c r="J192" s="33">
        <f>VLOOKUP($A192,Skaters!$A1:$L623,10,FALSE)</f>
        <v>11.443365064998799</v>
      </c>
      <c r="K192" s="33">
        <f>VLOOKUP($A192,Skaters!$A1:$L623,11,FALSE)</f>
        <v>13.766237293387499</v>
      </c>
      <c r="L192" s="33">
        <f>VLOOKUP($A192,Skaters!$A1:$L623,12,FALSE)</f>
        <v>25.209602358386402</v>
      </c>
      <c r="M192" s="33"/>
      <c r="N192" s="17">
        <f t="shared" si="8"/>
        <v>71</v>
      </c>
      <c r="O192" s="33">
        <f t="shared" si="9"/>
        <v>19.443365064998801</v>
      </c>
      <c r="P192" s="33">
        <f t="shared" si="10"/>
        <v>22.766237293387498</v>
      </c>
      <c r="Q192" s="33">
        <f t="shared" si="11"/>
        <v>42.209602358386405</v>
      </c>
    </row>
    <row r="193" spans="1:17" ht="21.25" customHeight="1" x14ac:dyDescent="0.15">
      <c r="A193" s="44" t="s">
        <v>317</v>
      </c>
      <c r="B193" s="48" t="s">
        <v>68</v>
      </c>
      <c r="C193" s="48" t="s">
        <v>59</v>
      </c>
      <c r="D193" s="17">
        <v>35</v>
      </c>
      <c r="E193" s="17">
        <v>7</v>
      </c>
      <c r="F193" s="17">
        <v>12</v>
      </c>
      <c r="G193" s="17">
        <v>19</v>
      </c>
      <c r="H193" s="33"/>
      <c r="I193" s="42">
        <f>VLOOKUP($A193,Skaters!$A1:$L623,7,FALSE)</f>
        <v>40</v>
      </c>
      <c r="J193" s="33">
        <f>VLOOKUP($A193,Skaters!$A1:$L623,10,FALSE)</f>
        <v>8.7846477110345198</v>
      </c>
      <c r="K193" s="33">
        <f>VLOOKUP($A193,Skaters!$A1:$L623,11,FALSE)</f>
        <v>14.315374213714</v>
      </c>
      <c r="L193" s="33">
        <f>VLOOKUP($A193,Skaters!$A1:$L623,12,FALSE)</f>
        <v>23.1000219247485</v>
      </c>
      <c r="M193" s="33"/>
      <c r="N193" s="17">
        <f t="shared" si="8"/>
        <v>75</v>
      </c>
      <c r="O193" s="33">
        <f t="shared" si="9"/>
        <v>15.78464771103452</v>
      </c>
      <c r="P193" s="33">
        <f t="shared" si="10"/>
        <v>26.315374213714001</v>
      </c>
      <c r="Q193" s="33">
        <f t="shared" si="11"/>
        <v>42.100021924748503</v>
      </c>
    </row>
    <row r="194" spans="1:17" ht="21.25" customHeight="1" x14ac:dyDescent="0.2">
      <c r="A194" s="47" t="s">
        <v>334</v>
      </c>
      <c r="B194" s="38" t="s">
        <v>163</v>
      </c>
      <c r="C194" s="38" t="s">
        <v>103</v>
      </c>
      <c r="D194" s="17">
        <v>32</v>
      </c>
      <c r="E194" s="17">
        <v>10</v>
      </c>
      <c r="F194" s="17">
        <v>9</v>
      </c>
      <c r="G194" s="17">
        <v>19</v>
      </c>
      <c r="H194" s="33"/>
      <c r="I194" s="42">
        <f>VLOOKUP($A194,Skaters!$A1:$L623,7,FALSE)</f>
        <v>42</v>
      </c>
      <c r="J194" s="33">
        <f>VLOOKUP($A194,Skaters!$A1:$L623,10,FALSE)</f>
        <v>10.955332444917399</v>
      </c>
      <c r="K194" s="33">
        <f>VLOOKUP($A194,Skaters!$A1:$L623,11,FALSE)</f>
        <v>12.052177183003799</v>
      </c>
      <c r="L194" s="33">
        <f>VLOOKUP($A194,Skaters!$A1:$L623,12,FALSE)</f>
        <v>23.007509627921198</v>
      </c>
      <c r="M194" s="33"/>
      <c r="N194" s="17">
        <f t="shared" ref="N194:N257" si="12">I194+D194</f>
        <v>74</v>
      </c>
      <c r="O194" s="33">
        <f t="shared" ref="O194:O257" si="13">J194+E194</f>
        <v>20.955332444917399</v>
      </c>
      <c r="P194" s="33">
        <f t="shared" ref="P194:P257" si="14">K194+F194</f>
        <v>21.052177183003799</v>
      </c>
      <c r="Q194" s="33">
        <f t="shared" ref="Q194:Q257" si="15">L194+G194</f>
        <v>42.007509627921195</v>
      </c>
    </row>
    <row r="195" spans="1:17" ht="21.25" customHeight="1" x14ac:dyDescent="0.2">
      <c r="A195" s="47" t="s">
        <v>276</v>
      </c>
      <c r="B195" s="38" t="s">
        <v>170</v>
      </c>
      <c r="C195" s="38" t="s">
        <v>73</v>
      </c>
      <c r="D195" s="17">
        <v>37</v>
      </c>
      <c r="E195" s="17">
        <v>8</v>
      </c>
      <c r="F195" s="17">
        <v>9</v>
      </c>
      <c r="G195" s="17">
        <v>17</v>
      </c>
      <c r="H195" s="33"/>
      <c r="I195" s="42">
        <f>VLOOKUP($A195,Skaters!$A1:$L623,7,FALSE)</f>
        <v>42</v>
      </c>
      <c r="J195" s="33">
        <f>VLOOKUP($A195,Skaters!$A1:$L623,10,FALSE)</f>
        <v>9.8813397474845797</v>
      </c>
      <c r="K195" s="33">
        <f>VLOOKUP($A195,Skaters!$A1:$L623,11,FALSE)</f>
        <v>15.0991115657321</v>
      </c>
      <c r="L195" s="33">
        <f>VLOOKUP($A195,Skaters!$A1:$L623,12,FALSE)</f>
        <v>24.980451313216602</v>
      </c>
      <c r="M195" s="33"/>
      <c r="N195" s="17">
        <f t="shared" si="12"/>
        <v>79</v>
      </c>
      <c r="O195" s="33">
        <f t="shared" si="13"/>
        <v>17.881339747484581</v>
      </c>
      <c r="P195" s="33">
        <f t="shared" si="14"/>
        <v>24.099111565732102</v>
      </c>
      <c r="Q195" s="33">
        <f t="shared" si="15"/>
        <v>41.980451313216605</v>
      </c>
    </row>
    <row r="196" spans="1:17" ht="21.25" customHeight="1" x14ac:dyDescent="0.15">
      <c r="A196" s="44" t="s">
        <v>260</v>
      </c>
      <c r="B196" s="45" t="s">
        <v>78</v>
      </c>
      <c r="C196" s="45" t="s">
        <v>59</v>
      </c>
      <c r="D196" s="17">
        <v>36</v>
      </c>
      <c r="E196" s="17">
        <v>6</v>
      </c>
      <c r="F196" s="17">
        <v>12</v>
      </c>
      <c r="G196" s="17">
        <v>18</v>
      </c>
      <c r="H196" s="33"/>
      <c r="I196" s="42">
        <f>VLOOKUP($A196,Skaters!$A1:$L623,7,FALSE)</f>
        <v>46</v>
      </c>
      <c r="J196" s="33">
        <f>VLOOKUP($A196,Skaters!$A1:$L623,10,FALSE)</f>
        <v>9.1130415464043395</v>
      </c>
      <c r="K196" s="33">
        <f>VLOOKUP($A196,Skaters!$A1:$L623,11,FALSE)</f>
        <v>14.700356263466499</v>
      </c>
      <c r="L196" s="33">
        <f>VLOOKUP($A196,Skaters!$A1:$L623,12,FALSE)</f>
        <v>23.8133978098707</v>
      </c>
      <c r="M196" s="33"/>
      <c r="N196" s="17">
        <f t="shared" si="12"/>
        <v>82</v>
      </c>
      <c r="O196" s="33">
        <f t="shared" si="13"/>
        <v>15.113041546404339</v>
      </c>
      <c r="P196" s="33">
        <f t="shared" si="14"/>
        <v>26.700356263466499</v>
      </c>
      <c r="Q196" s="33">
        <f t="shared" si="15"/>
        <v>41.8133978098707</v>
      </c>
    </row>
    <row r="197" spans="1:17" ht="21.25" customHeight="1" x14ac:dyDescent="0.15">
      <c r="A197" s="44" t="s">
        <v>232</v>
      </c>
      <c r="B197" s="45" t="s">
        <v>68</v>
      </c>
      <c r="C197" s="45" t="s">
        <v>63</v>
      </c>
      <c r="D197" s="17">
        <v>18</v>
      </c>
      <c r="E197" s="17">
        <v>5</v>
      </c>
      <c r="F197" s="17">
        <v>8</v>
      </c>
      <c r="G197" s="17">
        <v>13</v>
      </c>
      <c r="H197" s="33"/>
      <c r="I197" s="42">
        <f>VLOOKUP($A197,Skaters!$A1:$L623,7,FALSE)</f>
        <v>40</v>
      </c>
      <c r="J197" s="33">
        <f>VLOOKUP($A197,Skaters!$A1:$L623,10,FALSE)</f>
        <v>13.8904755303809</v>
      </c>
      <c r="K197" s="33">
        <f>VLOOKUP($A197,Skaters!$A1:$L623,11,FALSE)</f>
        <v>14.8502576072657</v>
      </c>
      <c r="L197" s="33">
        <f>VLOOKUP($A197,Skaters!$A1:$L623,12,FALSE)</f>
        <v>28.7407331376466</v>
      </c>
      <c r="M197" s="33"/>
      <c r="N197" s="17">
        <f t="shared" si="12"/>
        <v>58</v>
      </c>
      <c r="O197" s="33">
        <f t="shared" si="13"/>
        <v>18.8904755303809</v>
      </c>
      <c r="P197" s="33">
        <f t="shared" si="14"/>
        <v>22.8502576072657</v>
      </c>
      <c r="Q197" s="33">
        <f t="shared" si="15"/>
        <v>41.7407331376466</v>
      </c>
    </row>
    <row r="198" spans="1:17" ht="21.25" customHeight="1" x14ac:dyDescent="0.15">
      <c r="A198" s="44" t="s">
        <v>341</v>
      </c>
      <c r="B198" s="48" t="s">
        <v>83</v>
      </c>
      <c r="C198" s="48" t="s">
        <v>103</v>
      </c>
      <c r="D198" s="17">
        <v>37</v>
      </c>
      <c r="E198" s="17">
        <v>8</v>
      </c>
      <c r="F198" s="17">
        <v>13</v>
      </c>
      <c r="G198" s="17">
        <v>21</v>
      </c>
      <c r="H198" s="33"/>
      <c r="I198" s="42">
        <f>VLOOKUP($A198,Skaters!$A1:$L623,7,FALSE)</f>
        <v>41</v>
      </c>
      <c r="J198" s="33">
        <f>VLOOKUP($A198,Skaters!$A1:$L623,10,FALSE)</f>
        <v>8.3733598465995307</v>
      </c>
      <c r="K198" s="33">
        <f>VLOOKUP($A198,Skaters!$A1:$L623,11,FALSE)</f>
        <v>12.3051205884727</v>
      </c>
      <c r="L198" s="33">
        <f>VLOOKUP($A198,Skaters!$A1:$L623,12,FALSE)</f>
        <v>20.678480435072299</v>
      </c>
      <c r="M198" s="33"/>
      <c r="N198" s="17">
        <f t="shared" si="12"/>
        <v>78</v>
      </c>
      <c r="O198" s="33">
        <f t="shared" si="13"/>
        <v>16.373359846599531</v>
      </c>
      <c r="P198" s="33">
        <f t="shared" si="14"/>
        <v>25.3051205884727</v>
      </c>
      <c r="Q198" s="33">
        <f t="shared" si="15"/>
        <v>41.678480435072302</v>
      </c>
    </row>
    <row r="199" spans="1:17" ht="21.25" customHeight="1" x14ac:dyDescent="0.2">
      <c r="A199" s="47" t="s">
        <v>242</v>
      </c>
      <c r="B199" s="38" t="s">
        <v>94</v>
      </c>
      <c r="C199" s="38" t="s">
        <v>60</v>
      </c>
      <c r="D199" s="17">
        <v>38</v>
      </c>
      <c r="E199" s="17">
        <v>9</v>
      </c>
      <c r="F199" s="17">
        <v>8</v>
      </c>
      <c r="G199" s="17">
        <v>17</v>
      </c>
      <c r="H199" s="33"/>
      <c r="I199" s="42">
        <f>VLOOKUP($A199,Skaters!$A1:$L623,7,FALSE)</f>
        <v>44</v>
      </c>
      <c r="J199" s="33">
        <f>VLOOKUP($A199,Skaters!$A1:$L623,10,FALSE)</f>
        <v>10.471295711631599</v>
      </c>
      <c r="K199" s="33">
        <f>VLOOKUP($A199,Skaters!$A1:$L623,11,FALSE)</f>
        <v>13.8908652469808</v>
      </c>
      <c r="L199" s="33">
        <f>VLOOKUP($A199,Skaters!$A1:$L623,12,FALSE)</f>
        <v>24.362160958612399</v>
      </c>
      <c r="M199" s="33"/>
      <c r="N199" s="17">
        <f t="shared" si="12"/>
        <v>82</v>
      </c>
      <c r="O199" s="33">
        <f t="shared" si="13"/>
        <v>19.471295711631598</v>
      </c>
      <c r="P199" s="33">
        <f t="shared" si="14"/>
        <v>21.890865246980802</v>
      </c>
      <c r="Q199" s="33">
        <f t="shared" si="15"/>
        <v>41.362160958612399</v>
      </c>
    </row>
    <row r="200" spans="1:17" ht="21.25" customHeight="1" x14ac:dyDescent="0.15">
      <c r="A200" s="44" t="s">
        <v>187</v>
      </c>
      <c r="B200" s="45" t="s">
        <v>127</v>
      </c>
      <c r="C200" s="45" t="s">
        <v>63</v>
      </c>
      <c r="D200" s="17">
        <v>31</v>
      </c>
      <c r="E200" s="17">
        <v>8</v>
      </c>
      <c r="F200" s="17">
        <v>8</v>
      </c>
      <c r="G200" s="17">
        <v>16</v>
      </c>
      <c r="H200" s="33"/>
      <c r="I200" s="42">
        <f>VLOOKUP($A200,Skaters!$A1:$L623,7,FALSE)</f>
        <v>48</v>
      </c>
      <c r="J200" s="33">
        <f>VLOOKUP($A200,Skaters!$A1:$L623,10,FALSE)</f>
        <v>12.745994934898899</v>
      </c>
      <c r="K200" s="33">
        <f>VLOOKUP($A200,Skaters!$A1:$L623,11,FALSE)</f>
        <v>12.600258923596799</v>
      </c>
      <c r="L200" s="33">
        <f>VLOOKUP($A200,Skaters!$A1:$L623,12,FALSE)</f>
        <v>25.3462538584957</v>
      </c>
      <c r="M200" s="33"/>
      <c r="N200" s="17">
        <f t="shared" si="12"/>
        <v>79</v>
      </c>
      <c r="O200" s="33">
        <f t="shared" si="13"/>
        <v>20.745994934898899</v>
      </c>
      <c r="P200" s="33">
        <f t="shared" si="14"/>
        <v>20.600258923596797</v>
      </c>
      <c r="Q200" s="33">
        <f t="shared" si="15"/>
        <v>41.3462538584957</v>
      </c>
    </row>
    <row r="201" spans="1:17" ht="21.25" customHeight="1" x14ac:dyDescent="0.15">
      <c r="A201" s="44" t="s">
        <v>293</v>
      </c>
      <c r="B201" s="45" t="s">
        <v>170</v>
      </c>
      <c r="C201" s="45" t="s">
        <v>60</v>
      </c>
      <c r="D201" s="17">
        <v>37</v>
      </c>
      <c r="E201" s="17">
        <v>10</v>
      </c>
      <c r="F201" s="17">
        <v>8</v>
      </c>
      <c r="G201" s="17">
        <v>18</v>
      </c>
      <c r="H201" s="33"/>
      <c r="I201" s="42">
        <f>VLOOKUP($A201,Skaters!$A1:$L623,7,FALSE)</f>
        <v>42</v>
      </c>
      <c r="J201" s="33">
        <f>VLOOKUP($A201,Skaters!$A1:$L623,10,FALSE)</f>
        <v>10.6231057137216</v>
      </c>
      <c r="K201" s="33">
        <f>VLOOKUP($A201,Skaters!$A1:$L623,11,FALSE)</f>
        <v>12.5333882100865</v>
      </c>
      <c r="L201" s="33">
        <f>VLOOKUP($A201,Skaters!$A1:$L623,12,FALSE)</f>
        <v>23.1564939238081</v>
      </c>
      <c r="M201" s="33"/>
      <c r="N201" s="17">
        <f t="shared" si="12"/>
        <v>79</v>
      </c>
      <c r="O201" s="33">
        <f t="shared" si="13"/>
        <v>20.6231057137216</v>
      </c>
      <c r="P201" s="33">
        <f t="shared" si="14"/>
        <v>20.5333882100865</v>
      </c>
      <c r="Q201" s="33">
        <f t="shared" si="15"/>
        <v>41.1564939238081</v>
      </c>
    </row>
    <row r="202" spans="1:17" ht="21.25" customHeight="1" x14ac:dyDescent="0.15">
      <c r="A202" s="44" t="s">
        <v>178</v>
      </c>
      <c r="B202" s="45" t="s">
        <v>179</v>
      </c>
      <c r="C202" s="45" t="s">
        <v>73</v>
      </c>
      <c r="D202" s="17">
        <v>9</v>
      </c>
      <c r="E202" s="17">
        <v>3</v>
      </c>
      <c r="F202" s="17">
        <v>7</v>
      </c>
      <c r="G202" s="17">
        <v>10</v>
      </c>
      <c r="H202" s="33"/>
      <c r="I202" s="42">
        <f>VLOOKUP($A202,Skaters!$A1:$L623,7,FALSE)</f>
        <v>41</v>
      </c>
      <c r="J202" s="33">
        <f>VLOOKUP($A202,Skaters!$A1:$L623,10,FALSE)</f>
        <v>14.1256890986347</v>
      </c>
      <c r="K202" s="33">
        <f>VLOOKUP($A202,Skaters!$A1:$L623,11,FALSE)</f>
        <v>16.936519389497601</v>
      </c>
      <c r="L202" s="33">
        <f>VLOOKUP($A202,Skaters!$A1:$L623,12,FALSE)</f>
        <v>31.0622084881322</v>
      </c>
      <c r="M202" s="33"/>
      <c r="N202" s="17">
        <f t="shared" si="12"/>
        <v>50</v>
      </c>
      <c r="O202" s="33">
        <f t="shared" si="13"/>
        <v>17.125689098634702</v>
      </c>
      <c r="P202" s="33">
        <f t="shared" si="14"/>
        <v>23.936519389497601</v>
      </c>
      <c r="Q202" s="33">
        <f t="shared" si="15"/>
        <v>41.0622084881322</v>
      </c>
    </row>
    <row r="203" spans="1:17" ht="21.25" customHeight="1" x14ac:dyDescent="0.2">
      <c r="A203" s="47" t="s">
        <v>322</v>
      </c>
      <c r="B203" s="38" t="s">
        <v>83</v>
      </c>
      <c r="C203" s="38" t="s">
        <v>73</v>
      </c>
      <c r="D203" s="17">
        <v>39</v>
      </c>
      <c r="E203" s="17">
        <v>10</v>
      </c>
      <c r="F203" s="17">
        <v>11</v>
      </c>
      <c r="G203" s="17">
        <v>21</v>
      </c>
      <c r="H203" s="33"/>
      <c r="I203" s="42">
        <f>VLOOKUP($A203,Skaters!$A1:$L623,7,FALSE)</f>
        <v>41</v>
      </c>
      <c r="J203" s="33">
        <f>VLOOKUP($A203,Skaters!$A1:$L623,10,FALSE)</f>
        <v>10.517279455982001</v>
      </c>
      <c r="K203" s="33">
        <f>VLOOKUP($A203,Skaters!$A1:$L623,11,FALSE)</f>
        <v>9.4743392201685595</v>
      </c>
      <c r="L203" s="33">
        <f>VLOOKUP($A203,Skaters!$A1:$L623,12,FALSE)</f>
        <v>19.991618676150701</v>
      </c>
      <c r="M203" s="33"/>
      <c r="N203" s="17">
        <f t="shared" si="12"/>
        <v>80</v>
      </c>
      <c r="O203" s="33">
        <f t="shared" si="13"/>
        <v>20.517279455981999</v>
      </c>
      <c r="P203" s="33">
        <f t="shared" si="14"/>
        <v>20.474339220168559</v>
      </c>
      <c r="Q203" s="33">
        <f t="shared" si="15"/>
        <v>40.991618676150701</v>
      </c>
    </row>
    <row r="204" spans="1:17" ht="21.25" customHeight="1" x14ac:dyDescent="0.2">
      <c r="A204" s="47" t="s">
        <v>155</v>
      </c>
      <c r="B204" s="38" t="s">
        <v>151</v>
      </c>
      <c r="C204" s="38" t="s">
        <v>73</v>
      </c>
      <c r="D204" s="17">
        <v>25</v>
      </c>
      <c r="E204" s="17">
        <v>7</v>
      </c>
      <c r="F204" s="17">
        <v>4</v>
      </c>
      <c r="G204" s="17">
        <v>11</v>
      </c>
      <c r="H204" s="33"/>
      <c r="I204" s="42">
        <f>VLOOKUP($A204,Skaters!$A1:$L623,7,FALSE)</f>
        <v>42</v>
      </c>
      <c r="J204" s="33">
        <f>VLOOKUP($A204,Skaters!$A1:$L623,10,FALSE)</f>
        <v>14.871563000484</v>
      </c>
      <c r="K204" s="33">
        <f>VLOOKUP($A204,Skaters!$A1:$L623,11,FALSE)</f>
        <v>14.996426931062301</v>
      </c>
      <c r="L204" s="33">
        <f>VLOOKUP($A204,Skaters!$A1:$L623,12,FALSE)</f>
        <v>29.867989931546301</v>
      </c>
      <c r="M204" s="33"/>
      <c r="N204" s="17">
        <f t="shared" si="12"/>
        <v>67</v>
      </c>
      <c r="O204" s="33">
        <f t="shared" si="13"/>
        <v>21.871563000484002</v>
      </c>
      <c r="P204" s="33">
        <f t="shared" si="14"/>
        <v>18.996426931062302</v>
      </c>
      <c r="Q204" s="33">
        <f t="shared" si="15"/>
        <v>40.867989931546305</v>
      </c>
    </row>
    <row r="205" spans="1:17" ht="21.25" customHeight="1" x14ac:dyDescent="0.15">
      <c r="A205" s="44" t="s">
        <v>366</v>
      </c>
      <c r="B205" s="45" t="s">
        <v>186</v>
      </c>
      <c r="C205" s="45" t="s">
        <v>60</v>
      </c>
      <c r="D205" s="17">
        <v>41</v>
      </c>
      <c r="E205" s="17">
        <v>4</v>
      </c>
      <c r="F205" s="17">
        <v>16</v>
      </c>
      <c r="G205" s="17">
        <v>20</v>
      </c>
      <c r="H205" s="33"/>
      <c r="I205" s="42">
        <f>VLOOKUP($A205,Skaters!$A1:$L623,7,FALSE)</f>
        <v>41</v>
      </c>
      <c r="J205" s="33">
        <f>VLOOKUP($A205,Skaters!$A1:$L623,10,FALSE)</f>
        <v>7.7075388435825403</v>
      </c>
      <c r="K205" s="33">
        <f>VLOOKUP($A205,Skaters!$A1:$L623,11,FALSE)</f>
        <v>13.0511328961859</v>
      </c>
      <c r="L205" s="33">
        <f>VLOOKUP($A205,Skaters!$A1:$L623,12,FALSE)</f>
        <v>20.758671739768399</v>
      </c>
      <c r="M205" s="33"/>
      <c r="N205" s="17">
        <f t="shared" si="12"/>
        <v>82</v>
      </c>
      <c r="O205" s="33">
        <f t="shared" si="13"/>
        <v>11.70753884358254</v>
      </c>
      <c r="P205" s="33">
        <f t="shared" si="14"/>
        <v>29.051132896185898</v>
      </c>
      <c r="Q205" s="33">
        <f t="shared" si="15"/>
        <v>40.758671739768403</v>
      </c>
    </row>
    <row r="206" spans="1:17" ht="21.25" customHeight="1" x14ac:dyDescent="0.15">
      <c r="A206" s="44" t="s">
        <v>311</v>
      </c>
      <c r="B206" s="45" t="s">
        <v>163</v>
      </c>
      <c r="C206" s="45" t="s">
        <v>66</v>
      </c>
      <c r="D206" s="17">
        <v>39</v>
      </c>
      <c r="E206" s="17">
        <v>10</v>
      </c>
      <c r="F206" s="17">
        <v>10</v>
      </c>
      <c r="G206" s="17">
        <v>20</v>
      </c>
      <c r="H206" s="33"/>
      <c r="I206" s="42">
        <f>VLOOKUP($A206,Skaters!$A1:$L623,7,FALSE)</f>
        <v>42</v>
      </c>
      <c r="J206" s="33">
        <f>VLOOKUP($A206,Skaters!$A1:$L623,10,FALSE)</f>
        <v>9.2830295930966997</v>
      </c>
      <c r="K206" s="33">
        <f>VLOOKUP($A206,Skaters!$A1:$L623,11,FALSE)</f>
        <v>11.3862185528679</v>
      </c>
      <c r="L206" s="33">
        <f>VLOOKUP($A206,Skaters!$A1:$L623,12,FALSE)</f>
        <v>20.669248145964598</v>
      </c>
      <c r="M206" s="33"/>
      <c r="N206" s="17">
        <f t="shared" si="12"/>
        <v>81</v>
      </c>
      <c r="O206" s="33">
        <f t="shared" si="13"/>
        <v>19.2830295930967</v>
      </c>
      <c r="P206" s="33">
        <f t="shared" si="14"/>
        <v>21.386218552867902</v>
      </c>
      <c r="Q206" s="33">
        <f t="shared" si="15"/>
        <v>40.669248145964602</v>
      </c>
    </row>
    <row r="207" spans="1:17" ht="21.25" customHeight="1" x14ac:dyDescent="0.15">
      <c r="A207" s="44" t="s">
        <v>158</v>
      </c>
      <c r="B207" s="48" t="s">
        <v>58</v>
      </c>
      <c r="C207" s="48" t="s">
        <v>84</v>
      </c>
      <c r="D207" s="17">
        <v>30</v>
      </c>
      <c r="E207" s="17">
        <v>3</v>
      </c>
      <c r="F207" s="17">
        <v>12</v>
      </c>
      <c r="G207" s="17">
        <v>15</v>
      </c>
      <c r="H207" s="33"/>
      <c r="I207" s="42">
        <f>VLOOKUP($A207,Skaters!$A1:$L623,7,FALSE)</f>
        <v>45</v>
      </c>
      <c r="J207" s="33">
        <f>VLOOKUP($A207,Skaters!$A1:$L623,10,FALSE)</f>
        <v>7.1861885182625898</v>
      </c>
      <c r="K207" s="33">
        <f>VLOOKUP($A207,Skaters!$A1:$L623,11,FALSE)</f>
        <v>18.353580169740301</v>
      </c>
      <c r="L207" s="33">
        <f>VLOOKUP($A207,Skaters!$A1:$L623,12,FALSE)</f>
        <v>25.539768688003001</v>
      </c>
      <c r="M207" s="33"/>
      <c r="N207" s="17">
        <f t="shared" si="12"/>
        <v>75</v>
      </c>
      <c r="O207" s="33">
        <f t="shared" si="13"/>
        <v>10.18618851826259</v>
      </c>
      <c r="P207" s="33">
        <f t="shared" si="14"/>
        <v>30.353580169740301</v>
      </c>
      <c r="Q207" s="33">
        <f t="shared" si="15"/>
        <v>40.539768688003001</v>
      </c>
    </row>
    <row r="208" spans="1:17" ht="21.25" customHeight="1" x14ac:dyDescent="0.15">
      <c r="A208" s="44" t="s">
        <v>306</v>
      </c>
      <c r="B208" s="48" t="s">
        <v>98</v>
      </c>
      <c r="C208" s="48" t="s">
        <v>66</v>
      </c>
      <c r="D208" s="17">
        <v>32</v>
      </c>
      <c r="E208" s="17">
        <v>7</v>
      </c>
      <c r="F208" s="17">
        <v>10</v>
      </c>
      <c r="G208" s="17">
        <v>17</v>
      </c>
      <c r="H208" s="33"/>
      <c r="I208" s="42">
        <f>VLOOKUP($A208,Skaters!$A1:$L623,7,FALSE)</f>
        <v>47</v>
      </c>
      <c r="J208" s="33">
        <f>VLOOKUP($A208,Skaters!$A1:$L623,10,FALSE)</f>
        <v>10.575571129013801</v>
      </c>
      <c r="K208" s="33">
        <f>VLOOKUP($A208,Skaters!$A1:$L623,11,FALSE)</f>
        <v>12.8668351391574</v>
      </c>
      <c r="L208" s="33">
        <f>VLOOKUP($A208,Skaters!$A1:$L623,12,FALSE)</f>
        <v>23.442406268171201</v>
      </c>
      <c r="M208" s="33"/>
      <c r="N208" s="17">
        <f t="shared" si="12"/>
        <v>79</v>
      </c>
      <c r="O208" s="33">
        <f t="shared" si="13"/>
        <v>17.575571129013802</v>
      </c>
      <c r="P208" s="33">
        <f t="shared" si="14"/>
        <v>22.866835139157402</v>
      </c>
      <c r="Q208" s="33">
        <f t="shared" si="15"/>
        <v>40.442406268171197</v>
      </c>
    </row>
    <row r="209" spans="1:17" ht="21.25" customHeight="1" x14ac:dyDescent="0.2">
      <c r="A209" s="47" t="s">
        <v>283</v>
      </c>
      <c r="B209" s="38" t="s">
        <v>153</v>
      </c>
      <c r="C209" s="38" t="s">
        <v>60</v>
      </c>
      <c r="D209" s="17">
        <v>40</v>
      </c>
      <c r="E209" s="17">
        <v>11</v>
      </c>
      <c r="F209" s="17">
        <v>7</v>
      </c>
      <c r="G209" s="17">
        <v>18</v>
      </c>
      <c r="H209" s="33"/>
      <c r="I209" s="42">
        <f>VLOOKUP($A209,Skaters!$A1:$L623,7,FALSE)</f>
        <v>40</v>
      </c>
      <c r="J209" s="33">
        <f>VLOOKUP($A209,Skaters!$A1:$L623,10,FALSE)</f>
        <v>12.076739084018</v>
      </c>
      <c r="K209" s="33">
        <f>VLOOKUP($A209,Skaters!$A1:$L623,11,FALSE)</f>
        <v>10.3429896403632</v>
      </c>
      <c r="L209" s="33">
        <f>VLOOKUP($A209,Skaters!$A1:$L623,12,FALSE)</f>
        <v>22.419728724381301</v>
      </c>
      <c r="M209" s="33"/>
      <c r="N209" s="17">
        <f t="shared" si="12"/>
        <v>80</v>
      </c>
      <c r="O209" s="33">
        <f t="shared" si="13"/>
        <v>23.076739084018001</v>
      </c>
      <c r="P209" s="33">
        <f t="shared" si="14"/>
        <v>17.3429896403632</v>
      </c>
      <c r="Q209" s="33">
        <f t="shared" si="15"/>
        <v>40.419728724381301</v>
      </c>
    </row>
    <row r="210" spans="1:17" ht="21.25" customHeight="1" x14ac:dyDescent="0.15">
      <c r="A210" s="44" t="s">
        <v>201</v>
      </c>
      <c r="B210" s="48" t="s">
        <v>127</v>
      </c>
      <c r="C210" s="48" t="s">
        <v>66</v>
      </c>
      <c r="D210" s="17">
        <v>29</v>
      </c>
      <c r="E210" s="17">
        <v>10</v>
      </c>
      <c r="F210" s="17">
        <v>3</v>
      </c>
      <c r="G210" s="17">
        <v>13</v>
      </c>
      <c r="H210" s="33"/>
      <c r="I210" s="42">
        <f>VLOOKUP($A210,Skaters!$A1:$L623,7,FALSE)</f>
        <v>48</v>
      </c>
      <c r="J210" s="33">
        <f>VLOOKUP($A210,Skaters!$A1:$L623,10,FALSE)</f>
        <v>15.9143698373066</v>
      </c>
      <c r="K210" s="33">
        <f>VLOOKUP($A210,Skaters!$A1:$L623,11,FALSE)</f>
        <v>11.4794276853541</v>
      </c>
      <c r="L210" s="33">
        <f>VLOOKUP($A210,Skaters!$A1:$L623,12,FALSE)</f>
        <v>27.393797522660599</v>
      </c>
      <c r="M210" s="33"/>
      <c r="N210" s="17">
        <f t="shared" si="12"/>
        <v>77</v>
      </c>
      <c r="O210" s="33">
        <f t="shared" si="13"/>
        <v>25.914369837306602</v>
      </c>
      <c r="P210" s="33">
        <f t="shared" si="14"/>
        <v>14.4794276853541</v>
      </c>
      <c r="Q210" s="33">
        <f t="shared" si="15"/>
        <v>40.393797522660599</v>
      </c>
    </row>
    <row r="211" spans="1:17" ht="21.25" customHeight="1" x14ac:dyDescent="0.2">
      <c r="A211" s="47" t="s">
        <v>350</v>
      </c>
      <c r="B211" s="38" t="s">
        <v>179</v>
      </c>
      <c r="C211" s="38" t="s">
        <v>103</v>
      </c>
      <c r="D211" s="17">
        <v>38</v>
      </c>
      <c r="E211" s="17">
        <v>10</v>
      </c>
      <c r="F211" s="17">
        <v>10</v>
      </c>
      <c r="G211" s="17">
        <v>20</v>
      </c>
      <c r="H211" s="33"/>
      <c r="I211" s="42">
        <f>VLOOKUP($A211,Skaters!$A1:$L623,7,FALSE)</f>
        <v>41</v>
      </c>
      <c r="J211" s="33">
        <f>VLOOKUP($A211,Skaters!$A1:$L623,10,FALSE)</f>
        <v>8.9020711248011999</v>
      </c>
      <c r="K211" s="33">
        <f>VLOOKUP($A211,Skaters!$A1:$L623,11,FALSE)</f>
        <v>11.335282619380299</v>
      </c>
      <c r="L211" s="33">
        <f>VLOOKUP($A211,Skaters!$A1:$L623,12,FALSE)</f>
        <v>20.2373537441816</v>
      </c>
      <c r="M211" s="33"/>
      <c r="N211" s="17">
        <f t="shared" si="12"/>
        <v>79</v>
      </c>
      <c r="O211" s="33">
        <f t="shared" si="13"/>
        <v>18.9020711248012</v>
      </c>
      <c r="P211" s="33">
        <f t="shared" si="14"/>
        <v>21.335282619380301</v>
      </c>
      <c r="Q211" s="33">
        <f t="shared" si="15"/>
        <v>40.237353744181604</v>
      </c>
    </row>
    <row r="212" spans="1:17" ht="21.25" customHeight="1" x14ac:dyDescent="0.15">
      <c r="A212" s="44" t="s">
        <v>265</v>
      </c>
      <c r="B212" s="45" t="s">
        <v>141</v>
      </c>
      <c r="C212" s="45" t="s">
        <v>66</v>
      </c>
      <c r="D212" s="17">
        <v>41</v>
      </c>
      <c r="E212" s="17">
        <v>10</v>
      </c>
      <c r="F212" s="17">
        <v>6</v>
      </c>
      <c r="G212" s="17">
        <v>16</v>
      </c>
      <c r="H212" s="33"/>
      <c r="I212" s="42">
        <f>VLOOKUP($A212,Skaters!$A1:$L623,7,FALSE)</f>
        <v>41</v>
      </c>
      <c r="J212" s="33">
        <f>VLOOKUP($A212,Skaters!$A1:$L623,10,FALSE)</f>
        <v>11.3976829935261</v>
      </c>
      <c r="K212" s="33">
        <f>VLOOKUP($A212,Skaters!$A1:$L623,11,FALSE)</f>
        <v>12.7898040119603</v>
      </c>
      <c r="L212" s="33">
        <f>VLOOKUP($A212,Skaters!$A1:$L623,12,FALSE)</f>
        <v>24.1874870054864</v>
      </c>
      <c r="M212" s="33"/>
      <c r="N212" s="17">
        <f t="shared" si="12"/>
        <v>82</v>
      </c>
      <c r="O212" s="33">
        <f t="shared" si="13"/>
        <v>21.3976829935261</v>
      </c>
      <c r="P212" s="33">
        <f t="shared" si="14"/>
        <v>18.7898040119603</v>
      </c>
      <c r="Q212" s="33">
        <f t="shared" si="15"/>
        <v>40.187487005486403</v>
      </c>
    </row>
    <row r="213" spans="1:17" ht="21.25" customHeight="1" x14ac:dyDescent="0.2">
      <c r="A213" s="47" t="s">
        <v>312</v>
      </c>
      <c r="B213" s="38" t="s">
        <v>81</v>
      </c>
      <c r="C213" s="38" t="s">
        <v>103</v>
      </c>
      <c r="D213" s="17">
        <v>29</v>
      </c>
      <c r="E213" s="17">
        <v>8</v>
      </c>
      <c r="F213" s="17">
        <v>9</v>
      </c>
      <c r="G213" s="17">
        <v>17</v>
      </c>
      <c r="H213" s="33"/>
      <c r="I213" s="42">
        <f>VLOOKUP($A213,Skaters!$A1:$L623,7,FALSE)</f>
        <v>44</v>
      </c>
      <c r="J213" s="33">
        <f>VLOOKUP($A213,Skaters!$A1:$L623,10,FALSE)</f>
        <v>10.7048643294389</v>
      </c>
      <c r="K213" s="33">
        <f>VLOOKUP($A213,Skaters!$A1:$L623,11,FALSE)</f>
        <v>12.3958606961728</v>
      </c>
      <c r="L213" s="33">
        <f>VLOOKUP($A213,Skaters!$A1:$L623,12,FALSE)</f>
        <v>23.100725025611698</v>
      </c>
      <c r="M213" s="33"/>
      <c r="N213" s="17">
        <f t="shared" si="12"/>
        <v>73</v>
      </c>
      <c r="O213" s="33">
        <f t="shared" si="13"/>
        <v>18.704864329438898</v>
      </c>
      <c r="P213" s="33">
        <f t="shared" si="14"/>
        <v>21.3958606961728</v>
      </c>
      <c r="Q213" s="33">
        <f t="shared" si="15"/>
        <v>40.100725025611695</v>
      </c>
    </row>
    <row r="214" spans="1:17" ht="21.25" customHeight="1" x14ac:dyDescent="0.2">
      <c r="A214" s="47" t="s">
        <v>388</v>
      </c>
      <c r="B214" s="38" t="s">
        <v>138</v>
      </c>
      <c r="C214" s="38" t="s">
        <v>60</v>
      </c>
      <c r="D214" s="17">
        <v>35</v>
      </c>
      <c r="E214" s="17">
        <v>11</v>
      </c>
      <c r="F214" s="17">
        <v>9</v>
      </c>
      <c r="G214" s="17">
        <v>20</v>
      </c>
      <c r="H214" s="33"/>
      <c r="I214" s="42">
        <f>VLOOKUP($A214,Skaters!$A1:$L623,7,FALSE)</f>
        <v>43</v>
      </c>
      <c r="J214" s="33">
        <f>VLOOKUP($A214,Skaters!$A1:$L623,10,FALSE)</f>
        <v>9.1468323196045098</v>
      </c>
      <c r="K214" s="33">
        <f>VLOOKUP($A214,Skaters!$A1:$L623,11,FALSE)</f>
        <v>10.8068265003124</v>
      </c>
      <c r="L214" s="33">
        <f>VLOOKUP($A214,Skaters!$A1:$L623,12,FALSE)</f>
        <v>19.953658819916999</v>
      </c>
      <c r="M214" s="33"/>
      <c r="N214" s="17">
        <f t="shared" si="12"/>
        <v>78</v>
      </c>
      <c r="O214" s="33">
        <f t="shared" si="13"/>
        <v>20.14683231960451</v>
      </c>
      <c r="P214" s="33">
        <f t="shared" si="14"/>
        <v>19.8068265003124</v>
      </c>
      <c r="Q214" s="33">
        <f t="shared" si="15"/>
        <v>39.953658819916996</v>
      </c>
    </row>
    <row r="215" spans="1:17" ht="21.25" customHeight="1" x14ac:dyDescent="0.2">
      <c r="A215" s="47" t="s">
        <v>336</v>
      </c>
      <c r="B215" s="38" t="s">
        <v>68</v>
      </c>
      <c r="C215" s="38" t="s">
        <v>73</v>
      </c>
      <c r="D215" s="17">
        <v>32</v>
      </c>
      <c r="E215" s="17">
        <v>10</v>
      </c>
      <c r="F215" s="17">
        <v>9</v>
      </c>
      <c r="G215" s="17">
        <v>19</v>
      </c>
      <c r="H215" s="33"/>
      <c r="I215" s="42">
        <f>VLOOKUP($A215,Skaters!$A1:$L623,7,FALSE)</f>
        <v>40</v>
      </c>
      <c r="J215" s="33">
        <f>VLOOKUP($A215,Skaters!$A1:$L623,10,FALSE)</f>
        <v>10.9199321940003</v>
      </c>
      <c r="K215" s="33">
        <f>VLOOKUP($A215,Skaters!$A1:$L623,11,FALSE)</f>
        <v>9.9282888639209208</v>
      </c>
      <c r="L215" s="33">
        <f>VLOOKUP($A215,Skaters!$A1:$L623,12,FALSE)</f>
        <v>20.8482210579213</v>
      </c>
      <c r="M215" s="33"/>
      <c r="N215" s="17">
        <f t="shared" si="12"/>
        <v>72</v>
      </c>
      <c r="O215" s="33">
        <f t="shared" si="13"/>
        <v>20.9199321940003</v>
      </c>
      <c r="P215" s="33">
        <f t="shared" si="14"/>
        <v>18.928288863920919</v>
      </c>
      <c r="Q215" s="33">
        <f t="shared" si="15"/>
        <v>39.8482210579213</v>
      </c>
    </row>
    <row r="216" spans="1:17" ht="21.25" customHeight="1" x14ac:dyDescent="0.15">
      <c r="A216" s="44" t="s">
        <v>323</v>
      </c>
      <c r="B216" s="48" t="s">
        <v>153</v>
      </c>
      <c r="C216" s="48" t="s">
        <v>103</v>
      </c>
      <c r="D216" s="17">
        <v>42</v>
      </c>
      <c r="E216" s="17">
        <v>9</v>
      </c>
      <c r="F216" s="17">
        <v>10</v>
      </c>
      <c r="G216" s="17">
        <v>19</v>
      </c>
      <c r="H216" s="33"/>
      <c r="I216" s="42">
        <f>VLOOKUP($A216,Skaters!$A1:$L623,7,FALSE)</f>
        <v>40</v>
      </c>
      <c r="J216" s="33">
        <f>VLOOKUP($A216,Skaters!$A1:$L623,10,FALSE)</f>
        <v>10.0407570258538</v>
      </c>
      <c r="K216" s="33">
        <f>VLOOKUP($A216,Skaters!$A1:$L623,11,FALSE)</f>
        <v>10.637013047862901</v>
      </c>
      <c r="L216" s="33">
        <f>VLOOKUP($A216,Skaters!$A1:$L623,12,FALSE)</f>
        <v>20.677770073716701</v>
      </c>
      <c r="M216" s="33"/>
      <c r="N216" s="17">
        <f t="shared" si="12"/>
        <v>82</v>
      </c>
      <c r="O216" s="33">
        <f t="shared" si="13"/>
        <v>19.0407570258538</v>
      </c>
      <c r="P216" s="33">
        <f t="shared" si="14"/>
        <v>20.637013047862901</v>
      </c>
      <c r="Q216" s="33">
        <f t="shared" si="15"/>
        <v>39.677770073716701</v>
      </c>
    </row>
    <row r="217" spans="1:17" ht="21.25" customHeight="1" x14ac:dyDescent="0.2">
      <c r="A217" s="47" t="s">
        <v>284</v>
      </c>
      <c r="B217" s="38" t="s">
        <v>151</v>
      </c>
      <c r="C217" s="38" t="s">
        <v>60</v>
      </c>
      <c r="D217" s="17">
        <v>33</v>
      </c>
      <c r="E217" s="17">
        <v>7</v>
      </c>
      <c r="F217" s="17">
        <v>9</v>
      </c>
      <c r="G217" s="17">
        <v>16</v>
      </c>
      <c r="H217" s="33"/>
      <c r="I217" s="42">
        <f>VLOOKUP($A217,Skaters!$A1:$L623,7,FALSE)</f>
        <v>42</v>
      </c>
      <c r="J217" s="33">
        <f>VLOOKUP($A217,Skaters!$A1:$L623,10,FALSE)</f>
        <v>11.1877982652277</v>
      </c>
      <c r="K217" s="33">
        <f>VLOOKUP($A217,Skaters!$A1:$L623,11,FALSE)</f>
        <v>12.3924616862459</v>
      </c>
      <c r="L217" s="33">
        <f>VLOOKUP($A217,Skaters!$A1:$L623,12,FALSE)</f>
        <v>23.580259951473501</v>
      </c>
      <c r="M217" s="33"/>
      <c r="N217" s="17">
        <f t="shared" si="12"/>
        <v>75</v>
      </c>
      <c r="O217" s="33">
        <f t="shared" si="13"/>
        <v>18.187798265227698</v>
      </c>
      <c r="P217" s="33">
        <f t="shared" si="14"/>
        <v>21.392461686245902</v>
      </c>
      <c r="Q217" s="33">
        <f t="shared" si="15"/>
        <v>39.580259951473501</v>
      </c>
    </row>
    <row r="218" spans="1:17" ht="21.25" customHeight="1" x14ac:dyDescent="0.15">
      <c r="A218" s="44" t="s">
        <v>104</v>
      </c>
      <c r="B218" s="48" t="s">
        <v>83</v>
      </c>
      <c r="C218" s="48" t="s">
        <v>59</v>
      </c>
      <c r="D218" s="17"/>
      <c r="E218" s="17"/>
      <c r="F218" s="17"/>
      <c r="G218" s="17"/>
      <c r="H218" s="33"/>
      <c r="I218" s="42">
        <f>VLOOKUP($A218,Skaters!$A1:$L623,7,FALSE)</f>
        <v>41</v>
      </c>
      <c r="J218" s="33">
        <f>VLOOKUP($A218,Skaters!$A1:$L623,10,FALSE)</f>
        <v>14.542504277964101</v>
      </c>
      <c r="K218" s="33">
        <f>VLOOKUP($A218,Skaters!$A1:$L623,11,FALSE)</f>
        <v>24.999246673447999</v>
      </c>
      <c r="L218" s="33">
        <f>VLOOKUP($A218,Skaters!$A1:$L623,12,FALSE)</f>
        <v>39.541750951411998</v>
      </c>
      <c r="M218" s="33"/>
      <c r="N218" s="17">
        <f t="shared" si="12"/>
        <v>41</v>
      </c>
      <c r="O218" s="33">
        <f t="shared" si="13"/>
        <v>14.542504277964101</v>
      </c>
      <c r="P218" s="33">
        <f t="shared" si="14"/>
        <v>24.999246673447999</v>
      </c>
      <c r="Q218" s="33">
        <f t="shared" si="15"/>
        <v>39.541750951411998</v>
      </c>
    </row>
    <row r="219" spans="1:17" ht="21.25" customHeight="1" x14ac:dyDescent="0.15">
      <c r="A219" s="44" t="s">
        <v>321</v>
      </c>
      <c r="B219" s="48" t="s">
        <v>216</v>
      </c>
      <c r="C219" s="48" t="s">
        <v>84</v>
      </c>
      <c r="D219" s="17">
        <v>39</v>
      </c>
      <c r="E219" s="17">
        <v>5</v>
      </c>
      <c r="F219" s="17">
        <v>15</v>
      </c>
      <c r="G219" s="17">
        <v>20</v>
      </c>
      <c r="H219" s="33"/>
      <c r="I219" s="42">
        <f>VLOOKUP($A219,Skaters!$A1:$L623,7,FALSE)</f>
        <v>39</v>
      </c>
      <c r="J219" s="33">
        <f>VLOOKUP($A219,Skaters!$A1:$L623,10,FALSE)</f>
        <v>4.7814567745951901</v>
      </c>
      <c r="K219" s="33">
        <f>VLOOKUP($A219,Skaters!$A1:$L623,11,FALSE)</f>
        <v>14.569578897083799</v>
      </c>
      <c r="L219" s="33">
        <f>VLOOKUP($A219,Skaters!$A1:$L623,12,FALSE)</f>
        <v>19.351035671679</v>
      </c>
      <c r="M219" s="33"/>
      <c r="N219" s="17">
        <f t="shared" si="12"/>
        <v>78</v>
      </c>
      <c r="O219" s="33">
        <f t="shared" si="13"/>
        <v>9.7814567745951901</v>
      </c>
      <c r="P219" s="33">
        <f t="shared" si="14"/>
        <v>29.569578897083801</v>
      </c>
      <c r="Q219" s="33">
        <f t="shared" si="15"/>
        <v>39.351035671679</v>
      </c>
    </row>
    <row r="220" spans="1:17" ht="21.25" customHeight="1" x14ac:dyDescent="0.2">
      <c r="A220" s="47" t="s">
        <v>253</v>
      </c>
      <c r="B220" s="38" t="s">
        <v>62</v>
      </c>
      <c r="C220" s="38" t="s">
        <v>63</v>
      </c>
      <c r="D220" s="17">
        <v>30</v>
      </c>
      <c r="E220" s="17">
        <v>8</v>
      </c>
      <c r="F220" s="17">
        <v>9</v>
      </c>
      <c r="G220" s="17">
        <v>17</v>
      </c>
      <c r="H220" s="33"/>
      <c r="I220" s="42">
        <f>VLOOKUP($A220,Skaters!$A1:$L623,7,FALSE)</f>
        <v>44</v>
      </c>
      <c r="J220" s="33">
        <f>VLOOKUP($A220,Skaters!$A1:$L623,10,FALSE)</f>
        <v>9.4466703157897403</v>
      </c>
      <c r="K220" s="33">
        <f>VLOOKUP($A220,Skaters!$A1:$L623,11,FALSE)</f>
        <v>12.8662984738824</v>
      </c>
      <c r="L220" s="33">
        <f>VLOOKUP($A220,Skaters!$A1:$L623,12,FALSE)</f>
        <v>22.312968789671999</v>
      </c>
      <c r="M220" s="33"/>
      <c r="N220" s="17">
        <f t="shared" si="12"/>
        <v>74</v>
      </c>
      <c r="O220" s="33">
        <f t="shared" si="13"/>
        <v>17.446670315789738</v>
      </c>
      <c r="P220" s="33">
        <f t="shared" si="14"/>
        <v>21.866298473882402</v>
      </c>
      <c r="Q220" s="33">
        <f t="shared" si="15"/>
        <v>39.312968789671999</v>
      </c>
    </row>
    <row r="221" spans="1:17" ht="21.25" customHeight="1" x14ac:dyDescent="0.2">
      <c r="A221" s="47" t="s">
        <v>248</v>
      </c>
      <c r="B221" s="38" t="s">
        <v>216</v>
      </c>
      <c r="C221" s="38" t="s">
        <v>73</v>
      </c>
      <c r="D221" s="17">
        <v>33</v>
      </c>
      <c r="E221" s="17">
        <v>8</v>
      </c>
      <c r="F221" s="17">
        <v>8</v>
      </c>
      <c r="G221" s="17">
        <v>16</v>
      </c>
      <c r="H221" s="33"/>
      <c r="I221" s="42">
        <f>VLOOKUP($A221,Skaters!$A1:$L623,7,FALSE)</f>
        <v>39</v>
      </c>
      <c r="J221" s="33">
        <f>VLOOKUP($A221,Skaters!$A1:$L623,10,FALSE)</f>
        <v>9.1766725331566708</v>
      </c>
      <c r="K221" s="33">
        <f>VLOOKUP($A221,Skaters!$A1:$L623,11,FALSE)</f>
        <v>14.0202567446612</v>
      </c>
      <c r="L221" s="33">
        <f>VLOOKUP($A221,Skaters!$A1:$L623,12,FALSE)</f>
        <v>23.196929277817901</v>
      </c>
      <c r="M221" s="33"/>
      <c r="N221" s="17">
        <f t="shared" si="12"/>
        <v>72</v>
      </c>
      <c r="O221" s="33">
        <f t="shared" si="13"/>
        <v>17.176672533156669</v>
      </c>
      <c r="P221" s="33">
        <f t="shared" si="14"/>
        <v>22.0202567446612</v>
      </c>
      <c r="Q221" s="33">
        <f t="shared" si="15"/>
        <v>39.196929277817901</v>
      </c>
    </row>
    <row r="222" spans="1:17" ht="21.25" customHeight="1" x14ac:dyDescent="0.2">
      <c r="A222" s="47" t="s">
        <v>275</v>
      </c>
      <c r="B222" s="38" t="s">
        <v>216</v>
      </c>
      <c r="C222" s="38" t="s">
        <v>60</v>
      </c>
      <c r="D222" s="17">
        <v>24</v>
      </c>
      <c r="E222" s="17">
        <v>6</v>
      </c>
      <c r="F222" s="17">
        <v>10</v>
      </c>
      <c r="G222" s="17">
        <v>16</v>
      </c>
      <c r="H222" s="33"/>
      <c r="I222" s="42">
        <f>VLOOKUP($A222,Skaters!$A1:$L623,7,FALSE)</f>
        <v>39</v>
      </c>
      <c r="J222" s="33">
        <f>VLOOKUP($A222,Skaters!$A1:$L623,10,FALSE)</f>
        <v>11.422750654742</v>
      </c>
      <c r="K222" s="33">
        <f>VLOOKUP($A222,Skaters!$A1:$L623,11,FALSE)</f>
        <v>11.7246113929284</v>
      </c>
      <c r="L222" s="33">
        <f>VLOOKUP($A222,Skaters!$A1:$L623,12,FALSE)</f>
        <v>23.147362047670299</v>
      </c>
      <c r="M222" s="33"/>
      <c r="N222" s="17">
        <f t="shared" si="12"/>
        <v>63</v>
      </c>
      <c r="O222" s="33">
        <f t="shared" si="13"/>
        <v>17.422750654742</v>
      </c>
      <c r="P222" s="33">
        <f t="shared" si="14"/>
        <v>21.724611392928402</v>
      </c>
      <c r="Q222" s="33">
        <f t="shared" si="15"/>
        <v>39.147362047670299</v>
      </c>
    </row>
    <row r="223" spans="1:17" ht="21.25" customHeight="1" x14ac:dyDescent="0.15">
      <c r="A223" s="44" t="s">
        <v>245</v>
      </c>
      <c r="B223" s="48" t="s">
        <v>127</v>
      </c>
      <c r="C223" s="48" t="s">
        <v>66</v>
      </c>
      <c r="D223" s="17">
        <v>31</v>
      </c>
      <c r="E223" s="17">
        <v>6</v>
      </c>
      <c r="F223" s="17">
        <v>7</v>
      </c>
      <c r="G223" s="17">
        <v>13</v>
      </c>
      <c r="H223" s="33"/>
      <c r="I223" s="42">
        <f>VLOOKUP($A223,Skaters!$A1:$L623,7,FALSE)</f>
        <v>48</v>
      </c>
      <c r="J223" s="33">
        <f>VLOOKUP($A223,Skaters!$A1:$L623,10,FALSE)</f>
        <v>12.462941783784601</v>
      </c>
      <c r="K223" s="33">
        <f>VLOOKUP($A223,Skaters!$A1:$L623,11,FALSE)</f>
        <v>13.665312234518201</v>
      </c>
      <c r="L223" s="33">
        <f>VLOOKUP($A223,Skaters!$A1:$L623,12,FALSE)</f>
        <v>26.128254018302801</v>
      </c>
      <c r="M223" s="33"/>
      <c r="N223" s="17">
        <f t="shared" si="12"/>
        <v>79</v>
      </c>
      <c r="O223" s="33">
        <f t="shared" si="13"/>
        <v>18.462941783784601</v>
      </c>
      <c r="P223" s="33">
        <f t="shared" si="14"/>
        <v>20.665312234518201</v>
      </c>
      <c r="Q223" s="33">
        <f t="shared" si="15"/>
        <v>39.128254018302798</v>
      </c>
    </row>
    <row r="224" spans="1:17" ht="21.25" customHeight="1" x14ac:dyDescent="0.15">
      <c r="A224" s="44" t="s">
        <v>320</v>
      </c>
      <c r="B224" s="45" t="s">
        <v>69</v>
      </c>
      <c r="C224" s="45" t="s">
        <v>103</v>
      </c>
      <c r="D224" s="17">
        <v>38</v>
      </c>
      <c r="E224" s="17">
        <v>9</v>
      </c>
      <c r="F224" s="17">
        <v>9</v>
      </c>
      <c r="G224" s="17">
        <v>18</v>
      </c>
      <c r="H224" s="33"/>
      <c r="I224" s="42">
        <f>VLOOKUP($A224,Skaters!$A1:$L623,7,FALSE)</f>
        <v>44</v>
      </c>
      <c r="J224" s="33">
        <f>VLOOKUP($A224,Skaters!$A1:$L623,10,FALSE)</f>
        <v>9.3345973452361992</v>
      </c>
      <c r="K224" s="33">
        <f>VLOOKUP($A224,Skaters!$A1:$L623,11,FALSE)</f>
        <v>11.7859635335926</v>
      </c>
      <c r="L224" s="33">
        <f>VLOOKUP($A224,Skaters!$A1:$L623,12,FALSE)</f>
        <v>21.120560878828901</v>
      </c>
      <c r="M224" s="33"/>
      <c r="N224" s="17">
        <f t="shared" si="12"/>
        <v>82</v>
      </c>
      <c r="O224" s="33">
        <f t="shared" si="13"/>
        <v>18.334597345236197</v>
      </c>
      <c r="P224" s="33">
        <f t="shared" si="14"/>
        <v>20.7859635335926</v>
      </c>
      <c r="Q224" s="33">
        <f t="shared" si="15"/>
        <v>39.120560878828897</v>
      </c>
    </row>
    <row r="225" spans="1:17" ht="21.25" customHeight="1" x14ac:dyDescent="0.15">
      <c r="A225" s="44" t="s">
        <v>274</v>
      </c>
      <c r="B225" s="45" t="s">
        <v>83</v>
      </c>
      <c r="C225" s="45" t="s">
        <v>59</v>
      </c>
      <c r="D225" s="17">
        <v>26</v>
      </c>
      <c r="E225" s="17">
        <v>6</v>
      </c>
      <c r="F225" s="17">
        <v>7</v>
      </c>
      <c r="G225" s="17">
        <v>13</v>
      </c>
      <c r="H225" s="33"/>
      <c r="I225" s="42">
        <f>VLOOKUP($A225,Skaters!$A1:$L623,7,FALSE)</f>
        <v>41</v>
      </c>
      <c r="J225" s="33">
        <f>VLOOKUP($A225,Skaters!$A1:$L623,10,FALSE)</f>
        <v>10.2674539232541</v>
      </c>
      <c r="K225" s="33">
        <f>VLOOKUP($A225,Skaters!$A1:$L623,11,FALSE)</f>
        <v>15.8418991002772</v>
      </c>
      <c r="L225" s="33">
        <f>VLOOKUP($A225,Skaters!$A1:$L623,12,FALSE)</f>
        <v>26.109353023531501</v>
      </c>
      <c r="M225" s="33"/>
      <c r="N225" s="17">
        <f t="shared" si="12"/>
        <v>67</v>
      </c>
      <c r="O225" s="33">
        <f t="shared" si="13"/>
        <v>16.267453923254102</v>
      </c>
      <c r="P225" s="33">
        <f t="shared" si="14"/>
        <v>22.8418991002772</v>
      </c>
      <c r="Q225" s="33">
        <f t="shared" si="15"/>
        <v>39.109353023531497</v>
      </c>
    </row>
    <row r="226" spans="1:17" ht="21.25" customHeight="1" x14ac:dyDescent="0.15">
      <c r="A226" s="44" t="s">
        <v>348</v>
      </c>
      <c r="B226" s="45" t="s">
        <v>153</v>
      </c>
      <c r="C226" s="45" t="s">
        <v>84</v>
      </c>
      <c r="D226" s="17">
        <v>40</v>
      </c>
      <c r="E226" s="17">
        <v>4</v>
      </c>
      <c r="F226" s="17">
        <v>17</v>
      </c>
      <c r="G226" s="17">
        <v>21</v>
      </c>
      <c r="H226" s="33"/>
      <c r="I226" s="42">
        <f>VLOOKUP($A226,Skaters!$A1:$L623,7,FALSE)</f>
        <v>40</v>
      </c>
      <c r="J226" s="33">
        <f>VLOOKUP($A226,Skaters!$A1:$L623,10,FALSE)</f>
        <v>3.2715037207483801</v>
      </c>
      <c r="K226" s="33">
        <f>VLOOKUP($A226,Skaters!$A1:$L623,11,FALSE)</f>
        <v>14.7184817447417</v>
      </c>
      <c r="L226" s="33">
        <f>VLOOKUP($A226,Skaters!$A1:$L623,12,FALSE)</f>
        <v>17.989985465490101</v>
      </c>
      <c r="M226" s="33"/>
      <c r="N226" s="17">
        <f t="shared" si="12"/>
        <v>80</v>
      </c>
      <c r="O226" s="33">
        <f t="shared" si="13"/>
        <v>7.2715037207483801</v>
      </c>
      <c r="P226" s="33">
        <f t="shared" si="14"/>
        <v>31.718481744741702</v>
      </c>
      <c r="Q226" s="33">
        <f t="shared" si="15"/>
        <v>38.989985465490101</v>
      </c>
    </row>
    <row r="227" spans="1:17" ht="21.25" customHeight="1" x14ac:dyDescent="0.2">
      <c r="A227" s="47" t="s">
        <v>349</v>
      </c>
      <c r="B227" s="38" t="s">
        <v>216</v>
      </c>
      <c r="C227" s="38" t="s">
        <v>84</v>
      </c>
      <c r="D227" s="17">
        <v>43</v>
      </c>
      <c r="E227" s="17">
        <v>7</v>
      </c>
      <c r="F227" s="17">
        <v>15</v>
      </c>
      <c r="G227" s="17">
        <v>22</v>
      </c>
      <c r="H227" s="33"/>
      <c r="I227" s="42">
        <f>VLOOKUP($A227,Skaters!$A1:$L623,7,FALSE)</f>
        <v>39</v>
      </c>
      <c r="J227" s="33">
        <f>VLOOKUP($A227,Skaters!$A1:$L623,10,FALSE)</f>
        <v>4.2629428921405204</v>
      </c>
      <c r="K227" s="33">
        <f>VLOOKUP($A227,Skaters!$A1:$L623,11,FALSE)</f>
        <v>12.685679108735901</v>
      </c>
      <c r="L227" s="33">
        <f>VLOOKUP($A227,Skaters!$A1:$L623,12,FALSE)</f>
        <v>16.948622000876401</v>
      </c>
      <c r="M227" s="33"/>
      <c r="N227" s="17">
        <f t="shared" si="12"/>
        <v>82</v>
      </c>
      <c r="O227" s="33">
        <f t="shared" si="13"/>
        <v>11.26294289214052</v>
      </c>
      <c r="P227" s="33">
        <f t="shared" si="14"/>
        <v>27.685679108735901</v>
      </c>
      <c r="Q227" s="33">
        <f t="shared" si="15"/>
        <v>38.948622000876398</v>
      </c>
    </row>
    <row r="228" spans="1:17" ht="21.25" customHeight="1" x14ac:dyDescent="0.15">
      <c r="A228" s="37" t="s">
        <v>315</v>
      </c>
      <c r="B228" s="38" t="s">
        <v>78</v>
      </c>
      <c r="C228" s="38" t="s">
        <v>84</v>
      </c>
      <c r="D228" s="17">
        <v>35</v>
      </c>
      <c r="E228" s="17">
        <v>4</v>
      </c>
      <c r="F228" s="17">
        <v>15</v>
      </c>
      <c r="G228" s="17">
        <v>19</v>
      </c>
      <c r="H228" s="33"/>
      <c r="I228" s="42">
        <f>VLOOKUP($A228,Skaters!$A1:$L623,7,FALSE)</f>
        <v>46</v>
      </c>
      <c r="J228" s="33">
        <f>VLOOKUP($A228,Skaters!$A1:$L623,10,FALSE)</f>
        <v>4.0448943362190803</v>
      </c>
      <c r="K228" s="33">
        <f>VLOOKUP($A228,Skaters!$A1:$L623,11,FALSE)</f>
        <v>15.8780495937112</v>
      </c>
      <c r="L228" s="33">
        <f>VLOOKUP($A228,Skaters!$A1:$L623,12,FALSE)</f>
        <v>19.922943929930199</v>
      </c>
      <c r="M228" s="33"/>
      <c r="N228" s="17">
        <f t="shared" si="12"/>
        <v>81</v>
      </c>
      <c r="O228" s="33">
        <f t="shared" si="13"/>
        <v>8.0448943362190803</v>
      </c>
      <c r="P228" s="33">
        <f t="shared" si="14"/>
        <v>30.8780495937112</v>
      </c>
      <c r="Q228" s="33">
        <f t="shared" si="15"/>
        <v>38.922943929930199</v>
      </c>
    </row>
    <row r="229" spans="1:17" ht="21.25" customHeight="1" x14ac:dyDescent="0.15">
      <c r="A229" s="44" t="s">
        <v>267</v>
      </c>
      <c r="B229" s="45" t="s">
        <v>72</v>
      </c>
      <c r="C229" s="45" t="s">
        <v>84</v>
      </c>
      <c r="D229" s="17">
        <v>29</v>
      </c>
      <c r="E229" s="17">
        <v>3</v>
      </c>
      <c r="F229" s="17">
        <v>13</v>
      </c>
      <c r="G229" s="17">
        <v>16</v>
      </c>
      <c r="H229" s="33"/>
      <c r="I229" s="42">
        <f>VLOOKUP($A229,Skaters!$A1:$L623,7,FALSE)</f>
        <v>45</v>
      </c>
      <c r="J229" s="33">
        <f>VLOOKUP($A229,Skaters!$A1:$L623,10,FALSE)</f>
        <v>4.9882889674078204</v>
      </c>
      <c r="K229" s="33">
        <f>VLOOKUP($A229,Skaters!$A1:$L623,11,FALSE)</f>
        <v>17.861115472405501</v>
      </c>
      <c r="L229" s="33">
        <f>VLOOKUP($A229,Skaters!$A1:$L623,12,FALSE)</f>
        <v>22.849404439813402</v>
      </c>
      <c r="M229" s="33"/>
      <c r="N229" s="17">
        <f t="shared" si="12"/>
        <v>74</v>
      </c>
      <c r="O229" s="33">
        <f t="shared" si="13"/>
        <v>7.9882889674078204</v>
      </c>
      <c r="P229" s="33">
        <f t="shared" si="14"/>
        <v>30.861115472405501</v>
      </c>
      <c r="Q229" s="33">
        <f t="shared" si="15"/>
        <v>38.849404439813398</v>
      </c>
    </row>
    <row r="230" spans="1:17" ht="21.25" customHeight="1" x14ac:dyDescent="0.2">
      <c r="A230" s="47" t="s">
        <v>389</v>
      </c>
      <c r="B230" s="38" t="s">
        <v>70</v>
      </c>
      <c r="C230" s="38" t="s">
        <v>63</v>
      </c>
      <c r="D230" s="17">
        <v>43</v>
      </c>
      <c r="E230" s="17">
        <v>11</v>
      </c>
      <c r="F230" s="17">
        <v>10</v>
      </c>
      <c r="G230" s="17">
        <v>21</v>
      </c>
      <c r="H230" s="33"/>
      <c r="I230" s="42">
        <f>VLOOKUP($A230,Skaters!$A1:$L623,7,FALSE)</f>
        <v>39</v>
      </c>
      <c r="J230" s="33">
        <f>VLOOKUP($A230,Skaters!$A1:$L623,10,FALSE)</f>
        <v>8.0553504827269506</v>
      </c>
      <c r="K230" s="33">
        <f>VLOOKUP($A230,Skaters!$A1:$L623,11,FALSE)</f>
        <v>9.7584189085404507</v>
      </c>
      <c r="L230" s="33">
        <f>VLOOKUP($A230,Skaters!$A1:$L623,12,FALSE)</f>
        <v>17.8137693912674</v>
      </c>
      <c r="M230" s="33"/>
      <c r="N230" s="17">
        <f t="shared" si="12"/>
        <v>82</v>
      </c>
      <c r="O230" s="33">
        <f t="shared" si="13"/>
        <v>19.055350482726951</v>
      </c>
      <c r="P230" s="33">
        <f t="shared" si="14"/>
        <v>19.758418908540449</v>
      </c>
      <c r="Q230" s="33">
        <f t="shared" si="15"/>
        <v>38.8137693912674</v>
      </c>
    </row>
    <row r="231" spans="1:17" ht="21.25" customHeight="1" x14ac:dyDescent="0.2">
      <c r="A231" s="47" t="s">
        <v>270</v>
      </c>
      <c r="B231" s="38" t="s">
        <v>78</v>
      </c>
      <c r="C231" s="38" t="s">
        <v>84</v>
      </c>
      <c r="D231" s="17">
        <v>36</v>
      </c>
      <c r="E231" s="17">
        <v>1</v>
      </c>
      <c r="F231" s="17">
        <v>17</v>
      </c>
      <c r="G231" s="17">
        <v>18</v>
      </c>
      <c r="H231" s="33"/>
      <c r="I231" s="42">
        <f>VLOOKUP($A231,Skaters!$A1:$L623,7,FALSE)</f>
        <v>46</v>
      </c>
      <c r="J231" s="33">
        <f>VLOOKUP($A231,Skaters!$A1:$L623,10,FALSE)</f>
        <v>3.28134898528854</v>
      </c>
      <c r="K231" s="33">
        <f>VLOOKUP($A231,Skaters!$A1:$L623,11,FALSE)</f>
        <v>17.4615868734362</v>
      </c>
      <c r="L231" s="33">
        <f>VLOOKUP($A231,Skaters!$A1:$L623,12,FALSE)</f>
        <v>20.742935858724799</v>
      </c>
      <c r="M231" s="33"/>
      <c r="N231" s="17">
        <f t="shared" si="12"/>
        <v>82</v>
      </c>
      <c r="O231" s="33">
        <f t="shared" si="13"/>
        <v>4.28134898528854</v>
      </c>
      <c r="P231" s="33">
        <f t="shared" si="14"/>
        <v>34.461586873436204</v>
      </c>
      <c r="Q231" s="33">
        <f t="shared" si="15"/>
        <v>38.742935858724799</v>
      </c>
    </row>
    <row r="232" spans="1:17" ht="21.25" customHeight="1" x14ac:dyDescent="0.15">
      <c r="A232" s="44" t="s">
        <v>288</v>
      </c>
      <c r="B232" s="48" t="s">
        <v>88</v>
      </c>
      <c r="C232" s="48" t="s">
        <v>63</v>
      </c>
      <c r="D232" s="17">
        <v>37</v>
      </c>
      <c r="E232" s="17">
        <v>7</v>
      </c>
      <c r="F232" s="17">
        <v>11</v>
      </c>
      <c r="G232" s="17">
        <v>18</v>
      </c>
      <c r="H232" s="33"/>
      <c r="I232" s="42">
        <f>VLOOKUP($A232,Skaters!$A1:$L623,7,FALSE)</f>
        <v>40</v>
      </c>
      <c r="J232" s="33">
        <f>VLOOKUP($A232,Skaters!$A1:$L623,10,FALSE)</f>
        <v>8.8172625224051995</v>
      </c>
      <c r="K232" s="33">
        <f>VLOOKUP($A232,Skaters!$A1:$L623,11,FALSE)</f>
        <v>11.6780479652304</v>
      </c>
      <c r="L232" s="33">
        <f>VLOOKUP($A232,Skaters!$A1:$L623,12,FALSE)</f>
        <v>20.495310487635599</v>
      </c>
      <c r="M232" s="33"/>
      <c r="N232" s="17">
        <f t="shared" si="12"/>
        <v>77</v>
      </c>
      <c r="O232" s="33">
        <f t="shared" si="13"/>
        <v>15.817262522405199</v>
      </c>
      <c r="P232" s="33">
        <f t="shared" si="14"/>
        <v>22.678047965230398</v>
      </c>
      <c r="Q232" s="33">
        <f t="shared" si="15"/>
        <v>38.495310487635599</v>
      </c>
    </row>
    <row r="233" spans="1:17" ht="21.25" customHeight="1" x14ac:dyDescent="0.15">
      <c r="A233" s="44" t="s">
        <v>269</v>
      </c>
      <c r="B233" s="45" t="s">
        <v>72</v>
      </c>
      <c r="C233" s="45" t="s">
        <v>84</v>
      </c>
      <c r="D233" s="17">
        <v>36</v>
      </c>
      <c r="E233" s="17">
        <v>4</v>
      </c>
      <c r="F233" s="17">
        <v>14</v>
      </c>
      <c r="G233" s="17">
        <v>18</v>
      </c>
      <c r="H233" s="33"/>
      <c r="I233" s="42">
        <f>VLOOKUP($A233,Skaters!$A1:$L623,7,FALSE)</f>
        <v>45</v>
      </c>
      <c r="J233" s="33">
        <f>VLOOKUP($A233,Skaters!$A1:$L623,10,FALSE)</f>
        <v>5.0148210803555298</v>
      </c>
      <c r="K233" s="33">
        <f>VLOOKUP($A233,Skaters!$A1:$L623,11,FALSE)</f>
        <v>15.2729044917577</v>
      </c>
      <c r="L233" s="33">
        <f>VLOOKUP($A233,Skaters!$A1:$L623,12,FALSE)</f>
        <v>20.287725572113199</v>
      </c>
      <c r="M233" s="33"/>
      <c r="N233" s="17">
        <f t="shared" si="12"/>
        <v>81</v>
      </c>
      <c r="O233" s="33">
        <f t="shared" si="13"/>
        <v>9.0148210803555298</v>
      </c>
      <c r="P233" s="33">
        <f t="shared" si="14"/>
        <v>29.2729044917577</v>
      </c>
      <c r="Q233" s="33">
        <f t="shared" si="15"/>
        <v>38.287725572113203</v>
      </c>
    </row>
    <row r="234" spans="1:17" ht="21.25" customHeight="1" x14ac:dyDescent="0.15">
      <c r="A234" s="44" t="s">
        <v>290</v>
      </c>
      <c r="B234" s="48" t="s">
        <v>170</v>
      </c>
      <c r="C234" s="48" t="s">
        <v>84</v>
      </c>
      <c r="D234" s="17">
        <v>38</v>
      </c>
      <c r="E234" s="17">
        <v>5</v>
      </c>
      <c r="F234" s="17">
        <v>13</v>
      </c>
      <c r="G234" s="17">
        <v>18</v>
      </c>
      <c r="H234" s="33"/>
      <c r="I234" s="42">
        <f>VLOOKUP($A234,Skaters!$A1:$L623,7,FALSE)</f>
        <v>42</v>
      </c>
      <c r="J234" s="33">
        <f>VLOOKUP($A234,Skaters!$A1:$L623,10,FALSE)</f>
        <v>4.6374232893149703</v>
      </c>
      <c r="K234" s="33">
        <f>VLOOKUP($A234,Skaters!$A1:$L623,11,FALSE)</f>
        <v>15.464638855913099</v>
      </c>
      <c r="L234" s="33">
        <f>VLOOKUP($A234,Skaters!$A1:$L623,12,FALSE)</f>
        <v>20.102062145228</v>
      </c>
      <c r="M234" s="33"/>
      <c r="N234" s="17">
        <f t="shared" si="12"/>
        <v>80</v>
      </c>
      <c r="O234" s="33">
        <f t="shared" si="13"/>
        <v>9.6374232893149703</v>
      </c>
      <c r="P234" s="33">
        <f t="shared" si="14"/>
        <v>28.464638855913101</v>
      </c>
      <c r="Q234" s="33">
        <f t="shared" si="15"/>
        <v>38.102062145228004</v>
      </c>
    </row>
    <row r="235" spans="1:17" ht="21.25" customHeight="1" x14ac:dyDescent="0.15">
      <c r="A235" s="44" t="s">
        <v>299</v>
      </c>
      <c r="B235" s="45" t="s">
        <v>65</v>
      </c>
      <c r="C235" s="45" t="s">
        <v>84</v>
      </c>
      <c r="D235" s="17">
        <v>37</v>
      </c>
      <c r="E235" s="17">
        <v>1</v>
      </c>
      <c r="F235" s="17">
        <v>17</v>
      </c>
      <c r="G235" s="17">
        <v>18</v>
      </c>
      <c r="H235" s="33"/>
      <c r="I235" s="42">
        <f>VLOOKUP($A235,Skaters!$A1:$L623,7,FALSE)</f>
        <v>44</v>
      </c>
      <c r="J235" s="33">
        <f>VLOOKUP($A235,Skaters!$A1:$L623,10,FALSE)</f>
        <v>3.2660197990222399</v>
      </c>
      <c r="K235" s="33">
        <f>VLOOKUP($A235,Skaters!$A1:$L623,11,FALSE)</f>
        <v>16.6651365363984</v>
      </c>
      <c r="L235" s="33">
        <f>VLOOKUP($A235,Skaters!$A1:$L623,12,FALSE)</f>
        <v>19.931156335420699</v>
      </c>
      <c r="M235" s="33"/>
      <c r="N235" s="17">
        <f t="shared" si="12"/>
        <v>81</v>
      </c>
      <c r="O235" s="33">
        <f t="shared" si="13"/>
        <v>4.2660197990222404</v>
      </c>
      <c r="P235" s="33">
        <f t="shared" si="14"/>
        <v>33.6651365363984</v>
      </c>
      <c r="Q235" s="33">
        <f t="shared" si="15"/>
        <v>37.931156335420695</v>
      </c>
    </row>
    <row r="236" spans="1:17" ht="21.25" customHeight="1" x14ac:dyDescent="0.15">
      <c r="A236" s="37" t="s">
        <v>298</v>
      </c>
      <c r="B236" s="38" t="s">
        <v>119</v>
      </c>
      <c r="C236" s="38" t="s">
        <v>66</v>
      </c>
      <c r="D236" s="17">
        <v>41</v>
      </c>
      <c r="E236" s="17">
        <v>7</v>
      </c>
      <c r="F236" s="17">
        <v>11</v>
      </c>
      <c r="G236" s="17">
        <v>18</v>
      </c>
      <c r="H236" s="33"/>
      <c r="I236" s="42">
        <f>VLOOKUP($A236,Skaters!$A1:$L623,7,FALSE)</f>
        <v>41</v>
      </c>
      <c r="J236" s="33">
        <f>VLOOKUP($A236,Skaters!$A1:$L623,10,FALSE)</f>
        <v>8.9460562675564894</v>
      </c>
      <c r="K236" s="33">
        <f>VLOOKUP($A236,Skaters!$A1:$L623,11,FALSE)</f>
        <v>10.982145854712099</v>
      </c>
      <c r="L236" s="33">
        <f>VLOOKUP($A236,Skaters!$A1:$L623,12,FALSE)</f>
        <v>19.928202122268502</v>
      </c>
      <c r="M236" s="33"/>
      <c r="N236" s="17">
        <f t="shared" si="12"/>
        <v>82</v>
      </c>
      <c r="O236" s="33">
        <f t="shared" si="13"/>
        <v>15.946056267556489</v>
      </c>
      <c r="P236" s="33">
        <f t="shared" si="14"/>
        <v>21.982145854712101</v>
      </c>
      <c r="Q236" s="33">
        <f t="shared" si="15"/>
        <v>37.928202122268502</v>
      </c>
    </row>
    <row r="237" spans="1:17" ht="21.25" customHeight="1" x14ac:dyDescent="0.15">
      <c r="A237" s="44" t="s">
        <v>434</v>
      </c>
      <c r="B237" s="45" t="s">
        <v>153</v>
      </c>
      <c r="C237" s="45" t="s">
        <v>60</v>
      </c>
      <c r="D237" s="17">
        <v>42</v>
      </c>
      <c r="E237" s="17">
        <v>11</v>
      </c>
      <c r="F237" s="17">
        <v>9</v>
      </c>
      <c r="G237" s="17">
        <v>20</v>
      </c>
      <c r="H237" s="33"/>
      <c r="I237" s="42">
        <f>VLOOKUP($A237,Skaters!$A1:$L623,7,FALSE)</f>
        <v>40</v>
      </c>
      <c r="J237" s="33">
        <f>VLOOKUP($A237,Skaters!$A1:$L623,10,FALSE)</f>
        <v>9.0901451137800393</v>
      </c>
      <c r="K237" s="33">
        <f>VLOOKUP($A237,Skaters!$A1:$L623,11,FALSE)</f>
        <v>8.6486068708709603</v>
      </c>
      <c r="L237" s="33">
        <f>VLOOKUP($A237,Skaters!$A1:$L623,12,FALSE)</f>
        <v>17.738751984651</v>
      </c>
      <c r="M237" s="33"/>
      <c r="N237" s="17">
        <f t="shared" si="12"/>
        <v>82</v>
      </c>
      <c r="O237" s="33">
        <f t="shared" si="13"/>
        <v>20.090145113780039</v>
      </c>
      <c r="P237" s="33">
        <f t="shared" si="14"/>
        <v>17.64860687087096</v>
      </c>
      <c r="Q237" s="33">
        <f t="shared" si="15"/>
        <v>37.738751984651003</v>
      </c>
    </row>
    <row r="238" spans="1:17" ht="21.25" customHeight="1" x14ac:dyDescent="0.15">
      <c r="A238" s="44" t="s">
        <v>318</v>
      </c>
      <c r="B238" s="45" t="s">
        <v>95</v>
      </c>
      <c r="C238" s="45" t="s">
        <v>84</v>
      </c>
      <c r="D238" s="17">
        <v>42</v>
      </c>
      <c r="E238" s="17">
        <v>8</v>
      </c>
      <c r="F238" s="17">
        <v>13</v>
      </c>
      <c r="G238" s="17">
        <v>21</v>
      </c>
      <c r="H238" s="33"/>
      <c r="I238" s="42">
        <f>VLOOKUP($A238,Skaters!$A1:$L623,7,FALSE)</f>
        <v>40</v>
      </c>
      <c r="J238" s="33">
        <f>VLOOKUP($A238,Skaters!$A1:$L623,10,FALSE)</f>
        <v>4.8325226037461197</v>
      </c>
      <c r="K238" s="33">
        <f>VLOOKUP($A238,Skaters!$A1:$L623,11,FALSE)</f>
        <v>11.7163891515128</v>
      </c>
      <c r="L238" s="33">
        <f>VLOOKUP($A238,Skaters!$A1:$L623,12,FALSE)</f>
        <v>16.548911755258899</v>
      </c>
      <c r="M238" s="33"/>
      <c r="N238" s="17">
        <f t="shared" si="12"/>
        <v>82</v>
      </c>
      <c r="O238" s="33">
        <f t="shared" si="13"/>
        <v>12.832522603746121</v>
      </c>
      <c r="P238" s="33">
        <f t="shared" si="14"/>
        <v>24.7163891515128</v>
      </c>
      <c r="Q238" s="33">
        <f t="shared" si="15"/>
        <v>37.548911755258899</v>
      </c>
    </row>
    <row r="239" spans="1:17" ht="21.25" customHeight="1" x14ac:dyDescent="0.15">
      <c r="A239" s="37" t="s">
        <v>279</v>
      </c>
      <c r="B239" s="38" t="s">
        <v>94</v>
      </c>
      <c r="C239" s="38" t="s">
        <v>73</v>
      </c>
      <c r="D239" s="17">
        <v>34</v>
      </c>
      <c r="E239" s="17">
        <v>6</v>
      </c>
      <c r="F239" s="17">
        <v>10</v>
      </c>
      <c r="G239" s="17">
        <v>16</v>
      </c>
      <c r="H239" s="33"/>
      <c r="I239" s="42">
        <f>VLOOKUP($A239,Skaters!$A1:$L623,7,FALSE)</f>
        <v>44</v>
      </c>
      <c r="J239" s="33">
        <f>VLOOKUP($A239,Skaters!$A1:$L623,10,FALSE)</f>
        <v>9.6357869720167404</v>
      </c>
      <c r="K239" s="33">
        <f>VLOOKUP($A239,Skaters!$A1:$L623,11,FALSE)</f>
        <v>11.8096810190094</v>
      </c>
      <c r="L239" s="33">
        <f>VLOOKUP($A239,Skaters!$A1:$L623,12,FALSE)</f>
        <v>21.445467991026099</v>
      </c>
      <c r="M239" s="33"/>
      <c r="N239" s="17">
        <f t="shared" si="12"/>
        <v>78</v>
      </c>
      <c r="O239" s="33">
        <f t="shared" si="13"/>
        <v>15.63578697201674</v>
      </c>
      <c r="P239" s="33">
        <f t="shared" si="14"/>
        <v>21.8096810190094</v>
      </c>
      <c r="Q239" s="33">
        <f t="shared" si="15"/>
        <v>37.445467991026099</v>
      </c>
    </row>
    <row r="240" spans="1:17" ht="21.25" customHeight="1" x14ac:dyDescent="0.2">
      <c r="A240" s="47" t="s">
        <v>374</v>
      </c>
      <c r="B240" s="38" t="s">
        <v>68</v>
      </c>
      <c r="C240" s="38" t="s">
        <v>84</v>
      </c>
      <c r="D240" s="17">
        <v>38</v>
      </c>
      <c r="E240" s="17">
        <v>5</v>
      </c>
      <c r="F240" s="17">
        <v>14</v>
      </c>
      <c r="G240" s="17">
        <v>19</v>
      </c>
      <c r="H240" s="33"/>
      <c r="I240" s="42">
        <f>VLOOKUP($A240,Skaters!$A1:$L623,7,FALSE)</f>
        <v>40</v>
      </c>
      <c r="J240" s="33">
        <f>VLOOKUP($A240,Skaters!$A1:$L623,10,FALSE)</f>
        <v>4.7237428583350001</v>
      </c>
      <c r="K240" s="33">
        <f>VLOOKUP($A240,Skaters!$A1:$L623,11,FALSE)</f>
        <v>13.677265840613201</v>
      </c>
      <c r="L240" s="33">
        <f>VLOOKUP($A240,Skaters!$A1:$L623,12,FALSE)</f>
        <v>18.4010086989482</v>
      </c>
      <c r="M240" s="33"/>
      <c r="N240" s="17">
        <f t="shared" si="12"/>
        <v>78</v>
      </c>
      <c r="O240" s="33">
        <f t="shared" si="13"/>
        <v>9.723742858335001</v>
      </c>
      <c r="P240" s="33">
        <f t="shared" si="14"/>
        <v>27.677265840613202</v>
      </c>
      <c r="Q240" s="33">
        <f t="shared" si="15"/>
        <v>37.401008698948203</v>
      </c>
    </row>
    <row r="241" spans="1:17" ht="21.25" customHeight="1" x14ac:dyDescent="0.15">
      <c r="A241" s="37" t="s">
        <v>250</v>
      </c>
      <c r="B241" s="38" t="s">
        <v>72</v>
      </c>
      <c r="C241" s="38" t="s">
        <v>84</v>
      </c>
      <c r="D241" s="17">
        <v>22</v>
      </c>
      <c r="E241" s="17">
        <v>3</v>
      </c>
      <c r="F241" s="17">
        <v>11</v>
      </c>
      <c r="G241" s="17">
        <v>14</v>
      </c>
      <c r="H241" s="33"/>
      <c r="I241" s="42">
        <f>VLOOKUP($A241,Skaters!$A1:$L623,7,FALSE)</f>
        <v>45</v>
      </c>
      <c r="J241" s="33">
        <f>VLOOKUP($A241,Skaters!$A1:$L623,10,FALSE)</f>
        <v>6.2583383368859398</v>
      </c>
      <c r="K241" s="33">
        <f>VLOOKUP($A241,Skaters!$A1:$L623,11,FALSE)</f>
        <v>17.120569758874801</v>
      </c>
      <c r="L241" s="33">
        <f>VLOOKUP($A241,Skaters!$A1:$L623,12,FALSE)</f>
        <v>23.3789080957607</v>
      </c>
      <c r="M241" s="33"/>
      <c r="N241" s="17">
        <f t="shared" si="12"/>
        <v>67</v>
      </c>
      <c r="O241" s="33">
        <f t="shared" si="13"/>
        <v>9.2583383368859398</v>
      </c>
      <c r="P241" s="33">
        <f t="shared" si="14"/>
        <v>28.120569758874801</v>
      </c>
      <c r="Q241" s="33">
        <f t="shared" si="15"/>
        <v>37.3789080957607</v>
      </c>
    </row>
    <row r="242" spans="1:17" ht="21.25" customHeight="1" x14ac:dyDescent="0.15">
      <c r="A242" s="44" t="s">
        <v>382</v>
      </c>
      <c r="B242" s="45" t="s">
        <v>135</v>
      </c>
      <c r="C242" s="45" t="s">
        <v>73</v>
      </c>
      <c r="D242" s="17">
        <v>42</v>
      </c>
      <c r="E242" s="17">
        <v>5</v>
      </c>
      <c r="F242" s="17">
        <v>14</v>
      </c>
      <c r="G242" s="17">
        <v>19</v>
      </c>
      <c r="H242" s="33"/>
      <c r="I242" s="42">
        <f>VLOOKUP($A242,Skaters!$A1:$L623,7,FALSE)</f>
        <v>40</v>
      </c>
      <c r="J242" s="33">
        <f>VLOOKUP($A242,Skaters!$A1:$L623,10,FALSE)</f>
        <v>6.7325014597874802</v>
      </c>
      <c r="K242" s="33">
        <f>VLOOKUP($A242,Skaters!$A1:$L623,11,FALSE)</f>
        <v>11.3637307535387</v>
      </c>
      <c r="L242" s="33">
        <f>VLOOKUP($A242,Skaters!$A1:$L623,12,FALSE)</f>
        <v>18.0962322133262</v>
      </c>
      <c r="M242" s="33"/>
      <c r="N242" s="17">
        <f t="shared" si="12"/>
        <v>82</v>
      </c>
      <c r="O242" s="33">
        <f t="shared" si="13"/>
        <v>11.73250145978748</v>
      </c>
      <c r="P242" s="33">
        <f t="shared" si="14"/>
        <v>25.3637307535387</v>
      </c>
      <c r="Q242" s="33">
        <f t="shared" si="15"/>
        <v>37.096232213326203</v>
      </c>
    </row>
    <row r="243" spans="1:17" ht="21.25" customHeight="1" x14ac:dyDescent="0.15">
      <c r="A243" s="37" t="s">
        <v>369</v>
      </c>
      <c r="B243" s="38" t="s">
        <v>88</v>
      </c>
      <c r="C243" s="38" t="s">
        <v>84</v>
      </c>
      <c r="D243" s="17">
        <v>34</v>
      </c>
      <c r="E243" s="17">
        <v>1</v>
      </c>
      <c r="F243" s="17">
        <v>18</v>
      </c>
      <c r="G243" s="17">
        <v>19</v>
      </c>
      <c r="H243" s="33"/>
      <c r="I243" s="42">
        <f>VLOOKUP($A243,Skaters!$A1:$L623,7,FALSE)</f>
        <v>40</v>
      </c>
      <c r="J243" s="33">
        <f>VLOOKUP($A243,Skaters!$A1:$L623,10,FALSE)</f>
        <v>2.6792622741231402</v>
      </c>
      <c r="K243" s="33">
        <f>VLOOKUP($A243,Skaters!$A1:$L623,11,FALSE)</f>
        <v>15.1816540824775</v>
      </c>
      <c r="L243" s="33">
        <f>VLOOKUP($A243,Skaters!$A1:$L623,12,FALSE)</f>
        <v>17.860916356600601</v>
      </c>
      <c r="M243" s="33"/>
      <c r="N243" s="17">
        <f t="shared" si="12"/>
        <v>74</v>
      </c>
      <c r="O243" s="33">
        <f t="shared" si="13"/>
        <v>3.6792622741231402</v>
      </c>
      <c r="P243" s="33">
        <f t="shared" si="14"/>
        <v>33.1816540824775</v>
      </c>
      <c r="Q243" s="33">
        <f t="shared" si="15"/>
        <v>36.860916356600598</v>
      </c>
    </row>
    <row r="244" spans="1:17" ht="21.25" customHeight="1" x14ac:dyDescent="0.15">
      <c r="A244" s="44" t="s">
        <v>301</v>
      </c>
      <c r="B244" s="45" t="s">
        <v>186</v>
      </c>
      <c r="C244" s="45" t="s">
        <v>73</v>
      </c>
      <c r="D244" s="17">
        <v>30</v>
      </c>
      <c r="E244" s="17">
        <v>7</v>
      </c>
      <c r="F244" s="17">
        <v>7</v>
      </c>
      <c r="G244" s="17">
        <v>14</v>
      </c>
      <c r="H244" s="33"/>
      <c r="I244" s="42">
        <f>VLOOKUP($A244,Skaters!$A1:$L623,7,FALSE)</f>
        <v>41</v>
      </c>
      <c r="J244" s="33">
        <f>VLOOKUP($A244,Skaters!$A1:$L623,10,FALSE)</f>
        <v>10.4524546127299</v>
      </c>
      <c r="K244" s="33">
        <f>VLOOKUP($A244,Skaters!$A1:$L623,11,FALSE)</f>
        <v>12.314499627547701</v>
      </c>
      <c r="L244" s="33">
        <f>VLOOKUP($A244,Skaters!$A1:$L623,12,FALSE)</f>
        <v>22.766954240277599</v>
      </c>
      <c r="M244" s="33"/>
      <c r="N244" s="17">
        <f t="shared" si="12"/>
        <v>71</v>
      </c>
      <c r="O244" s="33">
        <f t="shared" si="13"/>
        <v>17.452454612729902</v>
      </c>
      <c r="P244" s="33">
        <f t="shared" si="14"/>
        <v>19.314499627547701</v>
      </c>
      <c r="Q244" s="33">
        <f t="shared" si="15"/>
        <v>36.766954240277599</v>
      </c>
    </row>
    <row r="245" spans="1:17" ht="21.25" customHeight="1" x14ac:dyDescent="0.15">
      <c r="A245" s="44" t="s">
        <v>304</v>
      </c>
      <c r="B245" s="48" t="s">
        <v>74</v>
      </c>
      <c r="C245" s="48" t="s">
        <v>73</v>
      </c>
      <c r="D245" s="17">
        <v>41</v>
      </c>
      <c r="E245" s="17">
        <v>9</v>
      </c>
      <c r="F245" s="17">
        <v>7</v>
      </c>
      <c r="G245" s="17">
        <v>16</v>
      </c>
      <c r="H245" s="33"/>
      <c r="I245" s="42">
        <f>VLOOKUP($A245,Skaters!$A1:$L623,7,FALSE)</f>
        <v>41</v>
      </c>
      <c r="J245" s="33">
        <f>VLOOKUP($A245,Skaters!$A1:$L623,10,FALSE)</f>
        <v>11.132061567118599</v>
      </c>
      <c r="K245" s="33">
        <f>VLOOKUP($A245,Skaters!$A1:$L623,11,FALSE)</f>
        <v>9.6052479982464494</v>
      </c>
      <c r="L245" s="33">
        <f>VLOOKUP($A245,Skaters!$A1:$L623,12,FALSE)</f>
        <v>20.737309565365099</v>
      </c>
      <c r="M245" s="33"/>
      <c r="N245" s="17">
        <f t="shared" si="12"/>
        <v>82</v>
      </c>
      <c r="O245" s="33">
        <f t="shared" si="13"/>
        <v>20.132061567118598</v>
      </c>
      <c r="P245" s="33">
        <f t="shared" si="14"/>
        <v>16.605247998246448</v>
      </c>
      <c r="Q245" s="33">
        <f t="shared" si="15"/>
        <v>36.737309565365095</v>
      </c>
    </row>
    <row r="246" spans="1:17" ht="21.25" customHeight="1" x14ac:dyDescent="0.2">
      <c r="A246" s="47" t="s">
        <v>200</v>
      </c>
      <c r="B246" s="38" t="s">
        <v>127</v>
      </c>
      <c r="C246" s="38" t="s">
        <v>84</v>
      </c>
      <c r="D246" s="17">
        <v>32</v>
      </c>
      <c r="E246" s="17">
        <v>5</v>
      </c>
      <c r="F246" s="17">
        <v>9</v>
      </c>
      <c r="G246" s="17">
        <v>14</v>
      </c>
      <c r="H246" s="33"/>
      <c r="I246" s="42">
        <f>VLOOKUP($A246,Skaters!$A1:$L623,7,FALSE)</f>
        <v>48</v>
      </c>
      <c r="J246" s="33">
        <f>VLOOKUP($A246,Skaters!$A1:$L623,10,FALSE)</f>
        <v>5.64248885303458</v>
      </c>
      <c r="K246" s="33">
        <f>VLOOKUP($A246,Skaters!$A1:$L623,11,FALSE)</f>
        <v>16.888733886450598</v>
      </c>
      <c r="L246" s="33">
        <f>VLOOKUP($A246,Skaters!$A1:$L623,12,FALSE)</f>
        <v>22.531222739485099</v>
      </c>
      <c r="M246" s="33"/>
      <c r="N246" s="17">
        <f t="shared" si="12"/>
        <v>80</v>
      </c>
      <c r="O246" s="33">
        <f t="shared" si="13"/>
        <v>10.64248885303458</v>
      </c>
      <c r="P246" s="33">
        <f t="shared" si="14"/>
        <v>25.888733886450598</v>
      </c>
      <c r="Q246" s="33">
        <f t="shared" si="15"/>
        <v>36.531222739485102</v>
      </c>
    </row>
    <row r="247" spans="1:17" ht="21.25" customHeight="1" x14ac:dyDescent="0.2">
      <c r="A247" s="47" t="s">
        <v>352</v>
      </c>
      <c r="B247" s="38" t="s">
        <v>163</v>
      </c>
      <c r="C247" s="38" t="s">
        <v>60</v>
      </c>
      <c r="D247" s="17">
        <v>28</v>
      </c>
      <c r="E247" s="17">
        <v>6</v>
      </c>
      <c r="F247" s="17">
        <v>9</v>
      </c>
      <c r="G247" s="17">
        <v>15</v>
      </c>
      <c r="H247" s="33"/>
      <c r="I247" s="42">
        <f>VLOOKUP($A247,Skaters!$A1:$L623,7,FALSE)</f>
        <v>42</v>
      </c>
      <c r="J247" s="33">
        <f>VLOOKUP($A247,Skaters!$A1:$L623,10,FALSE)</f>
        <v>9.3871478022547699</v>
      </c>
      <c r="K247" s="33">
        <f>VLOOKUP($A247,Skaters!$A1:$L623,11,FALSE)</f>
        <v>12.030650644967499</v>
      </c>
      <c r="L247" s="33">
        <f>VLOOKUP($A247,Skaters!$A1:$L623,12,FALSE)</f>
        <v>21.4177984472222</v>
      </c>
      <c r="M247" s="33"/>
      <c r="N247" s="17">
        <f t="shared" si="12"/>
        <v>70</v>
      </c>
      <c r="O247" s="33">
        <f t="shared" si="13"/>
        <v>15.38714780225477</v>
      </c>
      <c r="P247" s="33">
        <f t="shared" si="14"/>
        <v>21.030650644967501</v>
      </c>
      <c r="Q247" s="33">
        <f t="shared" si="15"/>
        <v>36.417798447222197</v>
      </c>
    </row>
    <row r="248" spans="1:17" ht="21.25" customHeight="1" x14ac:dyDescent="0.15">
      <c r="A248" s="44" t="s">
        <v>411</v>
      </c>
      <c r="B248" s="45" t="s">
        <v>81</v>
      </c>
      <c r="C248" s="45" t="s">
        <v>59</v>
      </c>
      <c r="D248" s="17">
        <v>38</v>
      </c>
      <c r="E248" s="17">
        <v>9</v>
      </c>
      <c r="F248" s="17">
        <v>10</v>
      </c>
      <c r="G248" s="17">
        <v>19</v>
      </c>
      <c r="H248" s="33"/>
      <c r="I248" s="42">
        <f>VLOOKUP($A248,Skaters!$A1:$L623,7,FALSE)</f>
        <v>44</v>
      </c>
      <c r="J248" s="33">
        <f>VLOOKUP($A248,Skaters!$A1:$L623,10,FALSE)</f>
        <v>7.25171433858001</v>
      </c>
      <c r="K248" s="33">
        <f>VLOOKUP($A248,Skaters!$A1:$L623,11,FALSE)</f>
        <v>10.0592728743395</v>
      </c>
      <c r="L248" s="33">
        <f>VLOOKUP($A248,Skaters!$A1:$L623,12,FALSE)</f>
        <v>17.3109872129194</v>
      </c>
      <c r="M248" s="33"/>
      <c r="N248" s="17">
        <f t="shared" si="12"/>
        <v>82</v>
      </c>
      <c r="O248" s="33">
        <f t="shared" si="13"/>
        <v>16.251714338580008</v>
      </c>
      <c r="P248" s="33">
        <f t="shared" si="14"/>
        <v>20.059272874339499</v>
      </c>
      <c r="Q248" s="33">
        <f t="shared" si="15"/>
        <v>36.3109872129194</v>
      </c>
    </row>
    <row r="249" spans="1:17" ht="21.25" customHeight="1" x14ac:dyDescent="0.15">
      <c r="A249" s="44" t="s">
        <v>344</v>
      </c>
      <c r="B249" s="45" t="s">
        <v>135</v>
      </c>
      <c r="C249" s="45" t="s">
        <v>63</v>
      </c>
      <c r="D249" s="17">
        <v>39</v>
      </c>
      <c r="E249" s="17">
        <v>6</v>
      </c>
      <c r="F249" s="17">
        <v>12</v>
      </c>
      <c r="G249" s="17">
        <v>18</v>
      </c>
      <c r="H249" s="33"/>
      <c r="I249" s="42">
        <f>VLOOKUP($A249,Skaters!$A1:$L623,7,FALSE)</f>
        <v>40</v>
      </c>
      <c r="J249" s="33">
        <f>VLOOKUP($A249,Skaters!$A1:$L623,10,FALSE)</f>
        <v>8.0688453925149606</v>
      </c>
      <c r="K249" s="33">
        <f>VLOOKUP($A249,Skaters!$A1:$L623,11,FALSE)</f>
        <v>10.208725468970201</v>
      </c>
      <c r="L249" s="33">
        <f>VLOOKUP($A249,Skaters!$A1:$L623,12,FALSE)</f>
        <v>18.277570861485199</v>
      </c>
      <c r="M249" s="33"/>
      <c r="N249" s="17">
        <f t="shared" si="12"/>
        <v>79</v>
      </c>
      <c r="O249" s="33">
        <f t="shared" si="13"/>
        <v>14.068845392514961</v>
      </c>
      <c r="P249" s="33">
        <f t="shared" si="14"/>
        <v>22.208725468970201</v>
      </c>
      <c r="Q249" s="33">
        <f t="shared" si="15"/>
        <v>36.277570861485202</v>
      </c>
    </row>
    <row r="250" spans="1:17" ht="21.25" customHeight="1" x14ac:dyDescent="0.15">
      <c r="A250" s="44" t="s">
        <v>397</v>
      </c>
      <c r="B250" s="45" t="s">
        <v>70</v>
      </c>
      <c r="C250" s="45" t="s">
        <v>60</v>
      </c>
      <c r="D250" s="17">
        <v>40</v>
      </c>
      <c r="E250" s="17">
        <v>8</v>
      </c>
      <c r="F250" s="17">
        <v>11</v>
      </c>
      <c r="G250" s="17">
        <v>19</v>
      </c>
      <c r="H250" s="33"/>
      <c r="I250" s="42">
        <f>VLOOKUP($A250,Skaters!$A1:$L623,7,FALSE)</f>
        <v>39</v>
      </c>
      <c r="J250" s="33">
        <f>VLOOKUP($A250,Skaters!$A1:$L623,10,FALSE)</f>
        <v>8.5262582700076095</v>
      </c>
      <c r="K250" s="33">
        <f>VLOOKUP($A250,Skaters!$A1:$L623,11,FALSE)</f>
        <v>8.6961802162785808</v>
      </c>
      <c r="L250" s="33">
        <f>VLOOKUP($A250,Skaters!$A1:$L623,12,FALSE)</f>
        <v>17.222438486286201</v>
      </c>
      <c r="M250" s="33"/>
      <c r="N250" s="17">
        <f t="shared" si="12"/>
        <v>79</v>
      </c>
      <c r="O250" s="33">
        <f t="shared" si="13"/>
        <v>16.526258270007609</v>
      </c>
      <c r="P250" s="33">
        <f t="shared" si="14"/>
        <v>19.696180216278581</v>
      </c>
      <c r="Q250" s="33">
        <f t="shared" si="15"/>
        <v>36.222438486286201</v>
      </c>
    </row>
    <row r="251" spans="1:17" ht="21.25" customHeight="1" x14ac:dyDescent="0.15">
      <c r="A251" s="44" t="s">
        <v>332</v>
      </c>
      <c r="B251" s="48" t="s">
        <v>58</v>
      </c>
      <c r="C251" s="48" t="s">
        <v>63</v>
      </c>
      <c r="D251" s="17">
        <v>37</v>
      </c>
      <c r="E251" s="17">
        <v>8</v>
      </c>
      <c r="F251" s="17">
        <v>5</v>
      </c>
      <c r="G251" s="17">
        <v>13</v>
      </c>
      <c r="H251" s="33"/>
      <c r="I251" s="42">
        <f>VLOOKUP($A251,Skaters!$A1:$L623,7,FALSE)</f>
        <v>45</v>
      </c>
      <c r="J251" s="33">
        <f>VLOOKUP($A251,Skaters!$A1:$L623,10,FALSE)</f>
        <v>10.831440890963</v>
      </c>
      <c r="K251" s="33">
        <f>VLOOKUP($A251,Skaters!$A1:$L623,11,FALSE)</f>
        <v>12.324617226671799</v>
      </c>
      <c r="L251" s="33">
        <f>VLOOKUP($A251,Skaters!$A1:$L623,12,FALSE)</f>
        <v>23.1560581176347</v>
      </c>
      <c r="M251" s="33"/>
      <c r="N251" s="17">
        <f t="shared" si="12"/>
        <v>82</v>
      </c>
      <c r="O251" s="33">
        <f t="shared" si="13"/>
        <v>18.831440890963002</v>
      </c>
      <c r="P251" s="33">
        <f t="shared" si="14"/>
        <v>17.324617226671798</v>
      </c>
      <c r="Q251" s="33">
        <f t="shared" si="15"/>
        <v>36.1560581176347</v>
      </c>
    </row>
    <row r="252" spans="1:17" ht="21.25" customHeight="1" x14ac:dyDescent="0.15">
      <c r="A252" s="44" t="s">
        <v>257</v>
      </c>
      <c r="B252" s="48" t="s">
        <v>78</v>
      </c>
      <c r="C252" s="48" t="s">
        <v>103</v>
      </c>
      <c r="D252" s="17">
        <v>36</v>
      </c>
      <c r="E252" s="17">
        <v>4</v>
      </c>
      <c r="F252" s="17">
        <v>8</v>
      </c>
      <c r="G252" s="17">
        <v>12</v>
      </c>
      <c r="H252" s="33"/>
      <c r="I252" s="42">
        <f>VLOOKUP($A252,Skaters!$A1:$L623,7,FALSE)</f>
        <v>46</v>
      </c>
      <c r="J252" s="33">
        <f>VLOOKUP($A252,Skaters!$A1:$L623,10,FALSE)</f>
        <v>8.0986887695658503</v>
      </c>
      <c r="K252" s="33">
        <f>VLOOKUP($A252,Skaters!$A1:$L623,11,FALSE)</f>
        <v>15.997859471158201</v>
      </c>
      <c r="L252" s="33">
        <f>VLOOKUP($A252,Skaters!$A1:$L623,12,FALSE)</f>
        <v>24.096548240724101</v>
      </c>
      <c r="M252" s="33"/>
      <c r="N252" s="17">
        <f t="shared" si="12"/>
        <v>82</v>
      </c>
      <c r="O252" s="33">
        <f t="shared" si="13"/>
        <v>12.09868876956585</v>
      </c>
      <c r="P252" s="33">
        <f t="shared" si="14"/>
        <v>23.997859471158201</v>
      </c>
      <c r="Q252" s="33">
        <f t="shared" si="15"/>
        <v>36.096548240724104</v>
      </c>
    </row>
    <row r="253" spans="1:17" ht="21.25" customHeight="1" x14ac:dyDescent="0.15">
      <c r="A253" s="44" t="s">
        <v>364</v>
      </c>
      <c r="B253" s="45" t="s">
        <v>170</v>
      </c>
      <c r="C253" s="45" t="s">
        <v>73</v>
      </c>
      <c r="D253" s="17">
        <v>34</v>
      </c>
      <c r="E253" s="17">
        <v>8</v>
      </c>
      <c r="F253" s="17">
        <v>8</v>
      </c>
      <c r="G253" s="17">
        <v>16</v>
      </c>
      <c r="H253" s="33"/>
      <c r="I253" s="42">
        <f>VLOOKUP($A253,Skaters!$A1:$L623,7,FALSE)</f>
        <v>42</v>
      </c>
      <c r="J253" s="33">
        <f>VLOOKUP($A253,Skaters!$A1:$L623,10,FALSE)</f>
        <v>10.063599914889901</v>
      </c>
      <c r="K253" s="33">
        <f>VLOOKUP($A253,Skaters!$A1:$L623,11,FALSE)</f>
        <v>9.9960941675884794</v>
      </c>
      <c r="L253" s="33">
        <f>VLOOKUP($A253,Skaters!$A1:$L623,12,FALSE)</f>
        <v>20.059694082478401</v>
      </c>
      <c r="M253" s="33"/>
      <c r="N253" s="17">
        <f t="shared" si="12"/>
        <v>76</v>
      </c>
      <c r="O253" s="33">
        <f t="shared" si="13"/>
        <v>18.063599914889899</v>
      </c>
      <c r="P253" s="33">
        <f t="shared" si="14"/>
        <v>17.996094167588481</v>
      </c>
      <c r="Q253" s="33">
        <f t="shared" si="15"/>
        <v>36.059694082478401</v>
      </c>
    </row>
    <row r="254" spans="1:17" ht="21.25" customHeight="1" x14ac:dyDescent="0.15">
      <c r="A254" s="44" t="s">
        <v>384</v>
      </c>
      <c r="B254" s="48" t="s">
        <v>138</v>
      </c>
      <c r="C254" s="48" t="s">
        <v>60</v>
      </c>
      <c r="D254" s="17">
        <v>29</v>
      </c>
      <c r="E254" s="17">
        <v>8</v>
      </c>
      <c r="F254" s="17">
        <v>9</v>
      </c>
      <c r="G254" s="17">
        <v>17</v>
      </c>
      <c r="H254" s="33"/>
      <c r="I254" s="42">
        <f>VLOOKUP($A254,Skaters!$A1:$L623,7,FALSE)</f>
        <v>43</v>
      </c>
      <c r="J254" s="33">
        <f>VLOOKUP($A254,Skaters!$A1:$L623,10,FALSE)</f>
        <v>7.8005074469259696</v>
      </c>
      <c r="K254" s="33">
        <f>VLOOKUP($A254,Skaters!$A1:$L623,11,FALSE)</f>
        <v>11.1056350490997</v>
      </c>
      <c r="L254" s="33">
        <f>VLOOKUP($A254,Skaters!$A1:$L623,12,FALSE)</f>
        <v>18.906142496025701</v>
      </c>
      <c r="M254" s="33"/>
      <c r="N254" s="17">
        <f t="shared" si="12"/>
        <v>72</v>
      </c>
      <c r="O254" s="33">
        <f t="shared" si="13"/>
        <v>15.80050744692597</v>
      </c>
      <c r="P254" s="33">
        <f t="shared" si="14"/>
        <v>20.1056350490997</v>
      </c>
      <c r="Q254" s="33">
        <f t="shared" si="15"/>
        <v>35.906142496025701</v>
      </c>
    </row>
    <row r="255" spans="1:17" ht="21.25" customHeight="1" x14ac:dyDescent="0.15">
      <c r="A255" s="44" t="s">
        <v>330</v>
      </c>
      <c r="B255" s="48" t="s">
        <v>122</v>
      </c>
      <c r="C255" s="48" t="s">
        <v>84</v>
      </c>
      <c r="D255" s="17">
        <v>39</v>
      </c>
      <c r="E255" s="17">
        <v>5</v>
      </c>
      <c r="F255" s="17">
        <v>13</v>
      </c>
      <c r="G255" s="17">
        <v>18</v>
      </c>
      <c r="H255" s="33"/>
      <c r="I255" s="42">
        <f>VLOOKUP($A255,Skaters!$A1:$L623,7,FALSE)</f>
        <v>41</v>
      </c>
      <c r="J255" s="33">
        <f>VLOOKUP($A255,Skaters!$A1:$L623,10,FALSE)</f>
        <v>4.81220061170536</v>
      </c>
      <c r="K255" s="33">
        <f>VLOOKUP($A255,Skaters!$A1:$L623,11,FALSE)</f>
        <v>12.9971146829141</v>
      </c>
      <c r="L255" s="33">
        <f>VLOOKUP($A255,Skaters!$A1:$L623,12,FALSE)</f>
        <v>17.809315294619399</v>
      </c>
      <c r="M255" s="33"/>
      <c r="N255" s="17">
        <f t="shared" si="12"/>
        <v>80</v>
      </c>
      <c r="O255" s="33">
        <f t="shared" si="13"/>
        <v>9.8122006117053608</v>
      </c>
      <c r="P255" s="33">
        <f t="shared" si="14"/>
        <v>25.997114682914102</v>
      </c>
      <c r="Q255" s="33">
        <f t="shared" si="15"/>
        <v>35.809315294619395</v>
      </c>
    </row>
    <row r="256" spans="1:17" ht="21.25" customHeight="1" x14ac:dyDescent="0.15">
      <c r="A256" s="44" t="s">
        <v>287</v>
      </c>
      <c r="B256" s="48" t="s">
        <v>78</v>
      </c>
      <c r="C256" s="48" t="s">
        <v>84</v>
      </c>
      <c r="D256" s="17">
        <v>35</v>
      </c>
      <c r="E256" s="17">
        <v>4</v>
      </c>
      <c r="F256" s="17">
        <v>12</v>
      </c>
      <c r="G256" s="17">
        <v>16</v>
      </c>
      <c r="H256" s="33"/>
      <c r="I256" s="42">
        <f>VLOOKUP($A256,Skaters!$A1:$L623,7,FALSE)</f>
        <v>46</v>
      </c>
      <c r="J256" s="33">
        <f>VLOOKUP($A256,Skaters!$A1:$L623,10,FALSE)</f>
        <v>4.2674615111824599</v>
      </c>
      <c r="K256" s="33">
        <f>VLOOKUP($A256,Skaters!$A1:$L623,11,FALSE)</f>
        <v>15.258527302857599</v>
      </c>
      <c r="L256" s="33">
        <f>VLOOKUP($A256,Skaters!$A1:$L623,12,FALSE)</f>
        <v>19.525988814040002</v>
      </c>
      <c r="M256" s="33"/>
      <c r="N256" s="17">
        <f t="shared" si="12"/>
        <v>81</v>
      </c>
      <c r="O256" s="33">
        <f t="shared" si="13"/>
        <v>8.2674615111824608</v>
      </c>
      <c r="P256" s="33">
        <f t="shared" si="14"/>
        <v>27.258527302857601</v>
      </c>
      <c r="Q256" s="33">
        <f t="shared" si="15"/>
        <v>35.525988814040005</v>
      </c>
    </row>
    <row r="257" spans="1:17" ht="21.25" customHeight="1" x14ac:dyDescent="0.15">
      <c r="A257" s="44" t="s">
        <v>412</v>
      </c>
      <c r="B257" s="45" t="s">
        <v>179</v>
      </c>
      <c r="C257" s="45" t="s">
        <v>103</v>
      </c>
      <c r="D257" s="17">
        <v>36</v>
      </c>
      <c r="E257" s="17">
        <v>8</v>
      </c>
      <c r="F257" s="17">
        <v>9</v>
      </c>
      <c r="G257" s="17">
        <v>17</v>
      </c>
      <c r="H257" s="33"/>
      <c r="I257" s="42">
        <f>VLOOKUP($A257,Skaters!$A1:$L623,7,FALSE)</f>
        <v>41</v>
      </c>
      <c r="J257" s="33">
        <f>VLOOKUP($A257,Skaters!$A1:$L623,10,FALSE)</f>
        <v>7.20107980706943</v>
      </c>
      <c r="K257" s="33">
        <f>VLOOKUP($A257,Skaters!$A1:$L623,11,FALSE)</f>
        <v>11.2093029473527</v>
      </c>
      <c r="L257" s="33">
        <f>VLOOKUP($A257,Skaters!$A1:$L623,12,FALSE)</f>
        <v>18.410382754422301</v>
      </c>
      <c r="M257" s="33"/>
      <c r="N257" s="17">
        <f t="shared" si="12"/>
        <v>77</v>
      </c>
      <c r="O257" s="33">
        <f t="shared" si="13"/>
        <v>15.20107980706943</v>
      </c>
      <c r="P257" s="33">
        <f t="shared" si="14"/>
        <v>20.2093029473527</v>
      </c>
      <c r="Q257" s="33">
        <f t="shared" si="15"/>
        <v>35.410382754422301</v>
      </c>
    </row>
    <row r="258" spans="1:17" ht="21.25" customHeight="1" x14ac:dyDescent="0.2">
      <c r="A258" s="47" t="s">
        <v>325</v>
      </c>
      <c r="B258" s="38" t="s">
        <v>94</v>
      </c>
      <c r="C258" s="38" t="s">
        <v>84</v>
      </c>
      <c r="D258" s="17">
        <v>38</v>
      </c>
      <c r="E258" s="17">
        <v>4</v>
      </c>
      <c r="F258" s="17">
        <v>12</v>
      </c>
      <c r="G258" s="17">
        <v>16</v>
      </c>
      <c r="H258" s="33"/>
      <c r="I258" s="42">
        <f>VLOOKUP($A258,Skaters!$A1:$L623,7,FALSE)</f>
        <v>44</v>
      </c>
      <c r="J258" s="33">
        <f>VLOOKUP($A258,Skaters!$A1:$L623,10,FALSE)</f>
        <v>3.7810777234183099</v>
      </c>
      <c r="K258" s="33">
        <f>VLOOKUP($A258,Skaters!$A1:$L623,11,FALSE)</f>
        <v>15.5984532294268</v>
      </c>
      <c r="L258" s="33">
        <f>VLOOKUP($A258,Skaters!$A1:$L623,12,FALSE)</f>
        <v>19.379530952845101</v>
      </c>
      <c r="M258" s="33"/>
      <c r="N258" s="17">
        <f t="shared" ref="N258:N321" si="16">I258+D258</f>
        <v>82</v>
      </c>
      <c r="O258" s="33">
        <f t="shared" ref="O258:O321" si="17">J258+E258</f>
        <v>7.7810777234183099</v>
      </c>
      <c r="P258" s="33">
        <f t="shared" ref="P258:P321" si="18">K258+F258</f>
        <v>27.598453229426802</v>
      </c>
      <c r="Q258" s="33">
        <f t="shared" ref="Q258:Q321" si="19">L258+G258</f>
        <v>35.379530952845101</v>
      </c>
    </row>
    <row r="259" spans="1:17" ht="21.25" customHeight="1" x14ac:dyDescent="0.15">
      <c r="A259" s="44" t="s">
        <v>338</v>
      </c>
      <c r="B259" s="45" t="s">
        <v>122</v>
      </c>
      <c r="C259" s="45" t="s">
        <v>84</v>
      </c>
      <c r="D259" s="17">
        <v>35</v>
      </c>
      <c r="E259" s="17">
        <v>6</v>
      </c>
      <c r="F259" s="17">
        <v>12</v>
      </c>
      <c r="G259" s="17">
        <v>18</v>
      </c>
      <c r="H259" s="33"/>
      <c r="I259" s="42">
        <f>VLOOKUP($A259,Skaters!$A1:$L623,7,FALSE)</f>
        <v>41</v>
      </c>
      <c r="J259" s="33">
        <f>VLOOKUP($A259,Skaters!$A1:$L623,10,FALSE)</f>
        <v>5.0723846555750702</v>
      </c>
      <c r="K259" s="33">
        <f>VLOOKUP($A259,Skaters!$A1:$L623,11,FALSE)</f>
        <v>12.249363680278799</v>
      </c>
      <c r="L259" s="33">
        <f>VLOOKUP($A259,Skaters!$A1:$L623,12,FALSE)</f>
        <v>17.321748335853901</v>
      </c>
      <c r="M259" s="33"/>
      <c r="N259" s="17">
        <f t="shared" si="16"/>
        <v>76</v>
      </c>
      <c r="O259" s="33">
        <f t="shared" si="17"/>
        <v>11.072384655575071</v>
      </c>
      <c r="P259" s="33">
        <f t="shared" si="18"/>
        <v>24.249363680278798</v>
      </c>
      <c r="Q259" s="33">
        <f t="shared" si="19"/>
        <v>35.321748335853897</v>
      </c>
    </row>
    <row r="260" spans="1:17" ht="21.25" customHeight="1" x14ac:dyDescent="0.15">
      <c r="A260" s="44" t="s">
        <v>420</v>
      </c>
      <c r="B260" s="48" t="s">
        <v>95</v>
      </c>
      <c r="C260" s="48" t="s">
        <v>60</v>
      </c>
      <c r="D260" s="17">
        <v>39</v>
      </c>
      <c r="E260" s="17">
        <v>7</v>
      </c>
      <c r="F260" s="17">
        <v>10</v>
      </c>
      <c r="G260" s="17">
        <v>17</v>
      </c>
      <c r="H260" s="33"/>
      <c r="I260" s="42">
        <f>VLOOKUP($A260,Skaters!$A1:$L623,7,FALSE)</f>
        <v>40</v>
      </c>
      <c r="J260" s="33">
        <f>VLOOKUP($A260,Skaters!$A1:$L623,10,FALSE)</f>
        <v>6.6589172689657996</v>
      </c>
      <c r="K260" s="33">
        <f>VLOOKUP($A260,Skaters!$A1:$L623,11,FALSE)</f>
        <v>11.477024202826501</v>
      </c>
      <c r="L260" s="33">
        <f>VLOOKUP($A260,Skaters!$A1:$L623,12,FALSE)</f>
        <v>18.1359414717924</v>
      </c>
      <c r="M260" s="33"/>
      <c r="N260" s="17">
        <f t="shared" si="16"/>
        <v>79</v>
      </c>
      <c r="O260" s="33">
        <f t="shared" si="17"/>
        <v>13.6589172689658</v>
      </c>
      <c r="P260" s="33">
        <f t="shared" si="18"/>
        <v>21.477024202826499</v>
      </c>
      <c r="Q260" s="33">
        <f t="shared" si="19"/>
        <v>35.1359414717924</v>
      </c>
    </row>
    <row r="261" spans="1:17" ht="21.25" customHeight="1" x14ac:dyDescent="0.15">
      <c r="A261" s="44" t="s">
        <v>390</v>
      </c>
      <c r="B261" s="45" t="s">
        <v>106</v>
      </c>
      <c r="C261" s="45" t="s">
        <v>103</v>
      </c>
      <c r="D261" s="17">
        <v>43</v>
      </c>
      <c r="E261" s="17">
        <v>9</v>
      </c>
      <c r="F261" s="17">
        <v>8</v>
      </c>
      <c r="G261" s="17">
        <v>17</v>
      </c>
      <c r="H261" s="33"/>
      <c r="I261" s="42">
        <f>VLOOKUP($A261,Skaters!$A1:$L623,7,FALSE)</f>
        <v>39</v>
      </c>
      <c r="J261" s="33">
        <f>VLOOKUP($A261,Skaters!$A1:$L623,10,FALSE)</f>
        <v>8.9993612359111097</v>
      </c>
      <c r="K261" s="33">
        <f>VLOOKUP($A261,Skaters!$A1:$L623,11,FALSE)</f>
        <v>9.1320927014626907</v>
      </c>
      <c r="L261" s="33">
        <f>VLOOKUP($A261,Skaters!$A1:$L623,12,FALSE)</f>
        <v>18.131453937373799</v>
      </c>
      <c r="M261" s="33"/>
      <c r="N261" s="17">
        <f t="shared" si="16"/>
        <v>82</v>
      </c>
      <c r="O261" s="33">
        <f t="shared" si="17"/>
        <v>17.99936123591111</v>
      </c>
      <c r="P261" s="33">
        <f t="shared" si="18"/>
        <v>17.132092701462689</v>
      </c>
      <c r="Q261" s="33">
        <f t="shared" si="19"/>
        <v>35.131453937373799</v>
      </c>
    </row>
    <row r="262" spans="1:17" ht="21.25" customHeight="1" x14ac:dyDescent="0.2">
      <c r="A262" s="47" t="s">
        <v>438</v>
      </c>
      <c r="B262" s="38" t="s">
        <v>86</v>
      </c>
      <c r="C262" s="38" t="s">
        <v>60</v>
      </c>
      <c r="D262" s="17">
        <v>40</v>
      </c>
      <c r="E262" s="17">
        <v>8</v>
      </c>
      <c r="F262" s="17">
        <v>9</v>
      </c>
      <c r="G262" s="17">
        <v>17</v>
      </c>
      <c r="H262" s="33"/>
      <c r="I262" s="42">
        <f>VLOOKUP($A262,Skaters!$A1:$L623,7,FALSE)</f>
        <v>41</v>
      </c>
      <c r="J262" s="33">
        <f>VLOOKUP($A262,Skaters!$A1:$L623,10,FALSE)</f>
        <v>7.3390628221635303</v>
      </c>
      <c r="K262" s="33">
        <f>VLOOKUP($A262,Skaters!$A1:$L623,11,FALSE)</f>
        <v>10.612095540285001</v>
      </c>
      <c r="L262" s="33">
        <f>VLOOKUP($A262,Skaters!$A1:$L623,12,FALSE)</f>
        <v>17.951158362448499</v>
      </c>
      <c r="M262" s="33"/>
      <c r="N262" s="17">
        <f t="shared" si="16"/>
        <v>81</v>
      </c>
      <c r="O262" s="33">
        <f t="shared" si="17"/>
        <v>15.33906282216353</v>
      </c>
      <c r="P262" s="33">
        <f t="shared" si="18"/>
        <v>19.612095540285001</v>
      </c>
      <c r="Q262" s="33">
        <f t="shared" si="19"/>
        <v>34.951158362448496</v>
      </c>
    </row>
    <row r="263" spans="1:17" ht="21.25" customHeight="1" x14ac:dyDescent="0.15">
      <c r="A263" s="44" t="s">
        <v>481</v>
      </c>
      <c r="B263" s="48" t="s">
        <v>216</v>
      </c>
      <c r="C263" s="48" t="s">
        <v>60</v>
      </c>
      <c r="D263" s="17">
        <v>43</v>
      </c>
      <c r="E263" s="17">
        <v>8</v>
      </c>
      <c r="F263" s="17">
        <v>11</v>
      </c>
      <c r="G263" s="17">
        <v>19</v>
      </c>
      <c r="H263" s="33"/>
      <c r="I263" s="42">
        <f>VLOOKUP($A263,Skaters!$A1:$L623,7,FALSE)</f>
        <v>39</v>
      </c>
      <c r="J263" s="33">
        <f>VLOOKUP($A263,Skaters!$A1:$L623,10,FALSE)</f>
        <v>7.1945205003691104</v>
      </c>
      <c r="K263" s="33">
        <f>VLOOKUP($A263,Skaters!$A1:$L623,11,FALSE)</f>
        <v>8.7534801124666703</v>
      </c>
      <c r="L263" s="33">
        <f>VLOOKUP($A263,Skaters!$A1:$L623,12,FALSE)</f>
        <v>15.9480006128358</v>
      </c>
      <c r="M263" s="33"/>
      <c r="N263" s="17">
        <f t="shared" si="16"/>
        <v>82</v>
      </c>
      <c r="O263" s="33">
        <f t="shared" si="17"/>
        <v>15.19452050036911</v>
      </c>
      <c r="P263" s="33">
        <f t="shared" si="18"/>
        <v>19.753480112466669</v>
      </c>
      <c r="Q263" s="33">
        <f t="shared" si="19"/>
        <v>34.948000612835799</v>
      </c>
    </row>
    <row r="264" spans="1:17" ht="21.25" customHeight="1" x14ac:dyDescent="0.15">
      <c r="A264" s="44" t="s">
        <v>466</v>
      </c>
      <c r="B264" s="48" t="s">
        <v>106</v>
      </c>
      <c r="C264" s="48" t="s">
        <v>103</v>
      </c>
      <c r="D264" s="17">
        <v>40</v>
      </c>
      <c r="E264" s="17">
        <v>5</v>
      </c>
      <c r="F264" s="17">
        <v>13</v>
      </c>
      <c r="G264" s="17">
        <v>18</v>
      </c>
      <c r="H264" s="33"/>
      <c r="I264" s="42">
        <f>VLOOKUP($A264,Skaters!$A1:$L623,7,FALSE)</f>
        <v>39</v>
      </c>
      <c r="J264" s="33">
        <f>VLOOKUP($A264,Skaters!$A1:$L623,10,FALSE)</f>
        <v>6.8687213294828302</v>
      </c>
      <c r="K264" s="33">
        <f>VLOOKUP($A264,Skaters!$A1:$L623,11,FALSE)</f>
        <v>10.066179639937401</v>
      </c>
      <c r="L264" s="33">
        <f>VLOOKUP($A264,Skaters!$A1:$L623,12,FALSE)</f>
        <v>16.934900969420202</v>
      </c>
      <c r="M264" s="33"/>
      <c r="N264" s="17">
        <f t="shared" si="16"/>
        <v>79</v>
      </c>
      <c r="O264" s="33">
        <f t="shared" si="17"/>
        <v>11.868721329482831</v>
      </c>
      <c r="P264" s="33">
        <f t="shared" si="18"/>
        <v>23.066179639937403</v>
      </c>
      <c r="Q264" s="33">
        <f t="shared" si="19"/>
        <v>34.934900969420198</v>
      </c>
    </row>
    <row r="265" spans="1:17" ht="21.25" customHeight="1" x14ac:dyDescent="0.2">
      <c r="A265" s="47" t="s">
        <v>277</v>
      </c>
      <c r="B265" s="38" t="s">
        <v>69</v>
      </c>
      <c r="C265" s="38" t="s">
        <v>63</v>
      </c>
      <c r="D265" s="17">
        <v>31</v>
      </c>
      <c r="E265" s="17">
        <v>5</v>
      </c>
      <c r="F265" s="17">
        <v>8</v>
      </c>
      <c r="G265" s="17">
        <v>13</v>
      </c>
      <c r="H265" s="33"/>
      <c r="I265" s="42">
        <f>VLOOKUP($A265,Skaters!$A1:$L623,7,FALSE)</f>
        <v>44</v>
      </c>
      <c r="J265" s="33">
        <f>VLOOKUP($A265,Skaters!$A1:$L623,10,FALSE)</f>
        <v>9.5464417841562401</v>
      </c>
      <c r="K265" s="33">
        <f>VLOOKUP($A265,Skaters!$A1:$L623,11,FALSE)</f>
        <v>12.2617667475891</v>
      </c>
      <c r="L265" s="33">
        <f>VLOOKUP($A265,Skaters!$A1:$L623,12,FALSE)</f>
        <v>21.808208531745301</v>
      </c>
      <c r="M265" s="33"/>
      <c r="N265" s="17">
        <f t="shared" si="16"/>
        <v>75</v>
      </c>
      <c r="O265" s="33">
        <f t="shared" si="17"/>
        <v>14.54644178415624</v>
      </c>
      <c r="P265" s="33">
        <f t="shared" si="18"/>
        <v>20.2617667475891</v>
      </c>
      <c r="Q265" s="33">
        <f t="shared" si="19"/>
        <v>34.808208531745301</v>
      </c>
    </row>
    <row r="266" spans="1:17" ht="21.25" customHeight="1" x14ac:dyDescent="0.15">
      <c r="A266" s="44" t="s">
        <v>386</v>
      </c>
      <c r="B266" s="48" t="s">
        <v>88</v>
      </c>
      <c r="C266" s="48" t="s">
        <v>84</v>
      </c>
      <c r="D266" s="17">
        <v>41</v>
      </c>
      <c r="E266" s="17">
        <v>4</v>
      </c>
      <c r="F266" s="17">
        <v>15</v>
      </c>
      <c r="G266" s="17">
        <v>19</v>
      </c>
      <c r="H266" s="33"/>
      <c r="I266" s="42">
        <f>VLOOKUP($A266,Skaters!$A1:$L623,7,FALSE)</f>
        <v>40</v>
      </c>
      <c r="J266" s="33">
        <f>VLOOKUP($A266,Skaters!$A1:$L623,10,FALSE)</f>
        <v>4.06439578272128</v>
      </c>
      <c r="K266" s="33">
        <f>VLOOKUP($A266,Skaters!$A1:$L623,11,FALSE)</f>
        <v>11.7248652126008</v>
      </c>
      <c r="L266" s="33">
        <f>VLOOKUP($A266,Skaters!$A1:$L623,12,FALSE)</f>
        <v>15.789260995322101</v>
      </c>
      <c r="M266" s="33"/>
      <c r="N266" s="17">
        <f t="shared" si="16"/>
        <v>81</v>
      </c>
      <c r="O266" s="33">
        <f t="shared" si="17"/>
        <v>8.0643957827212809</v>
      </c>
      <c r="P266" s="33">
        <f t="shared" si="18"/>
        <v>26.7248652126008</v>
      </c>
      <c r="Q266" s="33">
        <f t="shared" si="19"/>
        <v>34.789260995322103</v>
      </c>
    </row>
    <row r="267" spans="1:17" ht="21.25" customHeight="1" x14ac:dyDescent="0.15">
      <c r="A267" s="44" t="s">
        <v>347</v>
      </c>
      <c r="B267" s="45" t="s">
        <v>61</v>
      </c>
      <c r="C267" s="45" t="s">
        <v>103</v>
      </c>
      <c r="D267" s="17">
        <v>27</v>
      </c>
      <c r="E267" s="17">
        <v>7</v>
      </c>
      <c r="F267" s="17">
        <v>7</v>
      </c>
      <c r="G267" s="17">
        <v>14</v>
      </c>
      <c r="H267" s="33"/>
      <c r="I267" s="42">
        <f>VLOOKUP($A267,Skaters!$A1:$L623,7,FALSE)</f>
        <v>43</v>
      </c>
      <c r="J267" s="33">
        <f>VLOOKUP($A267,Skaters!$A1:$L623,10,FALSE)</f>
        <v>9.7392662853399603</v>
      </c>
      <c r="K267" s="33">
        <f>VLOOKUP($A267,Skaters!$A1:$L623,11,FALSE)</f>
        <v>11.047475132784299</v>
      </c>
      <c r="L267" s="33">
        <f>VLOOKUP($A267,Skaters!$A1:$L623,12,FALSE)</f>
        <v>20.786741418124201</v>
      </c>
      <c r="M267" s="33"/>
      <c r="N267" s="17">
        <f t="shared" si="16"/>
        <v>70</v>
      </c>
      <c r="O267" s="33">
        <f t="shared" si="17"/>
        <v>16.739266285339959</v>
      </c>
      <c r="P267" s="33">
        <f t="shared" si="18"/>
        <v>18.047475132784299</v>
      </c>
      <c r="Q267" s="33">
        <f t="shared" si="19"/>
        <v>34.786741418124201</v>
      </c>
    </row>
    <row r="268" spans="1:17" ht="21.25" customHeight="1" x14ac:dyDescent="0.15">
      <c r="A268" s="37" t="s">
        <v>331</v>
      </c>
      <c r="B268" s="38" t="s">
        <v>186</v>
      </c>
      <c r="C268" s="38" t="s">
        <v>84</v>
      </c>
      <c r="D268" s="17">
        <v>36</v>
      </c>
      <c r="E268" s="17">
        <v>4</v>
      </c>
      <c r="F268" s="17">
        <v>12</v>
      </c>
      <c r="G268" s="17">
        <v>16</v>
      </c>
      <c r="H268" s="33"/>
      <c r="I268" s="42">
        <f>VLOOKUP($A268,Skaters!$A1:$L623,7,FALSE)</f>
        <v>41</v>
      </c>
      <c r="J268" s="33">
        <f>VLOOKUP($A268,Skaters!$A1:$L623,10,FALSE)</f>
        <v>5.3615092118303602</v>
      </c>
      <c r="K268" s="33">
        <f>VLOOKUP($A268,Skaters!$A1:$L623,11,FALSE)</f>
        <v>13.257229956076801</v>
      </c>
      <c r="L268" s="33">
        <f>VLOOKUP($A268,Skaters!$A1:$L623,12,FALSE)</f>
        <v>18.618739167907201</v>
      </c>
      <c r="M268" s="33"/>
      <c r="N268" s="17">
        <f t="shared" si="16"/>
        <v>77</v>
      </c>
      <c r="O268" s="33">
        <f t="shared" si="17"/>
        <v>9.3615092118303593</v>
      </c>
      <c r="P268" s="33">
        <f t="shared" si="18"/>
        <v>25.257229956076799</v>
      </c>
      <c r="Q268" s="33">
        <f t="shared" si="19"/>
        <v>34.618739167907201</v>
      </c>
    </row>
    <row r="269" spans="1:17" ht="21.25" customHeight="1" x14ac:dyDescent="0.15">
      <c r="A269" s="37" t="s">
        <v>273</v>
      </c>
      <c r="B269" s="38" t="s">
        <v>94</v>
      </c>
      <c r="C269" s="38" t="s">
        <v>73</v>
      </c>
      <c r="D269" s="17">
        <v>32</v>
      </c>
      <c r="E269" s="17">
        <v>1</v>
      </c>
      <c r="F269" s="17">
        <v>11</v>
      </c>
      <c r="G269" s="17">
        <v>12</v>
      </c>
      <c r="H269" s="33"/>
      <c r="I269" s="42">
        <f>VLOOKUP($A269,Skaters!$A1:$L623,7,FALSE)</f>
        <v>44</v>
      </c>
      <c r="J269" s="33">
        <f>VLOOKUP($A269,Skaters!$A1:$L623,10,FALSE)</f>
        <v>6.9746989625214901</v>
      </c>
      <c r="K269" s="33">
        <f>VLOOKUP($A269,Skaters!$A1:$L623,11,FALSE)</f>
        <v>15.5719044026561</v>
      </c>
      <c r="L269" s="33">
        <f>VLOOKUP($A269,Skaters!$A1:$L623,12,FALSE)</f>
        <v>22.546603365177699</v>
      </c>
      <c r="M269" s="33"/>
      <c r="N269" s="17">
        <f t="shared" si="16"/>
        <v>76</v>
      </c>
      <c r="O269" s="33">
        <f t="shared" si="17"/>
        <v>7.9746989625214901</v>
      </c>
      <c r="P269" s="33">
        <f t="shared" si="18"/>
        <v>26.571904402656102</v>
      </c>
      <c r="Q269" s="33">
        <f t="shared" si="19"/>
        <v>34.546603365177702</v>
      </c>
    </row>
    <row r="270" spans="1:17" ht="21.25" customHeight="1" x14ac:dyDescent="0.15">
      <c r="A270" s="44" t="s">
        <v>313</v>
      </c>
      <c r="B270" s="48" t="s">
        <v>163</v>
      </c>
      <c r="C270" s="48" t="s">
        <v>103</v>
      </c>
      <c r="D270" s="17">
        <v>21</v>
      </c>
      <c r="E270" s="17">
        <v>2</v>
      </c>
      <c r="F270" s="17">
        <v>9</v>
      </c>
      <c r="G270" s="17">
        <v>11</v>
      </c>
      <c r="H270" s="33"/>
      <c r="I270" s="42">
        <f>VLOOKUP($A270,Skaters!$A1:$L623,7,FALSE)</f>
        <v>42</v>
      </c>
      <c r="J270" s="33">
        <f>VLOOKUP($A270,Skaters!$A1:$L623,10,FALSE)</f>
        <v>6.6644281067637801</v>
      </c>
      <c r="K270" s="33">
        <f>VLOOKUP($A270,Skaters!$A1:$L623,11,FALSE)</f>
        <v>16.870040205058402</v>
      </c>
      <c r="L270" s="33">
        <f>VLOOKUP($A270,Skaters!$A1:$L623,12,FALSE)</f>
        <v>23.534468311822099</v>
      </c>
      <c r="M270" s="33"/>
      <c r="N270" s="17">
        <f t="shared" si="16"/>
        <v>63</v>
      </c>
      <c r="O270" s="33">
        <f t="shared" si="17"/>
        <v>8.6644281067637792</v>
      </c>
      <c r="P270" s="33">
        <f t="shared" si="18"/>
        <v>25.870040205058402</v>
      </c>
      <c r="Q270" s="33">
        <f t="shared" si="19"/>
        <v>34.534468311822096</v>
      </c>
    </row>
    <row r="271" spans="1:17" ht="21.25" customHeight="1" x14ac:dyDescent="0.15">
      <c r="A271" s="37" t="s">
        <v>343</v>
      </c>
      <c r="B271" s="38" t="s">
        <v>186</v>
      </c>
      <c r="C271" s="38" t="s">
        <v>60</v>
      </c>
      <c r="D271" s="17">
        <v>36</v>
      </c>
      <c r="E271" s="17">
        <v>9</v>
      </c>
      <c r="F271" s="17">
        <v>7</v>
      </c>
      <c r="G271" s="17">
        <v>16</v>
      </c>
      <c r="H271" s="33"/>
      <c r="I271" s="42">
        <f>VLOOKUP($A271,Skaters!$A1:$L623,7,FALSE)</f>
        <v>41</v>
      </c>
      <c r="J271" s="33">
        <f>VLOOKUP($A271,Skaters!$A1:$L623,10,FALSE)</f>
        <v>8.6239489877170907</v>
      </c>
      <c r="K271" s="33">
        <f>VLOOKUP($A271,Skaters!$A1:$L623,11,FALSE)</f>
        <v>9.7058800749209908</v>
      </c>
      <c r="L271" s="33">
        <f>VLOOKUP($A271,Skaters!$A1:$L623,12,FALSE)</f>
        <v>18.329829062638201</v>
      </c>
      <c r="M271" s="33"/>
      <c r="N271" s="17">
        <f t="shared" si="16"/>
        <v>77</v>
      </c>
      <c r="O271" s="33">
        <f t="shared" si="17"/>
        <v>17.623948987717093</v>
      </c>
      <c r="P271" s="33">
        <f t="shared" si="18"/>
        <v>16.705880074920991</v>
      </c>
      <c r="Q271" s="33">
        <f t="shared" si="19"/>
        <v>34.329829062638197</v>
      </c>
    </row>
    <row r="272" spans="1:17" ht="21.25" customHeight="1" x14ac:dyDescent="0.15">
      <c r="A272" s="44" t="s">
        <v>335</v>
      </c>
      <c r="B272" s="45" t="s">
        <v>74</v>
      </c>
      <c r="C272" s="45" t="s">
        <v>59</v>
      </c>
      <c r="D272" s="17">
        <v>38</v>
      </c>
      <c r="E272" s="17">
        <v>6</v>
      </c>
      <c r="F272" s="17">
        <v>8</v>
      </c>
      <c r="G272" s="17">
        <v>14</v>
      </c>
      <c r="H272" s="33"/>
      <c r="I272" s="42">
        <f>VLOOKUP($A272,Skaters!$A1:$L623,7,FALSE)</f>
        <v>41</v>
      </c>
      <c r="J272" s="33">
        <f>VLOOKUP($A272,Skaters!$A1:$L623,10,FALSE)</f>
        <v>7.5324934895241897</v>
      </c>
      <c r="K272" s="33">
        <f>VLOOKUP($A272,Skaters!$A1:$L623,11,FALSE)</f>
        <v>12.7129627495911</v>
      </c>
      <c r="L272" s="33">
        <f>VLOOKUP($A272,Skaters!$A1:$L623,12,FALSE)</f>
        <v>20.245456239115299</v>
      </c>
      <c r="M272" s="33"/>
      <c r="N272" s="17">
        <f t="shared" si="16"/>
        <v>79</v>
      </c>
      <c r="O272" s="33">
        <f t="shared" si="17"/>
        <v>13.532493489524189</v>
      </c>
      <c r="P272" s="33">
        <f t="shared" si="18"/>
        <v>20.7129627495911</v>
      </c>
      <c r="Q272" s="33">
        <f t="shared" si="19"/>
        <v>34.245456239115299</v>
      </c>
    </row>
    <row r="273" spans="1:17" ht="21.25" customHeight="1" x14ac:dyDescent="0.15">
      <c r="A273" s="44" t="s">
        <v>413</v>
      </c>
      <c r="B273" s="45" t="s">
        <v>86</v>
      </c>
      <c r="C273" s="45" t="s">
        <v>73</v>
      </c>
      <c r="D273" s="17">
        <v>37</v>
      </c>
      <c r="E273" s="17">
        <v>9</v>
      </c>
      <c r="F273" s="17">
        <v>9</v>
      </c>
      <c r="G273" s="17">
        <v>18</v>
      </c>
      <c r="H273" s="33"/>
      <c r="I273" s="42">
        <f>VLOOKUP($A273,Skaters!$A1:$L623,7,FALSE)</f>
        <v>41</v>
      </c>
      <c r="J273" s="33">
        <f>VLOOKUP($A273,Skaters!$A1:$L623,10,FALSE)</f>
        <v>7.4897984834892997</v>
      </c>
      <c r="K273" s="33">
        <f>VLOOKUP($A273,Skaters!$A1:$L623,11,FALSE)</f>
        <v>8.7550918134293507</v>
      </c>
      <c r="L273" s="33">
        <f>VLOOKUP($A273,Skaters!$A1:$L623,12,FALSE)</f>
        <v>16.244890296918602</v>
      </c>
      <c r="M273" s="33"/>
      <c r="N273" s="17">
        <f t="shared" si="16"/>
        <v>78</v>
      </c>
      <c r="O273" s="33">
        <f t="shared" si="17"/>
        <v>16.489798483489299</v>
      </c>
      <c r="P273" s="33">
        <f t="shared" si="18"/>
        <v>17.755091813429352</v>
      </c>
      <c r="Q273" s="33">
        <f t="shared" si="19"/>
        <v>34.244890296918598</v>
      </c>
    </row>
    <row r="274" spans="1:17" ht="21.25" customHeight="1" x14ac:dyDescent="0.2">
      <c r="A274" s="47" t="s">
        <v>357</v>
      </c>
      <c r="B274" s="38" t="s">
        <v>100</v>
      </c>
      <c r="C274" s="38" t="s">
        <v>60</v>
      </c>
      <c r="D274" s="17">
        <v>37</v>
      </c>
      <c r="E274" s="17">
        <v>8</v>
      </c>
      <c r="F274" s="17">
        <v>8</v>
      </c>
      <c r="G274" s="17">
        <v>16</v>
      </c>
      <c r="H274" s="33"/>
      <c r="I274" s="42">
        <f>VLOOKUP($A274,Skaters!$A1:$L623,7,FALSE)</f>
        <v>40</v>
      </c>
      <c r="J274" s="33">
        <f>VLOOKUP($A274,Skaters!$A1:$L623,10,FALSE)</f>
        <v>8.7433361033117194</v>
      </c>
      <c r="K274" s="33">
        <f>VLOOKUP($A274,Skaters!$A1:$L623,11,FALSE)</f>
        <v>9.4858944632339206</v>
      </c>
      <c r="L274" s="33">
        <f>VLOOKUP($A274,Skaters!$A1:$L623,12,FALSE)</f>
        <v>18.229230566545599</v>
      </c>
      <c r="M274" s="33"/>
      <c r="N274" s="17">
        <f t="shared" si="16"/>
        <v>77</v>
      </c>
      <c r="O274" s="33">
        <f t="shared" si="17"/>
        <v>16.743336103311719</v>
      </c>
      <c r="P274" s="33">
        <f t="shared" si="18"/>
        <v>17.485894463233919</v>
      </c>
      <c r="Q274" s="33">
        <f t="shared" si="19"/>
        <v>34.229230566545596</v>
      </c>
    </row>
    <row r="275" spans="1:17" ht="21.25" customHeight="1" x14ac:dyDescent="0.15">
      <c r="A275" s="44" t="s">
        <v>262</v>
      </c>
      <c r="B275" s="45" t="s">
        <v>127</v>
      </c>
      <c r="C275" s="45" t="s">
        <v>59</v>
      </c>
      <c r="D275" s="17">
        <v>32</v>
      </c>
      <c r="E275" s="17">
        <v>5</v>
      </c>
      <c r="F275" s="17">
        <v>5</v>
      </c>
      <c r="G275" s="17">
        <v>10</v>
      </c>
      <c r="H275" s="33"/>
      <c r="I275" s="42">
        <f>VLOOKUP($A275,Skaters!$A1:$L623,7,FALSE)</f>
        <v>48</v>
      </c>
      <c r="J275" s="33">
        <f>VLOOKUP($A275,Skaters!$A1:$L623,10,FALSE)</f>
        <v>12.556684897724599</v>
      </c>
      <c r="K275" s="33">
        <f>VLOOKUP($A275,Skaters!$A1:$L623,11,FALSE)</f>
        <v>11.667305224489599</v>
      </c>
      <c r="L275" s="33">
        <f>VLOOKUP($A275,Skaters!$A1:$L623,12,FALSE)</f>
        <v>24.2239901222142</v>
      </c>
      <c r="M275" s="33"/>
      <c r="N275" s="17">
        <f t="shared" si="16"/>
        <v>80</v>
      </c>
      <c r="O275" s="33">
        <f t="shared" si="17"/>
        <v>17.556684897724601</v>
      </c>
      <c r="P275" s="33">
        <f t="shared" si="18"/>
        <v>16.667305224489599</v>
      </c>
      <c r="Q275" s="33">
        <f t="shared" si="19"/>
        <v>34.223990122214204</v>
      </c>
    </row>
    <row r="276" spans="1:17" ht="21.25" customHeight="1" x14ac:dyDescent="0.15">
      <c r="A276" s="44" t="s">
        <v>391</v>
      </c>
      <c r="B276" s="45" t="s">
        <v>141</v>
      </c>
      <c r="C276" s="45" t="s">
        <v>60</v>
      </c>
      <c r="D276" s="17">
        <v>38</v>
      </c>
      <c r="E276" s="17">
        <v>6</v>
      </c>
      <c r="F276" s="17">
        <v>9</v>
      </c>
      <c r="G276" s="17">
        <v>15</v>
      </c>
      <c r="H276" s="33"/>
      <c r="I276" s="42">
        <f>VLOOKUP($A276,Skaters!$A1:$L623,7,FALSE)</f>
        <v>41</v>
      </c>
      <c r="J276" s="33">
        <f>VLOOKUP($A276,Skaters!$A1:$L623,10,FALSE)</f>
        <v>8.3285321975057602</v>
      </c>
      <c r="K276" s="33">
        <f>VLOOKUP($A276,Skaters!$A1:$L623,11,FALSE)</f>
        <v>10.8039101662871</v>
      </c>
      <c r="L276" s="33">
        <f>VLOOKUP($A276,Skaters!$A1:$L623,12,FALSE)</f>
        <v>19.132442363792901</v>
      </c>
      <c r="M276" s="33"/>
      <c r="N276" s="17">
        <f t="shared" si="16"/>
        <v>79</v>
      </c>
      <c r="O276" s="33">
        <f t="shared" si="17"/>
        <v>14.32853219750576</v>
      </c>
      <c r="P276" s="33">
        <f t="shared" si="18"/>
        <v>19.8039101662871</v>
      </c>
      <c r="Q276" s="33">
        <f t="shared" si="19"/>
        <v>34.132442363792904</v>
      </c>
    </row>
    <row r="277" spans="1:17" ht="21.25" customHeight="1" x14ac:dyDescent="0.15">
      <c r="A277" s="44" t="s">
        <v>286</v>
      </c>
      <c r="B277" s="45" t="s">
        <v>141</v>
      </c>
      <c r="C277" s="45" t="s">
        <v>84</v>
      </c>
      <c r="D277" s="17">
        <v>38</v>
      </c>
      <c r="E277" s="17">
        <v>4</v>
      </c>
      <c r="F277" s="17">
        <v>11</v>
      </c>
      <c r="G277" s="17">
        <v>15</v>
      </c>
      <c r="H277" s="33"/>
      <c r="I277" s="42">
        <f>VLOOKUP($A277,Skaters!$A1:$L623,7,FALSE)</f>
        <v>41</v>
      </c>
      <c r="J277" s="33">
        <f>VLOOKUP($A277,Skaters!$A1:$L623,10,FALSE)</f>
        <v>5.5251236367795897</v>
      </c>
      <c r="K277" s="33">
        <f>VLOOKUP($A277,Skaters!$A1:$L623,11,FALSE)</f>
        <v>13.5766807239958</v>
      </c>
      <c r="L277" s="33">
        <f>VLOOKUP($A277,Skaters!$A1:$L623,12,FALSE)</f>
        <v>19.101804360775301</v>
      </c>
      <c r="M277" s="33"/>
      <c r="N277" s="17">
        <f t="shared" si="16"/>
        <v>79</v>
      </c>
      <c r="O277" s="33">
        <f t="shared" si="17"/>
        <v>9.5251236367795897</v>
      </c>
      <c r="P277" s="33">
        <f t="shared" si="18"/>
        <v>24.5766807239958</v>
      </c>
      <c r="Q277" s="33">
        <f t="shared" si="19"/>
        <v>34.101804360775304</v>
      </c>
    </row>
    <row r="278" spans="1:17" ht="21.25" customHeight="1" x14ac:dyDescent="0.15">
      <c r="A278" s="44" t="s">
        <v>316</v>
      </c>
      <c r="B278" s="45" t="s">
        <v>151</v>
      </c>
      <c r="C278" s="45" t="s">
        <v>63</v>
      </c>
      <c r="D278" s="17">
        <v>29</v>
      </c>
      <c r="E278" s="17">
        <v>8</v>
      </c>
      <c r="F278" s="17">
        <v>6</v>
      </c>
      <c r="G278" s="17">
        <v>14</v>
      </c>
      <c r="H278" s="33"/>
      <c r="I278" s="42">
        <f>VLOOKUP($A278,Skaters!$A1:$L623,7,FALSE)</f>
        <v>42</v>
      </c>
      <c r="J278" s="33">
        <f>VLOOKUP($A278,Skaters!$A1:$L623,10,FALSE)</f>
        <v>11.6150567472241</v>
      </c>
      <c r="K278" s="33">
        <f>VLOOKUP($A278,Skaters!$A1:$L623,11,FALSE)</f>
        <v>8.4571519679757596</v>
      </c>
      <c r="L278" s="33">
        <f>VLOOKUP($A278,Skaters!$A1:$L623,12,FALSE)</f>
        <v>20.0722087151998</v>
      </c>
      <c r="M278" s="33"/>
      <c r="N278" s="17">
        <f t="shared" si="16"/>
        <v>71</v>
      </c>
      <c r="O278" s="33">
        <f t="shared" si="17"/>
        <v>19.615056747224102</v>
      </c>
      <c r="P278" s="33">
        <f t="shared" si="18"/>
        <v>14.45715196797576</v>
      </c>
      <c r="Q278" s="33">
        <f t="shared" si="19"/>
        <v>34.0722087151998</v>
      </c>
    </row>
    <row r="279" spans="1:17" ht="21.25" customHeight="1" x14ac:dyDescent="0.15">
      <c r="A279" s="44" t="s">
        <v>281</v>
      </c>
      <c r="B279" s="45" t="s">
        <v>186</v>
      </c>
      <c r="C279" s="45" t="s">
        <v>84</v>
      </c>
      <c r="D279" s="17">
        <v>35</v>
      </c>
      <c r="E279" s="17">
        <v>4</v>
      </c>
      <c r="F279" s="17">
        <v>11</v>
      </c>
      <c r="G279" s="17">
        <v>15</v>
      </c>
      <c r="H279" s="33"/>
      <c r="I279" s="42">
        <f>VLOOKUP($A279,Skaters!$A1:$L623,7,FALSE)</f>
        <v>41</v>
      </c>
      <c r="J279" s="33">
        <f>VLOOKUP($A279,Skaters!$A1:$L623,10,FALSE)</f>
        <v>4.8530916575084797</v>
      </c>
      <c r="K279" s="33">
        <f>VLOOKUP($A279,Skaters!$A1:$L623,11,FALSE)</f>
        <v>14.045875138023099</v>
      </c>
      <c r="L279" s="33">
        <f>VLOOKUP($A279,Skaters!$A1:$L623,12,FALSE)</f>
        <v>18.898966795531599</v>
      </c>
      <c r="M279" s="33"/>
      <c r="N279" s="17">
        <f t="shared" si="16"/>
        <v>76</v>
      </c>
      <c r="O279" s="33">
        <f t="shared" si="17"/>
        <v>8.8530916575084788</v>
      </c>
      <c r="P279" s="33">
        <f t="shared" si="18"/>
        <v>25.045875138023099</v>
      </c>
      <c r="Q279" s="33">
        <f t="shared" si="19"/>
        <v>33.898966795531599</v>
      </c>
    </row>
    <row r="280" spans="1:17" ht="21.25" customHeight="1" x14ac:dyDescent="0.2">
      <c r="A280" s="47" t="s">
        <v>421</v>
      </c>
      <c r="B280" s="38" t="s">
        <v>138</v>
      </c>
      <c r="C280" s="38" t="s">
        <v>103</v>
      </c>
      <c r="D280" s="17">
        <v>38</v>
      </c>
      <c r="E280" s="17">
        <v>6</v>
      </c>
      <c r="F280" s="17">
        <v>10</v>
      </c>
      <c r="G280" s="17">
        <v>16</v>
      </c>
      <c r="H280" s="33"/>
      <c r="I280" s="42">
        <f>VLOOKUP($A280,Skaters!$A1:$L623,7,FALSE)</f>
        <v>43</v>
      </c>
      <c r="J280" s="33">
        <f>VLOOKUP($A280,Skaters!$A1:$L623,10,FALSE)</f>
        <v>6.7893013158551003</v>
      </c>
      <c r="K280" s="33">
        <f>VLOOKUP($A280,Skaters!$A1:$L623,11,FALSE)</f>
        <v>11.0946437810879</v>
      </c>
      <c r="L280" s="33">
        <f>VLOOKUP($A280,Skaters!$A1:$L623,12,FALSE)</f>
        <v>17.883945096943101</v>
      </c>
      <c r="M280" s="33"/>
      <c r="N280" s="17">
        <f t="shared" si="16"/>
        <v>81</v>
      </c>
      <c r="O280" s="33">
        <f t="shared" si="17"/>
        <v>12.7893013158551</v>
      </c>
      <c r="P280" s="33">
        <f t="shared" si="18"/>
        <v>21.0946437810879</v>
      </c>
      <c r="Q280" s="33">
        <f t="shared" si="19"/>
        <v>33.883945096943101</v>
      </c>
    </row>
    <row r="281" spans="1:17" ht="21.25" customHeight="1" x14ac:dyDescent="0.15">
      <c r="A281" s="44" t="s">
        <v>307</v>
      </c>
      <c r="B281" s="45" t="s">
        <v>65</v>
      </c>
      <c r="C281" s="45" t="s">
        <v>84</v>
      </c>
      <c r="D281" s="17">
        <v>38</v>
      </c>
      <c r="E281" s="17">
        <v>5</v>
      </c>
      <c r="F281" s="17">
        <v>11</v>
      </c>
      <c r="G281" s="17">
        <v>16</v>
      </c>
      <c r="H281" s="33"/>
      <c r="I281" s="42">
        <f>VLOOKUP($A281,Skaters!$A1:$L623,7,FALSE)</f>
        <v>44</v>
      </c>
      <c r="J281" s="33">
        <f>VLOOKUP($A281,Skaters!$A1:$L623,10,FALSE)</f>
        <v>3.8527387048741502</v>
      </c>
      <c r="K281" s="33">
        <f>VLOOKUP($A281,Skaters!$A1:$L623,11,FALSE)</f>
        <v>13.958014561468501</v>
      </c>
      <c r="L281" s="33">
        <f>VLOOKUP($A281,Skaters!$A1:$L623,12,FALSE)</f>
        <v>17.810753266342601</v>
      </c>
      <c r="M281" s="33"/>
      <c r="N281" s="17">
        <f t="shared" si="16"/>
        <v>82</v>
      </c>
      <c r="O281" s="33">
        <f t="shared" si="17"/>
        <v>8.8527387048741506</v>
      </c>
      <c r="P281" s="33">
        <f t="shared" si="18"/>
        <v>24.958014561468502</v>
      </c>
      <c r="Q281" s="33">
        <f t="shared" si="19"/>
        <v>33.810753266342601</v>
      </c>
    </row>
    <row r="282" spans="1:17" ht="21.25" customHeight="1" x14ac:dyDescent="0.15">
      <c r="A282" s="37" t="s">
        <v>256</v>
      </c>
      <c r="B282" s="38" t="s">
        <v>78</v>
      </c>
      <c r="C282" s="38" t="s">
        <v>73</v>
      </c>
      <c r="D282" s="17">
        <v>35</v>
      </c>
      <c r="E282" s="17">
        <v>7</v>
      </c>
      <c r="F282" s="17">
        <v>5</v>
      </c>
      <c r="G282" s="17">
        <v>12</v>
      </c>
      <c r="H282" s="33"/>
      <c r="I282" s="42">
        <f>VLOOKUP($A282,Skaters!$A1:$L623,7,FALSE)</f>
        <v>46</v>
      </c>
      <c r="J282" s="33">
        <f>VLOOKUP($A282,Skaters!$A1:$L623,10,FALSE)</f>
        <v>11.2457315449153</v>
      </c>
      <c r="K282" s="33">
        <f>VLOOKUP($A282,Skaters!$A1:$L623,11,FALSE)</f>
        <v>10.4170963039609</v>
      </c>
      <c r="L282" s="33">
        <f>VLOOKUP($A282,Skaters!$A1:$L623,12,FALSE)</f>
        <v>21.662827848876301</v>
      </c>
      <c r="M282" s="33"/>
      <c r="N282" s="17">
        <f t="shared" si="16"/>
        <v>81</v>
      </c>
      <c r="O282" s="33">
        <f t="shared" si="17"/>
        <v>18.245731544915301</v>
      </c>
      <c r="P282" s="33">
        <f t="shared" si="18"/>
        <v>15.4170963039609</v>
      </c>
      <c r="Q282" s="33">
        <f t="shared" si="19"/>
        <v>33.662827848876304</v>
      </c>
    </row>
    <row r="283" spans="1:17" ht="21.25" customHeight="1" x14ac:dyDescent="0.15">
      <c r="A283" s="44" t="s">
        <v>333</v>
      </c>
      <c r="B283" s="45" t="s">
        <v>69</v>
      </c>
      <c r="C283" s="45" t="s">
        <v>84</v>
      </c>
      <c r="D283" s="17">
        <v>36</v>
      </c>
      <c r="E283" s="17">
        <v>2</v>
      </c>
      <c r="F283" s="17">
        <v>14</v>
      </c>
      <c r="G283" s="17">
        <v>16</v>
      </c>
      <c r="H283" s="33"/>
      <c r="I283" s="42">
        <f>VLOOKUP($A283,Skaters!$A1:$L623,7,FALSE)</f>
        <v>44</v>
      </c>
      <c r="J283" s="33">
        <f>VLOOKUP($A283,Skaters!$A1:$L623,10,FALSE)</f>
        <v>3.36779448478684</v>
      </c>
      <c r="K283" s="33">
        <f>VLOOKUP($A283,Skaters!$A1:$L623,11,FALSE)</f>
        <v>14.172538481399</v>
      </c>
      <c r="L283" s="33">
        <f>VLOOKUP($A283,Skaters!$A1:$L623,12,FALSE)</f>
        <v>17.540332966185801</v>
      </c>
      <c r="M283" s="33"/>
      <c r="N283" s="17">
        <f t="shared" si="16"/>
        <v>80</v>
      </c>
      <c r="O283" s="33">
        <f t="shared" si="17"/>
        <v>5.36779448478684</v>
      </c>
      <c r="P283" s="33">
        <f t="shared" si="18"/>
        <v>28.172538481399002</v>
      </c>
      <c r="Q283" s="33">
        <f t="shared" si="19"/>
        <v>33.540332966185801</v>
      </c>
    </row>
    <row r="284" spans="1:17" ht="21.25" customHeight="1" x14ac:dyDescent="0.15">
      <c r="A284" s="44" t="s">
        <v>243</v>
      </c>
      <c r="B284" s="48" t="s">
        <v>151</v>
      </c>
      <c r="C284" s="48" t="s">
        <v>63</v>
      </c>
      <c r="D284" s="17">
        <v>25</v>
      </c>
      <c r="E284" s="17">
        <v>4</v>
      </c>
      <c r="F284" s="17">
        <v>6</v>
      </c>
      <c r="G284" s="17">
        <v>10</v>
      </c>
      <c r="H284" s="33"/>
      <c r="I284" s="42">
        <f>VLOOKUP($A284,Skaters!$A1:$L623,7,FALSE)</f>
        <v>42</v>
      </c>
      <c r="J284" s="33">
        <f>VLOOKUP($A284,Skaters!$A1:$L623,10,FALSE)</f>
        <v>11.9701672611481</v>
      </c>
      <c r="K284" s="33">
        <f>VLOOKUP($A284,Skaters!$A1:$L623,11,FALSE)</f>
        <v>11.5370495710564</v>
      </c>
      <c r="L284" s="33">
        <f>VLOOKUP($A284,Skaters!$A1:$L623,12,FALSE)</f>
        <v>23.507216832204499</v>
      </c>
      <c r="M284" s="33"/>
      <c r="N284" s="17">
        <f t="shared" si="16"/>
        <v>67</v>
      </c>
      <c r="O284" s="33">
        <f t="shared" si="17"/>
        <v>15.9701672611481</v>
      </c>
      <c r="P284" s="33">
        <f t="shared" si="18"/>
        <v>17.5370495710564</v>
      </c>
      <c r="Q284" s="33">
        <f t="shared" si="19"/>
        <v>33.507216832204499</v>
      </c>
    </row>
    <row r="285" spans="1:17" ht="21.25" customHeight="1" x14ac:dyDescent="0.2">
      <c r="A285" s="47" t="s">
        <v>303</v>
      </c>
      <c r="B285" s="38" t="s">
        <v>86</v>
      </c>
      <c r="C285" s="38" t="s">
        <v>66</v>
      </c>
      <c r="D285" s="17">
        <v>31</v>
      </c>
      <c r="E285" s="17">
        <v>6</v>
      </c>
      <c r="F285" s="17">
        <v>7</v>
      </c>
      <c r="G285" s="17">
        <v>13</v>
      </c>
      <c r="H285" s="33"/>
      <c r="I285" s="42">
        <f>VLOOKUP($A285,Skaters!$A1:$L623,7,FALSE)</f>
        <v>41</v>
      </c>
      <c r="J285" s="33">
        <f>VLOOKUP($A285,Skaters!$A1:$L623,10,FALSE)</f>
        <v>9.7615084684696605</v>
      </c>
      <c r="K285" s="33">
        <f>VLOOKUP($A285,Skaters!$A1:$L623,11,FALSE)</f>
        <v>10.659911871531801</v>
      </c>
      <c r="L285" s="33">
        <f>VLOOKUP($A285,Skaters!$A1:$L623,12,FALSE)</f>
        <v>20.421420340001401</v>
      </c>
      <c r="M285" s="33"/>
      <c r="N285" s="17">
        <f t="shared" si="16"/>
        <v>72</v>
      </c>
      <c r="O285" s="33">
        <f t="shared" si="17"/>
        <v>15.76150846846966</v>
      </c>
      <c r="P285" s="33">
        <f t="shared" si="18"/>
        <v>17.659911871531801</v>
      </c>
      <c r="Q285" s="33">
        <f t="shared" si="19"/>
        <v>33.421420340001404</v>
      </c>
    </row>
    <row r="286" spans="1:17" ht="21.25" customHeight="1" x14ac:dyDescent="0.15">
      <c r="A286" s="44" t="s">
        <v>417</v>
      </c>
      <c r="B286" s="48" t="s">
        <v>216</v>
      </c>
      <c r="C286" s="48" t="s">
        <v>84</v>
      </c>
      <c r="D286" s="17">
        <v>43</v>
      </c>
      <c r="E286" s="17">
        <v>3</v>
      </c>
      <c r="F286" s="17">
        <v>15</v>
      </c>
      <c r="G286" s="17">
        <v>18</v>
      </c>
      <c r="H286" s="33"/>
      <c r="I286" s="42">
        <f>VLOOKUP($A286,Skaters!$A1:$L623,7,FALSE)</f>
        <v>39</v>
      </c>
      <c r="J286" s="33">
        <f>VLOOKUP($A286,Skaters!$A1:$L623,10,FALSE)</f>
        <v>3.1443534572615901</v>
      </c>
      <c r="K286" s="33">
        <f>VLOOKUP($A286,Skaters!$A1:$L623,11,FALSE)</f>
        <v>11.8315288286074</v>
      </c>
      <c r="L286" s="33">
        <f>VLOOKUP($A286,Skaters!$A1:$L623,12,FALSE)</f>
        <v>14.975882285869</v>
      </c>
      <c r="M286" s="33"/>
      <c r="N286" s="17">
        <f t="shared" si="16"/>
        <v>82</v>
      </c>
      <c r="O286" s="33">
        <f t="shared" si="17"/>
        <v>6.1443534572615901</v>
      </c>
      <c r="P286" s="33">
        <f t="shared" si="18"/>
        <v>26.8315288286074</v>
      </c>
      <c r="Q286" s="33">
        <f t="shared" si="19"/>
        <v>32.975882285868998</v>
      </c>
    </row>
    <row r="287" spans="1:17" ht="21.25" customHeight="1" x14ac:dyDescent="0.2">
      <c r="A287" s="47" t="s">
        <v>355</v>
      </c>
      <c r="B287" s="38" t="s">
        <v>61</v>
      </c>
      <c r="C287" s="38" t="s">
        <v>63</v>
      </c>
      <c r="D287" s="17">
        <v>39</v>
      </c>
      <c r="E287" s="17">
        <v>6</v>
      </c>
      <c r="F287" s="17">
        <v>9</v>
      </c>
      <c r="G287" s="17">
        <v>15</v>
      </c>
      <c r="H287" s="33"/>
      <c r="I287" s="42">
        <f>VLOOKUP($A287,Skaters!$A1:$L623,7,FALSE)</f>
        <v>43</v>
      </c>
      <c r="J287" s="33">
        <f>VLOOKUP($A287,Skaters!$A1:$L623,10,FALSE)</f>
        <v>8.0175058704176205</v>
      </c>
      <c r="K287" s="33">
        <f>VLOOKUP($A287,Skaters!$A1:$L623,11,FALSE)</f>
        <v>9.9363218889600002</v>
      </c>
      <c r="L287" s="33">
        <f>VLOOKUP($A287,Skaters!$A1:$L623,12,FALSE)</f>
        <v>17.953827759377699</v>
      </c>
      <c r="M287" s="33"/>
      <c r="N287" s="17">
        <f t="shared" si="16"/>
        <v>82</v>
      </c>
      <c r="O287" s="33">
        <f t="shared" si="17"/>
        <v>14.017505870417621</v>
      </c>
      <c r="P287" s="33">
        <f t="shared" si="18"/>
        <v>18.936321888960002</v>
      </c>
      <c r="Q287" s="33">
        <f t="shared" si="19"/>
        <v>32.953827759377702</v>
      </c>
    </row>
    <row r="288" spans="1:17" ht="21.25" customHeight="1" x14ac:dyDescent="0.15">
      <c r="A288" s="37" t="s">
        <v>414</v>
      </c>
      <c r="B288" s="38" t="s">
        <v>186</v>
      </c>
      <c r="C288" s="38" t="s">
        <v>73</v>
      </c>
      <c r="D288" s="17">
        <v>30</v>
      </c>
      <c r="E288" s="17">
        <v>9</v>
      </c>
      <c r="F288" s="17">
        <v>6</v>
      </c>
      <c r="G288" s="17">
        <v>15</v>
      </c>
      <c r="H288" s="33"/>
      <c r="I288" s="42">
        <f>VLOOKUP($A288,Skaters!$A1:$L623,7,FALSE)</f>
        <v>41</v>
      </c>
      <c r="J288" s="33">
        <f>VLOOKUP($A288,Skaters!$A1:$L623,10,FALSE)</f>
        <v>8.6446931045465405</v>
      </c>
      <c r="K288" s="33">
        <f>VLOOKUP($A288,Skaters!$A1:$L623,11,FALSE)</f>
        <v>9.2556470615990492</v>
      </c>
      <c r="L288" s="33">
        <f>VLOOKUP($A288,Skaters!$A1:$L623,12,FALSE)</f>
        <v>17.9003401661456</v>
      </c>
      <c r="M288" s="33"/>
      <c r="N288" s="17">
        <f t="shared" si="16"/>
        <v>71</v>
      </c>
      <c r="O288" s="33">
        <f t="shared" si="17"/>
        <v>17.64469310454654</v>
      </c>
      <c r="P288" s="33">
        <f t="shared" si="18"/>
        <v>15.255647061599049</v>
      </c>
      <c r="Q288" s="33">
        <f t="shared" si="19"/>
        <v>32.900340166145597</v>
      </c>
    </row>
    <row r="289" spans="1:17" ht="21.25" customHeight="1" x14ac:dyDescent="0.2">
      <c r="A289" s="47" t="s">
        <v>437</v>
      </c>
      <c r="B289" s="38" t="s">
        <v>86</v>
      </c>
      <c r="C289" s="38" t="s">
        <v>84</v>
      </c>
      <c r="D289" s="17">
        <v>38</v>
      </c>
      <c r="E289" s="17">
        <v>6</v>
      </c>
      <c r="F289" s="17">
        <v>12</v>
      </c>
      <c r="G289" s="17">
        <v>18</v>
      </c>
      <c r="H289" s="33"/>
      <c r="I289" s="42">
        <f>VLOOKUP($A289,Skaters!$A1:$L623,7,FALSE)</f>
        <v>41</v>
      </c>
      <c r="J289" s="33">
        <f>VLOOKUP($A289,Skaters!$A1:$L623,10,FALSE)</f>
        <v>4.9133201142763197</v>
      </c>
      <c r="K289" s="33">
        <f>VLOOKUP($A289,Skaters!$A1:$L623,11,FALSE)</f>
        <v>9.9436669815823802</v>
      </c>
      <c r="L289" s="33">
        <f>VLOOKUP($A289,Skaters!$A1:$L623,12,FALSE)</f>
        <v>14.856987095858701</v>
      </c>
      <c r="M289" s="33"/>
      <c r="N289" s="17">
        <f t="shared" si="16"/>
        <v>79</v>
      </c>
      <c r="O289" s="33">
        <f t="shared" si="17"/>
        <v>10.913320114276321</v>
      </c>
      <c r="P289" s="33">
        <f t="shared" si="18"/>
        <v>21.943666981582382</v>
      </c>
      <c r="Q289" s="33">
        <f t="shared" si="19"/>
        <v>32.856987095858699</v>
      </c>
    </row>
    <row r="290" spans="1:17" ht="21.25" customHeight="1" x14ac:dyDescent="0.2">
      <c r="A290" s="47" t="s">
        <v>454</v>
      </c>
      <c r="B290" s="38" t="s">
        <v>138</v>
      </c>
      <c r="C290" s="38" t="s">
        <v>73</v>
      </c>
      <c r="D290" s="17">
        <v>38</v>
      </c>
      <c r="E290" s="17">
        <v>5</v>
      </c>
      <c r="F290" s="17">
        <v>11</v>
      </c>
      <c r="G290" s="17">
        <v>16</v>
      </c>
      <c r="H290" s="33"/>
      <c r="I290" s="42">
        <f>VLOOKUP($A290,Skaters!$A1:$L623,7,FALSE)</f>
        <v>43</v>
      </c>
      <c r="J290" s="33">
        <f>VLOOKUP($A290,Skaters!$A1:$L623,10,FALSE)</f>
        <v>6.7269815763737997</v>
      </c>
      <c r="K290" s="33">
        <f>VLOOKUP($A290,Skaters!$A1:$L623,11,FALSE)</f>
        <v>10.091636479669701</v>
      </c>
      <c r="L290" s="33">
        <f>VLOOKUP($A290,Skaters!$A1:$L623,12,FALSE)</f>
        <v>16.818618056043501</v>
      </c>
      <c r="M290" s="33"/>
      <c r="N290" s="17">
        <f t="shared" si="16"/>
        <v>81</v>
      </c>
      <c r="O290" s="33">
        <f t="shared" si="17"/>
        <v>11.726981576373799</v>
      </c>
      <c r="P290" s="33">
        <f t="shared" si="18"/>
        <v>21.091636479669702</v>
      </c>
      <c r="Q290" s="33">
        <f t="shared" si="19"/>
        <v>32.818618056043505</v>
      </c>
    </row>
    <row r="291" spans="1:17" ht="21.25" customHeight="1" x14ac:dyDescent="0.2">
      <c r="A291" s="47" t="s">
        <v>359</v>
      </c>
      <c r="B291" s="38" t="s">
        <v>170</v>
      </c>
      <c r="C291" s="38" t="s">
        <v>84</v>
      </c>
      <c r="D291" s="17">
        <v>35</v>
      </c>
      <c r="E291" s="17">
        <v>3</v>
      </c>
      <c r="F291" s="17">
        <v>13</v>
      </c>
      <c r="G291" s="17">
        <v>16</v>
      </c>
      <c r="H291" s="33"/>
      <c r="I291" s="42">
        <f>VLOOKUP($A291,Skaters!$A1:$L623,7,FALSE)</f>
        <v>42</v>
      </c>
      <c r="J291" s="33">
        <f>VLOOKUP($A291,Skaters!$A1:$L623,10,FALSE)</f>
        <v>3.7079011989552102</v>
      </c>
      <c r="K291" s="33">
        <f>VLOOKUP($A291,Skaters!$A1:$L623,11,FALSE)</f>
        <v>13.069967548352</v>
      </c>
      <c r="L291" s="33">
        <f>VLOOKUP($A291,Skaters!$A1:$L623,12,FALSE)</f>
        <v>16.777868747307199</v>
      </c>
      <c r="M291" s="33"/>
      <c r="N291" s="17">
        <f t="shared" si="16"/>
        <v>77</v>
      </c>
      <c r="O291" s="33">
        <f t="shared" si="17"/>
        <v>6.7079011989552102</v>
      </c>
      <c r="P291" s="33">
        <f t="shared" si="18"/>
        <v>26.069967548352</v>
      </c>
      <c r="Q291" s="33">
        <f t="shared" si="19"/>
        <v>32.777868747307195</v>
      </c>
    </row>
    <row r="292" spans="1:17" ht="21.25" customHeight="1" x14ac:dyDescent="0.2">
      <c r="A292" s="47" t="s">
        <v>370</v>
      </c>
      <c r="B292" s="38" t="s">
        <v>138</v>
      </c>
      <c r="C292" s="38" t="s">
        <v>84</v>
      </c>
      <c r="D292" s="17">
        <v>26</v>
      </c>
      <c r="E292" s="17">
        <v>7</v>
      </c>
      <c r="F292" s="17">
        <v>7</v>
      </c>
      <c r="G292" s="17">
        <v>14</v>
      </c>
      <c r="H292" s="33"/>
      <c r="I292" s="42">
        <f>VLOOKUP($A292,Skaters!$A1:$L623,7,FALSE)</f>
        <v>43</v>
      </c>
      <c r="J292" s="33">
        <f>VLOOKUP($A292,Skaters!$A1:$L623,10,FALSE)</f>
        <v>5.77666276367703</v>
      </c>
      <c r="K292" s="33">
        <f>VLOOKUP($A292,Skaters!$A1:$L623,11,FALSE)</f>
        <v>12.983349966092399</v>
      </c>
      <c r="L292" s="33">
        <f>VLOOKUP($A292,Skaters!$A1:$L623,12,FALSE)</f>
        <v>18.7600127297694</v>
      </c>
      <c r="M292" s="33"/>
      <c r="N292" s="17">
        <f t="shared" si="16"/>
        <v>69</v>
      </c>
      <c r="O292" s="33">
        <f t="shared" si="17"/>
        <v>12.776662763677031</v>
      </c>
      <c r="P292" s="33">
        <f t="shared" si="18"/>
        <v>19.983349966092398</v>
      </c>
      <c r="Q292" s="33">
        <f t="shared" si="19"/>
        <v>32.7600127297694</v>
      </c>
    </row>
    <row r="293" spans="1:17" ht="21.25" customHeight="1" x14ac:dyDescent="0.15">
      <c r="A293" s="44" t="s">
        <v>416</v>
      </c>
      <c r="B293" s="48" t="s">
        <v>179</v>
      </c>
      <c r="C293" s="48" t="s">
        <v>103</v>
      </c>
      <c r="D293" s="17">
        <v>41</v>
      </c>
      <c r="E293" s="17">
        <v>5</v>
      </c>
      <c r="F293" s="17">
        <v>11</v>
      </c>
      <c r="G293" s="17">
        <v>16</v>
      </c>
      <c r="H293" s="33"/>
      <c r="I293" s="42">
        <f>VLOOKUP($A293,Skaters!$A1:$L623,7,FALSE)</f>
        <v>41</v>
      </c>
      <c r="J293" s="33">
        <f>VLOOKUP($A293,Skaters!$A1:$L623,10,FALSE)</f>
        <v>7.0497305161079398</v>
      </c>
      <c r="K293" s="33">
        <f>VLOOKUP($A293,Skaters!$A1:$L623,11,FALSE)</f>
        <v>9.6408498988720108</v>
      </c>
      <c r="L293" s="33">
        <f>VLOOKUP($A293,Skaters!$A1:$L623,12,FALSE)</f>
        <v>16.690580414979902</v>
      </c>
      <c r="M293" s="33"/>
      <c r="N293" s="17">
        <f t="shared" si="16"/>
        <v>82</v>
      </c>
      <c r="O293" s="33">
        <f t="shared" si="17"/>
        <v>12.049730516107939</v>
      </c>
      <c r="P293" s="33">
        <f t="shared" si="18"/>
        <v>20.640849898872013</v>
      </c>
      <c r="Q293" s="33">
        <f t="shared" si="19"/>
        <v>32.690580414979905</v>
      </c>
    </row>
    <row r="294" spans="1:17" ht="21.25" customHeight="1" x14ac:dyDescent="0.2">
      <c r="A294" s="47" t="s">
        <v>324</v>
      </c>
      <c r="B294" s="38" t="s">
        <v>106</v>
      </c>
      <c r="C294" s="38" t="s">
        <v>73</v>
      </c>
      <c r="D294" s="17">
        <v>42</v>
      </c>
      <c r="E294" s="17">
        <v>6</v>
      </c>
      <c r="F294" s="17">
        <v>9</v>
      </c>
      <c r="G294" s="17">
        <v>15</v>
      </c>
      <c r="H294" s="33"/>
      <c r="I294" s="42">
        <f>VLOOKUP($A294,Skaters!$A1:$L623,7,FALSE)</f>
        <v>39</v>
      </c>
      <c r="J294" s="33">
        <f>VLOOKUP($A294,Skaters!$A1:$L623,10,FALSE)</f>
        <v>7.83084142168887</v>
      </c>
      <c r="K294" s="33">
        <f>VLOOKUP($A294,Skaters!$A1:$L623,11,FALSE)</f>
        <v>9.8081287933969108</v>
      </c>
      <c r="L294" s="33">
        <f>VLOOKUP($A294,Skaters!$A1:$L623,12,FALSE)</f>
        <v>17.638970215085799</v>
      </c>
      <c r="M294" s="33"/>
      <c r="N294" s="17">
        <f t="shared" si="16"/>
        <v>81</v>
      </c>
      <c r="O294" s="33">
        <f t="shared" si="17"/>
        <v>13.83084142168887</v>
      </c>
      <c r="P294" s="33">
        <f t="shared" si="18"/>
        <v>18.808128793396911</v>
      </c>
      <c r="Q294" s="33">
        <f t="shared" si="19"/>
        <v>32.638970215085799</v>
      </c>
    </row>
    <row r="295" spans="1:17" ht="21.25" customHeight="1" x14ac:dyDescent="0.15">
      <c r="A295" s="44" t="s">
        <v>422</v>
      </c>
      <c r="B295" s="48" t="s">
        <v>186</v>
      </c>
      <c r="C295" s="48" t="s">
        <v>73</v>
      </c>
      <c r="D295" s="17">
        <v>40</v>
      </c>
      <c r="E295" s="17">
        <v>0</v>
      </c>
      <c r="F295" s="17">
        <v>14</v>
      </c>
      <c r="G295" s="17">
        <v>14</v>
      </c>
      <c r="H295" s="33"/>
      <c r="I295" s="42">
        <f>VLOOKUP($A295,Skaters!$A1:$L623,7,FALSE)</f>
        <v>41</v>
      </c>
      <c r="J295" s="33">
        <f>VLOOKUP($A295,Skaters!$A1:$L623,10,FALSE)</f>
        <v>6.5508385335975801</v>
      </c>
      <c r="K295" s="33">
        <f>VLOOKUP($A295,Skaters!$A1:$L623,11,FALSE)</f>
        <v>11.6614838067749</v>
      </c>
      <c r="L295" s="33">
        <f>VLOOKUP($A295,Skaters!$A1:$L623,12,FALSE)</f>
        <v>18.212322340372399</v>
      </c>
      <c r="M295" s="33"/>
      <c r="N295" s="17">
        <f t="shared" si="16"/>
        <v>81</v>
      </c>
      <c r="O295" s="33">
        <f t="shared" si="17"/>
        <v>6.5508385335975801</v>
      </c>
      <c r="P295" s="33">
        <f t="shared" si="18"/>
        <v>25.6614838067749</v>
      </c>
      <c r="Q295" s="33">
        <f t="shared" si="19"/>
        <v>32.212322340372396</v>
      </c>
    </row>
    <row r="296" spans="1:17" ht="21.25" customHeight="1" x14ac:dyDescent="0.15">
      <c r="A296" s="37" t="s">
        <v>392</v>
      </c>
      <c r="B296" s="38" t="s">
        <v>61</v>
      </c>
      <c r="C296" s="38" t="s">
        <v>59</v>
      </c>
      <c r="D296" s="17">
        <v>30</v>
      </c>
      <c r="E296" s="17">
        <v>9</v>
      </c>
      <c r="F296" s="17">
        <v>5</v>
      </c>
      <c r="G296" s="17">
        <v>14</v>
      </c>
      <c r="H296" s="33"/>
      <c r="I296" s="42">
        <f>VLOOKUP($A296,Skaters!$A1:$L623,7,FALSE)</f>
        <v>43</v>
      </c>
      <c r="J296" s="33">
        <f>VLOOKUP($A296,Skaters!$A1:$L623,10,FALSE)</f>
        <v>9.4501392507589905</v>
      </c>
      <c r="K296" s="33">
        <f>VLOOKUP($A296,Skaters!$A1:$L623,11,FALSE)</f>
        <v>8.7435573180102892</v>
      </c>
      <c r="L296" s="33">
        <f>VLOOKUP($A296,Skaters!$A1:$L623,12,FALSE)</f>
        <v>18.193696568769202</v>
      </c>
      <c r="M296" s="33"/>
      <c r="N296" s="17">
        <f t="shared" si="16"/>
        <v>73</v>
      </c>
      <c r="O296" s="33">
        <f t="shared" si="17"/>
        <v>18.450139250758991</v>
      </c>
      <c r="P296" s="33">
        <f t="shared" si="18"/>
        <v>13.743557318010289</v>
      </c>
      <c r="Q296" s="33">
        <f t="shared" si="19"/>
        <v>32.193696568769198</v>
      </c>
    </row>
    <row r="297" spans="1:17" ht="21.25" customHeight="1" x14ac:dyDescent="0.2">
      <c r="A297" s="47" t="s">
        <v>360</v>
      </c>
      <c r="B297" s="38" t="s">
        <v>58</v>
      </c>
      <c r="C297" s="38" t="s">
        <v>73</v>
      </c>
      <c r="D297" s="17">
        <v>37</v>
      </c>
      <c r="E297" s="17">
        <v>5</v>
      </c>
      <c r="F297" s="17">
        <v>8</v>
      </c>
      <c r="G297" s="17">
        <v>13</v>
      </c>
      <c r="H297" s="33"/>
      <c r="I297" s="42">
        <f>VLOOKUP($A297,Skaters!$A1:$L623,7,FALSE)</f>
        <v>45</v>
      </c>
      <c r="J297" s="33">
        <f>VLOOKUP($A297,Skaters!$A1:$L623,10,FALSE)</f>
        <v>8.5459938213939797</v>
      </c>
      <c r="K297" s="33">
        <f>VLOOKUP($A297,Skaters!$A1:$L623,11,FALSE)</f>
        <v>10.643784967344301</v>
      </c>
      <c r="L297" s="33">
        <f>VLOOKUP($A297,Skaters!$A1:$L623,12,FALSE)</f>
        <v>19.189778788738298</v>
      </c>
      <c r="M297" s="33"/>
      <c r="N297" s="17">
        <f t="shared" si="16"/>
        <v>82</v>
      </c>
      <c r="O297" s="33">
        <f t="shared" si="17"/>
        <v>13.54599382139398</v>
      </c>
      <c r="P297" s="33">
        <f t="shared" si="18"/>
        <v>18.643784967344303</v>
      </c>
      <c r="Q297" s="33">
        <f t="shared" si="19"/>
        <v>32.189778788738295</v>
      </c>
    </row>
    <row r="298" spans="1:17" ht="21.25" customHeight="1" x14ac:dyDescent="0.2">
      <c r="A298" s="47" t="s">
        <v>478</v>
      </c>
      <c r="B298" s="38" t="s">
        <v>86</v>
      </c>
      <c r="C298" s="38" t="s">
        <v>84</v>
      </c>
      <c r="D298" s="17">
        <v>41</v>
      </c>
      <c r="E298" s="17">
        <v>1</v>
      </c>
      <c r="F298" s="17">
        <v>16</v>
      </c>
      <c r="G298" s="17">
        <v>17</v>
      </c>
      <c r="H298" s="33"/>
      <c r="I298" s="42">
        <f>VLOOKUP($A298,Skaters!$A1:$L623,7,FALSE)</f>
        <v>41</v>
      </c>
      <c r="J298" s="33">
        <f>VLOOKUP($A298,Skaters!$A1:$L623,10,FALSE)</f>
        <v>2.41082023928774</v>
      </c>
      <c r="K298" s="33">
        <f>VLOOKUP($A298,Skaters!$A1:$L623,11,FALSE)</f>
        <v>12.540474365266499</v>
      </c>
      <c r="L298" s="33">
        <f>VLOOKUP($A298,Skaters!$A1:$L623,12,FALSE)</f>
        <v>14.9512946045541</v>
      </c>
      <c r="M298" s="33"/>
      <c r="N298" s="17">
        <f t="shared" si="16"/>
        <v>82</v>
      </c>
      <c r="O298" s="33">
        <f t="shared" si="17"/>
        <v>3.41082023928774</v>
      </c>
      <c r="P298" s="33">
        <f t="shared" si="18"/>
        <v>28.540474365266498</v>
      </c>
      <c r="Q298" s="33">
        <f t="shared" si="19"/>
        <v>31.9512946045541</v>
      </c>
    </row>
    <row r="299" spans="1:17" ht="21.25" customHeight="1" x14ac:dyDescent="0.2">
      <c r="A299" s="47" t="s">
        <v>464</v>
      </c>
      <c r="B299" s="38" t="s">
        <v>138</v>
      </c>
      <c r="C299" s="38" t="s">
        <v>84</v>
      </c>
      <c r="D299" s="17">
        <v>37</v>
      </c>
      <c r="E299" s="17">
        <v>2</v>
      </c>
      <c r="F299" s="17">
        <v>15</v>
      </c>
      <c r="G299" s="17">
        <v>17</v>
      </c>
      <c r="H299" s="33"/>
      <c r="I299" s="42">
        <f>VLOOKUP($A299,Skaters!$A1:$L623,7,FALSE)</f>
        <v>43</v>
      </c>
      <c r="J299" s="33">
        <f>VLOOKUP($A299,Skaters!$A1:$L623,10,FALSE)</f>
        <v>2.6286663721799601</v>
      </c>
      <c r="K299" s="33">
        <f>VLOOKUP($A299,Skaters!$A1:$L623,11,FALSE)</f>
        <v>12.3052644816611</v>
      </c>
      <c r="L299" s="33">
        <f>VLOOKUP($A299,Skaters!$A1:$L623,12,FALSE)</f>
        <v>14.933930853841099</v>
      </c>
      <c r="M299" s="33"/>
      <c r="N299" s="17">
        <f t="shared" si="16"/>
        <v>80</v>
      </c>
      <c r="O299" s="33">
        <f t="shared" si="17"/>
        <v>4.6286663721799606</v>
      </c>
      <c r="P299" s="33">
        <f t="shared" si="18"/>
        <v>27.305264481661098</v>
      </c>
      <c r="Q299" s="33">
        <f t="shared" si="19"/>
        <v>31.933930853841098</v>
      </c>
    </row>
    <row r="300" spans="1:17" ht="21.25" customHeight="1" x14ac:dyDescent="0.15">
      <c r="A300" s="44" t="s">
        <v>433</v>
      </c>
      <c r="B300" s="48" t="s">
        <v>58</v>
      </c>
      <c r="C300" s="48" t="s">
        <v>63</v>
      </c>
      <c r="D300" s="17">
        <v>28</v>
      </c>
      <c r="E300" s="17">
        <v>5</v>
      </c>
      <c r="F300" s="17">
        <v>8</v>
      </c>
      <c r="G300" s="17">
        <v>13</v>
      </c>
      <c r="H300" s="33"/>
      <c r="I300" s="42">
        <f>VLOOKUP($A300,Skaters!$A1:$L623,7,FALSE)</f>
        <v>45</v>
      </c>
      <c r="J300" s="33">
        <f>VLOOKUP($A300,Skaters!$A1:$L623,10,FALSE)</f>
        <v>7.6240629959427899</v>
      </c>
      <c r="K300" s="33">
        <f>VLOOKUP($A300,Skaters!$A1:$L623,11,FALSE)</f>
        <v>11.1490579179722</v>
      </c>
      <c r="L300" s="33">
        <f>VLOOKUP($A300,Skaters!$A1:$L623,12,FALSE)</f>
        <v>18.773120913915101</v>
      </c>
      <c r="M300" s="33"/>
      <c r="N300" s="17">
        <f t="shared" si="16"/>
        <v>73</v>
      </c>
      <c r="O300" s="33">
        <f t="shared" si="17"/>
        <v>12.62406299594279</v>
      </c>
      <c r="P300" s="33">
        <f t="shared" si="18"/>
        <v>19.1490579179722</v>
      </c>
      <c r="Q300" s="33">
        <f t="shared" si="19"/>
        <v>31.773120913915101</v>
      </c>
    </row>
    <row r="301" spans="1:17" ht="21.25" customHeight="1" x14ac:dyDescent="0.15">
      <c r="A301" s="44" t="s">
        <v>365</v>
      </c>
      <c r="B301" s="45" t="s">
        <v>72</v>
      </c>
      <c r="C301" s="45" t="s">
        <v>73</v>
      </c>
      <c r="D301" s="17">
        <v>30</v>
      </c>
      <c r="E301" s="17">
        <v>4</v>
      </c>
      <c r="F301" s="17">
        <v>7</v>
      </c>
      <c r="G301" s="17">
        <v>11</v>
      </c>
      <c r="H301" s="33"/>
      <c r="I301" s="42">
        <f>VLOOKUP($A301,Skaters!$A1:$L623,7,FALSE)</f>
        <v>45</v>
      </c>
      <c r="J301" s="33">
        <f>VLOOKUP($A301,Skaters!$A1:$L623,10,FALSE)</f>
        <v>6.0013304885513303</v>
      </c>
      <c r="K301" s="33">
        <f>VLOOKUP($A301,Skaters!$A1:$L623,11,FALSE)</f>
        <v>14.6769177431743</v>
      </c>
      <c r="L301" s="33">
        <f>VLOOKUP($A301,Skaters!$A1:$L623,12,FALSE)</f>
        <v>20.6782482317257</v>
      </c>
      <c r="M301" s="33"/>
      <c r="N301" s="17">
        <f t="shared" si="16"/>
        <v>75</v>
      </c>
      <c r="O301" s="33">
        <f t="shared" si="17"/>
        <v>10.00133048855133</v>
      </c>
      <c r="P301" s="33">
        <f t="shared" si="18"/>
        <v>21.6769177431743</v>
      </c>
      <c r="Q301" s="33">
        <f t="shared" si="19"/>
        <v>31.6782482317257</v>
      </c>
    </row>
    <row r="302" spans="1:17" ht="21.25" customHeight="1" x14ac:dyDescent="0.15">
      <c r="A302" s="44" t="s">
        <v>398</v>
      </c>
      <c r="B302" s="48" t="s">
        <v>69</v>
      </c>
      <c r="C302" s="48" t="s">
        <v>60</v>
      </c>
      <c r="D302" s="17">
        <v>37</v>
      </c>
      <c r="E302" s="17">
        <v>3</v>
      </c>
      <c r="F302" s="17">
        <v>11</v>
      </c>
      <c r="G302" s="17">
        <v>14</v>
      </c>
      <c r="H302" s="33"/>
      <c r="I302" s="42">
        <f>VLOOKUP($A302,Skaters!$A1:$L623,7,FALSE)</f>
        <v>44</v>
      </c>
      <c r="J302" s="33">
        <f>VLOOKUP($A302,Skaters!$A1:$L623,10,FALSE)</f>
        <v>6.5642137987576001</v>
      </c>
      <c r="K302" s="33">
        <f>VLOOKUP($A302,Skaters!$A1:$L623,11,FALSE)</f>
        <v>10.9994422523046</v>
      </c>
      <c r="L302" s="33">
        <f>VLOOKUP($A302,Skaters!$A1:$L623,12,FALSE)</f>
        <v>17.5636560510622</v>
      </c>
      <c r="M302" s="33"/>
      <c r="N302" s="17">
        <f t="shared" si="16"/>
        <v>81</v>
      </c>
      <c r="O302" s="33">
        <f t="shared" si="17"/>
        <v>9.5642137987575992</v>
      </c>
      <c r="P302" s="33">
        <f t="shared" si="18"/>
        <v>21.9994422523046</v>
      </c>
      <c r="Q302" s="33">
        <f t="shared" si="19"/>
        <v>31.5636560510622</v>
      </c>
    </row>
    <row r="303" spans="1:17" ht="21.25" customHeight="1" x14ac:dyDescent="0.2">
      <c r="A303" s="47" t="s">
        <v>387</v>
      </c>
      <c r="B303" s="38" t="s">
        <v>138</v>
      </c>
      <c r="C303" s="38" t="s">
        <v>84</v>
      </c>
      <c r="D303" s="17">
        <v>38</v>
      </c>
      <c r="E303" s="17">
        <v>4</v>
      </c>
      <c r="F303" s="17">
        <v>11</v>
      </c>
      <c r="G303" s="17">
        <v>15</v>
      </c>
      <c r="H303" s="33"/>
      <c r="I303" s="42">
        <f>VLOOKUP($A303,Skaters!$A1:$L623,7,FALSE)</f>
        <v>43</v>
      </c>
      <c r="J303" s="33">
        <f>VLOOKUP($A303,Skaters!$A1:$L623,10,FALSE)</f>
        <v>3.52479978208954</v>
      </c>
      <c r="K303" s="33">
        <f>VLOOKUP($A303,Skaters!$A1:$L623,11,FALSE)</f>
        <v>12.9837162094452</v>
      </c>
      <c r="L303" s="33">
        <f>VLOOKUP($A303,Skaters!$A1:$L623,12,FALSE)</f>
        <v>16.5085159915348</v>
      </c>
      <c r="M303" s="33"/>
      <c r="N303" s="17">
        <f t="shared" si="16"/>
        <v>81</v>
      </c>
      <c r="O303" s="33">
        <f t="shared" si="17"/>
        <v>7.5247997820895396</v>
      </c>
      <c r="P303" s="33">
        <f t="shared" si="18"/>
        <v>23.983716209445198</v>
      </c>
      <c r="Q303" s="33">
        <f t="shared" si="19"/>
        <v>31.5085159915348</v>
      </c>
    </row>
    <row r="304" spans="1:17" ht="21.25" customHeight="1" x14ac:dyDescent="0.15">
      <c r="A304" s="44" t="s">
        <v>351</v>
      </c>
      <c r="B304" s="45" t="s">
        <v>74</v>
      </c>
      <c r="C304" s="45" t="s">
        <v>103</v>
      </c>
      <c r="D304" s="17">
        <v>28</v>
      </c>
      <c r="E304" s="17">
        <v>4</v>
      </c>
      <c r="F304" s="17">
        <v>8</v>
      </c>
      <c r="G304" s="17">
        <v>12</v>
      </c>
      <c r="H304" s="33"/>
      <c r="I304" s="42">
        <f>VLOOKUP($A304,Skaters!$A1:$L623,7,FALSE)</f>
        <v>41</v>
      </c>
      <c r="J304" s="33">
        <f>VLOOKUP($A304,Skaters!$A1:$L623,10,FALSE)</f>
        <v>7.6680692913954598</v>
      </c>
      <c r="K304" s="33">
        <f>VLOOKUP($A304,Skaters!$A1:$L623,11,FALSE)</f>
        <v>11.6969175778947</v>
      </c>
      <c r="L304" s="33">
        <f>VLOOKUP($A304,Skaters!$A1:$L623,12,FALSE)</f>
        <v>19.364986869290199</v>
      </c>
      <c r="M304" s="33"/>
      <c r="N304" s="17">
        <f t="shared" si="16"/>
        <v>69</v>
      </c>
      <c r="O304" s="33">
        <f t="shared" si="17"/>
        <v>11.66806929139546</v>
      </c>
      <c r="P304" s="33">
        <f t="shared" si="18"/>
        <v>19.696917577894702</v>
      </c>
      <c r="Q304" s="33">
        <f t="shared" si="19"/>
        <v>31.364986869290199</v>
      </c>
    </row>
    <row r="305" spans="1:17" ht="21.25" customHeight="1" x14ac:dyDescent="0.15">
      <c r="A305" s="37" t="s">
        <v>362</v>
      </c>
      <c r="B305" s="38" t="s">
        <v>72</v>
      </c>
      <c r="C305" s="38" t="s">
        <v>59</v>
      </c>
      <c r="D305" s="17">
        <v>31</v>
      </c>
      <c r="E305" s="17">
        <v>2</v>
      </c>
      <c r="F305" s="17">
        <v>9</v>
      </c>
      <c r="G305" s="17">
        <v>11</v>
      </c>
      <c r="H305" s="33"/>
      <c r="I305" s="42">
        <f>VLOOKUP($A305,Skaters!$A1:$L623,7,FALSE)</f>
        <v>45</v>
      </c>
      <c r="J305" s="33">
        <f>VLOOKUP($A305,Skaters!$A1:$L623,10,FALSE)</f>
        <v>5.4724325709538402</v>
      </c>
      <c r="K305" s="33">
        <f>VLOOKUP($A305,Skaters!$A1:$L623,11,FALSE)</f>
        <v>14.880301282987199</v>
      </c>
      <c r="L305" s="33">
        <f>VLOOKUP($A305,Skaters!$A1:$L623,12,FALSE)</f>
        <v>20.352733853940901</v>
      </c>
      <c r="M305" s="33"/>
      <c r="N305" s="17">
        <f t="shared" si="16"/>
        <v>76</v>
      </c>
      <c r="O305" s="33">
        <f t="shared" si="17"/>
        <v>7.4724325709538402</v>
      </c>
      <c r="P305" s="33">
        <f t="shared" si="18"/>
        <v>23.880301282987197</v>
      </c>
      <c r="Q305" s="33">
        <f t="shared" si="19"/>
        <v>31.352733853940901</v>
      </c>
    </row>
    <row r="306" spans="1:17" ht="21.25" customHeight="1" x14ac:dyDescent="0.15">
      <c r="A306" s="44" t="s">
        <v>375</v>
      </c>
      <c r="B306" s="45" t="s">
        <v>216</v>
      </c>
      <c r="C306" s="45" t="s">
        <v>84</v>
      </c>
      <c r="D306" s="17">
        <v>41</v>
      </c>
      <c r="E306" s="17">
        <v>5</v>
      </c>
      <c r="F306" s="17">
        <v>11</v>
      </c>
      <c r="G306" s="17">
        <v>16</v>
      </c>
      <c r="H306" s="33"/>
      <c r="I306" s="42">
        <f>VLOOKUP($A306,Skaters!$A1:$L623,7,FALSE)</f>
        <v>39</v>
      </c>
      <c r="J306" s="33">
        <f>VLOOKUP($A306,Skaters!$A1:$L623,10,FALSE)</f>
        <v>3.6858369121006098</v>
      </c>
      <c r="K306" s="33">
        <f>VLOOKUP($A306,Skaters!$A1:$L623,11,FALSE)</f>
        <v>11.617265889349699</v>
      </c>
      <c r="L306" s="33">
        <f>VLOOKUP($A306,Skaters!$A1:$L623,12,FALSE)</f>
        <v>15.303102801450301</v>
      </c>
      <c r="M306" s="33"/>
      <c r="N306" s="17">
        <f t="shared" si="16"/>
        <v>80</v>
      </c>
      <c r="O306" s="33">
        <f t="shared" si="17"/>
        <v>8.6858369121006103</v>
      </c>
      <c r="P306" s="33">
        <f t="shared" si="18"/>
        <v>22.617265889349699</v>
      </c>
      <c r="Q306" s="33">
        <f t="shared" si="19"/>
        <v>31.303102801450301</v>
      </c>
    </row>
    <row r="307" spans="1:17" ht="21.25" customHeight="1" x14ac:dyDescent="0.2">
      <c r="A307" s="47" t="s">
        <v>371</v>
      </c>
      <c r="B307" s="38" t="s">
        <v>98</v>
      </c>
      <c r="C307" s="38" t="s">
        <v>66</v>
      </c>
      <c r="D307" s="17">
        <v>30</v>
      </c>
      <c r="E307" s="17">
        <v>1</v>
      </c>
      <c r="F307" s="17">
        <v>12</v>
      </c>
      <c r="G307" s="17">
        <v>13</v>
      </c>
      <c r="H307" s="33"/>
      <c r="I307" s="42">
        <f>VLOOKUP($A307,Skaters!$A1:$L623,7,FALSE)</f>
        <v>47</v>
      </c>
      <c r="J307" s="33">
        <f>VLOOKUP($A307,Skaters!$A1:$L623,10,FALSE)</f>
        <v>5.3859167613228998</v>
      </c>
      <c r="K307" s="33">
        <f>VLOOKUP($A307,Skaters!$A1:$L623,11,FALSE)</f>
        <v>12.8625572616074</v>
      </c>
      <c r="L307" s="33">
        <f>VLOOKUP($A307,Skaters!$A1:$L623,12,FALSE)</f>
        <v>18.248474022930399</v>
      </c>
      <c r="M307" s="33"/>
      <c r="N307" s="17">
        <f t="shared" si="16"/>
        <v>77</v>
      </c>
      <c r="O307" s="33">
        <f t="shared" si="17"/>
        <v>6.3859167613228998</v>
      </c>
      <c r="P307" s="33">
        <f t="shared" si="18"/>
        <v>24.8625572616074</v>
      </c>
      <c r="Q307" s="33">
        <f t="shared" si="19"/>
        <v>31.248474022930399</v>
      </c>
    </row>
    <row r="308" spans="1:17" ht="21.25" customHeight="1" x14ac:dyDescent="0.15">
      <c r="A308" s="44" t="s">
        <v>400</v>
      </c>
      <c r="B308" s="45" t="s">
        <v>95</v>
      </c>
      <c r="C308" s="45" t="s">
        <v>63</v>
      </c>
      <c r="D308" s="17">
        <v>37</v>
      </c>
      <c r="E308" s="17">
        <v>5</v>
      </c>
      <c r="F308" s="17">
        <v>9</v>
      </c>
      <c r="G308" s="17">
        <v>14</v>
      </c>
      <c r="H308" s="33"/>
      <c r="I308" s="42">
        <f>VLOOKUP($A308,Skaters!$A1:$L623,7,FALSE)</f>
        <v>40</v>
      </c>
      <c r="J308" s="33">
        <f>VLOOKUP($A308,Skaters!$A1:$L623,10,FALSE)</f>
        <v>7.3554500783785999</v>
      </c>
      <c r="K308" s="33">
        <f>VLOOKUP($A308,Skaters!$A1:$L623,11,FALSE)</f>
        <v>9.7951609202030792</v>
      </c>
      <c r="L308" s="33">
        <f>VLOOKUP($A308,Skaters!$A1:$L623,12,FALSE)</f>
        <v>17.150610998581602</v>
      </c>
      <c r="M308" s="33"/>
      <c r="N308" s="17">
        <f t="shared" si="16"/>
        <v>77</v>
      </c>
      <c r="O308" s="33">
        <f t="shared" si="17"/>
        <v>12.355450078378599</v>
      </c>
      <c r="P308" s="33">
        <f t="shared" si="18"/>
        <v>18.795160920203081</v>
      </c>
      <c r="Q308" s="33">
        <f t="shared" si="19"/>
        <v>31.150610998581602</v>
      </c>
    </row>
    <row r="309" spans="1:17" ht="21.25" customHeight="1" x14ac:dyDescent="0.2">
      <c r="A309" s="47" t="s">
        <v>471</v>
      </c>
      <c r="B309" s="38" t="s">
        <v>83</v>
      </c>
      <c r="C309" s="38" t="s">
        <v>60</v>
      </c>
      <c r="D309" s="17">
        <v>36</v>
      </c>
      <c r="E309" s="17">
        <v>7</v>
      </c>
      <c r="F309" s="17">
        <v>8</v>
      </c>
      <c r="G309" s="17">
        <v>15</v>
      </c>
      <c r="H309" s="33"/>
      <c r="I309" s="42">
        <f>VLOOKUP($A309,Skaters!$A1:$L623,7,FALSE)</f>
        <v>41</v>
      </c>
      <c r="J309" s="33">
        <f>VLOOKUP($A309,Skaters!$A1:$L623,10,FALSE)</f>
        <v>6.83752815956076</v>
      </c>
      <c r="K309" s="33">
        <f>VLOOKUP($A309,Skaters!$A1:$L623,11,FALSE)</f>
        <v>9.1664062496819891</v>
      </c>
      <c r="L309" s="33">
        <f>VLOOKUP($A309,Skaters!$A1:$L623,12,FALSE)</f>
        <v>16.003934409242699</v>
      </c>
      <c r="M309" s="33"/>
      <c r="N309" s="17">
        <f t="shared" si="16"/>
        <v>77</v>
      </c>
      <c r="O309" s="33">
        <f t="shared" si="17"/>
        <v>13.83752815956076</v>
      </c>
      <c r="P309" s="33">
        <f t="shared" si="18"/>
        <v>17.166406249681991</v>
      </c>
      <c r="Q309" s="33">
        <f t="shared" si="19"/>
        <v>31.003934409242699</v>
      </c>
    </row>
    <row r="310" spans="1:17" ht="21.25" customHeight="1" x14ac:dyDescent="0.2">
      <c r="A310" s="47" t="s">
        <v>244</v>
      </c>
      <c r="B310" s="38" t="s">
        <v>62</v>
      </c>
      <c r="C310" s="38" t="s">
        <v>73</v>
      </c>
      <c r="D310" s="17">
        <v>9</v>
      </c>
      <c r="E310" s="17">
        <v>6</v>
      </c>
      <c r="F310" s="17">
        <v>1</v>
      </c>
      <c r="G310" s="17">
        <v>7</v>
      </c>
      <c r="H310" s="33"/>
      <c r="I310" s="42">
        <f>VLOOKUP($A310,Skaters!$A1:$L623,7,FALSE)</f>
        <v>44</v>
      </c>
      <c r="J310" s="33">
        <f>VLOOKUP($A310,Skaters!$A1:$L623,10,FALSE)</f>
        <v>12.125718245683</v>
      </c>
      <c r="K310" s="33">
        <f>VLOOKUP($A310,Skaters!$A1:$L623,11,FALSE)</f>
        <v>11.775604496714299</v>
      </c>
      <c r="L310" s="33">
        <f>VLOOKUP($A310,Skaters!$A1:$L623,12,FALSE)</f>
        <v>23.901322742397301</v>
      </c>
      <c r="M310" s="33"/>
      <c r="N310" s="17">
        <f t="shared" si="16"/>
        <v>53</v>
      </c>
      <c r="O310" s="33">
        <f t="shared" si="17"/>
        <v>18.125718245683</v>
      </c>
      <c r="P310" s="33">
        <f t="shared" si="18"/>
        <v>12.775604496714299</v>
      </c>
      <c r="Q310" s="33">
        <f t="shared" si="19"/>
        <v>30.901322742397301</v>
      </c>
    </row>
    <row r="311" spans="1:17" ht="21.25" customHeight="1" x14ac:dyDescent="0.2">
      <c r="A311" s="47" t="s">
        <v>361</v>
      </c>
      <c r="B311" s="38" t="s">
        <v>62</v>
      </c>
      <c r="C311" s="38" t="s">
        <v>103</v>
      </c>
      <c r="D311" s="17">
        <v>34</v>
      </c>
      <c r="E311" s="17">
        <v>7</v>
      </c>
      <c r="F311" s="17">
        <v>5</v>
      </c>
      <c r="G311" s="17">
        <v>12</v>
      </c>
      <c r="H311" s="33"/>
      <c r="I311" s="42">
        <f>VLOOKUP($A311,Skaters!$A1:$L623,7,FALSE)</f>
        <v>44</v>
      </c>
      <c r="J311" s="33">
        <f>VLOOKUP($A311,Skaters!$A1:$L623,10,FALSE)</f>
        <v>7.7722071827059898</v>
      </c>
      <c r="K311" s="33">
        <f>VLOOKUP($A311,Skaters!$A1:$L623,11,FALSE)</f>
        <v>11.101488572176001</v>
      </c>
      <c r="L311" s="33">
        <f>VLOOKUP($A311,Skaters!$A1:$L623,12,FALSE)</f>
        <v>18.8736957548821</v>
      </c>
      <c r="M311" s="33"/>
      <c r="N311" s="17">
        <f t="shared" si="16"/>
        <v>78</v>
      </c>
      <c r="O311" s="33">
        <f t="shared" si="17"/>
        <v>14.772207182705991</v>
      </c>
      <c r="P311" s="33">
        <f t="shared" si="18"/>
        <v>16.101488572176002</v>
      </c>
      <c r="Q311" s="33">
        <f t="shared" si="19"/>
        <v>30.8736957548821</v>
      </c>
    </row>
    <row r="312" spans="1:17" ht="21.25" customHeight="1" x14ac:dyDescent="0.2">
      <c r="A312" s="47" t="s">
        <v>426</v>
      </c>
      <c r="B312" s="38" t="s">
        <v>78</v>
      </c>
      <c r="C312" s="38" t="s">
        <v>66</v>
      </c>
      <c r="D312" s="17">
        <v>36</v>
      </c>
      <c r="E312" s="17">
        <v>9</v>
      </c>
      <c r="F312" s="17">
        <v>5</v>
      </c>
      <c r="G312" s="17">
        <v>14</v>
      </c>
      <c r="H312" s="33"/>
      <c r="I312" s="42">
        <f>VLOOKUP($A312,Skaters!$A1:$L623,7,FALSE)</f>
        <v>46</v>
      </c>
      <c r="J312" s="33">
        <f>VLOOKUP($A312,Skaters!$A1:$L623,10,FALSE)</f>
        <v>8.3754112453095306</v>
      </c>
      <c r="K312" s="33">
        <f>VLOOKUP($A312,Skaters!$A1:$L623,11,FALSE)</f>
        <v>8.4494174402433906</v>
      </c>
      <c r="L312" s="33">
        <f>VLOOKUP($A312,Skaters!$A1:$L623,12,FALSE)</f>
        <v>16.824828685552902</v>
      </c>
      <c r="M312" s="33"/>
      <c r="N312" s="17">
        <f t="shared" si="16"/>
        <v>82</v>
      </c>
      <c r="O312" s="33">
        <f t="shared" si="17"/>
        <v>17.375411245309529</v>
      </c>
      <c r="P312" s="33">
        <f t="shared" si="18"/>
        <v>13.449417440243391</v>
      </c>
      <c r="Q312" s="33">
        <f t="shared" si="19"/>
        <v>30.824828685552902</v>
      </c>
    </row>
    <row r="313" spans="1:17" ht="21.25" customHeight="1" x14ac:dyDescent="0.2">
      <c r="A313" s="47" t="s">
        <v>460</v>
      </c>
      <c r="B313" s="38" t="s">
        <v>81</v>
      </c>
      <c r="C313" s="38" t="s">
        <v>63</v>
      </c>
      <c r="D313" s="17">
        <v>38</v>
      </c>
      <c r="E313" s="17">
        <v>9</v>
      </c>
      <c r="F313" s="17">
        <v>5</v>
      </c>
      <c r="G313" s="17">
        <v>14</v>
      </c>
      <c r="H313" s="33"/>
      <c r="I313" s="42">
        <f>VLOOKUP($A313,Skaters!$A1:$L623,7,FALSE)</f>
        <v>44</v>
      </c>
      <c r="J313" s="33">
        <f>VLOOKUP($A313,Skaters!$A1:$L623,10,FALSE)</f>
        <v>7.8858013962625897</v>
      </c>
      <c r="K313" s="33">
        <f>VLOOKUP($A313,Skaters!$A1:$L623,11,FALSE)</f>
        <v>8.7615813958859103</v>
      </c>
      <c r="L313" s="33">
        <f>VLOOKUP($A313,Skaters!$A1:$L623,12,FALSE)</f>
        <v>16.647382792148498</v>
      </c>
      <c r="M313" s="33"/>
      <c r="N313" s="17">
        <f t="shared" si="16"/>
        <v>82</v>
      </c>
      <c r="O313" s="33">
        <f t="shared" si="17"/>
        <v>16.88580139626259</v>
      </c>
      <c r="P313" s="33">
        <f t="shared" si="18"/>
        <v>13.76158139588591</v>
      </c>
      <c r="Q313" s="33">
        <f t="shared" si="19"/>
        <v>30.647382792148498</v>
      </c>
    </row>
    <row r="314" spans="1:17" ht="21.25" customHeight="1" x14ac:dyDescent="0.15">
      <c r="A314" s="44" t="s">
        <v>394</v>
      </c>
      <c r="B314" s="45" t="s">
        <v>100</v>
      </c>
      <c r="C314" s="45" t="s">
        <v>66</v>
      </c>
      <c r="D314" s="17">
        <v>27</v>
      </c>
      <c r="E314" s="17">
        <v>4</v>
      </c>
      <c r="F314" s="17">
        <v>8</v>
      </c>
      <c r="G314" s="17">
        <v>12</v>
      </c>
      <c r="H314" s="33"/>
      <c r="I314" s="42">
        <f>VLOOKUP($A314,Skaters!$A1:$L623,7,FALSE)</f>
        <v>40</v>
      </c>
      <c r="J314" s="33">
        <f>VLOOKUP($A314,Skaters!$A1:$L623,10,FALSE)</f>
        <v>7.6567066559596002</v>
      </c>
      <c r="K314" s="33">
        <f>VLOOKUP($A314,Skaters!$A1:$L623,11,FALSE)</f>
        <v>10.9824325791846</v>
      </c>
      <c r="L314" s="33">
        <f>VLOOKUP($A314,Skaters!$A1:$L623,12,FALSE)</f>
        <v>18.639139235144199</v>
      </c>
      <c r="M314" s="33"/>
      <c r="N314" s="17">
        <f t="shared" si="16"/>
        <v>67</v>
      </c>
      <c r="O314" s="33">
        <f t="shared" si="17"/>
        <v>11.656706655959599</v>
      </c>
      <c r="P314" s="33">
        <f t="shared" si="18"/>
        <v>18.9824325791846</v>
      </c>
      <c r="Q314" s="33">
        <f t="shared" si="19"/>
        <v>30.639139235144199</v>
      </c>
    </row>
    <row r="315" spans="1:17" ht="21.25" customHeight="1" x14ac:dyDescent="0.15">
      <c r="A315" s="37" t="s">
        <v>405</v>
      </c>
      <c r="B315" s="38" t="s">
        <v>119</v>
      </c>
      <c r="C315" s="38" t="s">
        <v>73</v>
      </c>
      <c r="D315" s="17">
        <v>41</v>
      </c>
      <c r="E315" s="17">
        <v>8</v>
      </c>
      <c r="F315" s="17">
        <v>7</v>
      </c>
      <c r="G315" s="17">
        <v>15</v>
      </c>
      <c r="H315" s="33"/>
      <c r="I315" s="42">
        <f>VLOOKUP($A315,Skaters!$A1:$L623,7,FALSE)</f>
        <v>41</v>
      </c>
      <c r="J315" s="33">
        <f>VLOOKUP($A315,Skaters!$A1:$L623,10,FALSE)</f>
        <v>7.7366859790652596</v>
      </c>
      <c r="K315" s="33">
        <f>VLOOKUP($A315,Skaters!$A1:$L623,11,FALSE)</f>
        <v>7.8427068254775598</v>
      </c>
      <c r="L315" s="33">
        <f>VLOOKUP($A315,Skaters!$A1:$L623,12,FALSE)</f>
        <v>15.5793928045429</v>
      </c>
      <c r="M315" s="33"/>
      <c r="N315" s="17">
        <f t="shared" si="16"/>
        <v>82</v>
      </c>
      <c r="O315" s="33">
        <f t="shared" si="17"/>
        <v>15.73668597906526</v>
      </c>
      <c r="P315" s="33">
        <f t="shared" si="18"/>
        <v>14.84270682547756</v>
      </c>
      <c r="Q315" s="33">
        <f t="shared" si="19"/>
        <v>30.579392804542898</v>
      </c>
    </row>
    <row r="316" spans="1:17" ht="21.25" customHeight="1" x14ac:dyDescent="0.2">
      <c r="A316" s="47" t="s">
        <v>435</v>
      </c>
      <c r="B316" s="38" t="s">
        <v>151</v>
      </c>
      <c r="C316" s="38" t="s">
        <v>73</v>
      </c>
      <c r="D316" s="17">
        <v>37</v>
      </c>
      <c r="E316" s="17">
        <v>5</v>
      </c>
      <c r="F316" s="17">
        <v>10</v>
      </c>
      <c r="G316" s="17">
        <v>15</v>
      </c>
      <c r="H316" s="33"/>
      <c r="I316" s="42">
        <f>VLOOKUP($A316,Skaters!$A1:$L623,7,FALSE)</f>
        <v>42</v>
      </c>
      <c r="J316" s="33">
        <f>VLOOKUP($A316,Skaters!$A1:$L623,10,FALSE)</f>
        <v>6.5876004388147003</v>
      </c>
      <c r="K316" s="33">
        <f>VLOOKUP($A316,Skaters!$A1:$L623,11,FALSE)</f>
        <v>8.8501910686992602</v>
      </c>
      <c r="L316" s="33">
        <f>VLOOKUP($A316,Skaters!$A1:$L623,12,FALSE)</f>
        <v>15.437791507514</v>
      </c>
      <c r="M316" s="33"/>
      <c r="N316" s="17">
        <f t="shared" si="16"/>
        <v>79</v>
      </c>
      <c r="O316" s="33">
        <f t="shared" si="17"/>
        <v>11.5876004388147</v>
      </c>
      <c r="P316" s="33">
        <f t="shared" si="18"/>
        <v>18.85019106869926</v>
      </c>
      <c r="Q316" s="33">
        <f t="shared" si="19"/>
        <v>30.437791507514</v>
      </c>
    </row>
    <row r="317" spans="1:17" ht="21.25" customHeight="1" x14ac:dyDescent="0.2">
      <c r="A317" s="47" t="s">
        <v>308</v>
      </c>
      <c r="B317" s="38" t="s">
        <v>141</v>
      </c>
      <c r="C317" s="38" t="s">
        <v>59</v>
      </c>
      <c r="D317" s="17">
        <v>20</v>
      </c>
      <c r="E317" s="17">
        <v>3</v>
      </c>
      <c r="F317" s="17">
        <v>6</v>
      </c>
      <c r="G317" s="17">
        <v>9</v>
      </c>
      <c r="H317" s="33"/>
      <c r="I317" s="42">
        <f>VLOOKUP($A317,Skaters!$A1:$L623,7,FALSE)</f>
        <v>41</v>
      </c>
      <c r="J317" s="33">
        <f>VLOOKUP($A317,Skaters!$A1:$L623,10,FALSE)</f>
        <v>9.1056238293567908</v>
      </c>
      <c r="K317" s="33">
        <f>VLOOKUP($A317,Skaters!$A1:$L623,11,FALSE)</f>
        <v>12.054334885178701</v>
      </c>
      <c r="L317" s="33">
        <f>VLOOKUP($A317,Skaters!$A1:$L623,12,FALSE)</f>
        <v>21.159958714535499</v>
      </c>
      <c r="M317" s="33"/>
      <c r="N317" s="17">
        <f t="shared" si="16"/>
        <v>61</v>
      </c>
      <c r="O317" s="33">
        <f t="shared" si="17"/>
        <v>12.105623829356791</v>
      </c>
      <c r="P317" s="33">
        <f t="shared" si="18"/>
        <v>18.054334885178701</v>
      </c>
      <c r="Q317" s="33">
        <f t="shared" si="19"/>
        <v>30.159958714535499</v>
      </c>
    </row>
    <row r="318" spans="1:17" ht="21.25" customHeight="1" x14ac:dyDescent="0.2">
      <c r="A318" s="47" t="s">
        <v>356</v>
      </c>
      <c r="B318" s="38" t="s">
        <v>216</v>
      </c>
      <c r="C318" s="38" t="s">
        <v>63</v>
      </c>
      <c r="D318" s="17">
        <v>37</v>
      </c>
      <c r="E318" s="17">
        <v>2</v>
      </c>
      <c r="F318" s="17">
        <v>11</v>
      </c>
      <c r="G318" s="17">
        <v>13</v>
      </c>
      <c r="H318" s="33"/>
      <c r="I318" s="42">
        <f>VLOOKUP($A318,Skaters!$A1:$L623,7,FALSE)</f>
        <v>39</v>
      </c>
      <c r="J318" s="33">
        <f>VLOOKUP($A318,Skaters!$A1:$L623,10,FALSE)</f>
        <v>6.6779942854475003</v>
      </c>
      <c r="K318" s="33">
        <f>VLOOKUP($A318,Skaters!$A1:$L623,11,FALSE)</f>
        <v>10.4611232322285</v>
      </c>
      <c r="L318" s="33">
        <f>VLOOKUP($A318,Skaters!$A1:$L623,12,FALSE)</f>
        <v>17.139117517675899</v>
      </c>
      <c r="M318" s="33"/>
      <c r="N318" s="17">
        <f t="shared" si="16"/>
        <v>76</v>
      </c>
      <c r="O318" s="33">
        <f t="shared" si="17"/>
        <v>8.6779942854475003</v>
      </c>
      <c r="P318" s="33">
        <f t="shared" si="18"/>
        <v>21.461123232228502</v>
      </c>
      <c r="Q318" s="33">
        <f t="shared" si="19"/>
        <v>30.139117517675899</v>
      </c>
    </row>
    <row r="319" spans="1:17" ht="21.25" customHeight="1" x14ac:dyDescent="0.15">
      <c r="A319" s="37" t="s">
        <v>354</v>
      </c>
      <c r="B319" s="38" t="s">
        <v>69</v>
      </c>
      <c r="C319" s="38" t="s">
        <v>73</v>
      </c>
      <c r="D319" s="17">
        <v>33</v>
      </c>
      <c r="E319" s="17">
        <v>6</v>
      </c>
      <c r="F319" s="17">
        <v>7</v>
      </c>
      <c r="G319" s="17">
        <v>13</v>
      </c>
      <c r="H319" s="33"/>
      <c r="I319" s="42">
        <f>VLOOKUP($A319,Skaters!$A1:$L623,7,FALSE)</f>
        <v>44</v>
      </c>
      <c r="J319" s="33">
        <f>VLOOKUP($A319,Skaters!$A1:$L623,10,FALSE)</f>
        <v>7.5133791262800598</v>
      </c>
      <c r="K319" s="33">
        <f>VLOOKUP($A319,Skaters!$A1:$L623,11,FALSE)</f>
        <v>9.4616463868637499</v>
      </c>
      <c r="L319" s="33">
        <f>VLOOKUP($A319,Skaters!$A1:$L623,12,FALSE)</f>
        <v>16.975025513143901</v>
      </c>
      <c r="M319" s="33"/>
      <c r="N319" s="17">
        <f t="shared" si="16"/>
        <v>77</v>
      </c>
      <c r="O319" s="33">
        <f t="shared" si="17"/>
        <v>13.513379126280061</v>
      </c>
      <c r="P319" s="33">
        <f t="shared" si="18"/>
        <v>16.461646386863748</v>
      </c>
      <c r="Q319" s="33">
        <f t="shared" si="19"/>
        <v>29.975025513143901</v>
      </c>
    </row>
    <row r="320" spans="1:17" ht="21.25" customHeight="1" x14ac:dyDescent="0.15">
      <c r="A320" s="44" t="s">
        <v>376</v>
      </c>
      <c r="B320" s="45" t="s">
        <v>81</v>
      </c>
      <c r="C320" s="45" t="s">
        <v>84</v>
      </c>
      <c r="D320" s="17">
        <v>26</v>
      </c>
      <c r="E320" s="17">
        <v>2</v>
      </c>
      <c r="F320" s="17">
        <v>11</v>
      </c>
      <c r="G320" s="17">
        <v>13</v>
      </c>
      <c r="H320" s="33"/>
      <c r="I320" s="42">
        <f>VLOOKUP($A320,Skaters!$A1:$L623,7,FALSE)</f>
        <v>44</v>
      </c>
      <c r="J320" s="33">
        <f>VLOOKUP($A320,Skaters!$A1:$L623,10,FALSE)</f>
        <v>2.9318102452736601</v>
      </c>
      <c r="K320" s="33">
        <f>VLOOKUP($A320,Skaters!$A1:$L623,11,FALSE)</f>
        <v>13.921463659147101</v>
      </c>
      <c r="L320" s="33">
        <f>VLOOKUP($A320,Skaters!$A1:$L623,12,FALSE)</f>
        <v>16.853273904420799</v>
      </c>
      <c r="M320" s="33"/>
      <c r="N320" s="17">
        <f t="shared" si="16"/>
        <v>70</v>
      </c>
      <c r="O320" s="33">
        <f t="shared" si="17"/>
        <v>4.9318102452736596</v>
      </c>
      <c r="P320" s="33">
        <f t="shared" si="18"/>
        <v>24.921463659147101</v>
      </c>
      <c r="Q320" s="33">
        <f t="shared" si="19"/>
        <v>29.853273904420799</v>
      </c>
    </row>
    <row r="321" spans="1:17" ht="21.25" customHeight="1" x14ac:dyDescent="0.15">
      <c r="A321" s="44" t="s">
        <v>395</v>
      </c>
      <c r="B321" s="45" t="s">
        <v>170</v>
      </c>
      <c r="C321" s="45" t="s">
        <v>84</v>
      </c>
      <c r="D321" s="17">
        <v>37</v>
      </c>
      <c r="E321" s="17">
        <v>2</v>
      </c>
      <c r="F321" s="17">
        <v>13</v>
      </c>
      <c r="G321" s="17">
        <v>15</v>
      </c>
      <c r="H321" s="33"/>
      <c r="I321" s="42">
        <f>VLOOKUP($A321,Skaters!$A1:$L623,7,FALSE)</f>
        <v>42</v>
      </c>
      <c r="J321" s="33">
        <f>VLOOKUP($A321,Skaters!$A1:$L623,10,FALSE)</f>
        <v>3.41666832658222</v>
      </c>
      <c r="K321" s="33">
        <f>VLOOKUP($A321,Skaters!$A1:$L623,11,FALSE)</f>
        <v>11.355819462899101</v>
      </c>
      <c r="L321" s="33">
        <f>VLOOKUP($A321,Skaters!$A1:$L623,12,FALSE)</f>
        <v>14.7724877894813</v>
      </c>
      <c r="M321" s="33"/>
      <c r="N321" s="17">
        <f t="shared" si="16"/>
        <v>79</v>
      </c>
      <c r="O321" s="33">
        <f t="shared" si="17"/>
        <v>5.4166683265822204</v>
      </c>
      <c r="P321" s="33">
        <f t="shared" si="18"/>
        <v>24.355819462899099</v>
      </c>
      <c r="Q321" s="33">
        <f t="shared" si="19"/>
        <v>29.7724877894813</v>
      </c>
    </row>
    <row r="322" spans="1:17" ht="21.25" customHeight="1" x14ac:dyDescent="0.15">
      <c r="A322" s="37" t="s">
        <v>482</v>
      </c>
      <c r="B322" s="38" t="s">
        <v>106</v>
      </c>
      <c r="C322" s="38" t="s">
        <v>66</v>
      </c>
      <c r="D322" s="17">
        <v>41</v>
      </c>
      <c r="E322" s="17">
        <v>10</v>
      </c>
      <c r="F322" s="17">
        <v>5</v>
      </c>
      <c r="G322" s="17">
        <v>15</v>
      </c>
      <c r="H322" s="33"/>
      <c r="I322" s="42">
        <f>VLOOKUP($A322,Skaters!$A1:$L623,7,FALSE)</f>
        <v>39</v>
      </c>
      <c r="J322" s="33">
        <f>VLOOKUP($A322,Skaters!$A1:$L623,10,FALSE)</f>
        <v>7.9420141909054403</v>
      </c>
      <c r="K322" s="33">
        <f>VLOOKUP($A322,Skaters!$A1:$L623,11,FALSE)</f>
        <v>6.5777505186384397</v>
      </c>
      <c r="L322" s="33">
        <f>VLOOKUP($A322,Skaters!$A1:$L623,12,FALSE)</f>
        <v>14.5197647095438</v>
      </c>
      <c r="M322" s="33"/>
      <c r="N322" s="17">
        <f t="shared" ref="N322:N385" si="20">I322+D322</f>
        <v>80</v>
      </c>
      <c r="O322" s="33">
        <f t="shared" ref="O322:O385" si="21">J322+E322</f>
        <v>17.942014190905439</v>
      </c>
      <c r="P322" s="33">
        <f t="shared" ref="P322:P385" si="22">K322+F322</f>
        <v>11.577750518638439</v>
      </c>
      <c r="Q322" s="33">
        <f t="shared" ref="Q322:Q385" si="23">L322+G322</f>
        <v>29.5197647095438</v>
      </c>
    </row>
    <row r="323" spans="1:17" ht="21.25" customHeight="1" x14ac:dyDescent="0.2">
      <c r="A323" s="47" t="s">
        <v>406</v>
      </c>
      <c r="B323" s="38" t="s">
        <v>88</v>
      </c>
      <c r="C323" s="38" t="s">
        <v>73</v>
      </c>
      <c r="D323" s="17">
        <v>38</v>
      </c>
      <c r="E323" s="17">
        <v>8</v>
      </c>
      <c r="F323" s="17">
        <v>6</v>
      </c>
      <c r="G323" s="17">
        <v>14</v>
      </c>
      <c r="H323" s="33"/>
      <c r="I323" s="42">
        <f>VLOOKUP($A323,Skaters!$A1:$L623,7,FALSE)</f>
        <v>40</v>
      </c>
      <c r="J323" s="33">
        <f>VLOOKUP($A323,Skaters!$A1:$L623,10,FALSE)</f>
        <v>8.8895810516049192</v>
      </c>
      <c r="K323" s="33">
        <f>VLOOKUP($A323,Skaters!$A1:$L623,11,FALSE)</f>
        <v>6.6192025760193598</v>
      </c>
      <c r="L323" s="33">
        <f>VLOOKUP($A323,Skaters!$A1:$L623,12,FALSE)</f>
        <v>15.508783627624201</v>
      </c>
      <c r="M323" s="33"/>
      <c r="N323" s="17">
        <f t="shared" si="20"/>
        <v>78</v>
      </c>
      <c r="O323" s="33">
        <f t="shared" si="21"/>
        <v>16.889581051604921</v>
      </c>
      <c r="P323" s="33">
        <f t="shared" si="22"/>
        <v>12.61920257601936</v>
      </c>
      <c r="Q323" s="33">
        <f t="shared" si="23"/>
        <v>29.508783627624201</v>
      </c>
    </row>
    <row r="324" spans="1:17" ht="21.25" customHeight="1" x14ac:dyDescent="0.2">
      <c r="A324" s="47" t="s">
        <v>418</v>
      </c>
      <c r="B324" s="38" t="s">
        <v>62</v>
      </c>
      <c r="C324" s="38" t="s">
        <v>60</v>
      </c>
      <c r="D324" s="17">
        <v>35</v>
      </c>
      <c r="E324" s="17">
        <v>5</v>
      </c>
      <c r="F324" s="17">
        <v>9</v>
      </c>
      <c r="G324" s="17">
        <v>14</v>
      </c>
      <c r="H324" s="33"/>
      <c r="I324" s="42">
        <f>VLOOKUP($A324,Skaters!$A1:$L623,7,FALSE)</f>
        <v>44</v>
      </c>
      <c r="J324" s="33">
        <f>VLOOKUP($A324,Skaters!$A1:$L623,10,FALSE)</f>
        <v>6.9019897115542603</v>
      </c>
      <c r="K324" s="33">
        <f>VLOOKUP($A324,Skaters!$A1:$L623,11,FALSE)</f>
        <v>8.4603702774403597</v>
      </c>
      <c r="L324" s="33">
        <f>VLOOKUP($A324,Skaters!$A1:$L623,12,FALSE)</f>
        <v>15.3623599889945</v>
      </c>
      <c r="M324" s="33"/>
      <c r="N324" s="17">
        <f t="shared" si="20"/>
        <v>79</v>
      </c>
      <c r="O324" s="33">
        <f t="shared" si="21"/>
        <v>11.901989711554261</v>
      </c>
      <c r="P324" s="33">
        <f t="shared" si="22"/>
        <v>17.460370277440362</v>
      </c>
      <c r="Q324" s="33">
        <f t="shared" si="23"/>
        <v>29.362359988994498</v>
      </c>
    </row>
    <row r="325" spans="1:17" ht="21.25" customHeight="1" x14ac:dyDescent="0.15">
      <c r="A325" s="44" t="s">
        <v>443</v>
      </c>
      <c r="B325" s="48" t="s">
        <v>86</v>
      </c>
      <c r="C325" s="48" t="s">
        <v>73</v>
      </c>
      <c r="D325" s="17">
        <v>38</v>
      </c>
      <c r="E325" s="17">
        <v>9</v>
      </c>
      <c r="F325" s="17">
        <v>5</v>
      </c>
      <c r="G325" s="17">
        <v>14</v>
      </c>
      <c r="H325" s="33"/>
      <c r="I325" s="42">
        <f>VLOOKUP($A325,Skaters!$A1:$L623,7,FALSE)</f>
        <v>41</v>
      </c>
      <c r="J325" s="33">
        <f>VLOOKUP($A325,Skaters!$A1:$L623,10,FALSE)</f>
        <v>8.5202073187153307</v>
      </c>
      <c r="K325" s="33">
        <f>VLOOKUP($A325,Skaters!$A1:$L623,11,FALSE)</f>
        <v>6.8259876780613196</v>
      </c>
      <c r="L325" s="33">
        <f>VLOOKUP($A325,Skaters!$A1:$L623,12,FALSE)</f>
        <v>15.3461949967766</v>
      </c>
      <c r="M325" s="33"/>
      <c r="N325" s="17">
        <f t="shared" si="20"/>
        <v>79</v>
      </c>
      <c r="O325" s="33">
        <f t="shared" si="21"/>
        <v>17.520207318715329</v>
      </c>
      <c r="P325" s="33">
        <f t="shared" si="22"/>
        <v>11.82598767806132</v>
      </c>
      <c r="Q325" s="33">
        <f t="shared" si="23"/>
        <v>29.3461949967766</v>
      </c>
    </row>
    <row r="326" spans="1:17" ht="21.25" customHeight="1" x14ac:dyDescent="0.15">
      <c r="A326" s="44" t="s">
        <v>428</v>
      </c>
      <c r="B326" s="48" t="s">
        <v>106</v>
      </c>
      <c r="C326" s="48" t="s">
        <v>84</v>
      </c>
      <c r="D326" s="17">
        <v>40</v>
      </c>
      <c r="E326" s="17">
        <v>2</v>
      </c>
      <c r="F326" s="17">
        <v>13</v>
      </c>
      <c r="G326" s="17">
        <v>15</v>
      </c>
      <c r="H326" s="33"/>
      <c r="I326" s="42">
        <f>VLOOKUP($A326,Skaters!$A1:$L623,7,FALSE)</f>
        <v>39</v>
      </c>
      <c r="J326" s="33">
        <f>VLOOKUP($A326,Skaters!$A1:$L623,10,FALSE)</f>
        <v>2.4507469011357701</v>
      </c>
      <c r="K326" s="33">
        <f>VLOOKUP($A326,Skaters!$A1:$L623,11,FALSE)</f>
        <v>11.8914283028128</v>
      </c>
      <c r="L326" s="33">
        <f>VLOOKUP($A326,Skaters!$A1:$L623,12,FALSE)</f>
        <v>14.342175203948599</v>
      </c>
      <c r="M326" s="33"/>
      <c r="N326" s="17">
        <f t="shared" si="20"/>
        <v>79</v>
      </c>
      <c r="O326" s="33">
        <f t="shared" si="21"/>
        <v>4.4507469011357701</v>
      </c>
      <c r="P326" s="33">
        <f t="shared" si="22"/>
        <v>24.891428302812798</v>
      </c>
      <c r="Q326" s="33">
        <f t="shared" si="23"/>
        <v>29.342175203948599</v>
      </c>
    </row>
    <row r="327" spans="1:17" ht="21.25" customHeight="1" x14ac:dyDescent="0.15">
      <c r="A327" s="44" t="s">
        <v>393</v>
      </c>
      <c r="B327" s="45" t="s">
        <v>81</v>
      </c>
      <c r="C327" s="45" t="s">
        <v>84</v>
      </c>
      <c r="D327" s="17">
        <v>38</v>
      </c>
      <c r="E327" s="17">
        <v>6</v>
      </c>
      <c r="F327" s="17">
        <v>9</v>
      </c>
      <c r="G327" s="17">
        <v>15</v>
      </c>
      <c r="H327" s="33"/>
      <c r="I327" s="42">
        <f>VLOOKUP($A327,Skaters!$A1:$L623,7,FALSE)</f>
        <v>44</v>
      </c>
      <c r="J327" s="33">
        <f>VLOOKUP($A327,Skaters!$A1:$L623,10,FALSE)</f>
        <v>4.8203720903997098</v>
      </c>
      <c r="K327" s="33">
        <f>VLOOKUP($A327,Skaters!$A1:$L623,11,FALSE)</f>
        <v>9.4584846390899902</v>
      </c>
      <c r="L327" s="33">
        <f>VLOOKUP($A327,Skaters!$A1:$L623,12,FALSE)</f>
        <v>14.2788567294897</v>
      </c>
      <c r="M327" s="33"/>
      <c r="N327" s="17">
        <f t="shared" si="20"/>
        <v>82</v>
      </c>
      <c r="O327" s="33">
        <f t="shared" si="21"/>
        <v>10.82037209039971</v>
      </c>
      <c r="P327" s="33">
        <f t="shared" si="22"/>
        <v>18.458484639089988</v>
      </c>
      <c r="Q327" s="33">
        <f t="shared" si="23"/>
        <v>29.2788567294897</v>
      </c>
    </row>
    <row r="328" spans="1:17" ht="21.25" customHeight="1" x14ac:dyDescent="0.15">
      <c r="A328" s="44" t="s">
        <v>254</v>
      </c>
      <c r="B328" s="48" t="s">
        <v>141</v>
      </c>
      <c r="C328" s="48" t="s">
        <v>84</v>
      </c>
      <c r="D328" s="17">
        <v>4</v>
      </c>
      <c r="E328" s="17">
        <v>1</v>
      </c>
      <c r="F328" s="17">
        <v>4</v>
      </c>
      <c r="G328" s="17">
        <v>5</v>
      </c>
      <c r="H328" s="33"/>
      <c r="I328" s="42">
        <f>VLOOKUP($A328,Skaters!$A1:$L623,7,FALSE)</f>
        <v>41</v>
      </c>
      <c r="J328" s="33">
        <f>VLOOKUP($A328,Skaters!$A1:$L623,10,FALSE)</f>
        <v>5.5850131519891901</v>
      </c>
      <c r="K328" s="33">
        <f>VLOOKUP($A328,Skaters!$A1:$L623,11,FALSE)</f>
        <v>18.668554689551499</v>
      </c>
      <c r="L328" s="33">
        <f>VLOOKUP($A328,Skaters!$A1:$L623,12,FALSE)</f>
        <v>24.2535678415408</v>
      </c>
      <c r="M328" s="33"/>
      <c r="N328" s="17">
        <f t="shared" si="20"/>
        <v>45</v>
      </c>
      <c r="O328" s="33">
        <f t="shared" si="21"/>
        <v>6.5850131519891901</v>
      </c>
      <c r="P328" s="33">
        <f t="shared" si="22"/>
        <v>22.668554689551499</v>
      </c>
      <c r="Q328" s="33">
        <f t="shared" si="23"/>
        <v>29.2535678415408</v>
      </c>
    </row>
    <row r="329" spans="1:17" ht="21.25" customHeight="1" x14ac:dyDescent="0.2">
      <c r="A329" s="47" t="s">
        <v>476</v>
      </c>
      <c r="B329" s="38" t="s">
        <v>70</v>
      </c>
      <c r="C329" s="38" t="s">
        <v>84</v>
      </c>
      <c r="D329" s="17">
        <v>40</v>
      </c>
      <c r="E329" s="17">
        <v>2</v>
      </c>
      <c r="F329" s="17">
        <v>14</v>
      </c>
      <c r="G329" s="17">
        <v>16</v>
      </c>
      <c r="H329" s="33"/>
      <c r="I329" s="42">
        <f>VLOOKUP($A329,Skaters!$A1:$L623,7,FALSE)</f>
        <v>39</v>
      </c>
      <c r="J329" s="33">
        <f>VLOOKUP($A329,Skaters!$A1:$L623,10,FALSE)</f>
        <v>2.4296014019626999</v>
      </c>
      <c r="K329" s="33">
        <f>VLOOKUP($A329,Skaters!$A1:$L623,11,FALSE)</f>
        <v>10.754712132043601</v>
      </c>
      <c r="L329" s="33">
        <f>VLOOKUP($A329,Skaters!$A1:$L623,12,FALSE)</f>
        <v>13.1843135340063</v>
      </c>
      <c r="M329" s="33"/>
      <c r="N329" s="17">
        <f t="shared" si="20"/>
        <v>79</v>
      </c>
      <c r="O329" s="33">
        <f t="shared" si="21"/>
        <v>4.4296014019626995</v>
      </c>
      <c r="P329" s="33">
        <f t="shared" si="22"/>
        <v>24.754712132043601</v>
      </c>
      <c r="Q329" s="33">
        <f t="shared" si="23"/>
        <v>29.1843135340063</v>
      </c>
    </row>
    <row r="330" spans="1:17" ht="21.25" customHeight="1" x14ac:dyDescent="0.15">
      <c r="A330" s="44" t="s">
        <v>404</v>
      </c>
      <c r="B330" s="45" t="s">
        <v>141</v>
      </c>
      <c r="C330" s="45" t="s">
        <v>60</v>
      </c>
      <c r="D330" s="17">
        <v>19</v>
      </c>
      <c r="E330" s="17">
        <v>4</v>
      </c>
      <c r="F330" s="17">
        <v>7</v>
      </c>
      <c r="G330" s="17">
        <v>11</v>
      </c>
      <c r="H330" s="33"/>
      <c r="I330" s="42">
        <f>VLOOKUP($A330,Skaters!$A1:$L623,7,FALSE)</f>
        <v>41</v>
      </c>
      <c r="J330" s="33">
        <f>VLOOKUP($A330,Skaters!$A1:$L623,10,FALSE)</f>
        <v>6.7671644384863496</v>
      </c>
      <c r="K330" s="33">
        <f>VLOOKUP($A330,Skaters!$A1:$L623,11,FALSE)</f>
        <v>11.4031732535635</v>
      </c>
      <c r="L330" s="33">
        <f>VLOOKUP($A330,Skaters!$A1:$L623,12,FALSE)</f>
        <v>18.170337692049898</v>
      </c>
      <c r="M330" s="33"/>
      <c r="N330" s="17">
        <f t="shared" si="20"/>
        <v>60</v>
      </c>
      <c r="O330" s="33">
        <f t="shared" si="21"/>
        <v>10.767164438486351</v>
      </c>
      <c r="P330" s="33">
        <f t="shared" si="22"/>
        <v>18.403173253563502</v>
      </c>
      <c r="Q330" s="33">
        <f t="shared" si="23"/>
        <v>29.170337692049898</v>
      </c>
    </row>
    <row r="331" spans="1:17" ht="21.25" customHeight="1" x14ac:dyDescent="0.2">
      <c r="A331" s="47" t="s">
        <v>368</v>
      </c>
      <c r="B331" s="38" t="s">
        <v>186</v>
      </c>
      <c r="C331" s="38" t="s">
        <v>60</v>
      </c>
      <c r="D331" s="17">
        <v>30</v>
      </c>
      <c r="E331" s="17">
        <v>5</v>
      </c>
      <c r="F331" s="17">
        <v>6</v>
      </c>
      <c r="G331" s="17">
        <v>11</v>
      </c>
      <c r="H331" s="33"/>
      <c r="I331" s="42">
        <f>VLOOKUP($A331,Skaters!$A1:$L623,7,FALSE)</f>
        <v>41</v>
      </c>
      <c r="J331" s="33">
        <f>VLOOKUP($A331,Skaters!$A1:$L623,10,FALSE)</f>
        <v>7.2596047147178702</v>
      </c>
      <c r="K331" s="33">
        <f>VLOOKUP($A331,Skaters!$A1:$L623,11,FALSE)</f>
        <v>10.7381615714955</v>
      </c>
      <c r="L331" s="33">
        <f>VLOOKUP($A331,Skaters!$A1:$L623,12,FALSE)</f>
        <v>17.997766286213398</v>
      </c>
      <c r="M331" s="33"/>
      <c r="N331" s="17">
        <f t="shared" si="20"/>
        <v>71</v>
      </c>
      <c r="O331" s="33">
        <f t="shared" si="21"/>
        <v>12.25960471471787</v>
      </c>
      <c r="P331" s="33">
        <f t="shared" si="22"/>
        <v>16.7381615714955</v>
      </c>
      <c r="Q331" s="33">
        <f t="shared" si="23"/>
        <v>28.997766286213398</v>
      </c>
    </row>
    <row r="332" spans="1:17" ht="21.25" customHeight="1" x14ac:dyDescent="0.2">
      <c r="A332" s="47" t="s">
        <v>457</v>
      </c>
      <c r="B332" s="38" t="s">
        <v>68</v>
      </c>
      <c r="C332" s="38" t="s">
        <v>63</v>
      </c>
      <c r="D332" s="17">
        <v>37</v>
      </c>
      <c r="E332" s="17">
        <v>7</v>
      </c>
      <c r="F332" s="17">
        <v>7</v>
      </c>
      <c r="G332" s="17">
        <v>14</v>
      </c>
      <c r="H332" s="33"/>
      <c r="I332" s="42">
        <f>VLOOKUP($A332,Skaters!$A1:$L623,7,FALSE)</f>
        <v>40</v>
      </c>
      <c r="J332" s="33">
        <f>VLOOKUP($A332,Skaters!$A1:$L623,10,FALSE)</f>
        <v>6.6653222535413601</v>
      </c>
      <c r="K332" s="33">
        <f>VLOOKUP($A332,Skaters!$A1:$L623,11,FALSE)</f>
        <v>8.2254795744080003</v>
      </c>
      <c r="L332" s="33">
        <f>VLOOKUP($A332,Skaters!$A1:$L623,12,FALSE)</f>
        <v>14.890801827949399</v>
      </c>
      <c r="M332" s="33"/>
      <c r="N332" s="17">
        <f t="shared" si="20"/>
        <v>77</v>
      </c>
      <c r="O332" s="33">
        <f t="shared" si="21"/>
        <v>13.66532225354136</v>
      </c>
      <c r="P332" s="33">
        <f t="shared" si="22"/>
        <v>15.225479574408</v>
      </c>
      <c r="Q332" s="33">
        <f t="shared" si="23"/>
        <v>28.890801827949399</v>
      </c>
    </row>
    <row r="333" spans="1:17" ht="21.25" customHeight="1" x14ac:dyDescent="0.15">
      <c r="A333" s="44" t="s">
        <v>346</v>
      </c>
      <c r="B333" s="48" t="s">
        <v>127</v>
      </c>
      <c r="C333" s="48" t="s">
        <v>66</v>
      </c>
      <c r="D333" s="17">
        <v>34</v>
      </c>
      <c r="E333" s="17">
        <v>2</v>
      </c>
      <c r="F333" s="17">
        <v>8</v>
      </c>
      <c r="G333" s="17">
        <v>10</v>
      </c>
      <c r="H333" s="33"/>
      <c r="I333" s="42">
        <f>VLOOKUP($A333,Skaters!$A1:$L623,7,FALSE)</f>
        <v>48</v>
      </c>
      <c r="J333" s="33">
        <f>VLOOKUP($A333,Skaters!$A1:$L623,10,FALSE)</f>
        <v>7.7146779906739198</v>
      </c>
      <c r="K333" s="33">
        <f>VLOOKUP($A333,Skaters!$A1:$L623,11,FALSE)</f>
        <v>11.1262711028798</v>
      </c>
      <c r="L333" s="33">
        <f>VLOOKUP($A333,Skaters!$A1:$L623,12,FALSE)</f>
        <v>18.8409490935538</v>
      </c>
      <c r="M333" s="33"/>
      <c r="N333" s="17">
        <f t="shared" si="20"/>
        <v>82</v>
      </c>
      <c r="O333" s="33">
        <f t="shared" si="21"/>
        <v>9.7146779906739198</v>
      </c>
      <c r="P333" s="33">
        <f t="shared" si="22"/>
        <v>19.126271102879798</v>
      </c>
      <c r="Q333" s="33">
        <f t="shared" si="23"/>
        <v>28.8409490935538</v>
      </c>
    </row>
    <row r="334" spans="1:17" ht="21.25" customHeight="1" x14ac:dyDescent="0.2">
      <c r="A334" s="47" t="s">
        <v>459</v>
      </c>
      <c r="B334" s="38" t="s">
        <v>138</v>
      </c>
      <c r="C334" s="38" t="s">
        <v>60</v>
      </c>
      <c r="D334" s="17">
        <v>39</v>
      </c>
      <c r="E334" s="17">
        <v>6</v>
      </c>
      <c r="F334" s="17">
        <v>8</v>
      </c>
      <c r="G334" s="17">
        <v>14</v>
      </c>
      <c r="H334" s="33"/>
      <c r="I334" s="42">
        <f>VLOOKUP($A334,Skaters!$A1:$L623,7,FALSE)</f>
        <v>43</v>
      </c>
      <c r="J334" s="33">
        <f>VLOOKUP($A334,Skaters!$A1:$L623,10,FALSE)</f>
        <v>5.9141730121385097</v>
      </c>
      <c r="K334" s="33">
        <f>VLOOKUP($A334,Skaters!$A1:$L623,11,FALSE)</f>
        <v>8.8650456419782895</v>
      </c>
      <c r="L334" s="33">
        <f>VLOOKUP($A334,Skaters!$A1:$L623,12,FALSE)</f>
        <v>14.7792186541168</v>
      </c>
      <c r="M334" s="33"/>
      <c r="N334" s="17">
        <f t="shared" si="20"/>
        <v>82</v>
      </c>
      <c r="O334" s="33">
        <f t="shared" si="21"/>
        <v>11.914173012138509</v>
      </c>
      <c r="P334" s="33">
        <f t="shared" si="22"/>
        <v>16.865045641978291</v>
      </c>
      <c r="Q334" s="33">
        <f t="shared" si="23"/>
        <v>28.7792186541168</v>
      </c>
    </row>
    <row r="335" spans="1:17" ht="21.25" customHeight="1" x14ac:dyDescent="0.15">
      <c r="A335" s="44" t="s">
        <v>372</v>
      </c>
      <c r="B335" s="45" t="s">
        <v>106</v>
      </c>
      <c r="C335" s="45" t="s">
        <v>84</v>
      </c>
      <c r="D335" s="17">
        <v>39</v>
      </c>
      <c r="E335" s="17">
        <v>2</v>
      </c>
      <c r="F335" s="17">
        <v>10</v>
      </c>
      <c r="G335" s="17">
        <v>12</v>
      </c>
      <c r="H335" s="33"/>
      <c r="I335" s="42">
        <f>VLOOKUP($A335,Skaters!$A1:$L623,7,FALSE)</f>
        <v>39</v>
      </c>
      <c r="J335" s="33">
        <f>VLOOKUP($A335,Skaters!$A1:$L623,10,FALSE)</f>
        <v>3.74424466860218</v>
      </c>
      <c r="K335" s="33">
        <f>VLOOKUP($A335,Skaters!$A1:$L623,11,FALSE)</f>
        <v>12.9380896434775</v>
      </c>
      <c r="L335" s="33">
        <f>VLOOKUP($A335,Skaters!$A1:$L623,12,FALSE)</f>
        <v>16.6823343120796</v>
      </c>
      <c r="M335" s="33"/>
      <c r="N335" s="17">
        <f t="shared" si="20"/>
        <v>78</v>
      </c>
      <c r="O335" s="33">
        <f t="shared" si="21"/>
        <v>5.74424466860218</v>
      </c>
      <c r="P335" s="33">
        <f t="shared" si="22"/>
        <v>22.9380896434775</v>
      </c>
      <c r="Q335" s="33">
        <f t="shared" si="23"/>
        <v>28.6823343120796</v>
      </c>
    </row>
    <row r="336" spans="1:17" ht="21.25" customHeight="1" x14ac:dyDescent="0.2">
      <c r="A336" s="47" t="s">
        <v>363</v>
      </c>
      <c r="B336" s="38" t="s">
        <v>81</v>
      </c>
      <c r="C336" s="38" t="s">
        <v>59</v>
      </c>
      <c r="D336" s="17">
        <v>36</v>
      </c>
      <c r="E336" s="17">
        <v>2</v>
      </c>
      <c r="F336" s="17">
        <v>8</v>
      </c>
      <c r="G336" s="17">
        <v>10</v>
      </c>
      <c r="H336" s="33"/>
      <c r="I336" s="42">
        <f>VLOOKUP($A336,Skaters!$A1:$L623,7,FALSE)</f>
        <v>44</v>
      </c>
      <c r="J336" s="33">
        <f>VLOOKUP($A336,Skaters!$A1:$L623,10,FALSE)</f>
        <v>6.3758646007625801</v>
      </c>
      <c r="K336" s="33">
        <f>VLOOKUP($A336,Skaters!$A1:$L623,11,FALSE)</f>
        <v>12.306341802862001</v>
      </c>
      <c r="L336" s="33">
        <f>VLOOKUP($A336,Skaters!$A1:$L623,12,FALSE)</f>
        <v>18.682206403624502</v>
      </c>
      <c r="M336" s="33"/>
      <c r="N336" s="17">
        <f t="shared" si="20"/>
        <v>80</v>
      </c>
      <c r="O336" s="33">
        <f t="shared" si="21"/>
        <v>8.3758646007625792</v>
      </c>
      <c r="P336" s="33">
        <f t="shared" si="22"/>
        <v>20.306341802862001</v>
      </c>
      <c r="Q336" s="33">
        <f t="shared" si="23"/>
        <v>28.682206403624502</v>
      </c>
    </row>
    <row r="337" spans="1:17" ht="21.25" customHeight="1" x14ac:dyDescent="0.2">
      <c r="A337" s="47" t="s">
        <v>378</v>
      </c>
      <c r="B337" s="38" t="s">
        <v>62</v>
      </c>
      <c r="C337" s="38" t="s">
        <v>84</v>
      </c>
      <c r="D337" s="17">
        <v>35</v>
      </c>
      <c r="E337" s="17">
        <v>1</v>
      </c>
      <c r="F337" s="17">
        <v>10</v>
      </c>
      <c r="G337" s="17">
        <v>11</v>
      </c>
      <c r="H337" s="33"/>
      <c r="I337" s="42">
        <f>VLOOKUP($A337,Skaters!$A1:$L623,7,FALSE)</f>
        <v>44</v>
      </c>
      <c r="J337" s="33">
        <f>VLOOKUP($A337,Skaters!$A1:$L623,10,FALSE)</f>
        <v>2.9130345418534498</v>
      </c>
      <c r="K337" s="33">
        <f>VLOOKUP($A337,Skaters!$A1:$L623,11,FALSE)</f>
        <v>14.7156761776242</v>
      </c>
      <c r="L337" s="33">
        <f>VLOOKUP($A337,Skaters!$A1:$L623,12,FALSE)</f>
        <v>17.628710719477599</v>
      </c>
      <c r="M337" s="33"/>
      <c r="N337" s="17">
        <f t="shared" si="20"/>
        <v>79</v>
      </c>
      <c r="O337" s="33">
        <f t="shared" si="21"/>
        <v>3.9130345418534498</v>
      </c>
      <c r="P337" s="33">
        <f t="shared" si="22"/>
        <v>24.7156761776242</v>
      </c>
      <c r="Q337" s="33">
        <f t="shared" si="23"/>
        <v>28.628710719477599</v>
      </c>
    </row>
    <row r="338" spans="1:17" ht="21.25" customHeight="1" x14ac:dyDescent="0.15">
      <c r="A338" s="44" t="s">
        <v>427</v>
      </c>
      <c r="B338" s="45" t="s">
        <v>88</v>
      </c>
      <c r="C338" s="45" t="s">
        <v>63</v>
      </c>
      <c r="D338" s="17">
        <v>36</v>
      </c>
      <c r="E338" s="17">
        <v>5</v>
      </c>
      <c r="F338" s="17">
        <v>8</v>
      </c>
      <c r="G338" s="17">
        <v>13</v>
      </c>
      <c r="H338" s="33"/>
      <c r="I338" s="42">
        <f>VLOOKUP($A338,Skaters!$A1:$L623,7,FALSE)</f>
        <v>40</v>
      </c>
      <c r="J338" s="33">
        <f>VLOOKUP($A338,Skaters!$A1:$L623,10,FALSE)</f>
        <v>6.1364360461286003</v>
      </c>
      <c r="K338" s="33">
        <f>VLOOKUP($A338,Skaters!$A1:$L623,11,FALSE)</f>
        <v>9.4704926877522393</v>
      </c>
      <c r="L338" s="33">
        <f>VLOOKUP($A338,Skaters!$A1:$L623,12,FALSE)</f>
        <v>15.606928733880901</v>
      </c>
      <c r="M338" s="33"/>
      <c r="N338" s="17">
        <f t="shared" si="20"/>
        <v>76</v>
      </c>
      <c r="O338" s="33">
        <f t="shared" si="21"/>
        <v>11.136436046128601</v>
      </c>
      <c r="P338" s="33">
        <f t="shared" si="22"/>
        <v>17.470492687752241</v>
      </c>
      <c r="Q338" s="33">
        <f t="shared" si="23"/>
        <v>28.606928733880899</v>
      </c>
    </row>
    <row r="339" spans="1:17" ht="21.25" customHeight="1" x14ac:dyDescent="0.15">
      <c r="A339" s="44" t="s">
        <v>238</v>
      </c>
      <c r="B339" s="48" t="s">
        <v>163</v>
      </c>
      <c r="C339" s="48" t="s">
        <v>84</v>
      </c>
      <c r="D339" s="17">
        <v>29</v>
      </c>
      <c r="E339" s="17">
        <v>2</v>
      </c>
      <c r="F339" s="17">
        <v>6</v>
      </c>
      <c r="G339" s="17">
        <v>8</v>
      </c>
      <c r="H339" s="33"/>
      <c r="I339" s="42">
        <f>VLOOKUP($A339,Skaters!$A1:$L623,7,FALSE)</f>
        <v>42</v>
      </c>
      <c r="J339" s="33">
        <f>VLOOKUP($A339,Skaters!$A1:$L623,10,FALSE)</f>
        <v>7.8357808476162196</v>
      </c>
      <c r="K339" s="33">
        <f>VLOOKUP($A339,Skaters!$A1:$L623,11,FALSE)</f>
        <v>12.7709702055142</v>
      </c>
      <c r="L339" s="33">
        <f>VLOOKUP($A339,Skaters!$A1:$L623,12,FALSE)</f>
        <v>20.606751053130399</v>
      </c>
      <c r="M339" s="33"/>
      <c r="N339" s="17">
        <f t="shared" si="20"/>
        <v>71</v>
      </c>
      <c r="O339" s="33">
        <f t="shared" si="21"/>
        <v>9.8357808476162205</v>
      </c>
      <c r="P339" s="33">
        <f t="shared" si="22"/>
        <v>18.7709702055142</v>
      </c>
      <c r="Q339" s="33">
        <f t="shared" si="23"/>
        <v>28.606751053130399</v>
      </c>
    </row>
    <row r="340" spans="1:17" ht="21.25" customHeight="1" x14ac:dyDescent="0.15">
      <c r="A340" s="44" t="s">
        <v>547</v>
      </c>
      <c r="B340" s="48" t="s">
        <v>88</v>
      </c>
      <c r="C340" s="48" t="s">
        <v>59</v>
      </c>
      <c r="D340" s="17">
        <v>38</v>
      </c>
      <c r="E340" s="17">
        <v>8</v>
      </c>
      <c r="F340" s="17">
        <v>7</v>
      </c>
      <c r="G340" s="17">
        <v>15</v>
      </c>
      <c r="H340" s="33"/>
      <c r="I340" s="42">
        <f>VLOOKUP($A340,Skaters!$A1:$L623,7,FALSE)</f>
        <v>40</v>
      </c>
      <c r="J340" s="33">
        <f>VLOOKUP($A340,Skaters!$A1:$L623,10,FALSE)</f>
        <v>6.3889673003241603</v>
      </c>
      <c r="K340" s="33">
        <f>VLOOKUP($A340,Skaters!$A1:$L623,11,FALSE)</f>
        <v>7.1047299145371996</v>
      </c>
      <c r="L340" s="33">
        <f>VLOOKUP($A340,Skaters!$A1:$L623,12,FALSE)</f>
        <v>13.493697214861401</v>
      </c>
      <c r="M340" s="33"/>
      <c r="N340" s="17">
        <f t="shared" si="20"/>
        <v>78</v>
      </c>
      <c r="O340" s="33">
        <f t="shared" si="21"/>
        <v>14.388967300324161</v>
      </c>
      <c r="P340" s="33">
        <f t="shared" si="22"/>
        <v>14.104729914537199</v>
      </c>
      <c r="Q340" s="33">
        <f t="shared" si="23"/>
        <v>28.493697214861399</v>
      </c>
    </row>
    <row r="341" spans="1:17" ht="21.25" customHeight="1" x14ac:dyDescent="0.15">
      <c r="A341" s="44" t="s">
        <v>537</v>
      </c>
      <c r="B341" s="45" t="s">
        <v>70</v>
      </c>
      <c r="C341" s="45" t="s">
        <v>103</v>
      </c>
      <c r="D341" s="17">
        <v>40</v>
      </c>
      <c r="E341" s="17">
        <v>7</v>
      </c>
      <c r="F341" s="17">
        <v>7</v>
      </c>
      <c r="G341" s="17">
        <v>14</v>
      </c>
      <c r="H341" s="33"/>
      <c r="I341" s="42">
        <f>VLOOKUP($A341,Skaters!$A1:$L623,7,FALSE)</f>
        <v>39</v>
      </c>
      <c r="J341" s="33">
        <f>VLOOKUP($A341,Skaters!$A1:$L623,10,FALSE)</f>
        <v>7.7088847883394003</v>
      </c>
      <c r="K341" s="33">
        <f>VLOOKUP($A341,Skaters!$A1:$L623,11,FALSE)</f>
        <v>6.6124794347365299</v>
      </c>
      <c r="L341" s="33">
        <f>VLOOKUP($A341,Skaters!$A1:$L623,12,FALSE)</f>
        <v>14.3213642230759</v>
      </c>
      <c r="M341" s="33"/>
      <c r="N341" s="17">
        <f t="shared" si="20"/>
        <v>79</v>
      </c>
      <c r="O341" s="33">
        <f t="shared" si="21"/>
        <v>14.7088847883394</v>
      </c>
      <c r="P341" s="33">
        <f t="shared" si="22"/>
        <v>13.61247943473653</v>
      </c>
      <c r="Q341" s="33">
        <f t="shared" si="23"/>
        <v>28.3213642230759</v>
      </c>
    </row>
    <row r="342" spans="1:17" ht="21.25" customHeight="1" x14ac:dyDescent="0.15">
      <c r="A342" s="44" t="s">
        <v>432</v>
      </c>
      <c r="B342" s="48" t="s">
        <v>61</v>
      </c>
      <c r="C342" s="48" t="s">
        <v>84</v>
      </c>
      <c r="D342" s="17">
        <v>39</v>
      </c>
      <c r="E342" s="17">
        <v>5</v>
      </c>
      <c r="F342" s="17">
        <v>10</v>
      </c>
      <c r="G342" s="17">
        <v>15</v>
      </c>
      <c r="H342" s="33"/>
      <c r="I342" s="42">
        <f>VLOOKUP($A342,Skaters!$A1:$L623,7,FALSE)</f>
        <v>43</v>
      </c>
      <c r="J342" s="33">
        <f>VLOOKUP($A342,Skaters!$A1:$L623,10,FALSE)</f>
        <v>3.6150688804883302</v>
      </c>
      <c r="K342" s="33">
        <f>VLOOKUP($A342,Skaters!$A1:$L623,11,FALSE)</f>
        <v>9.5063980092949691</v>
      </c>
      <c r="L342" s="33">
        <f>VLOOKUP($A342,Skaters!$A1:$L623,12,FALSE)</f>
        <v>13.121466889783299</v>
      </c>
      <c r="M342" s="33"/>
      <c r="N342" s="17">
        <f t="shared" si="20"/>
        <v>82</v>
      </c>
      <c r="O342" s="33">
        <f t="shared" si="21"/>
        <v>8.6150688804883302</v>
      </c>
      <c r="P342" s="33">
        <f t="shared" si="22"/>
        <v>19.506398009294969</v>
      </c>
      <c r="Q342" s="33">
        <f t="shared" si="23"/>
        <v>28.121466889783299</v>
      </c>
    </row>
    <row r="343" spans="1:17" ht="21.25" customHeight="1" x14ac:dyDescent="0.2">
      <c r="A343" s="47" t="s">
        <v>278</v>
      </c>
      <c r="B343" s="38" t="s">
        <v>127</v>
      </c>
      <c r="C343" s="38" t="s">
        <v>63</v>
      </c>
      <c r="D343" s="17">
        <v>25</v>
      </c>
      <c r="E343" s="17">
        <v>1</v>
      </c>
      <c r="F343" s="17">
        <v>6</v>
      </c>
      <c r="G343" s="17">
        <v>7</v>
      </c>
      <c r="H343" s="33"/>
      <c r="I343" s="42">
        <f>VLOOKUP($A343,Skaters!$A1:$L623,7,FALSE)</f>
        <v>48</v>
      </c>
      <c r="J343" s="33">
        <f>VLOOKUP($A343,Skaters!$A1:$L623,10,FALSE)</f>
        <v>9.3127487341397295</v>
      </c>
      <c r="K343" s="33">
        <f>VLOOKUP($A343,Skaters!$A1:$L623,11,FALSE)</f>
        <v>11.7218782145967</v>
      </c>
      <c r="L343" s="33">
        <f>VLOOKUP($A343,Skaters!$A1:$L623,12,FALSE)</f>
        <v>21.034626948736499</v>
      </c>
      <c r="M343" s="33"/>
      <c r="N343" s="17">
        <f t="shared" si="20"/>
        <v>73</v>
      </c>
      <c r="O343" s="33">
        <f t="shared" si="21"/>
        <v>10.312748734139729</v>
      </c>
      <c r="P343" s="33">
        <f t="shared" si="22"/>
        <v>17.7218782145967</v>
      </c>
      <c r="Q343" s="33">
        <f t="shared" si="23"/>
        <v>28.034626948736499</v>
      </c>
    </row>
    <row r="344" spans="1:17" ht="21.25" customHeight="1" x14ac:dyDescent="0.15">
      <c r="A344" s="44" t="s">
        <v>502</v>
      </c>
      <c r="B344" s="45" t="s">
        <v>106</v>
      </c>
      <c r="C344" s="45" t="s">
        <v>59</v>
      </c>
      <c r="D344" s="17">
        <v>37</v>
      </c>
      <c r="E344" s="17">
        <v>6</v>
      </c>
      <c r="F344" s="17">
        <v>9</v>
      </c>
      <c r="G344" s="17">
        <v>15</v>
      </c>
      <c r="H344" s="33"/>
      <c r="I344" s="42">
        <f>VLOOKUP($A344,Skaters!$A1:$L623,7,FALSE)</f>
        <v>39</v>
      </c>
      <c r="J344" s="33">
        <f>VLOOKUP($A344,Skaters!$A1:$L623,10,FALSE)</f>
        <v>5.29839319080848</v>
      </c>
      <c r="K344" s="33">
        <f>VLOOKUP($A344,Skaters!$A1:$L623,11,FALSE)</f>
        <v>7.6713866327022204</v>
      </c>
      <c r="L344" s="33">
        <f>VLOOKUP($A344,Skaters!$A1:$L623,12,FALSE)</f>
        <v>12.9697798235107</v>
      </c>
      <c r="M344" s="33"/>
      <c r="N344" s="17">
        <f t="shared" si="20"/>
        <v>76</v>
      </c>
      <c r="O344" s="33">
        <f t="shared" si="21"/>
        <v>11.298393190808479</v>
      </c>
      <c r="P344" s="33">
        <f t="shared" si="22"/>
        <v>16.67138663270222</v>
      </c>
      <c r="Q344" s="33">
        <f t="shared" si="23"/>
        <v>27.969779823510699</v>
      </c>
    </row>
    <row r="345" spans="1:17" ht="21.25" customHeight="1" x14ac:dyDescent="0.15">
      <c r="A345" s="44" t="s">
        <v>423</v>
      </c>
      <c r="B345" s="45" t="s">
        <v>138</v>
      </c>
      <c r="C345" s="45" t="s">
        <v>59</v>
      </c>
      <c r="D345" s="17">
        <v>36</v>
      </c>
      <c r="E345" s="17">
        <v>6</v>
      </c>
      <c r="F345" s="17">
        <v>7</v>
      </c>
      <c r="G345" s="17">
        <v>13</v>
      </c>
      <c r="H345" s="33"/>
      <c r="I345" s="42">
        <f>VLOOKUP($A345,Skaters!$A1:$L623,7,FALSE)</f>
        <v>43</v>
      </c>
      <c r="J345" s="33">
        <f>VLOOKUP($A345,Skaters!$A1:$L623,10,FALSE)</f>
        <v>6.7589325038920096</v>
      </c>
      <c r="K345" s="33">
        <f>VLOOKUP($A345,Skaters!$A1:$L623,11,FALSE)</f>
        <v>7.8478444363334701</v>
      </c>
      <c r="L345" s="33">
        <f>VLOOKUP($A345,Skaters!$A1:$L623,12,FALSE)</f>
        <v>14.606776940225499</v>
      </c>
      <c r="M345" s="33"/>
      <c r="N345" s="17">
        <f t="shared" si="20"/>
        <v>79</v>
      </c>
      <c r="O345" s="33">
        <f t="shared" si="21"/>
        <v>12.758932503892009</v>
      </c>
      <c r="P345" s="33">
        <f t="shared" si="22"/>
        <v>14.847844436333471</v>
      </c>
      <c r="Q345" s="33">
        <f t="shared" si="23"/>
        <v>27.606776940225501</v>
      </c>
    </row>
    <row r="346" spans="1:17" ht="21.25" customHeight="1" x14ac:dyDescent="0.15">
      <c r="A346" s="37" t="s">
        <v>519</v>
      </c>
      <c r="B346" s="38" t="s">
        <v>83</v>
      </c>
      <c r="C346" s="38" t="s">
        <v>63</v>
      </c>
      <c r="D346" s="17">
        <v>41</v>
      </c>
      <c r="E346" s="17">
        <v>3</v>
      </c>
      <c r="F346" s="17">
        <v>11</v>
      </c>
      <c r="G346" s="17">
        <v>14</v>
      </c>
      <c r="H346" s="33"/>
      <c r="I346" s="42">
        <f>VLOOKUP($A346,Skaters!$A1:$L623,7,FALSE)</f>
        <v>41</v>
      </c>
      <c r="J346" s="33">
        <f>VLOOKUP($A346,Skaters!$A1:$L623,10,FALSE)</f>
        <v>3.4190716379157</v>
      </c>
      <c r="K346" s="33">
        <f>VLOOKUP($A346,Skaters!$A1:$L623,11,FALSE)</f>
        <v>10.1736451016845</v>
      </c>
      <c r="L346" s="33">
        <f>VLOOKUP($A346,Skaters!$A1:$L623,12,FALSE)</f>
        <v>13.592716739600201</v>
      </c>
      <c r="M346" s="33"/>
      <c r="N346" s="17">
        <f t="shared" si="20"/>
        <v>82</v>
      </c>
      <c r="O346" s="33">
        <f t="shared" si="21"/>
        <v>6.4190716379156996</v>
      </c>
      <c r="P346" s="33">
        <f t="shared" si="22"/>
        <v>21.1736451016845</v>
      </c>
      <c r="Q346" s="33">
        <f t="shared" si="23"/>
        <v>27.592716739600199</v>
      </c>
    </row>
    <row r="347" spans="1:17" ht="21.25" customHeight="1" x14ac:dyDescent="0.15">
      <c r="A347" s="44" t="s">
        <v>455</v>
      </c>
      <c r="B347" s="45" t="s">
        <v>86</v>
      </c>
      <c r="C347" s="45" t="s">
        <v>84</v>
      </c>
      <c r="D347" s="17">
        <v>36</v>
      </c>
      <c r="E347" s="17">
        <v>3</v>
      </c>
      <c r="F347" s="17">
        <v>10</v>
      </c>
      <c r="G347" s="17">
        <v>13</v>
      </c>
      <c r="H347" s="33"/>
      <c r="I347" s="42">
        <f>VLOOKUP($A347,Skaters!$A1:$L623,7,FALSE)</f>
        <v>41</v>
      </c>
      <c r="J347" s="33">
        <f>VLOOKUP($A347,Skaters!$A1:$L623,10,FALSE)</f>
        <v>3.4345808581092898</v>
      </c>
      <c r="K347" s="33">
        <f>VLOOKUP($A347,Skaters!$A1:$L623,11,FALSE)</f>
        <v>11.0126834627502</v>
      </c>
      <c r="L347" s="33">
        <f>VLOOKUP($A347,Skaters!$A1:$L623,12,FALSE)</f>
        <v>14.4472643208594</v>
      </c>
      <c r="M347" s="33"/>
      <c r="N347" s="17">
        <f t="shared" si="20"/>
        <v>77</v>
      </c>
      <c r="O347" s="33">
        <f t="shared" si="21"/>
        <v>6.4345808581092898</v>
      </c>
      <c r="P347" s="33">
        <f t="shared" si="22"/>
        <v>21.0126834627502</v>
      </c>
      <c r="Q347" s="33">
        <f t="shared" si="23"/>
        <v>27.4472643208594</v>
      </c>
    </row>
    <row r="348" spans="1:17" ht="21.25" customHeight="1" x14ac:dyDescent="0.15">
      <c r="A348" s="44" t="s">
        <v>410</v>
      </c>
      <c r="B348" s="45" t="s">
        <v>83</v>
      </c>
      <c r="C348" s="45" t="s">
        <v>84</v>
      </c>
      <c r="D348" s="17">
        <v>32</v>
      </c>
      <c r="E348" s="17">
        <v>3</v>
      </c>
      <c r="F348" s="17">
        <v>10</v>
      </c>
      <c r="G348" s="17">
        <v>13</v>
      </c>
      <c r="H348" s="33"/>
      <c r="I348" s="42">
        <f>VLOOKUP($A348,Skaters!$A1:$L623,7,FALSE)</f>
        <v>41</v>
      </c>
      <c r="J348" s="33">
        <f>VLOOKUP($A348,Skaters!$A1:$L623,10,FALSE)</f>
        <v>3.3165328158713598</v>
      </c>
      <c r="K348" s="33">
        <f>VLOOKUP($A348,Skaters!$A1:$L623,11,FALSE)</f>
        <v>11.0828310125197</v>
      </c>
      <c r="L348" s="33">
        <f>VLOOKUP($A348,Skaters!$A1:$L623,12,FALSE)</f>
        <v>14.399363828391101</v>
      </c>
      <c r="M348" s="33"/>
      <c r="N348" s="17">
        <f t="shared" si="20"/>
        <v>73</v>
      </c>
      <c r="O348" s="33">
        <f t="shared" si="21"/>
        <v>6.3165328158713603</v>
      </c>
      <c r="P348" s="33">
        <f t="shared" si="22"/>
        <v>21.082831012519698</v>
      </c>
      <c r="Q348" s="33">
        <f t="shared" si="23"/>
        <v>27.399363828391103</v>
      </c>
    </row>
    <row r="349" spans="1:17" ht="21.25" customHeight="1" x14ac:dyDescent="0.15">
      <c r="A349" s="44" t="s">
        <v>475</v>
      </c>
      <c r="B349" s="45" t="s">
        <v>186</v>
      </c>
      <c r="C349" s="45" t="s">
        <v>84</v>
      </c>
      <c r="D349" s="17">
        <v>33</v>
      </c>
      <c r="E349" s="17">
        <v>6</v>
      </c>
      <c r="F349" s="17">
        <v>7</v>
      </c>
      <c r="G349" s="17">
        <v>13</v>
      </c>
      <c r="H349" s="33"/>
      <c r="I349" s="42">
        <f>VLOOKUP($A349,Skaters!$A1:$L623,7,FALSE)</f>
        <v>41</v>
      </c>
      <c r="J349" s="33">
        <f>VLOOKUP($A349,Skaters!$A1:$L623,10,FALSE)</f>
        <v>4.3723216392040598</v>
      </c>
      <c r="K349" s="33">
        <f>VLOOKUP($A349,Skaters!$A1:$L623,11,FALSE)</f>
        <v>10.0079925500862</v>
      </c>
      <c r="L349" s="33">
        <f>VLOOKUP($A349,Skaters!$A1:$L623,12,FALSE)</f>
        <v>14.3803141892902</v>
      </c>
      <c r="M349" s="33"/>
      <c r="N349" s="17">
        <f t="shared" si="20"/>
        <v>74</v>
      </c>
      <c r="O349" s="33">
        <f t="shared" si="21"/>
        <v>10.37232163920406</v>
      </c>
      <c r="P349" s="33">
        <f t="shared" si="22"/>
        <v>17.0079925500862</v>
      </c>
      <c r="Q349" s="33">
        <f t="shared" si="23"/>
        <v>27.3803141892902</v>
      </c>
    </row>
    <row r="350" spans="1:17" ht="21.25" customHeight="1" x14ac:dyDescent="0.15">
      <c r="A350" s="44" t="s">
        <v>415</v>
      </c>
      <c r="B350" s="45" t="s">
        <v>74</v>
      </c>
      <c r="C350" s="45" t="s">
        <v>84</v>
      </c>
      <c r="D350" s="17">
        <v>35</v>
      </c>
      <c r="E350" s="17">
        <v>1</v>
      </c>
      <c r="F350" s="17">
        <v>11</v>
      </c>
      <c r="G350" s="17">
        <v>12</v>
      </c>
      <c r="H350" s="33"/>
      <c r="I350" s="42">
        <f>VLOOKUP($A350,Skaters!$A1:$L623,7,FALSE)</f>
        <v>41</v>
      </c>
      <c r="J350" s="33">
        <f>VLOOKUP($A350,Skaters!$A1:$L623,10,FALSE)</f>
        <v>2.1068737227849099</v>
      </c>
      <c r="K350" s="33">
        <f>VLOOKUP($A350,Skaters!$A1:$L623,11,FALSE)</f>
        <v>13.1760195832424</v>
      </c>
      <c r="L350" s="33">
        <f>VLOOKUP($A350,Skaters!$A1:$L623,12,FALSE)</f>
        <v>15.2828933060272</v>
      </c>
      <c r="M350" s="33"/>
      <c r="N350" s="17">
        <f t="shared" si="20"/>
        <v>76</v>
      </c>
      <c r="O350" s="33">
        <f t="shared" si="21"/>
        <v>3.1068737227849099</v>
      </c>
      <c r="P350" s="33">
        <f t="shared" si="22"/>
        <v>24.1760195832424</v>
      </c>
      <c r="Q350" s="33">
        <f t="shared" si="23"/>
        <v>27.282893306027198</v>
      </c>
    </row>
    <row r="351" spans="1:17" ht="21.25" customHeight="1" x14ac:dyDescent="0.15">
      <c r="A351" s="44" t="s">
        <v>445</v>
      </c>
      <c r="B351" s="45" t="s">
        <v>179</v>
      </c>
      <c r="C351" s="45" t="s">
        <v>73</v>
      </c>
      <c r="D351" s="17">
        <v>33</v>
      </c>
      <c r="E351" s="17">
        <v>7</v>
      </c>
      <c r="F351" s="17">
        <v>5</v>
      </c>
      <c r="G351" s="17">
        <v>12</v>
      </c>
      <c r="H351" s="33"/>
      <c r="I351" s="42">
        <f>VLOOKUP($A351,Skaters!$A1:$L623,7,FALSE)</f>
        <v>41</v>
      </c>
      <c r="J351" s="33">
        <f>VLOOKUP($A351,Skaters!$A1:$L623,10,FALSE)</f>
        <v>8.3329241166202408</v>
      </c>
      <c r="K351" s="33">
        <f>VLOOKUP($A351,Skaters!$A1:$L623,11,FALSE)</f>
        <v>6.9266647111063797</v>
      </c>
      <c r="L351" s="33">
        <f>VLOOKUP($A351,Skaters!$A1:$L623,12,FALSE)</f>
        <v>15.259588827726599</v>
      </c>
      <c r="M351" s="33"/>
      <c r="N351" s="17">
        <f t="shared" si="20"/>
        <v>74</v>
      </c>
      <c r="O351" s="33">
        <f t="shared" si="21"/>
        <v>15.332924116620241</v>
      </c>
      <c r="P351" s="33">
        <f t="shared" si="22"/>
        <v>11.92666471110638</v>
      </c>
      <c r="Q351" s="33">
        <f t="shared" si="23"/>
        <v>27.259588827726599</v>
      </c>
    </row>
    <row r="352" spans="1:17" ht="21.25" customHeight="1" x14ac:dyDescent="0.15">
      <c r="A352" s="44" t="s">
        <v>408</v>
      </c>
      <c r="B352" s="45" t="s">
        <v>98</v>
      </c>
      <c r="C352" s="45" t="s">
        <v>84</v>
      </c>
      <c r="D352" s="17">
        <v>35</v>
      </c>
      <c r="E352" s="17">
        <v>4</v>
      </c>
      <c r="F352" s="17">
        <v>7</v>
      </c>
      <c r="G352" s="17">
        <v>11</v>
      </c>
      <c r="H352" s="33"/>
      <c r="I352" s="42">
        <f>VLOOKUP($A352,Skaters!$A1:$L623,7,FALSE)</f>
        <v>47</v>
      </c>
      <c r="J352" s="33">
        <f>VLOOKUP($A352,Skaters!$A1:$L623,10,FALSE)</f>
        <v>4.5648788533363298</v>
      </c>
      <c r="K352" s="33">
        <f>VLOOKUP($A352,Skaters!$A1:$L623,11,FALSE)</f>
        <v>11.693551000301699</v>
      </c>
      <c r="L352" s="33">
        <f>VLOOKUP($A352,Skaters!$A1:$L623,12,FALSE)</f>
        <v>16.258429853637899</v>
      </c>
      <c r="M352" s="33"/>
      <c r="N352" s="17">
        <f t="shared" si="20"/>
        <v>82</v>
      </c>
      <c r="O352" s="33">
        <f t="shared" si="21"/>
        <v>8.5648788533363298</v>
      </c>
      <c r="P352" s="33">
        <f t="shared" si="22"/>
        <v>18.693551000301699</v>
      </c>
      <c r="Q352" s="33">
        <f t="shared" si="23"/>
        <v>27.258429853637899</v>
      </c>
    </row>
    <row r="353" spans="1:17" ht="21.25" customHeight="1" x14ac:dyDescent="0.2">
      <c r="A353" s="47" t="s">
        <v>402</v>
      </c>
      <c r="B353" s="38" t="s">
        <v>68</v>
      </c>
      <c r="C353" s="38" t="s">
        <v>73</v>
      </c>
      <c r="D353" s="17">
        <v>34</v>
      </c>
      <c r="E353" s="17">
        <v>6</v>
      </c>
      <c r="F353" s="17">
        <v>5</v>
      </c>
      <c r="G353" s="17">
        <v>11</v>
      </c>
      <c r="H353" s="33"/>
      <c r="I353" s="42">
        <f>VLOOKUP($A353,Skaters!$A1:$L623,7,FALSE)</f>
        <v>40</v>
      </c>
      <c r="J353" s="33">
        <f>VLOOKUP($A353,Skaters!$A1:$L623,10,FALSE)</f>
        <v>9.0376834375653203</v>
      </c>
      <c r="K353" s="33">
        <f>VLOOKUP($A353,Skaters!$A1:$L623,11,FALSE)</f>
        <v>7.1184998541614002</v>
      </c>
      <c r="L353" s="33">
        <f>VLOOKUP($A353,Skaters!$A1:$L623,12,FALSE)</f>
        <v>16.156183291726698</v>
      </c>
      <c r="M353" s="33"/>
      <c r="N353" s="17">
        <f t="shared" si="20"/>
        <v>74</v>
      </c>
      <c r="O353" s="33">
        <f t="shared" si="21"/>
        <v>15.03768343756532</v>
      </c>
      <c r="P353" s="33">
        <f t="shared" si="22"/>
        <v>12.118499854161399</v>
      </c>
      <c r="Q353" s="33">
        <f t="shared" si="23"/>
        <v>27.156183291726698</v>
      </c>
    </row>
    <row r="354" spans="1:17" ht="21.25" customHeight="1" x14ac:dyDescent="0.15">
      <c r="A354" s="44" t="s">
        <v>403</v>
      </c>
      <c r="B354" s="45" t="s">
        <v>61</v>
      </c>
      <c r="C354" s="45" t="s">
        <v>84</v>
      </c>
      <c r="D354" s="17">
        <v>18</v>
      </c>
      <c r="E354" s="17">
        <v>5</v>
      </c>
      <c r="F354" s="17">
        <v>6</v>
      </c>
      <c r="G354" s="17">
        <v>11</v>
      </c>
      <c r="H354" s="33"/>
      <c r="I354" s="42">
        <f>VLOOKUP($A354,Skaters!$A1:$L623,7,FALSE)</f>
        <v>43</v>
      </c>
      <c r="J354" s="33">
        <f>VLOOKUP($A354,Skaters!$A1:$L623,10,FALSE)</f>
        <v>5.4249915464254697</v>
      </c>
      <c r="K354" s="33">
        <f>VLOOKUP($A354,Skaters!$A1:$L623,11,FALSE)</f>
        <v>10.6995012884699</v>
      </c>
      <c r="L354" s="33">
        <f>VLOOKUP($A354,Skaters!$A1:$L623,12,FALSE)</f>
        <v>16.124492834895399</v>
      </c>
      <c r="M354" s="33"/>
      <c r="N354" s="17">
        <f t="shared" si="20"/>
        <v>61</v>
      </c>
      <c r="O354" s="33">
        <f t="shared" si="21"/>
        <v>10.424991546425471</v>
      </c>
      <c r="P354" s="33">
        <f t="shared" si="22"/>
        <v>16.6995012884699</v>
      </c>
      <c r="Q354" s="33">
        <f t="shared" si="23"/>
        <v>27.124492834895399</v>
      </c>
    </row>
    <row r="355" spans="1:17" ht="21.25" customHeight="1" x14ac:dyDescent="0.2">
      <c r="A355" s="47" t="s">
        <v>425</v>
      </c>
      <c r="B355" s="38" t="s">
        <v>141</v>
      </c>
      <c r="C355" s="38" t="s">
        <v>84</v>
      </c>
      <c r="D355" s="17">
        <v>41</v>
      </c>
      <c r="E355" s="17">
        <v>0</v>
      </c>
      <c r="F355" s="17">
        <v>13</v>
      </c>
      <c r="G355" s="17">
        <v>13</v>
      </c>
      <c r="H355" s="33"/>
      <c r="I355" s="42">
        <f>VLOOKUP($A355,Skaters!$A1:$L623,7,FALSE)</f>
        <v>41</v>
      </c>
      <c r="J355" s="33">
        <f>VLOOKUP($A355,Skaters!$A1:$L623,10,FALSE)</f>
        <v>1.37543935821165</v>
      </c>
      <c r="K355" s="33">
        <f>VLOOKUP($A355,Skaters!$A1:$L623,11,FALSE)</f>
        <v>12.734389801318001</v>
      </c>
      <c r="L355" s="33">
        <f>VLOOKUP($A355,Skaters!$A1:$L623,12,FALSE)</f>
        <v>14.1098291595296</v>
      </c>
      <c r="M355" s="33"/>
      <c r="N355" s="17">
        <f t="shared" si="20"/>
        <v>82</v>
      </c>
      <c r="O355" s="33">
        <f t="shared" si="21"/>
        <v>1.37543935821165</v>
      </c>
      <c r="P355" s="33">
        <f t="shared" si="22"/>
        <v>25.734389801318002</v>
      </c>
      <c r="Q355" s="33">
        <f t="shared" si="23"/>
        <v>27.1098291595296</v>
      </c>
    </row>
    <row r="356" spans="1:17" ht="21.25" customHeight="1" x14ac:dyDescent="0.15">
      <c r="A356" s="44" t="s">
        <v>488</v>
      </c>
      <c r="B356" s="45" t="s">
        <v>88</v>
      </c>
      <c r="C356" s="45" t="s">
        <v>66</v>
      </c>
      <c r="D356" s="17">
        <v>17</v>
      </c>
      <c r="E356" s="17">
        <v>2</v>
      </c>
      <c r="F356" s="17">
        <v>9</v>
      </c>
      <c r="G356" s="17">
        <v>11</v>
      </c>
      <c r="H356" s="33"/>
      <c r="I356" s="42">
        <f>VLOOKUP($A356,Skaters!$A1:$L623,7,FALSE)</f>
        <v>40</v>
      </c>
      <c r="J356" s="33">
        <f>VLOOKUP($A356,Skaters!$A1:$L623,10,FALSE)</f>
        <v>3.8473651321580702</v>
      </c>
      <c r="K356" s="33">
        <f>VLOOKUP($A356,Skaters!$A1:$L623,11,FALSE)</f>
        <v>12.0363179806342</v>
      </c>
      <c r="L356" s="33">
        <f>VLOOKUP($A356,Skaters!$A1:$L623,12,FALSE)</f>
        <v>15.883683112792401</v>
      </c>
      <c r="M356" s="33"/>
      <c r="N356" s="17">
        <f t="shared" si="20"/>
        <v>57</v>
      </c>
      <c r="O356" s="33">
        <f t="shared" si="21"/>
        <v>5.8473651321580702</v>
      </c>
      <c r="P356" s="33">
        <f t="shared" si="22"/>
        <v>21.036317980634202</v>
      </c>
      <c r="Q356" s="33">
        <f t="shared" si="23"/>
        <v>26.883683112792401</v>
      </c>
    </row>
    <row r="357" spans="1:17" ht="21.25" customHeight="1" x14ac:dyDescent="0.15">
      <c r="A357" s="44" t="s">
        <v>431</v>
      </c>
      <c r="B357" s="48" t="s">
        <v>78</v>
      </c>
      <c r="C357" s="48" t="s">
        <v>73</v>
      </c>
      <c r="D357" s="17">
        <v>36</v>
      </c>
      <c r="E357" s="17">
        <v>4</v>
      </c>
      <c r="F357" s="17">
        <v>7</v>
      </c>
      <c r="G357" s="17">
        <v>11</v>
      </c>
      <c r="H357" s="33"/>
      <c r="I357" s="42">
        <f>VLOOKUP($A357,Skaters!$A1:$L623,7,FALSE)</f>
        <v>46</v>
      </c>
      <c r="J357" s="33">
        <f>VLOOKUP($A357,Skaters!$A1:$L623,10,FALSE)</f>
        <v>6.6961305576978898</v>
      </c>
      <c r="K357" s="33">
        <f>VLOOKUP($A357,Skaters!$A1:$L623,11,FALSE)</f>
        <v>9.1095826815743699</v>
      </c>
      <c r="L357" s="33">
        <f>VLOOKUP($A357,Skaters!$A1:$L623,12,FALSE)</f>
        <v>15.8057132392721</v>
      </c>
      <c r="M357" s="33"/>
      <c r="N357" s="17">
        <f t="shared" si="20"/>
        <v>82</v>
      </c>
      <c r="O357" s="33">
        <f t="shared" si="21"/>
        <v>10.69613055769789</v>
      </c>
      <c r="P357" s="33">
        <f t="shared" si="22"/>
        <v>16.10958268157437</v>
      </c>
      <c r="Q357" s="33">
        <f t="shared" si="23"/>
        <v>26.805713239272102</v>
      </c>
    </row>
    <row r="358" spans="1:17" ht="21.25" customHeight="1" x14ac:dyDescent="0.2">
      <c r="A358" s="47" t="s">
        <v>401</v>
      </c>
      <c r="B358" s="38" t="s">
        <v>127</v>
      </c>
      <c r="C358" s="38" t="s">
        <v>66</v>
      </c>
      <c r="D358" s="17">
        <v>19</v>
      </c>
      <c r="E358" s="17">
        <v>3</v>
      </c>
      <c r="F358" s="17">
        <v>6</v>
      </c>
      <c r="G358" s="17">
        <v>9</v>
      </c>
      <c r="H358" s="33"/>
      <c r="I358" s="42">
        <f>VLOOKUP($A358,Skaters!$A1:$L623,7,FALSE)</f>
        <v>48</v>
      </c>
      <c r="J358" s="33">
        <f>VLOOKUP($A358,Skaters!$A1:$L623,10,FALSE)</f>
        <v>8.0439560465967404</v>
      </c>
      <c r="K358" s="33">
        <f>VLOOKUP($A358,Skaters!$A1:$L623,11,FALSE)</f>
        <v>9.5504324573997597</v>
      </c>
      <c r="L358" s="33">
        <f>VLOOKUP($A358,Skaters!$A1:$L623,12,FALSE)</f>
        <v>17.594388503996399</v>
      </c>
      <c r="M358" s="33"/>
      <c r="N358" s="17">
        <f t="shared" si="20"/>
        <v>67</v>
      </c>
      <c r="O358" s="33">
        <f t="shared" si="21"/>
        <v>11.04395604659674</v>
      </c>
      <c r="P358" s="33">
        <f t="shared" si="22"/>
        <v>15.55043245739976</v>
      </c>
      <c r="Q358" s="33">
        <f t="shared" si="23"/>
        <v>26.594388503996399</v>
      </c>
    </row>
    <row r="359" spans="1:17" ht="21.25" customHeight="1" x14ac:dyDescent="0.15">
      <c r="A359" s="37" t="s">
        <v>448</v>
      </c>
      <c r="B359" s="38" t="s">
        <v>153</v>
      </c>
      <c r="C359" s="38" t="s">
        <v>84</v>
      </c>
      <c r="D359" s="17">
        <v>40</v>
      </c>
      <c r="E359" s="17">
        <v>1</v>
      </c>
      <c r="F359" s="17">
        <v>10</v>
      </c>
      <c r="G359" s="17">
        <v>11</v>
      </c>
      <c r="H359" s="33"/>
      <c r="I359" s="42">
        <f>VLOOKUP($A359,Skaters!$A1:$L623,7,FALSE)</f>
        <v>40</v>
      </c>
      <c r="J359" s="33">
        <f>VLOOKUP($A359,Skaters!$A1:$L623,10,FALSE)</f>
        <v>1.7184361655089799</v>
      </c>
      <c r="K359" s="33">
        <f>VLOOKUP($A359,Skaters!$A1:$L623,11,FALSE)</f>
        <v>13.827123968658499</v>
      </c>
      <c r="L359" s="33">
        <f>VLOOKUP($A359,Skaters!$A1:$L623,12,FALSE)</f>
        <v>15.5455601341675</v>
      </c>
      <c r="M359" s="33"/>
      <c r="N359" s="17">
        <f t="shared" si="20"/>
        <v>80</v>
      </c>
      <c r="O359" s="33">
        <f t="shared" si="21"/>
        <v>2.7184361655089799</v>
      </c>
      <c r="P359" s="33">
        <f t="shared" si="22"/>
        <v>23.827123968658498</v>
      </c>
      <c r="Q359" s="33">
        <f t="shared" si="23"/>
        <v>26.545560134167502</v>
      </c>
    </row>
    <row r="360" spans="1:17" ht="21.25" customHeight="1" x14ac:dyDescent="0.15">
      <c r="A360" s="37" t="s">
        <v>487</v>
      </c>
      <c r="B360" s="38" t="s">
        <v>153</v>
      </c>
      <c r="C360" s="38" t="s">
        <v>103</v>
      </c>
      <c r="D360" s="17">
        <v>40</v>
      </c>
      <c r="E360" s="17">
        <v>4</v>
      </c>
      <c r="F360" s="17">
        <v>9</v>
      </c>
      <c r="G360" s="17">
        <v>13</v>
      </c>
      <c r="H360" s="33"/>
      <c r="I360" s="42">
        <f>VLOOKUP($A360,Skaters!$A1:$L623,7,FALSE)</f>
        <v>40</v>
      </c>
      <c r="J360" s="33">
        <f>VLOOKUP($A360,Skaters!$A1:$L623,10,FALSE)</f>
        <v>4.51387299647556</v>
      </c>
      <c r="K360" s="33">
        <f>VLOOKUP($A360,Skaters!$A1:$L623,11,FALSE)</f>
        <v>8.9641850117395592</v>
      </c>
      <c r="L360" s="33">
        <f>VLOOKUP($A360,Skaters!$A1:$L623,12,FALSE)</f>
        <v>13.4780580082151</v>
      </c>
      <c r="M360" s="33"/>
      <c r="N360" s="17">
        <f t="shared" si="20"/>
        <v>80</v>
      </c>
      <c r="O360" s="33">
        <f t="shared" si="21"/>
        <v>8.5138729964755591</v>
      </c>
      <c r="P360" s="33">
        <f t="shared" si="22"/>
        <v>17.964185011739559</v>
      </c>
      <c r="Q360" s="33">
        <f t="shared" si="23"/>
        <v>26.4780580082151</v>
      </c>
    </row>
    <row r="361" spans="1:17" ht="21.25" customHeight="1" x14ac:dyDescent="0.15">
      <c r="A361" s="44" t="s">
        <v>465</v>
      </c>
      <c r="B361" s="48" t="s">
        <v>141</v>
      </c>
      <c r="C361" s="48" t="s">
        <v>66</v>
      </c>
      <c r="D361" s="17">
        <v>40</v>
      </c>
      <c r="E361" s="17">
        <v>5</v>
      </c>
      <c r="F361" s="17">
        <v>7</v>
      </c>
      <c r="G361" s="17">
        <v>12</v>
      </c>
      <c r="H361" s="33"/>
      <c r="I361" s="42">
        <f>VLOOKUP($A361,Skaters!$A1:$L623,7,FALSE)</f>
        <v>41</v>
      </c>
      <c r="J361" s="33">
        <f>VLOOKUP($A361,Skaters!$A1:$L623,10,FALSE)</f>
        <v>7.0775786971042001</v>
      </c>
      <c r="K361" s="33">
        <f>VLOOKUP($A361,Skaters!$A1:$L623,11,FALSE)</f>
        <v>7.2119050906247404</v>
      </c>
      <c r="L361" s="33">
        <f>VLOOKUP($A361,Skaters!$A1:$L623,12,FALSE)</f>
        <v>14.2894837877289</v>
      </c>
      <c r="M361" s="33"/>
      <c r="N361" s="17">
        <f t="shared" si="20"/>
        <v>81</v>
      </c>
      <c r="O361" s="33">
        <f t="shared" si="21"/>
        <v>12.077578697104201</v>
      </c>
      <c r="P361" s="33">
        <f t="shared" si="22"/>
        <v>14.21190509062474</v>
      </c>
      <c r="Q361" s="33">
        <f t="shared" si="23"/>
        <v>26.289483787728898</v>
      </c>
    </row>
    <row r="362" spans="1:17" ht="21.25" customHeight="1" x14ac:dyDescent="0.2">
      <c r="A362" s="47" t="s">
        <v>492</v>
      </c>
      <c r="B362" s="38" t="s">
        <v>106</v>
      </c>
      <c r="C362" s="38" t="s">
        <v>73</v>
      </c>
      <c r="D362" s="17">
        <v>37</v>
      </c>
      <c r="E362" s="17">
        <v>6</v>
      </c>
      <c r="F362" s="17">
        <v>7</v>
      </c>
      <c r="G362" s="17">
        <v>13</v>
      </c>
      <c r="H362" s="33"/>
      <c r="I362" s="42">
        <f>VLOOKUP($A362,Skaters!$A1:$L623,7,FALSE)</f>
        <v>39</v>
      </c>
      <c r="J362" s="33">
        <f>VLOOKUP($A362,Skaters!$A1:$L623,10,FALSE)</f>
        <v>5.1424192562534996</v>
      </c>
      <c r="K362" s="33">
        <f>VLOOKUP($A362,Skaters!$A1:$L623,11,FALSE)</f>
        <v>8.0814441967379995</v>
      </c>
      <c r="L362" s="33">
        <f>VLOOKUP($A362,Skaters!$A1:$L623,12,FALSE)</f>
        <v>13.2238634529915</v>
      </c>
      <c r="M362" s="33"/>
      <c r="N362" s="17">
        <f t="shared" si="20"/>
        <v>76</v>
      </c>
      <c r="O362" s="33">
        <f t="shared" si="21"/>
        <v>11.1424192562535</v>
      </c>
      <c r="P362" s="33">
        <f t="shared" si="22"/>
        <v>15.081444196738</v>
      </c>
      <c r="Q362" s="33">
        <f t="shared" si="23"/>
        <v>26.223863452991502</v>
      </c>
    </row>
    <row r="363" spans="1:17" ht="21.25" customHeight="1" x14ac:dyDescent="0.2">
      <c r="A363" s="47" t="s">
        <v>353</v>
      </c>
      <c r="B363" s="38" t="s">
        <v>98</v>
      </c>
      <c r="C363" s="38" t="s">
        <v>60</v>
      </c>
      <c r="D363" s="17">
        <v>34</v>
      </c>
      <c r="E363" s="17">
        <v>6</v>
      </c>
      <c r="F363" s="17">
        <v>3</v>
      </c>
      <c r="G363" s="17">
        <v>9</v>
      </c>
      <c r="H363" s="33"/>
      <c r="I363" s="42">
        <f>VLOOKUP($A363,Skaters!$A1:$L623,7,FALSE)</f>
        <v>47</v>
      </c>
      <c r="J363" s="33">
        <f>VLOOKUP($A363,Skaters!$A1:$L623,10,FALSE)</f>
        <v>7.3951563535063096</v>
      </c>
      <c r="K363" s="33">
        <f>VLOOKUP($A363,Skaters!$A1:$L623,11,FALSE)</f>
        <v>9.7083553186674205</v>
      </c>
      <c r="L363" s="33">
        <f>VLOOKUP($A363,Skaters!$A1:$L623,12,FALSE)</f>
        <v>17.103511672173699</v>
      </c>
      <c r="M363" s="33"/>
      <c r="N363" s="17">
        <f t="shared" si="20"/>
        <v>81</v>
      </c>
      <c r="O363" s="33">
        <f t="shared" si="21"/>
        <v>13.395156353506309</v>
      </c>
      <c r="P363" s="33">
        <f t="shared" si="22"/>
        <v>12.708355318667421</v>
      </c>
      <c r="Q363" s="33">
        <f t="shared" si="23"/>
        <v>26.103511672173699</v>
      </c>
    </row>
    <row r="364" spans="1:17" ht="21.25" customHeight="1" x14ac:dyDescent="0.15">
      <c r="A364" s="44" t="s">
        <v>568</v>
      </c>
      <c r="B364" s="45" t="s">
        <v>70</v>
      </c>
      <c r="C364" s="45" t="s">
        <v>60</v>
      </c>
      <c r="D364" s="17">
        <v>42</v>
      </c>
      <c r="E364" s="17">
        <v>5</v>
      </c>
      <c r="F364" s="17">
        <v>8</v>
      </c>
      <c r="G364" s="17">
        <v>13</v>
      </c>
      <c r="H364" s="33"/>
      <c r="I364" s="42">
        <f>VLOOKUP($A364,Skaters!$A1:$L623,7,FALSE)</f>
        <v>39</v>
      </c>
      <c r="J364" s="33">
        <f>VLOOKUP($A364,Skaters!$A1:$L623,10,FALSE)</f>
        <v>6.2026635842989402</v>
      </c>
      <c r="K364" s="33">
        <f>VLOOKUP($A364,Skaters!$A1:$L623,11,FALSE)</f>
        <v>6.5002653640036696</v>
      </c>
      <c r="L364" s="33">
        <f>VLOOKUP($A364,Skaters!$A1:$L623,12,FALSE)</f>
        <v>12.702928948302601</v>
      </c>
      <c r="M364" s="33"/>
      <c r="N364" s="17">
        <f t="shared" si="20"/>
        <v>81</v>
      </c>
      <c r="O364" s="33">
        <f t="shared" si="21"/>
        <v>11.202663584298939</v>
      </c>
      <c r="P364" s="33">
        <f t="shared" si="22"/>
        <v>14.50026536400367</v>
      </c>
      <c r="Q364" s="33">
        <f t="shared" si="23"/>
        <v>25.702928948302599</v>
      </c>
    </row>
    <row r="365" spans="1:17" ht="21.25" customHeight="1" x14ac:dyDescent="0.15">
      <c r="A365" s="44" t="s">
        <v>424</v>
      </c>
      <c r="B365" s="45" t="s">
        <v>179</v>
      </c>
      <c r="C365" s="45" t="s">
        <v>84</v>
      </c>
      <c r="D365" s="17">
        <v>32</v>
      </c>
      <c r="E365" s="17">
        <v>2</v>
      </c>
      <c r="F365" s="17">
        <v>10</v>
      </c>
      <c r="G365" s="17">
        <v>12</v>
      </c>
      <c r="H365" s="33"/>
      <c r="I365" s="42">
        <f>VLOOKUP($A365,Skaters!$A1:$L623,7,FALSE)</f>
        <v>41</v>
      </c>
      <c r="J365" s="33">
        <f>VLOOKUP($A365,Skaters!$A1:$L623,10,FALSE)</f>
        <v>2.71823123476192</v>
      </c>
      <c r="K365" s="33">
        <f>VLOOKUP($A365,Skaters!$A1:$L623,11,FALSE)</f>
        <v>10.958238716199199</v>
      </c>
      <c r="L365" s="33">
        <f>VLOOKUP($A365,Skaters!$A1:$L623,12,FALSE)</f>
        <v>13.6764699509612</v>
      </c>
      <c r="M365" s="33"/>
      <c r="N365" s="17">
        <f t="shared" si="20"/>
        <v>73</v>
      </c>
      <c r="O365" s="33">
        <f t="shared" si="21"/>
        <v>4.7182312347619195</v>
      </c>
      <c r="P365" s="33">
        <f t="shared" si="22"/>
        <v>20.958238716199197</v>
      </c>
      <c r="Q365" s="33">
        <f t="shared" si="23"/>
        <v>25.676469950961199</v>
      </c>
    </row>
    <row r="366" spans="1:17" ht="21.25" customHeight="1" x14ac:dyDescent="0.2">
      <c r="A366" s="47" t="s">
        <v>439</v>
      </c>
      <c r="B366" s="38" t="s">
        <v>141</v>
      </c>
      <c r="C366" s="38" t="s">
        <v>84</v>
      </c>
      <c r="D366" s="17">
        <v>39</v>
      </c>
      <c r="E366" s="17">
        <v>2</v>
      </c>
      <c r="F366" s="17">
        <v>10</v>
      </c>
      <c r="G366" s="17">
        <v>12</v>
      </c>
      <c r="H366" s="33"/>
      <c r="I366" s="42">
        <f>VLOOKUP($A366,Skaters!$A1:$L623,7,FALSE)</f>
        <v>41</v>
      </c>
      <c r="J366" s="33">
        <f>VLOOKUP($A366,Skaters!$A1:$L623,10,FALSE)</f>
        <v>3.1673321846057401</v>
      </c>
      <c r="K366" s="33">
        <f>VLOOKUP($A366,Skaters!$A1:$L623,11,FALSE)</f>
        <v>10.4604907009864</v>
      </c>
      <c r="L366" s="33">
        <f>VLOOKUP($A366,Skaters!$A1:$L623,12,FALSE)</f>
        <v>13.627822885592201</v>
      </c>
      <c r="M366" s="33"/>
      <c r="N366" s="17">
        <f t="shared" si="20"/>
        <v>80</v>
      </c>
      <c r="O366" s="33">
        <f t="shared" si="21"/>
        <v>5.1673321846057405</v>
      </c>
      <c r="P366" s="33">
        <f t="shared" si="22"/>
        <v>20.460490700986398</v>
      </c>
      <c r="Q366" s="33">
        <f t="shared" si="23"/>
        <v>25.627822885592202</v>
      </c>
    </row>
    <row r="367" spans="1:17" ht="21.25" customHeight="1" x14ac:dyDescent="0.2">
      <c r="A367" s="47" t="s">
        <v>340</v>
      </c>
      <c r="B367" s="38" t="s">
        <v>68</v>
      </c>
      <c r="C367" s="38" t="s">
        <v>73</v>
      </c>
      <c r="D367" s="17">
        <v>10</v>
      </c>
      <c r="E367" s="17">
        <v>2</v>
      </c>
      <c r="F367" s="17">
        <v>4</v>
      </c>
      <c r="G367" s="17">
        <v>6</v>
      </c>
      <c r="H367" s="33"/>
      <c r="I367" s="42">
        <f>VLOOKUP($A367,Skaters!$A1:$L623,7,FALSE)</f>
        <v>40</v>
      </c>
      <c r="J367" s="33">
        <f>VLOOKUP($A367,Skaters!$A1:$L623,10,FALSE)</f>
        <v>8.7935987422006399</v>
      </c>
      <c r="K367" s="33">
        <f>VLOOKUP($A367,Skaters!$A1:$L623,11,FALSE)</f>
        <v>10.7849818061646</v>
      </c>
      <c r="L367" s="33">
        <f>VLOOKUP($A367,Skaters!$A1:$L623,12,FALSE)</f>
        <v>19.578580548365199</v>
      </c>
      <c r="M367" s="33"/>
      <c r="N367" s="17">
        <f t="shared" si="20"/>
        <v>50</v>
      </c>
      <c r="O367" s="33">
        <f t="shared" si="21"/>
        <v>10.79359874220064</v>
      </c>
      <c r="P367" s="33">
        <f t="shared" si="22"/>
        <v>14.7849818061646</v>
      </c>
      <c r="Q367" s="33">
        <f t="shared" si="23"/>
        <v>25.578580548365199</v>
      </c>
    </row>
    <row r="368" spans="1:17" ht="21.25" customHeight="1" x14ac:dyDescent="0.2">
      <c r="A368" s="47" t="s">
        <v>569</v>
      </c>
      <c r="B368" s="38" t="s">
        <v>72</v>
      </c>
      <c r="C368" s="38" t="s">
        <v>59</v>
      </c>
      <c r="D368" s="17">
        <v>24</v>
      </c>
      <c r="E368" s="17">
        <v>5</v>
      </c>
      <c r="F368" s="17">
        <v>6</v>
      </c>
      <c r="G368" s="17">
        <v>11</v>
      </c>
      <c r="H368" s="33"/>
      <c r="I368" s="42">
        <f>VLOOKUP($A368,Skaters!$A1:$L623,7,FALSE)</f>
        <v>45</v>
      </c>
      <c r="J368" s="33">
        <f>VLOOKUP($A368,Skaters!$A1:$L623,10,FALSE)</f>
        <v>6.6346505178345003</v>
      </c>
      <c r="K368" s="33">
        <f>VLOOKUP($A368,Skaters!$A1:$L623,11,FALSE)</f>
        <v>7.8553482176185696</v>
      </c>
      <c r="L368" s="33">
        <f>VLOOKUP($A368,Skaters!$A1:$L623,12,FALSE)</f>
        <v>14.489998735453099</v>
      </c>
      <c r="M368" s="33"/>
      <c r="N368" s="17">
        <f t="shared" si="20"/>
        <v>69</v>
      </c>
      <c r="O368" s="33">
        <f t="shared" si="21"/>
        <v>11.634650517834501</v>
      </c>
      <c r="P368" s="33">
        <f t="shared" si="22"/>
        <v>13.85534821761857</v>
      </c>
      <c r="Q368" s="33">
        <f t="shared" si="23"/>
        <v>25.489998735453099</v>
      </c>
    </row>
    <row r="369" spans="1:17" ht="21.25" customHeight="1" x14ac:dyDescent="0.15">
      <c r="A369" s="37" t="s">
        <v>517</v>
      </c>
      <c r="B369" s="38" t="s">
        <v>153</v>
      </c>
      <c r="C369" s="38" t="s">
        <v>60</v>
      </c>
      <c r="D369" s="17">
        <v>42</v>
      </c>
      <c r="E369" s="17">
        <v>4</v>
      </c>
      <c r="F369" s="17">
        <v>9</v>
      </c>
      <c r="G369" s="17">
        <v>13</v>
      </c>
      <c r="H369" s="33"/>
      <c r="I369" s="42">
        <f>VLOOKUP($A369,Skaters!$A1:$L623,7,FALSE)</f>
        <v>40</v>
      </c>
      <c r="J369" s="33">
        <f>VLOOKUP($A369,Skaters!$A1:$L623,10,FALSE)</f>
        <v>4.8568733571509997</v>
      </c>
      <c r="K369" s="33">
        <f>VLOOKUP($A369,Skaters!$A1:$L623,11,FALSE)</f>
        <v>7.4841347448494799</v>
      </c>
      <c r="L369" s="33">
        <f>VLOOKUP($A369,Skaters!$A1:$L623,12,FALSE)</f>
        <v>12.341008102000499</v>
      </c>
      <c r="M369" s="33"/>
      <c r="N369" s="17">
        <f t="shared" si="20"/>
        <v>82</v>
      </c>
      <c r="O369" s="33">
        <f t="shared" si="21"/>
        <v>8.8568733571509988</v>
      </c>
      <c r="P369" s="33">
        <f t="shared" si="22"/>
        <v>16.484134744849481</v>
      </c>
      <c r="Q369" s="33">
        <f t="shared" si="23"/>
        <v>25.341008102000501</v>
      </c>
    </row>
    <row r="370" spans="1:17" ht="21.25" customHeight="1" x14ac:dyDescent="0.15">
      <c r="A370" s="44" t="s">
        <v>358</v>
      </c>
      <c r="B370" s="45" t="s">
        <v>135</v>
      </c>
      <c r="C370" s="45" t="s">
        <v>73</v>
      </c>
      <c r="D370" s="17">
        <v>11</v>
      </c>
      <c r="E370" s="17">
        <v>3</v>
      </c>
      <c r="F370" s="17">
        <v>3</v>
      </c>
      <c r="G370" s="17">
        <v>6</v>
      </c>
      <c r="H370" s="33"/>
      <c r="I370" s="42">
        <f>VLOOKUP($A370,Skaters!$A1:$L623,7,FALSE)</f>
        <v>40</v>
      </c>
      <c r="J370" s="33">
        <f>VLOOKUP($A370,Skaters!$A1:$L623,10,FALSE)</f>
        <v>8.5716666169635598</v>
      </c>
      <c r="K370" s="33">
        <f>VLOOKUP($A370,Skaters!$A1:$L623,11,FALSE)</f>
        <v>10.635871590247801</v>
      </c>
      <c r="L370" s="33">
        <f>VLOOKUP($A370,Skaters!$A1:$L623,12,FALSE)</f>
        <v>19.207538207211499</v>
      </c>
      <c r="M370" s="33"/>
      <c r="N370" s="17">
        <f t="shared" si="20"/>
        <v>51</v>
      </c>
      <c r="O370" s="33">
        <f t="shared" si="21"/>
        <v>11.57166661696356</v>
      </c>
      <c r="P370" s="33">
        <f t="shared" si="22"/>
        <v>13.635871590247801</v>
      </c>
      <c r="Q370" s="33">
        <f t="shared" si="23"/>
        <v>25.207538207211499</v>
      </c>
    </row>
    <row r="371" spans="1:17" ht="21.25" customHeight="1" x14ac:dyDescent="0.15">
      <c r="A371" s="44" t="s">
        <v>409</v>
      </c>
      <c r="B371" s="45" t="s">
        <v>151</v>
      </c>
      <c r="C371" s="45" t="s">
        <v>84</v>
      </c>
      <c r="D371" s="17">
        <v>27</v>
      </c>
      <c r="E371" s="17">
        <v>2</v>
      </c>
      <c r="F371" s="17">
        <v>8</v>
      </c>
      <c r="G371" s="17">
        <v>10</v>
      </c>
      <c r="H371" s="33"/>
      <c r="I371" s="42">
        <f>VLOOKUP($A371,Skaters!$A1:$L623,7,FALSE)</f>
        <v>42</v>
      </c>
      <c r="J371" s="33">
        <f>VLOOKUP($A371,Skaters!$A1:$L623,10,FALSE)</f>
        <v>2.5990284907672199</v>
      </c>
      <c r="K371" s="33">
        <f>VLOOKUP($A371,Skaters!$A1:$L623,11,FALSE)</f>
        <v>12.5643382645291</v>
      </c>
      <c r="L371" s="33">
        <f>VLOOKUP($A371,Skaters!$A1:$L623,12,FALSE)</f>
        <v>15.1633667552963</v>
      </c>
      <c r="M371" s="33"/>
      <c r="N371" s="17">
        <f t="shared" si="20"/>
        <v>69</v>
      </c>
      <c r="O371" s="33">
        <f t="shared" si="21"/>
        <v>4.5990284907672194</v>
      </c>
      <c r="P371" s="33">
        <f t="shared" si="22"/>
        <v>20.564338264529098</v>
      </c>
      <c r="Q371" s="33">
        <f t="shared" si="23"/>
        <v>25.163366755296302</v>
      </c>
    </row>
    <row r="372" spans="1:17" ht="21.25" customHeight="1" x14ac:dyDescent="0.15">
      <c r="A372" s="44" t="s">
        <v>461</v>
      </c>
      <c r="B372" s="48" t="s">
        <v>186</v>
      </c>
      <c r="C372" s="48" t="s">
        <v>103</v>
      </c>
      <c r="D372" s="17">
        <v>27</v>
      </c>
      <c r="E372" s="17">
        <v>3</v>
      </c>
      <c r="F372" s="17">
        <v>6</v>
      </c>
      <c r="G372" s="17">
        <v>9</v>
      </c>
      <c r="H372" s="33"/>
      <c r="I372" s="42">
        <f>VLOOKUP($A372,Skaters!$A1:$L623,7,FALSE)</f>
        <v>41</v>
      </c>
      <c r="J372" s="33">
        <f>VLOOKUP($A372,Skaters!$A1:$L623,10,FALSE)</f>
        <v>7.1314487751181597</v>
      </c>
      <c r="K372" s="33">
        <f>VLOOKUP($A372,Skaters!$A1:$L623,11,FALSE)</f>
        <v>9.0184402162850397</v>
      </c>
      <c r="L372" s="33">
        <f>VLOOKUP($A372,Skaters!$A1:$L623,12,FALSE)</f>
        <v>16.149888991403198</v>
      </c>
      <c r="M372" s="33"/>
      <c r="N372" s="17">
        <f t="shared" si="20"/>
        <v>68</v>
      </c>
      <c r="O372" s="33">
        <f t="shared" si="21"/>
        <v>10.131448775118159</v>
      </c>
      <c r="P372" s="33">
        <f t="shared" si="22"/>
        <v>15.01844021628504</v>
      </c>
      <c r="Q372" s="33">
        <f t="shared" si="23"/>
        <v>25.149888991403198</v>
      </c>
    </row>
    <row r="373" spans="1:17" ht="21.25" customHeight="1" x14ac:dyDescent="0.2">
      <c r="A373" s="47" t="s">
        <v>510</v>
      </c>
      <c r="B373" s="38" t="s">
        <v>70</v>
      </c>
      <c r="C373" s="38" t="s">
        <v>73</v>
      </c>
      <c r="D373" s="17">
        <v>42</v>
      </c>
      <c r="E373" s="17">
        <v>7</v>
      </c>
      <c r="F373" s="17">
        <v>5</v>
      </c>
      <c r="G373" s="17">
        <v>12</v>
      </c>
      <c r="H373" s="33"/>
      <c r="I373" s="42">
        <f>VLOOKUP($A373,Skaters!$A1:$L623,7,FALSE)</f>
        <v>39</v>
      </c>
      <c r="J373" s="33">
        <f>VLOOKUP($A373,Skaters!$A1:$L623,10,FALSE)</f>
        <v>5.25595919729661</v>
      </c>
      <c r="K373" s="33">
        <f>VLOOKUP($A373,Skaters!$A1:$L623,11,FALSE)</f>
        <v>7.8800975412709704</v>
      </c>
      <c r="L373" s="33">
        <f>VLOOKUP($A373,Skaters!$A1:$L623,12,FALSE)</f>
        <v>13.1360567385676</v>
      </c>
      <c r="M373" s="33"/>
      <c r="N373" s="17">
        <f t="shared" si="20"/>
        <v>81</v>
      </c>
      <c r="O373" s="33">
        <f t="shared" si="21"/>
        <v>12.25595919729661</v>
      </c>
      <c r="P373" s="33">
        <f t="shared" si="22"/>
        <v>12.88009754127097</v>
      </c>
      <c r="Q373" s="33">
        <f t="shared" si="23"/>
        <v>25.1360567385676</v>
      </c>
    </row>
    <row r="374" spans="1:17" ht="21.25" customHeight="1" x14ac:dyDescent="0.15">
      <c r="A374" s="44" t="s">
        <v>373</v>
      </c>
      <c r="B374" s="48" t="s">
        <v>216</v>
      </c>
      <c r="C374" s="48" t="s">
        <v>73</v>
      </c>
      <c r="D374" s="17">
        <v>23</v>
      </c>
      <c r="E374" s="17">
        <v>2</v>
      </c>
      <c r="F374" s="17">
        <v>4</v>
      </c>
      <c r="G374" s="17">
        <v>6</v>
      </c>
      <c r="H374" s="33"/>
      <c r="I374" s="42">
        <f>VLOOKUP($A374,Skaters!$A1:$L623,7,FALSE)</f>
        <v>39</v>
      </c>
      <c r="J374" s="33">
        <f>VLOOKUP($A374,Skaters!$A1:$L623,10,FALSE)</f>
        <v>8.4242756402410706</v>
      </c>
      <c r="K374" s="33">
        <f>VLOOKUP($A374,Skaters!$A1:$L623,11,FALSE)</f>
        <v>10.6743967690578</v>
      </c>
      <c r="L374" s="33">
        <f>VLOOKUP($A374,Skaters!$A1:$L623,12,FALSE)</f>
        <v>19.098672409298899</v>
      </c>
      <c r="M374" s="33"/>
      <c r="N374" s="17">
        <f t="shared" si="20"/>
        <v>62</v>
      </c>
      <c r="O374" s="33">
        <f t="shared" si="21"/>
        <v>10.424275640241071</v>
      </c>
      <c r="P374" s="33">
        <f t="shared" si="22"/>
        <v>14.6743967690578</v>
      </c>
      <c r="Q374" s="33">
        <f t="shared" si="23"/>
        <v>25.098672409298899</v>
      </c>
    </row>
    <row r="375" spans="1:17" ht="21.25" customHeight="1" x14ac:dyDescent="0.15">
      <c r="A375" s="44" t="s">
        <v>532</v>
      </c>
      <c r="B375" s="45" t="s">
        <v>95</v>
      </c>
      <c r="C375" s="45" t="s">
        <v>66</v>
      </c>
      <c r="D375" s="17">
        <v>40</v>
      </c>
      <c r="E375" s="17">
        <v>8</v>
      </c>
      <c r="F375" s="17">
        <v>3</v>
      </c>
      <c r="G375" s="17">
        <v>11</v>
      </c>
      <c r="H375" s="33"/>
      <c r="I375" s="42">
        <f>VLOOKUP($A375,Skaters!$A1:$L623,7,FALSE)</f>
        <v>40</v>
      </c>
      <c r="J375" s="33">
        <f>VLOOKUP($A375,Skaters!$A1:$L623,10,FALSE)</f>
        <v>8.3999768416715597</v>
      </c>
      <c r="K375" s="33">
        <f>VLOOKUP($A375,Skaters!$A1:$L623,11,FALSE)</f>
        <v>5.6282554061637997</v>
      </c>
      <c r="L375" s="33">
        <f>VLOOKUP($A375,Skaters!$A1:$L623,12,FALSE)</f>
        <v>14.0282322478353</v>
      </c>
      <c r="M375" s="33"/>
      <c r="N375" s="17">
        <f t="shared" si="20"/>
        <v>80</v>
      </c>
      <c r="O375" s="33">
        <f t="shared" si="21"/>
        <v>16.39997684167156</v>
      </c>
      <c r="P375" s="33">
        <f t="shared" si="22"/>
        <v>8.6282554061637988</v>
      </c>
      <c r="Q375" s="33">
        <f t="shared" si="23"/>
        <v>25.028232247835298</v>
      </c>
    </row>
    <row r="376" spans="1:17" ht="21.25" customHeight="1" x14ac:dyDescent="0.15">
      <c r="A376" s="44" t="s">
        <v>575</v>
      </c>
      <c r="B376" s="48" t="s">
        <v>72</v>
      </c>
      <c r="C376" s="48" t="s">
        <v>84</v>
      </c>
      <c r="D376" s="17">
        <v>36</v>
      </c>
      <c r="E376" s="17">
        <v>3</v>
      </c>
      <c r="F376" s="17">
        <v>11</v>
      </c>
      <c r="G376" s="17">
        <v>14</v>
      </c>
      <c r="H376" s="33"/>
      <c r="I376" s="42">
        <f>VLOOKUP($A376,Skaters!$A1:$L623,7,FALSE)</f>
        <v>45</v>
      </c>
      <c r="J376" s="33">
        <f>VLOOKUP($A376,Skaters!$A1:$L623,10,FALSE)</f>
        <v>2.1282214926671998</v>
      </c>
      <c r="K376" s="33">
        <f>VLOOKUP($A376,Skaters!$A1:$L623,11,FALSE)</f>
        <v>8.8456846558650799</v>
      </c>
      <c r="L376" s="33">
        <f>VLOOKUP($A376,Skaters!$A1:$L623,12,FALSE)</f>
        <v>10.973906148532301</v>
      </c>
      <c r="M376" s="33"/>
      <c r="N376" s="17">
        <f t="shared" si="20"/>
        <v>81</v>
      </c>
      <c r="O376" s="33">
        <f t="shared" si="21"/>
        <v>5.1282214926671994</v>
      </c>
      <c r="P376" s="33">
        <f t="shared" si="22"/>
        <v>19.845684655865078</v>
      </c>
      <c r="Q376" s="33">
        <f t="shared" si="23"/>
        <v>24.973906148532301</v>
      </c>
    </row>
    <row r="377" spans="1:17" ht="21.25" customHeight="1" x14ac:dyDescent="0.15">
      <c r="A377" s="44" t="s">
        <v>463</v>
      </c>
      <c r="B377" s="45" t="s">
        <v>74</v>
      </c>
      <c r="C377" s="45" t="s">
        <v>60</v>
      </c>
      <c r="D377" s="17">
        <v>35</v>
      </c>
      <c r="E377" s="17">
        <v>3</v>
      </c>
      <c r="F377" s="17">
        <v>8</v>
      </c>
      <c r="G377" s="17">
        <v>11</v>
      </c>
      <c r="H377" s="33"/>
      <c r="I377" s="42">
        <f>VLOOKUP($A377,Skaters!$A1:$L623,7,FALSE)</f>
        <v>41</v>
      </c>
      <c r="J377" s="33">
        <f>VLOOKUP($A377,Skaters!$A1:$L623,10,FALSE)</f>
        <v>5.5402471023036499</v>
      </c>
      <c r="K377" s="33">
        <f>VLOOKUP($A377,Skaters!$A1:$L623,11,FALSE)</f>
        <v>8.4113443227738092</v>
      </c>
      <c r="L377" s="33">
        <f>VLOOKUP($A377,Skaters!$A1:$L623,12,FALSE)</f>
        <v>13.951591425077501</v>
      </c>
      <c r="M377" s="33"/>
      <c r="N377" s="17">
        <f t="shared" si="20"/>
        <v>76</v>
      </c>
      <c r="O377" s="33">
        <f t="shared" si="21"/>
        <v>8.540247102303649</v>
      </c>
      <c r="P377" s="33">
        <f t="shared" si="22"/>
        <v>16.411344322773807</v>
      </c>
      <c r="Q377" s="33">
        <f t="shared" si="23"/>
        <v>24.951591425077503</v>
      </c>
    </row>
    <row r="378" spans="1:17" ht="21.25" customHeight="1" x14ac:dyDescent="0.15">
      <c r="A378" s="37" t="s">
        <v>483</v>
      </c>
      <c r="B378" s="38" t="s">
        <v>95</v>
      </c>
      <c r="C378" s="38" t="s">
        <v>103</v>
      </c>
      <c r="D378" s="17">
        <v>38</v>
      </c>
      <c r="E378" s="17">
        <v>4</v>
      </c>
      <c r="F378" s="17">
        <v>7</v>
      </c>
      <c r="G378" s="17">
        <v>11</v>
      </c>
      <c r="H378" s="33"/>
      <c r="I378" s="42">
        <f>VLOOKUP($A378,Skaters!$A1:$L623,7,FALSE)</f>
        <v>40</v>
      </c>
      <c r="J378" s="33">
        <f>VLOOKUP($A378,Skaters!$A1:$L623,10,FALSE)</f>
        <v>5.8433735702982403</v>
      </c>
      <c r="K378" s="33">
        <f>VLOOKUP($A378,Skaters!$A1:$L623,11,FALSE)</f>
        <v>8.0774099599672002</v>
      </c>
      <c r="L378" s="33">
        <f>VLOOKUP($A378,Skaters!$A1:$L623,12,FALSE)</f>
        <v>13.920783530265499</v>
      </c>
      <c r="M378" s="33"/>
      <c r="N378" s="17">
        <f t="shared" si="20"/>
        <v>78</v>
      </c>
      <c r="O378" s="33">
        <f t="shared" si="21"/>
        <v>9.8433735702982403</v>
      </c>
      <c r="P378" s="33">
        <f t="shared" si="22"/>
        <v>15.0774099599672</v>
      </c>
      <c r="Q378" s="33">
        <f t="shared" si="23"/>
        <v>24.920783530265499</v>
      </c>
    </row>
    <row r="379" spans="1:17" ht="21.25" customHeight="1" x14ac:dyDescent="0.2">
      <c r="A379" s="47" t="s">
        <v>379</v>
      </c>
      <c r="B379" s="38" t="s">
        <v>69</v>
      </c>
      <c r="C379" s="38" t="s">
        <v>84</v>
      </c>
      <c r="D379" s="17">
        <v>32</v>
      </c>
      <c r="E379" s="17">
        <v>4</v>
      </c>
      <c r="F379" s="17">
        <v>5</v>
      </c>
      <c r="G379" s="17">
        <v>9</v>
      </c>
      <c r="H379" s="33"/>
      <c r="I379" s="42">
        <f>VLOOKUP($A379,Skaters!$A1:$L623,7,FALSE)</f>
        <v>44</v>
      </c>
      <c r="J379" s="33">
        <f>VLOOKUP($A379,Skaters!$A1:$L623,10,FALSE)</f>
        <v>2.5854159105571002</v>
      </c>
      <c r="K379" s="33">
        <f>VLOOKUP($A379,Skaters!$A1:$L623,11,FALSE)</f>
        <v>13.329333011075899</v>
      </c>
      <c r="L379" s="33">
        <f>VLOOKUP($A379,Skaters!$A1:$L623,12,FALSE)</f>
        <v>15.914748921633</v>
      </c>
      <c r="M379" s="33"/>
      <c r="N379" s="17">
        <f t="shared" si="20"/>
        <v>76</v>
      </c>
      <c r="O379" s="33">
        <f t="shared" si="21"/>
        <v>6.5854159105571002</v>
      </c>
      <c r="P379" s="33">
        <f t="shared" si="22"/>
        <v>18.329333011075899</v>
      </c>
      <c r="Q379" s="33">
        <f t="shared" si="23"/>
        <v>24.914748921632999</v>
      </c>
    </row>
    <row r="380" spans="1:17" ht="21.25" customHeight="1" x14ac:dyDescent="0.15">
      <c r="A380" s="44" t="s">
        <v>499</v>
      </c>
      <c r="B380" s="48" t="s">
        <v>72</v>
      </c>
      <c r="C380" s="48" t="s">
        <v>59</v>
      </c>
      <c r="D380" s="17">
        <v>37</v>
      </c>
      <c r="E380" s="17">
        <v>5</v>
      </c>
      <c r="F380" s="17">
        <v>6</v>
      </c>
      <c r="G380" s="17">
        <v>11</v>
      </c>
      <c r="H380" s="33"/>
      <c r="I380" s="42">
        <f>VLOOKUP($A380,Skaters!$A1:$L623,7,FALSE)</f>
        <v>45</v>
      </c>
      <c r="J380" s="33">
        <f>VLOOKUP($A380,Skaters!$A1:$L623,10,FALSE)</f>
        <v>6.9135723891643499</v>
      </c>
      <c r="K380" s="33">
        <f>VLOOKUP($A380,Skaters!$A1:$L623,11,FALSE)</f>
        <v>6.9524016879497896</v>
      </c>
      <c r="L380" s="33">
        <f>VLOOKUP($A380,Skaters!$A1:$L623,12,FALSE)</f>
        <v>13.865974077114201</v>
      </c>
      <c r="M380" s="33"/>
      <c r="N380" s="17">
        <f t="shared" si="20"/>
        <v>82</v>
      </c>
      <c r="O380" s="33">
        <f t="shared" si="21"/>
        <v>11.913572389164351</v>
      </c>
      <c r="P380" s="33">
        <f t="shared" si="22"/>
        <v>12.95240168794979</v>
      </c>
      <c r="Q380" s="33">
        <f t="shared" si="23"/>
        <v>24.865974077114203</v>
      </c>
    </row>
    <row r="381" spans="1:17" ht="21.25" customHeight="1" x14ac:dyDescent="0.15">
      <c r="A381" s="44" t="s">
        <v>449</v>
      </c>
      <c r="B381" s="45" t="s">
        <v>98</v>
      </c>
      <c r="C381" s="45" t="s">
        <v>59</v>
      </c>
      <c r="D381" s="17">
        <v>35</v>
      </c>
      <c r="E381" s="17">
        <v>5</v>
      </c>
      <c r="F381" s="17">
        <v>4</v>
      </c>
      <c r="G381" s="17">
        <v>9</v>
      </c>
      <c r="H381" s="33"/>
      <c r="I381" s="42">
        <f>VLOOKUP($A381,Skaters!$A1:$L623,7,FALSE)</f>
        <v>47</v>
      </c>
      <c r="J381" s="33">
        <f>VLOOKUP($A381,Skaters!$A1:$L623,10,FALSE)</f>
        <v>6.3532893845642597</v>
      </c>
      <c r="K381" s="33">
        <f>VLOOKUP($A381,Skaters!$A1:$L623,11,FALSE)</f>
        <v>9.3375180680618808</v>
      </c>
      <c r="L381" s="33">
        <f>VLOOKUP($A381,Skaters!$A1:$L623,12,FALSE)</f>
        <v>15.690807452626199</v>
      </c>
      <c r="M381" s="33"/>
      <c r="N381" s="17">
        <f t="shared" si="20"/>
        <v>82</v>
      </c>
      <c r="O381" s="33">
        <f t="shared" si="21"/>
        <v>11.35328938456426</v>
      </c>
      <c r="P381" s="33">
        <f t="shared" si="22"/>
        <v>13.337518068061881</v>
      </c>
      <c r="Q381" s="33">
        <f t="shared" si="23"/>
        <v>24.690807452626199</v>
      </c>
    </row>
    <row r="382" spans="1:17" ht="21.25" customHeight="1" x14ac:dyDescent="0.15">
      <c r="A382" s="44" t="s">
        <v>530</v>
      </c>
      <c r="B382" s="48" t="s">
        <v>170</v>
      </c>
      <c r="C382" s="48" t="s">
        <v>59</v>
      </c>
      <c r="D382" s="17">
        <v>40</v>
      </c>
      <c r="E382" s="17">
        <v>3</v>
      </c>
      <c r="F382" s="17">
        <v>8</v>
      </c>
      <c r="G382" s="17">
        <v>11</v>
      </c>
      <c r="H382" s="33"/>
      <c r="I382" s="42">
        <f>VLOOKUP($A382,Skaters!$A1:$L623,7,FALSE)</f>
        <v>42</v>
      </c>
      <c r="J382" s="33">
        <f>VLOOKUP($A382,Skaters!$A1:$L623,10,FALSE)</f>
        <v>5.6407514539004602</v>
      </c>
      <c r="K382" s="33">
        <f>VLOOKUP($A382,Skaters!$A1:$L623,11,FALSE)</f>
        <v>7.9239406224918199</v>
      </c>
      <c r="L382" s="33">
        <f>VLOOKUP($A382,Skaters!$A1:$L623,12,FALSE)</f>
        <v>13.5646920763923</v>
      </c>
      <c r="M382" s="33"/>
      <c r="N382" s="17">
        <f t="shared" si="20"/>
        <v>82</v>
      </c>
      <c r="O382" s="33">
        <f t="shared" si="21"/>
        <v>8.6407514539004602</v>
      </c>
      <c r="P382" s="33">
        <f t="shared" si="22"/>
        <v>15.92394062249182</v>
      </c>
      <c r="Q382" s="33">
        <f t="shared" si="23"/>
        <v>24.564692076392298</v>
      </c>
    </row>
    <row r="383" spans="1:17" ht="21.25" customHeight="1" x14ac:dyDescent="0.2">
      <c r="A383" s="47" t="s">
        <v>429</v>
      </c>
      <c r="B383" s="38" t="s">
        <v>83</v>
      </c>
      <c r="C383" s="38" t="s">
        <v>84</v>
      </c>
      <c r="D383" s="17">
        <v>28</v>
      </c>
      <c r="E383" s="17">
        <v>5</v>
      </c>
      <c r="F383" s="17">
        <v>6</v>
      </c>
      <c r="G383" s="17">
        <v>11</v>
      </c>
      <c r="H383" s="33"/>
      <c r="I383" s="42">
        <f>VLOOKUP($A383,Skaters!$A1:$L623,7,FALSE)</f>
        <v>41</v>
      </c>
      <c r="J383" s="33">
        <f>VLOOKUP($A383,Skaters!$A1:$L623,10,FALSE)</f>
        <v>4.1354089449074198</v>
      </c>
      <c r="K383" s="33">
        <f>VLOOKUP($A383,Skaters!$A1:$L623,11,FALSE)</f>
        <v>9.3501079399039906</v>
      </c>
      <c r="L383" s="33">
        <f>VLOOKUP($A383,Skaters!$A1:$L623,12,FALSE)</f>
        <v>13.4855168848114</v>
      </c>
      <c r="M383" s="33"/>
      <c r="N383" s="17">
        <f t="shared" si="20"/>
        <v>69</v>
      </c>
      <c r="O383" s="33">
        <f t="shared" si="21"/>
        <v>9.1354089449074198</v>
      </c>
      <c r="P383" s="33">
        <f t="shared" si="22"/>
        <v>15.350107939903991</v>
      </c>
      <c r="Q383" s="33">
        <f t="shared" si="23"/>
        <v>24.4855168848114</v>
      </c>
    </row>
    <row r="384" spans="1:17" ht="21.25" customHeight="1" x14ac:dyDescent="0.15">
      <c r="A384" s="44" t="s">
        <v>494</v>
      </c>
      <c r="B384" s="45" t="s">
        <v>186</v>
      </c>
      <c r="C384" s="45" t="s">
        <v>59</v>
      </c>
      <c r="D384" s="17">
        <v>37</v>
      </c>
      <c r="E384" s="17">
        <v>3</v>
      </c>
      <c r="F384" s="17">
        <v>8</v>
      </c>
      <c r="G384" s="17">
        <v>11</v>
      </c>
      <c r="H384" s="33"/>
      <c r="I384" s="42">
        <f>VLOOKUP($A384,Skaters!$A1:$L623,7,FALSE)</f>
        <v>41</v>
      </c>
      <c r="J384" s="33">
        <f>VLOOKUP($A384,Skaters!$A1:$L623,10,FALSE)</f>
        <v>4.6916618342802598</v>
      </c>
      <c r="K384" s="33">
        <f>VLOOKUP($A384,Skaters!$A1:$L623,11,FALSE)</f>
        <v>8.7365810089064002</v>
      </c>
      <c r="L384" s="33">
        <f>VLOOKUP($A384,Skaters!$A1:$L623,12,FALSE)</f>
        <v>13.428242843186601</v>
      </c>
      <c r="M384" s="33"/>
      <c r="N384" s="17">
        <f t="shared" si="20"/>
        <v>78</v>
      </c>
      <c r="O384" s="33">
        <f t="shared" si="21"/>
        <v>7.6916618342802598</v>
      </c>
      <c r="P384" s="33">
        <f t="shared" si="22"/>
        <v>16.736581008906398</v>
      </c>
      <c r="Q384" s="33">
        <f t="shared" si="23"/>
        <v>24.428242843186602</v>
      </c>
    </row>
    <row r="385" spans="1:17" ht="21.25" customHeight="1" x14ac:dyDescent="0.15">
      <c r="A385" s="44" t="s">
        <v>328</v>
      </c>
      <c r="B385" s="45" t="s">
        <v>151</v>
      </c>
      <c r="C385" s="45" t="s">
        <v>63</v>
      </c>
      <c r="D385" s="17">
        <v>29</v>
      </c>
      <c r="E385" s="17">
        <v>1</v>
      </c>
      <c r="F385" s="17">
        <v>7</v>
      </c>
      <c r="G385" s="17">
        <v>8</v>
      </c>
      <c r="H385" s="33"/>
      <c r="I385" s="42">
        <f>VLOOKUP($A385,Skaters!$A1:$L623,7,FALSE)</f>
        <v>42</v>
      </c>
      <c r="J385" s="33">
        <f>VLOOKUP($A385,Skaters!$A1:$L623,10,FALSE)</f>
        <v>5.5405518247230496</v>
      </c>
      <c r="K385" s="33">
        <f>VLOOKUP($A385,Skaters!$A1:$L623,11,FALSE)</f>
        <v>10.883420398103199</v>
      </c>
      <c r="L385" s="33">
        <f>VLOOKUP($A385,Skaters!$A1:$L623,12,FALSE)</f>
        <v>16.423972222826201</v>
      </c>
      <c r="M385" s="33"/>
      <c r="N385" s="17">
        <f t="shared" si="20"/>
        <v>71</v>
      </c>
      <c r="O385" s="33">
        <f t="shared" si="21"/>
        <v>6.5405518247230496</v>
      </c>
      <c r="P385" s="33">
        <f t="shared" si="22"/>
        <v>17.883420398103198</v>
      </c>
      <c r="Q385" s="33">
        <f t="shared" si="23"/>
        <v>24.423972222826201</v>
      </c>
    </row>
    <row r="386" spans="1:17" ht="21.25" customHeight="1" x14ac:dyDescent="0.15">
      <c r="A386" s="44" t="s">
        <v>469</v>
      </c>
      <c r="B386" s="48" t="s">
        <v>98</v>
      </c>
      <c r="C386" s="48" t="s">
        <v>66</v>
      </c>
      <c r="D386" s="17">
        <v>35</v>
      </c>
      <c r="E386" s="17">
        <v>7</v>
      </c>
      <c r="F386" s="17">
        <v>3</v>
      </c>
      <c r="G386" s="17">
        <v>10</v>
      </c>
      <c r="H386" s="33"/>
      <c r="I386" s="42">
        <f>VLOOKUP($A386,Skaters!$A1:$L623,7,FALSE)</f>
        <v>47</v>
      </c>
      <c r="J386" s="33">
        <f>VLOOKUP($A386,Skaters!$A1:$L623,10,FALSE)</f>
        <v>8.3526409664957804</v>
      </c>
      <c r="K386" s="33">
        <f>VLOOKUP($A386,Skaters!$A1:$L623,11,FALSE)</f>
        <v>6.0191370439909599</v>
      </c>
      <c r="L386" s="33">
        <f>VLOOKUP($A386,Skaters!$A1:$L623,12,FALSE)</f>
        <v>14.3717780104868</v>
      </c>
      <c r="M386" s="33"/>
      <c r="N386" s="17">
        <f t="shared" ref="N386:N449" si="24">I386+D386</f>
        <v>82</v>
      </c>
      <c r="O386" s="33">
        <f t="shared" ref="O386:O449" si="25">J386+E386</f>
        <v>15.35264096649578</v>
      </c>
      <c r="P386" s="33">
        <f t="shared" ref="P386:P449" si="26">K386+F386</f>
        <v>9.0191370439909591</v>
      </c>
      <c r="Q386" s="33">
        <f t="shared" ref="Q386:Q449" si="27">L386+G386</f>
        <v>24.3717780104868</v>
      </c>
    </row>
    <row r="387" spans="1:17" ht="21.25" customHeight="1" x14ac:dyDescent="0.15">
      <c r="A387" s="44" t="s">
        <v>441</v>
      </c>
      <c r="B387" s="48" t="s">
        <v>135</v>
      </c>
      <c r="C387" s="48" t="s">
        <v>84</v>
      </c>
      <c r="D387" s="17">
        <v>42</v>
      </c>
      <c r="E387" s="17">
        <v>0</v>
      </c>
      <c r="F387" s="17">
        <v>13</v>
      </c>
      <c r="G387" s="17">
        <v>13</v>
      </c>
      <c r="H387" s="33"/>
      <c r="I387" s="42">
        <f>VLOOKUP($A387,Skaters!$A1:$L623,7,FALSE)</f>
        <v>40</v>
      </c>
      <c r="J387" s="33">
        <f>VLOOKUP($A387,Skaters!$A1:$L623,10,FALSE)</f>
        <v>1.54006028539585</v>
      </c>
      <c r="K387" s="33">
        <f>VLOOKUP($A387,Skaters!$A1:$L623,11,FALSE)</f>
        <v>9.7021277498070404</v>
      </c>
      <c r="L387" s="33">
        <f>VLOOKUP($A387,Skaters!$A1:$L623,12,FALSE)</f>
        <v>11.242188035202799</v>
      </c>
      <c r="M387" s="33"/>
      <c r="N387" s="17">
        <f t="shared" si="24"/>
        <v>82</v>
      </c>
      <c r="O387" s="33">
        <f t="shared" si="25"/>
        <v>1.54006028539585</v>
      </c>
      <c r="P387" s="33">
        <f t="shared" si="26"/>
        <v>22.70212774980704</v>
      </c>
      <c r="Q387" s="33">
        <f t="shared" si="27"/>
        <v>24.242188035202801</v>
      </c>
    </row>
    <row r="388" spans="1:17" ht="21.25" customHeight="1" x14ac:dyDescent="0.15">
      <c r="A388" s="44" t="s">
        <v>444</v>
      </c>
      <c r="B388" s="45" t="s">
        <v>135</v>
      </c>
      <c r="C388" s="45" t="s">
        <v>73</v>
      </c>
      <c r="D388" s="17">
        <v>41</v>
      </c>
      <c r="E388" s="17">
        <v>7</v>
      </c>
      <c r="F388" s="17">
        <v>5</v>
      </c>
      <c r="G388" s="17">
        <v>12</v>
      </c>
      <c r="H388" s="33"/>
      <c r="I388" s="42">
        <f>VLOOKUP($A388,Skaters!$A1:$L623,7,FALSE)</f>
        <v>40</v>
      </c>
      <c r="J388" s="33">
        <f>VLOOKUP($A388,Skaters!$A1:$L623,10,FALSE)</f>
        <v>6.5505919354082804</v>
      </c>
      <c r="K388" s="33">
        <f>VLOOKUP($A388,Skaters!$A1:$L623,11,FALSE)</f>
        <v>5.6529127201275999</v>
      </c>
      <c r="L388" s="33">
        <f>VLOOKUP($A388,Skaters!$A1:$L623,12,FALSE)</f>
        <v>12.203504655535999</v>
      </c>
      <c r="M388" s="33"/>
      <c r="N388" s="17">
        <f t="shared" si="24"/>
        <v>81</v>
      </c>
      <c r="O388" s="33">
        <f t="shared" si="25"/>
        <v>13.550591935408281</v>
      </c>
      <c r="P388" s="33">
        <f t="shared" si="26"/>
        <v>10.652912720127599</v>
      </c>
      <c r="Q388" s="33">
        <f t="shared" si="27"/>
        <v>24.203504655536001</v>
      </c>
    </row>
    <row r="389" spans="1:17" ht="21.25" customHeight="1" x14ac:dyDescent="0.15">
      <c r="A389" s="44" t="s">
        <v>468</v>
      </c>
      <c r="B389" s="45" t="s">
        <v>216</v>
      </c>
      <c r="C389" s="45" t="s">
        <v>59</v>
      </c>
      <c r="D389" s="17">
        <v>37</v>
      </c>
      <c r="E389" s="17">
        <v>6</v>
      </c>
      <c r="F389" s="17">
        <v>4</v>
      </c>
      <c r="G389" s="17">
        <v>10</v>
      </c>
      <c r="H389" s="33"/>
      <c r="I389" s="42">
        <f>VLOOKUP($A389,Skaters!$A1:$L623,7,FALSE)</f>
        <v>39</v>
      </c>
      <c r="J389" s="33">
        <f>VLOOKUP($A389,Skaters!$A1:$L623,10,FALSE)</f>
        <v>7.1688955802763799</v>
      </c>
      <c r="K389" s="33">
        <f>VLOOKUP($A389,Skaters!$A1:$L623,11,FALSE)</f>
        <v>6.9991908686490598</v>
      </c>
      <c r="L389" s="33">
        <f>VLOOKUP($A389,Skaters!$A1:$L623,12,FALSE)</f>
        <v>14.1680864489255</v>
      </c>
      <c r="M389" s="33"/>
      <c r="N389" s="17">
        <f t="shared" si="24"/>
        <v>76</v>
      </c>
      <c r="O389" s="33">
        <f t="shared" si="25"/>
        <v>13.168895580276381</v>
      </c>
      <c r="P389" s="33">
        <f t="shared" si="26"/>
        <v>10.999190868649059</v>
      </c>
      <c r="Q389" s="33">
        <f t="shared" si="27"/>
        <v>24.1680864489255</v>
      </c>
    </row>
    <row r="390" spans="1:17" ht="21.25" customHeight="1" x14ac:dyDescent="0.15">
      <c r="A390" s="44" t="s">
        <v>514</v>
      </c>
      <c r="B390" s="48" t="s">
        <v>216</v>
      </c>
      <c r="C390" s="48" t="s">
        <v>59</v>
      </c>
      <c r="D390" s="17">
        <v>31</v>
      </c>
      <c r="E390" s="17">
        <v>8</v>
      </c>
      <c r="F390" s="17">
        <v>3</v>
      </c>
      <c r="G390" s="17">
        <v>11</v>
      </c>
      <c r="H390" s="33"/>
      <c r="I390" s="42">
        <f>VLOOKUP($A390,Skaters!$A1:$L623,7,FALSE)</f>
        <v>39</v>
      </c>
      <c r="J390" s="33">
        <f>VLOOKUP($A390,Skaters!$A1:$L623,10,FALSE)</f>
        <v>7.7423591257155797</v>
      </c>
      <c r="K390" s="33">
        <f>VLOOKUP($A390,Skaters!$A1:$L623,11,FALSE)</f>
        <v>5.4147908492390302</v>
      </c>
      <c r="L390" s="33">
        <f>VLOOKUP($A390,Skaters!$A1:$L623,12,FALSE)</f>
        <v>13.157149974954599</v>
      </c>
      <c r="M390" s="33"/>
      <c r="N390" s="17">
        <f t="shared" si="24"/>
        <v>70</v>
      </c>
      <c r="O390" s="33">
        <f t="shared" si="25"/>
        <v>15.742359125715581</v>
      </c>
      <c r="P390" s="33">
        <f t="shared" si="26"/>
        <v>8.4147908492390293</v>
      </c>
      <c r="Q390" s="33">
        <f t="shared" si="27"/>
        <v>24.157149974954599</v>
      </c>
    </row>
    <row r="391" spans="1:17" ht="21.25" customHeight="1" x14ac:dyDescent="0.15">
      <c r="A391" s="44" t="s">
        <v>493</v>
      </c>
      <c r="B391" s="48" t="s">
        <v>94</v>
      </c>
      <c r="C391" s="48" t="s">
        <v>59</v>
      </c>
      <c r="D391" s="17">
        <v>38</v>
      </c>
      <c r="E391" s="17">
        <v>2</v>
      </c>
      <c r="F391" s="17">
        <v>9</v>
      </c>
      <c r="G391" s="17">
        <v>11</v>
      </c>
      <c r="H391" s="33"/>
      <c r="I391" s="42">
        <f>VLOOKUP($A391,Skaters!$A1:$L623,7,FALSE)</f>
        <v>44</v>
      </c>
      <c r="J391" s="33">
        <f>VLOOKUP($A391,Skaters!$A1:$L623,10,FALSE)</f>
        <v>4.3559725222866303</v>
      </c>
      <c r="K391" s="33">
        <f>VLOOKUP($A391,Skaters!$A1:$L623,11,FALSE)</f>
        <v>8.7899476924978792</v>
      </c>
      <c r="L391" s="33">
        <f>VLOOKUP($A391,Skaters!$A1:$L623,12,FALSE)</f>
        <v>13.1459202147845</v>
      </c>
      <c r="M391" s="33"/>
      <c r="N391" s="17">
        <f t="shared" si="24"/>
        <v>82</v>
      </c>
      <c r="O391" s="33">
        <f t="shared" si="25"/>
        <v>6.3559725222866303</v>
      </c>
      <c r="P391" s="33">
        <f t="shared" si="26"/>
        <v>17.789947692497879</v>
      </c>
      <c r="Q391" s="33">
        <f t="shared" si="27"/>
        <v>24.1459202147845</v>
      </c>
    </row>
    <row r="392" spans="1:17" ht="21.25" customHeight="1" x14ac:dyDescent="0.15">
      <c r="A392" s="44" t="s">
        <v>436</v>
      </c>
      <c r="B392" s="45" t="s">
        <v>127</v>
      </c>
      <c r="C392" s="45" t="s">
        <v>84</v>
      </c>
      <c r="D392" s="17">
        <v>30</v>
      </c>
      <c r="E392" s="17">
        <v>1</v>
      </c>
      <c r="F392" s="17">
        <v>9</v>
      </c>
      <c r="G392" s="17">
        <v>10</v>
      </c>
      <c r="H392" s="33"/>
      <c r="I392" s="42">
        <f>VLOOKUP($A392,Skaters!$A1:$L623,7,FALSE)</f>
        <v>48</v>
      </c>
      <c r="J392" s="33">
        <f>VLOOKUP($A392,Skaters!$A1:$L623,10,FALSE)</f>
        <v>2.6039034778107899</v>
      </c>
      <c r="K392" s="33">
        <f>VLOOKUP($A392,Skaters!$A1:$L623,11,FALSE)</f>
        <v>11.374911082507101</v>
      </c>
      <c r="L392" s="33">
        <f>VLOOKUP($A392,Skaters!$A1:$L623,12,FALSE)</f>
        <v>13.9788145603179</v>
      </c>
      <c r="M392" s="33"/>
      <c r="N392" s="17">
        <f t="shared" si="24"/>
        <v>78</v>
      </c>
      <c r="O392" s="33">
        <f t="shared" si="25"/>
        <v>3.6039034778107899</v>
      </c>
      <c r="P392" s="33">
        <f t="shared" si="26"/>
        <v>20.374911082507101</v>
      </c>
      <c r="Q392" s="33">
        <f t="shared" si="27"/>
        <v>23.9788145603179</v>
      </c>
    </row>
    <row r="393" spans="1:17" ht="21.25" customHeight="1" x14ac:dyDescent="0.15">
      <c r="A393" s="44" t="s">
        <v>302</v>
      </c>
      <c r="B393" s="45" t="s">
        <v>151</v>
      </c>
      <c r="C393" s="45" t="s">
        <v>84</v>
      </c>
      <c r="D393" s="17">
        <v>33</v>
      </c>
      <c r="E393" s="17">
        <v>1</v>
      </c>
      <c r="F393" s="17">
        <v>3</v>
      </c>
      <c r="G393" s="17">
        <v>4</v>
      </c>
      <c r="H393" s="33"/>
      <c r="I393" s="42">
        <f>VLOOKUP($A393,Skaters!$A1:$L623,7,FALSE)</f>
        <v>42</v>
      </c>
      <c r="J393" s="33">
        <f>VLOOKUP($A393,Skaters!$A1:$L623,10,FALSE)</f>
        <v>5.3586456003259597</v>
      </c>
      <c r="K393" s="33">
        <f>VLOOKUP($A393,Skaters!$A1:$L623,11,FALSE)</f>
        <v>14.593998387805501</v>
      </c>
      <c r="L393" s="33">
        <f>VLOOKUP($A393,Skaters!$A1:$L623,12,FALSE)</f>
        <v>19.952643988131399</v>
      </c>
      <c r="M393" s="33"/>
      <c r="N393" s="17">
        <f t="shared" si="24"/>
        <v>75</v>
      </c>
      <c r="O393" s="33">
        <f t="shared" si="25"/>
        <v>6.3586456003259597</v>
      </c>
      <c r="P393" s="33">
        <f t="shared" si="26"/>
        <v>17.593998387805499</v>
      </c>
      <c r="Q393" s="33">
        <f t="shared" si="27"/>
        <v>23.952643988131399</v>
      </c>
    </row>
    <row r="394" spans="1:17" ht="21.25" customHeight="1" x14ac:dyDescent="0.15">
      <c r="A394" s="37" t="s">
        <v>472</v>
      </c>
      <c r="B394" s="38" t="s">
        <v>170</v>
      </c>
      <c r="C394" s="38" t="s">
        <v>84</v>
      </c>
      <c r="D394" s="17">
        <v>33</v>
      </c>
      <c r="E394" s="17">
        <v>1</v>
      </c>
      <c r="F394" s="17">
        <v>9</v>
      </c>
      <c r="G394" s="17">
        <v>10</v>
      </c>
      <c r="H394" s="33"/>
      <c r="I394" s="42">
        <f>VLOOKUP($A394,Skaters!$A1:$L623,7,FALSE)</f>
        <v>42</v>
      </c>
      <c r="J394" s="33">
        <f>VLOOKUP($A394,Skaters!$A1:$L623,10,FALSE)</f>
        <v>1.5510945272918399</v>
      </c>
      <c r="K394" s="33">
        <f>VLOOKUP($A394,Skaters!$A1:$L623,11,FALSE)</f>
        <v>12.310609239300501</v>
      </c>
      <c r="L394" s="33">
        <f>VLOOKUP($A394,Skaters!$A1:$L623,12,FALSE)</f>
        <v>13.861703766592299</v>
      </c>
      <c r="M394" s="33"/>
      <c r="N394" s="17">
        <f t="shared" si="24"/>
        <v>75</v>
      </c>
      <c r="O394" s="33">
        <f t="shared" si="25"/>
        <v>2.5510945272918399</v>
      </c>
      <c r="P394" s="33">
        <f t="shared" si="26"/>
        <v>21.310609239300501</v>
      </c>
      <c r="Q394" s="33">
        <f t="shared" si="27"/>
        <v>23.861703766592299</v>
      </c>
    </row>
    <row r="395" spans="1:17" ht="21.25" customHeight="1" x14ac:dyDescent="0.15">
      <c r="A395" s="44" t="s">
        <v>480</v>
      </c>
      <c r="B395" s="45" t="s">
        <v>170</v>
      </c>
      <c r="C395" s="45" t="s">
        <v>66</v>
      </c>
      <c r="D395" s="17">
        <v>36</v>
      </c>
      <c r="E395" s="17">
        <v>6</v>
      </c>
      <c r="F395" s="17">
        <v>4</v>
      </c>
      <c r="G395" s="17">
        <v>10</v>
      </c>
      <c r="H395" s="33"/>
      <c r="I395" s="42">
        <f>VLOOKUP($A395,Skaters!$A1:$L623,7,FALSE)</f>
        <v>42</v>
      </c>
      <c r="J395" s="33">
        <f>VLOOKUP($A395,Skaters!$A1:$L623,10,FALSE)</f>
        <v>6.9802201614716299</v>
      </c>
      <c r="K395" s="33">
        <f>VLOOKUP($A395,Skaters!$A1:$L623,11,FALSE)</f>
        <v>6.8391549436884702</v>
      </c>
      <c r="L395" s="33">
        <f>VLOOKUP($A395,Skaters!$A1:$L623,12,FALSE)</f>
        <v>13.8193751051601</v>
      </c>
      <c r="M395" s="33"/>
      <c r="N395" s="17">
        <f t="shared" si="24"/>
        <v>78</v>
      </c>
      <c r="O395" s="33">
        <f t="shared" si="25"/>
        <v>12.98022016147163</v>
      </c>
      <c r="P395" s="33">
        <f t="shared" si="26"/>
        <v>10.83915494368847</v>
      </c>
      <c r="Q395" s="33">
        <f t="shared" si="27"/>
        <v>23.819375105160098</v>
      </c>
    </row>
    <row r="396" spans="1:17" ht="21.25" customHeight="1" x14ac:dyDescent="0.15">
      <c r="A396" s="44" t="s">
        <v>396</v>
      </c>
      <c r="B396" s="48" t="s">
        <v>94</v>
      </c>
      <c r="C396" s="48" t="s">
        <v>84</v>
      </c>
      <c r="D396" s="17">
        <v>38</v>
      </c>
      <c r="E396" s="17">
        <v>3</v>
      </c>
      <c r="F396" s="17">
        <v>8</v>
      </c>
      <c r="G396" s="17">
        <v>11</v>
      </c>
      <c r="H396" s="33"/>
      <c r="I396" s="42">
        <f>VLOOKUP($A396,Skaters!$A1:$L623,7,FALSE)</f>
        <v>44</v>
      </c>
      <c r="J396" s="33">
        <f>VLOOKUP($A396,Skaters!$A1:$L623,10,FALSE)</f>
        <v>3.26136083415361</v>
      </c>
      <c r="K396" s="33">
        <f>VLOOKUP($A396,Skaters!$A1:$L623,11,FALSE)</f>
        <v>9.5348687774274001</v>
      </c>
      <c r="L396" s="33">
        <f>VLOOKUP($A396,Skaters!$A1:$L623,12,FALSE)</f>
        <v>12.796229611580999</v>
      </c>
      <c r="M396" s="33"/>
      <c r="N396" s="17">
        <f t="shared" si="24"/>
        <v>82</v>
      </c>
      <c r="O396" s="33">
        <f t="shared" si="25"/>
        <v>6.26136083415361</v>
      </c>
      <c r="P396" s="33">
        <f t="shared" si="26"/>
        <v>17.534868777427398</v>
      </c>
      <c r="Q396" s="33">
        <f t="shared" si="27"/>
        <v>23.796229611580998</v>
      </c>
    </row>
    <row r="397" spans="1:17" ht="21.25" customHeight="1" x14ac:dyDescent="0.2">
      <c r="A397" s="47" t="s">
        <v>557</v>
      </c>
      <c r="B397" s="38" t="s">
        <v>69</v>
      </c>
      <c r="C397" s="38" t="s">
        <v>103</v>
      </c>
      <c r="D397" s="17">
        <v>31</v>
      </c>
      <c r="E397" s="17">
        <v>5</v>
      </c>
      <c r="F397" s="17">
        <v>6</v>
      </c>
      <c r="G397" s="17">
        <v>11</v>
      </c>
      <c r="H397" s="33"/>
      <c r="I397" s="42">
        <f>VLOOKUP($A397,Skaters!$A1:$L623,7,FALSE)</f>
        <v>44</v>
      </c>
      <c r="J397" s="33">
        <f>VLOOKUP($A397,Skaters!$A1:$L623,10,FALSE)</f>
        <v>6.1093731650331202</v>
      </c>
      <c r="K397" s="33">
        <f>VLOOKUP($A397,Skaters!$A1:$L623,11,FALSE)</f>
        <v>6.6125930427905004</v>
      </c>
      <c r="L397" s="33">
        <f>VLOOKUP($A397,Skaters!$A1:$L623,12,FALSE)</f>
        <v>12.7219662078237</v>
      </c>
      <c r="M397" s="33"/>
      <c r="N397" s="17">
        <f t="shared" si="24"/>
        <v>75</v>
      </c>
      <c r="O397" s="33">
        <f t="shared" si="25"/>
        <v>11.109373165033119</v>
      </c>
      <c r="P397" s="33">
        <f t="shared" si="26"/>
        <v>12.6125930427905</v>
      </c>
      <c r="Q397" s="33">
        <f t="shared" si="27"/>
        <v>23.721966207823698</v>
      </c>
    </row>
    <row r="398" spans="1:17" ht="21.25" customHeight="1" x14ac:dyDescent="0.15">
      <c r="A398" s="44" t="s">
        <v>536</v>
      </c>
      <c r="B398" s="48" t="s">
        <v>72</v>
      </c>
      <c r="C398" s="48" t="s">
        <v>63</v>
      </c>
      <c r="D398" s="17">
        <v>35</v>
      </c>
      <c r="E398" s="17">
        <v>4</v>
      </c>
      <c r="F398" s="17">
        <v>7</v>
      </c>
      <c r="G398" s="17">
        <v>11</v>
      </c>
      <c r="H398" s="33"/>
      <c r="I398" s="42">
        <f>VLOOKUP($A398,Skaters!$A1:$L623,7,FALSE)</f>
        <v>45</v>
      </c>
      <c r="J398" s="33">
        <f>VLOOKUP($A398,Skaters!$A1:$L623,10,FALSE)</f>
        <v>4.8586295440442298</v>
      </c>
      <c r="K398" s="33">
        <f>VLOOKUP($A398,Skaters!$A1:$L623,11,FALSE)</f>
        <v>7.8631030520051004</v>
      </c>
      <c r="L398" s="33">
        <f>VLOOKUP($A398,Skaters!$A1:$L623,12,FALSE)</f>
        <v>12.7217325960493</v>
      </c>
      <c r="M398" s="33"/>
      <c r="N398" s="17">
        <f t="shared" si="24"/>
        <v>80</v>
      </c>
      <c r="O398" s="33">
        <f t="shared" si="25"/>
        <v>8.8586295440442306</v>
      </c>
      <c r="P398" s="33">
        <f t="shared" si="26"/>
        <v>14.863103052005101</v>
      </c>
      <c r="Q398" s="33">
        <f t="shared" si="27"/>
        <v>23.7217325960493</v>
      </c>
    </row>
    <row r="399" spans="1:17" ht="21.25" customHeight="1" x14ac:dyDescent="0.2">
      <c r="A399" s="47" t="s">
        <v>450</v>
      </c>
      <c r="B399" s="38" t="s">
        <v>153</v>
      </c>
      <c r="C399" s="38" t="s">
        <v>73</v>
      </c>
      <c r="D399" s="17">
        <v>40</v>
      </c>
      <c r="E399" s="17">
        <v>4</v>
      </c>
      <c r="F399" s="17">
        <v>7</v>
      </c>
      <c r="G399" s="17">
        <v>11</v>
      </c>
      <c r="H399" s="33"/>
      <c r="I399" s="42">
        <f>VLOOKUP($A399,Skaters!$A1:$L623,7,FALSE)</f>
        <v>40</v>
      </c>
      <c r="J399" s="33">
        <f>VLOOKUP($A399,Skaters!$A1:$L623,10,FALSE)</f>
        <v>4.85279665172264</v>
      </c>
      <c r="K399" s="33">
        <f>VLOOKUP($A399,Skaters!$A1:$L623,11,FALSE)</f>
        <v>7.8024217442906796</v>
      </c>
      <c r="L399" s="33">
        <f>VLOOKUP($A399,Skaters!$A1:$L623,12,FALSE)</f>
        <v>12.6552183960133</v>
      </c>
      <c r="M399" s="33"/>
      <c r="N399" s="17">
        <f t="shared" si="24"/>
        <v>80</v>
      </c>
      <c r="O399" s="33">
        <f t="shared" si="25"/>
        <v>8.85279665172264</v>
      </c>
      <c r="P399" s="33">
        <f t="shared" si="26"/>
        <v>14.80242174429068</v>
      </c>
      <c r="Q399" s="33">
        <f t="shared" si="27"/>
        <v>23.6552183960133</v>
      </c>
    </row>
    <row r="400" spans="1:17" ht="21.25" customHeight="1" x14ac:dyDescent="0.15">
      <c r="A400" s="44" t="s">
        <v>513</v>
      </c>
      <c r="B400" s="48" t="s">
        <v>68</v>
      </c>
      <c r="C400" s="48" t="s">
        <v>103</v>
      </c>
      <c r="D400" s="17">
        <v>29</v>
      </c>
      <c r="E400" s="17">
        <v>5</v>
      </c>
      <c r="F400" s="17">
        <v>5</v>
      </c>
      <c r="G400" s="17">
        <v>10</v>
      </c>
      <c r="H400" s="33"/>
      <c r="I400" s="42">
        <f>VLOOKUP($A400,Skaters!$A1:$L623,7,FALSE)</f>
        <v>40</v>
      </c>
      <c r="J400" s="33">
        <f>VLOOKUP($A400,Skaters!$A1:$L623,10,FALSE)</f>
        <v>7.5188007928885998</v>
      </c>
      <c r="K400" s="33">
        <f>VLOOKUP($A400,Skaters!$A1:$L623,11,FALSE)</f>
        <v>6.10585580604464</v>
      </c>
      <c r="L400" s="33">
        <f>VLOOKUP($A400,Skaters!$A1:$L623,12,FALSE)</f>
        <v>13.624656598933299</v>
      </c>
      <c r="M400" s="33"/>
      <c r="N400" s="17">
        <f t="shared" si="24"/>
        <v>69</v>
      </c>
      <c r="O400" s="33">
        <f t="shared" si="25"/>
        <v>12.5188007928886</v>
      </c>
      <c r="P400" s="33">
        <f t="shared" si="26"/>
        <v>11.105855806044641</v>
      </c>
      <c r="Q400" s="33">
        <f t="shared" si="27"/>
        <v>23.624656598933299</v>
      </c>
    </row>
    <row r="401" spans="1:17" ht="21.25" customHeight="1" x14ac:dyDescent="0.15">
      <c r="A401" s="44" t="s">
        <v>399</v>
      </c>
      <c r="B401" s="45" t="s">
        <v>100</v>
      </c>
      <c r="C401" s="45" t="s">
        <v>103</v>
      </c>
      <c r="D401" s="17">
        <v>40</v>
      </c>
      <c r="E401" s="17">
        <v>5</v>
      </c>
      <c r="F401" s="17">
        <v>2</v>
      </c>
      <c r="G401" s="17">
        <v>7</v>
      </c>
      <c r="H401" s="33"/>
      <c r="I401" s="42">
        <f>VLOOKUP($A401,Skaters!$A1:$L623,7,FALSE)</f>
        <v>40</v>
      </c>
      <c r="J401" s="33">
        <f>VLOOKUP($A401,Skaters!$A1:$L623,10,FALSE)</f>
        <v>7.9089359611462404</v>
      </c>
      <c r="K401" s="33">
        <f>VLOOKUP($A401,Skaters!$A1:$L623,11,FALSE)</f>
        <v>8.5601444798770796</v>
      </c>
      <c r="L401" s="33">
        <f>VLOOKUP($A401,Skaters!$A1:$L623,12,FALSE)</f>
        <v>16.469080441023401</v>
      </c>
      <c r="M401" s="33"/>
      <c r="N401" s="17">
        <f t="shared" si="24"/>
        <v>80</v>
      </c>
      <c r="O401" s="33">
        <f t="shared" si="25"/>
        <v>12.908935961146241</v>
      </c>
      <c r="P401" s="33">
        <f t="shared" si="26"/>
        <v>10.56014447987708</v>
      </c>
      <c r="Q401" s="33">
        <f t="shared" si="27"/>
        <v>23.469080441023401</v>
      </c>
    </row>
    <row r="402" spans="1:17" ht="21.25" customHeight="1" x14ac:dyDescent="0.15">
      <c r="A402" s="44" t="s">
        <v>467</v>
      </c>
      <c r="B402" s="48" t="s">
        <v>58</v>
      </c>
      <c r="C402" s="48" t="s">
        <v>84</v>
      </c>
      <c r="D402" s="17">
        <v>33</v>
      </c>
      <c r="E402" s="17">
        <v>1</v>
      </c>
      <c r="F402" s="17">
        <v>9</v>
      </c>
      <c r="G402" s="17">
        <v>10</v>
      </c>
      <c r="H402" s="33"/>
      <c r="I402" s="42">
        <f>VLOOKUP($A402,Skaters!$A1:$L623,7,FALSE)</f>
        <v>45</v>
      </c>
      <c r="J402" s="33">
        <f>VLOOKUP($A402,Skaters!$A1:$L623,10,FALSE)</f>
        <v>2.3729409148219101</v>
      </c>
      <c r="K402" s="33">
        <f>VLOOKUP($A402,Skaters!$A1:$L623,11,FALSE)</f>
        <v>11.0392348505531</v>
      </c>
      <c r="L402" s="33">
        <f>VLOOKUP($A402,Skaters!$A1:$L623,12,FALSE)</f>
        <v>13.412175765375</v>
      </c>
      <c r="M402" s="33"/>
      <c r="N402" s="17">
        <f t="shared" si="24"/>
        <v>78</v>
      </c>
      <c r="O402" s="33">
        <f t="shared" si="25"/>
        <v>3.3729409148219101</v>
      </c>
      <c r="P402" s="33">
        <f t="shared" si="26"/>
        <v>20.0392348505531</v>
      </c>
      <c r="Q402" s="33">
        <f t="shared" si="27"/>
        <v>23.412175765375</v>
      </c>
    </row>
    <row r="403" spans="1:17" ht="21.25" customHeight="1" x14ac:dyDescent="0.15">
      <c r="A403" s="44" t="s">
        <v>484</v>
      </c>
      <c r="B403" s="45" t="s">
        <v>81</v>
      </c>
      <c r="C403" s="45" t="s">
        <v>59</v>
      </c>
      <c r="D403" s="17">
        <v>30</v>
      </c>
      <c r="E403" s="17">
        <v>5</v>
      </c>
      <c r="F403" s="17">
        <v>6</v>
      </c>
      <c r="G403" s="17">
        <v>11</v>
      </c>
      <c r="H403" s="33"/>
      <c r="I403" s="42">
        <f>VLOOKUP($A403,Skaters!$A1:$L623,7,FALSE)</f>
        <v>44</v>
      </c>
      <c r="J403" s="33">
        <f>VLOOKUP($A403,Skaters!$A1:$L623,10,FALSE)</f>
        <v>5.1693787874170596</v>
      </c>
      <c r="K403" s="33">
        <f>VLOOKUP($A403,Skaters!$A1:$L623,11,FALSE)</f>
        <v>7.2391725054396403</v>
      </c>
      <c r="L403" s="33">
        <f>VLOOKUP($A403,Skaters!$A1:$L623,12,FALSE)</f>
        <v>12.408551292856799</v>
      </c>
      <c r="M403" s="33"/>
      <c r="N403" s="17">
        <f t="shared" si="24"/>
        <v>74</v>
      </c>
      <c r="O403" s="33">
        <f t="shared" si="25"/>
        <v>10.16937878741706</v>
      </c>
      <c r="P403" s="33">
        <f t="shared" si="26"/>
        <v>13.23917250543964</v>
      </c>
      <c r="Q403" s="33">
        <f t="shared" si="27"/>
        <v>23.408551292856799</v>
      </c>
    </row>
    <row r="404" spans="1:17" ht="21.25" customHeight="1" x14ac:dyDescent="0.15">
      <c r="A404" s="37" t="s">
        <v>462</v>
      </c>
      <c r="B404" s="38" t="s">
        <v>135</v>
      </c>
      <c r="C404" s="38" t="s">
        <v>84</v>
      </c>
      <c r="D404" s="17">
        <v>26</v>
      </c>
      <c r="E404" s="17">
        <v>1</v>
      </c>
      <c r="F404" s="17">
        <v>10</v>
      </c>
      <c r="G404" s="17">
        <v>11</v>
      </c>
      <c r="H404" s="33"/>
      <c r="I404" s="42">
        <f>VLOOKUP($A404,Skaters!$A1:$L623,7,FALSE)</f>
        <v>40</v>
      </c>
      <c r="J404" s="33">
        <f>VLOOKUP($A404,Skaters!$A1:$L623,10,FALSE)</f>
        <v>1.51179881382615</v>
      </c>
      <c r="K404" s="33">
        <f>VLOOKUP($A404,Skaters!$A1:$L623,11,FALSE)</f>
        <v>10.8509124509818</v>
      </c>
      <c r="L404" s="33">
        <f>VLOOKUP($A404,Skaters!$A1:$L623,12,FALSE)</f>
        <v>12.362711264808</v>
      </c>
      <c r="M404" s="33"/>
      <c r="N404" s="17">
        <f t="shared" si="24"/>
        <v>66</v>
      </c>
      <c r="O404" s="33">
        <f t="shared" si="25"/>
        <v>2.5117988138261502</v>
      </c>
      <c r="P404" s="33">
        <f t="shared" si="26"/>
        <v>20.850912450981802</v>
      </c>
      <c r="Q404" s="33">
        <f t="shared" si="27"/>
        <v>23.362711264807999</v>
      </c>
    </row>
    <row r="405" spans="1:17" ht="21.25" customHeight="1" x14ac:dyDescent="0.15">
      <c r="A405" s="37" t="s">
        <v>453</v>
      </c>
      <c r="B405" s="38" t="s">
        <v>83</v>
      </c>
      <c r="C405" s="38" t="s">
        <v>84</v>
      </c>
      <c r="D405" s="17">
        <v>32</v>
      </c>
      <c r="E405" s="17">
        <v>3</v>
      </c>
      <c r="F405" s="17">
        <v>8</v>
      </c>
      <c r="G405" s="17">
        <v>11</v>
      </c>
      <c r="H405" s="33"/>
      <c r="I405" s="42">
        <f>VLOOKUP($A405,Skaters!$A1:$L623,7,FALSE)</f>
        <v>41</v>
      </c>
      <c r="J405" s="33">
        <f>VLOOKUP($A405,Skaters!$A1:$L623,10,FALSE)</f>
        <v>3.62692555225094</v>
      </c>
      <c r="K405" s="33">
        <f>VLOOKUP($A405,Skaters!$A1:$L623,11,FALSE)</f>
        <v>8.7094293344304994</v>
      </c>
      <c r="L405" s="33">
        <f>VLOOKUP($A405,Skaters!$A1:$L623,12,FALSE)</f>
        <v>12.3363548866814</v>
      </c>
      <c r="M405" s="33"/>
      <c r="N405" s="17">
        <f t="shared" si="24"/>
        <v>73</v>
      </c>
      <c r="O405" s="33">
        <f t="shared" si="25"/>
        <v>6.62692555225094</v>
      </c>
      <c r="P405" s="33">
        <f t="shared" si="26"/>
        <v>16.709429334430499</v>
      </c>
      <c r="Q405" s="33">
        <f t="shared" si="27"/>
        <v>23.336354886681399</v>
      </c>
    </row>
    <row r="406" spans="1:17" ht="21.25" customHeight="1" x14ac:dyDescent="0.15">
      <c r="A406" s="37" t="s">
        <v>485</v>
      </c>
      <c r="B406" s="38" t="s">
        <v>163</v>
      </c>
      <c r="C406" s="38" t="s">
        <v>66</v>
      </c>
      <c r="D406" s="17">
        <v>32</v>
      </c>
      <c r="E406" s="17">
        <v>6</v>
      </c>
      <c r="F406" s="17">
        <v>3</v>
      </c>
      <c r="G406" s="17">
        <v>9</v>
      </c>
      <c r="H406" s="33"/>
      <c r="I406" s="42">
        <f>VLOOKUP($A406,Skaters!$A1:$L623,7,FALSE)</f>
        <v>42</v>
      </c>
      <c r="J406" s="33">
        <f>VLOOKUP($A406,Skaters!$A1:$L623,10,FALSE)</f>
        <v>8.0817582134711099</v>
      </c>
      <c r="K406" s="33">
        <f>VLOOKUP($A406,Skaters!$A1:$L623,11,FALSE)</f>
        <v>6.2324734151566297</v>
      </c>
      <c r="L406" s="33">
        <f>VLOOKUP($A406,Skaters!$A1:$L623,12,FALSE)</f>
        <v>14.3142316286277</v>
      </c>
      <c r="M406" s="33"/>
      <c r="N406" s="17">
        <f t="shared" si="24"/>
        <v>74</v>
      </c>
      <c r="O406" s="33">
        <f t="shared" si="25"/>
        <v>14.08175821347111</v>
      </c>
      <c r="P406" s="33">
        <f t="shared" si="26"/>
        <v>9.2324734151566297</v>
      </c>
      <c r="Q406" s="33">
        <f t="shared" si="27"/>
        <v>23.314231628627702</v>
      </c>
    </row>
    <row r="407" spans="1:17" ht="21.25" customHeight="1" x14ac:dyDescent="0.15">
      <c r="A407" s="44" t="s">
        <v>558</v>
      </c>
      <c r="B407" s="45" t="s">
        <v>62</v>
      </c>
      <c r="C407" s="45" t="s">
        <v>84</v>
      </c>
      <c r="D407" s="17">
        <v>38</v>
      </c>
      <c r="E407" s="17">
        <v>3</v>
      </c>
      <c r="F407" s="17">
        <v>8</v>
      </c>
      <c r="G407" s="17">
        <v>11</v>
      </c>
      <c r="H407" s="33"/>
      <c r="I407" s="42">
        <f>VLOOKUP($A407,Skaters!$A1:$L623,7,FALSE)</f>
        <v>44</v>
      </c>
      <c r="J407" s="33">
        <f>VLOOKUP($A407,Skaters!$A1:$L623,10,FALSE)</f>
        <v>2.5954793633612798</v>
      </c>
      <c r="K407" s="33">
        <f>VLOOKUP($A407,Skaters!$A1:$L623,11,FALSE)</f>
        <v>9.6649850375195001</v>
      </c>
      <c r="L407" s="33">
        <f>VLOOKUP($A407,Skaters!$A1:$L623,12,FALSE)</f>
        <v>12.2604644008807</v>
      </c>
      <c r="M407" s="33"/>
      <c r="N407" s="17">
        <f t="shared" si="24"/>
        <v>82</v>
      </c>
      <c r="O407" s="33">
        <f t="shared" si="25"/>
        <v>5.5954793633612798</v>
      </c>
      <c r="P407" s="33">
        <f t="shared" si="26"/>
        <v>17.6649850375195</v>
      </c>
      <c r="Q407" s="33">
        <f t="shared" si="27"/>
        <v>23.2604644008807</v>
      </c>
    </row>
    <row r="408" spans="1:17" ht="21.25" customHeight="1" x14ac:dyDescent="0.15">
      <c r="A408" s="44" t="s">
        <v>503</v>
      </c>
      <c r="B408" s="45" t="s">
        <v>94</v>
      </c>
      <c r="C408" s="45" t="s">
        <v>60</v>
      </c>
      <c r="D408" s="17">
        <v>37</v>
      </c>
      <c r="E408" s="17">
        <v>4</v>
      </c>
      <c r="F408" s="17">
        <v>5</v>
      </c>
      <c r="G408" s="17">
        <v>9</v>
      </c>
      <c r="H408" s="33"/>
      <c r="I408" s="42">
        <f>VLOOKUP($A408,Skaters!$A1:$L623,7,FALSE)</f>
        <v>44</v>
      </c>
      <c r="J408" s="33">
        <f>VLOOKUP($A408,Skaters!$A1:$L623,10,FALSE)</f>
        <v>5.8524183698767196</v>
      </c>
      <c r="K408" s="33">
        <f>VLOOKUP($A408,Skaters!$A1:$L623,11,FALSE)</f>
        <v>8.2661756845002703</v>
      </c>
      <c r="L408" s="33">
        <f>VLOOKUP($A408,Skaters!$A1:$L623,12,FALSE)</f>
        <v>14.118594054377001</v>
      </c>
      <c r="M408" s="33"/>
      <c r="N408" s="17">
        <f t="shared" si="24"/>
        <v>81</v>
      </c>
      <c r="O408" s="33">
        <f t="shared" si="25"/>
        <v>9.8524183698767196</v>
      </c>
      <c r="P408" s="33">
        <f t="shared" si="26"/>
        <v>13.26617568450027</v>
      </c>
      <c r="Q408" s="33">
        <f t="shared" si="27"/>
        <v>23.118594054376999</v>
      </c>
    </row>
    <row r="409" spans="1:17" ht="21.25" customHeight="1" x14ac:dyDescent="0.2">
      <c r="A409" s="47" t="s">
        <v>540</v>
      </c>
      <c r="B409" s="38" t="s">
        <v>170</v>
      </c>
      <c r="C409" s="38" t="s">
        <v>63</v>
      </c>
      <c r="D409" s="17">
        <v>37</v>
      </c>
      <c r="E409" s="17">
        <v>5</v>
      </c>
      <c r="F409" s="17">
        <v>4</v>
      </c>
      <c r="G409" s="17">
        <v>9</v>
      </c>
      <c r="H409" s="33"/>
      <c r="I409" s="42">
        <f>VLOOKUP($A409,Skaters!$A1:$L623,7,FALSE)</f>
        <v>42</v>
      </c>
      <c r="J409" s="33">
        <f>VLOOKUP($A409,Skaters!$A1:$L623,10,FALSE)</f>
        <v>5.75702655186792</v>
      </c>
      <c r="K409" s="33">
        <f>VLOOKUP($A409,Skaters!$A1:$L623,11,FALSE)</f>
        <v>8.3020262146148003</v>
      </c>
      <c r="L409" s="33">
        <f>VLOOKUP($A409,Skaters!$A1:$L623,12,FALSE)</f>
        <v>14.059052766482701</v>
      </c>
      <c r="M409" s="33"/>
      <c r="N409" s="17">
        <f t="shared" si="24"/>
        <v>79</v>
      </c>
      <c r="O409" s="33">
        <f t="shared" si="25"/>
        <v>10.75702655186792</v>
      </c>
      <c r="P409" s="33">
        <f t="shared" si="26"/>
        <v>12.3020262146148</v>
      </c>
      <c r="Q409" s="33">
        <f t="shared" si="27"/>
        <v>23.059052766482701</v>
      </c>
    </row>
    <row r="410" spans="1:17" ht="21.25" customHeight="1" x14ac:dyDescent="0.2">
      <c r="A410" s="47" t="s">
        <v>489</v>
      </c>
      <c r="B410" s="38" t="s">
        <v>62</v>
      </c>
      <c r="C410" s="38" t="s">
        <v>84</v>
      </c>
      <c r="D410" s="17">
        <v>32</v>
      </c>
      <c r="E410" s="17">
        <v>0</v>
      </c>
      <c r="F410" s="17">
        <v>9</v>
      </c>
      <c r="G410" s="17">
        <v>9</v>
      </c>
      <c r="H410" s="33"/>
      <c r="I410" s="42">
        <f>VLOOKUP($A410,Skaters!$A1:$L623,7,FALSE)</f>
        <v>44</v>
      </c>
      <c r="J410" s="33">
        <f>VLOOKUP($A410,Skaters!$A1:$L623,10,FALSE)</f>
        <v>1.0383958151472501</v>
      </c>
      <c r="K410" s="33">
        <f>VLOOKUP($A410,Skaters!$A1:$L623,11,FALSE)</f>
        <v>13.0152133891609</v>
      </c>
      <c r="L410" s="33">
        <f>VLOOKUP($A410,Skaters!$A1:$L623,12,FALSE)</f>
        <v>14.0536092043082</v>
      </c>
      <c r="M410" s="33"/>
      <c r="N410" s="17">
        <f t="shared" si="24"/>
        <v>76</v>
      </c>
      <c r="O410" s="33">
        <f t="shared" si="25"/>
        <v>1.0383958151472501</v>
      </c>
      <c r="P410" s="33">
        <f t="shared" si="26"/>
        <v>22.015213389160898</v>
      </c>
      <c r="Q410" s="33">
        <f t="shared" si="27"/>
        <v>23.053609204308202</v>
      </c>
    </row>
    <row r="411" spans="1:17" ht="21.25" customHeight="1" x14ac:dyDescent="0.15">
      <c r="A411" s="44" t="s">
        <v>430</v>
      </c>
      <c r="B411" s="45" t="s">
        <v>127</v>
      </c>
      <c r="C411" s="45" t="s">
        <v>84</v>
      </c>
      <c r="D411" s="17">
        <v>34</v>
      </c>
      <c r="E411" s="17">
        <v>2</v>
      </c>
      <c r="F411" s="17">
        <v>8</v>
      </c>
      <c r="G411" s="17">
        <v>10</v>
      </c>
      <c r="H411" s="33"/>
      <c r="I411" s="42">
        <f>VLOOKUP($A411,Skaters!$A1:$L623,7,FALSE)</f>
        <v>48</v>
      </c>
      <c r="J411" s="33">
        <f>VLOOKUP($A411,Skaters!$A1:$L623,10,FALSE)</f>
        <v>2.8137463563010399</v>
      </c>
      <c r="K411" s="33">
        <f>VLOOKUP($A411,Skaters!$A1:$L623,11,FALSE)</f>
        <v>10.134398586018101</v>
      </c>
      <c r="L411" s="33">
        <f>VLOOKUP($A411,Skaters!$A1:$L623,12,FALSE)</f>
        <v>12.9481449423192</v>
      </c>
      <c r="M411" s="33"/>
      <c r="N411" s="17">
        <f t="shared" si="24"/>
        <v>82</v>
      </c>
      <c r="O411" s="33">
        <f t="shared" si="25"/>
        <v>4.8137463563010403</v>
      </c>
      <c r="P411" s="33">
        <f t="shared" si="26"/>
        <v>18.134398586018101</v>
      </c>
      <c r="Q411" s="33">
        <f t="shared" si="27"/>
        <v>22.9481449423192</v>
      </c>
    </row>
    <row r="412" spans="1:17" ht="21.25" customHeight="1" x14ac:dyDescent="0.15">
      <c r="A412" s="44" t="s">
        <v>496</v>
      </c>
      <c r="B412" s="48" t="s">
        <v>100</v>
      </c>
      <c r="C412" s="48" t="s">
        <v>84</v>
      </c>
      <c r="D412" s="17">
        <v>39</v>
      </c>
      <c r="E412" s="17">
        <v>2</v>
      </c>
      <c r="F412" s="17">
        <v>9</v>
      </c>
      <c r="G412" s="17">
        <v>11</v>
      </c>
      <c r="H412" s="33"/>
      <c r="I412" s="42">
        <f>VLOOKUP($A412,Skaters!$A1:$L623,7,FALSE)</f>
        <v>40</v>
      </c>
      <c r="J412" s="33">
        <f>VLOOKUP($A412,Skaters!$A1:$L623,10,FALSE)</f>
        <v>1.89008993090068</v>
      </c>
      <c r="K412" s="33">
        <f>VLOOKUP($A412,Skaters!$A1:$L623,11,FALSE)</f>
        <v>10.018241580235999</v>
      </c>
      <c r="L412" s="33">
        <f>VLOOKUP($A412,Skaters!$A1:$L623,12,FALSE)</f>
        <v>11.9083315111367</v>
      </c>
      <c r="M412" s="33"/>
      <c r="N412" s="17">
        <f t="shared" si="24"/>
        <v>79</v>
      </c>
      <c r="O412" s="33">
        <f t="shared" si="25"/>
        <v>3.8900899309006798</v>
      </c>
      <c r="P412" s="33">
        <f t="shared" si="26"/>
        <v>19.018241580236001</v>
      </c>
      <c r="Q412" s="33">
        <f t="shared" si="27"/>
        <v>22.908331511136701</v>
      </c>
    </row>
    <row r="413" spans="1:17" ht="21.25" customHeight="1" x14ac:dyDescent="0.15">
      <c r="A413" s="44" t="s">
        <v>549</v>
      </c>
      <c r="B413" s="45" t="s">
        <v>61</v>
      </c>
      <c r="C413" s="45" t="s">
        <v>60</v>
      </c>
      <c r="D413" s="17">
        <v>39</v>
      </c>
      <c r="E413" s="17">
        <v>5</v>
      </c>
      <c r="F413" s="17">
        <v>6</v>
      </c>
      <c r="G413" s="17">
        <v>11</v>
      </c>
      <c r="H413" s="33"/>
      <c r="I413" s="42">
        <f>VLOOKUP($A413,Skaters!$A1:$L623,7,FALSE)</f>
        <v>43</v>
      </c>
      <c r="J413" s="33">
        <f>VLOOKUP($A413,Skaters!$A1:$L623,10,FALSE)</f>
        <v>4.96798608354531</v>
      </c>
      <c r="K413" s="33">
        <f>VLOOKUP($A413,Skaters!$A1:$L623,11,FALSE)</f>
        <v>6.80521312504841</v>
      </c>
      <c r="L413" s="33">
        <f>VLOOKUP($A413,Skaters!$A1:$L623,12,FALSE)</f>
        <v>11.7731992085938</v>
      </c>
      <c r="M413" s="33"/>
      <c r="N413" s="17">
        <f t="shared" si="24"/>
        <v>82</v>
      </c>
      <c r="O413" s="33">
        <f t="shared" si="25"/>
        <v>9.9679860835453091</v>
      </c>
      <c r="P413" s="33">
        <f t="shared" si="26"/>
        <v>12.805213125048411</v>
      </c>
      <c r="Q413" s="33">
        <f t="shared" si="27"/>
        <v>22.773199208593802</v>
      </c>
    </row>
    <row r="414" spans="1:17" ht="21.25" customHeight="1" x14ac:dyDescent="0.15">
      <c r="A414" s="44" t="s">
        <v>419</v>
      </c>
      <c r="B414" s="45" t="s">
        <v>119</v>
      </c>
      <c r="C414" s="45" t="s">
        <v>84</v>
      </c>
      <c r="D414" s="17">
        <v>41</v>
      </c>
      <c r="E414" s="17">
        <v>0</v>
      </c>
      <c r="F414" s="17">
        <v>10</v>
      </c>
      <c r="G414" s="17">
        <v>10</v>
      </c>
      <c r="H414" s="33"/>
      <c r="I414" s="42">
        <f>VLOOKUP($A414,Skaters!$A1:$L623,7,FALSE)</f>
        <v>41</v>
      </c>
      <c r="J414" s="33">
        <f>VLOOKUP($A414,Skaters!$A1:$L623,10,FALSE)</f>
        <v>2.6411515076379599</v>
      </c>
      <c r="K414" s="33">
        <f>VLOOKUP($A414,Skaters!$A1:$L623,11,FALSE)</f>
        <v>10.0166444090864</v>
      </c>
      <c r="L414" s="33">
        <f>VLOOKUP($A414,Skaters!$A1:$L623,12,FALSE)</f>
        <v>12.6577959167244</v>
      </c>
      <c r="M414" s="33"/>
      <c r="N414" s="17">
        <f t="shared" si="24"/>
        <v>82</v>
      </c>
      <c r="O414" s="33">
        <f t="shared" si="25"/>
        <v>2.6411515076379599</v>
      </c>
      <c r="P414" s="33">
        <f t="shared" si="26"/>
        <v>20.0166444090864</v>
      </c>
      <c r="Q414" s="33">
        <f t="shared" si="27"/>
        <v>22.6577959167244</v>
      </c>
    </row>
    <row r="415" spans="1:17" ht="21.25" customHeight="1" x14ac:dyDescent="0.15">
      <c r="A415" s="44" t="s">
        <v>473</v>
      </c>
      <c r="B415" s="45" t="s">
        <v>141</v>
      </c>
      <c r="C415" s="45" t="s">
        <v>84</v>
      </c>
      <c r="D415" s="17">
        <v>37</v>
      </c>
      <c r="E415" s="17">
        <v>2</v>
      </c>
      <c r="F415" s="17">
        <v>8</v>
      </c>
      <c r="G415" s="17">
        <v>10</v>
      </c>
      <c r="H415" s="33"/>
      <c r="I415" s="42">
        <f>VLOOKUP($A415,Skaters!$A1:$L623,7,FALSE)</f>
        <v>41</v>
      </c>
      <c r="J415" s="33">
        <f>VLOOKUP($A415,Skaters!$A1:$L623,10,FALSE)</f>
        <v>2.6239027939010402</v>
      </c>
      <c r="K415" s="33">
        <f>VLOOKUP($A415,Skaters!$A1:$L623,11,FALSE)</f>
        <v>9.9831614605011296</v>
      </c>
      <c r="L415" s="33">
        <f>VLOOKUP($A415,Skaters!$A1:$L623,12,FALSE)</f>
        <v>12.607064254402101</v>
      </c>
      <c r="M415" s="33"/>
      <c r="N415" s="17">
        <f t="shared" si="24"/>
        <v>78</v>
      </c>
      <c r="O415" s="33">
        <f t="shared" si="25"/>
        <v>4.6239027939010402</v>
      </c>
      <c r="P415" s="33">
        <f t="shared" si="26"/>
        <v>17.98316146050113</v>
      </c>
      <c r="Q415" s="33">
        <f t="shared" si="27"/>
        <v>22.607064254402101</v>
      </c>
    </row>
    <row r="416" spans="1:17" ht="21.25" customHeight="1" x14ac:dyDescent="0.2">
      <c r="A416" s="47" t="s">
        <v>546</v>
      </c>
      <c r="B416" s="38" t="s">
        <v>62</v>
      </c>
      <c r="C416" s="38" t="s">
        <v>103</v>
      </c>
      <c r="D416" s="17">
        <v>38</v>
      </c>
      <c r="E416" s="17">
        <v>4</v>
      </c>
      <c r="F416" s="17">
        <v>6</v>
      </c>
      <c r="G416" s="17">
        <v>10</v>
      </c>
      <c r="H416" s="33"/>
      <c r="I416" s="42">
        <f>VLOOKUP($A416,Skaters!$A1:$L623,7,FALSE)</f>
        <v>44</v>
      </c>
      <c r="J416" s="33">
        <f>VLOOKUP($A416,Skaters!$A1:$L623,10,FALSE)</f>
        <v>4.3639682409476697</v>
      </c>
      <c r="K416" s="33">
        <f>VLOOKUP($A416,Skaters!$A1:$L623,11,FALSE)</f>
        <v>8.2247274488481992</v>
      </c>
      <c r="L416" s="33">
        <f>VLOOKUP($A416,Skaters!$A1:$L623,12,FALSE)</f>
        <v>12.5886956897959</v>
      </c>
      <c r="M416" s="33"/>
      <c r="N416" s="17">
        <f t="shared" si="24"/>
        <v>82</v>
      </c>
      <c r="O416" s="33">
        <f t="shared" si="25"/>
        <v>8.3639682409476706</v>
      </c>
      <c r="P416" s="33">
        <f t="shared" si="26"/>
        <v>14.224727448848199</v>
      </c>
      <c r="Q416" s="33">
        <f t="shared" si="27"/>
        <v>22.588695689795898</v>
      </c>
    </row>
    <row r="417" spans="1:17" ht="21.25" customHeight="1" x14ac:dyDescent="0.15">
      <c r="A417" s="44" t="s">
        <v>529</v>
      </c>
      <c r="B417" s="48" t="s">
        <v>88</v>
      </c>
      <c r="C417" s="48" t="s">
        <v>66</v>
      </c>
      <c r="D417" s="17">
        <v>30</v>
      </c>
      <c r="E417" s="17">
        <v>4</v>
      </c>
      <c r="F417" s="17">
        <v>7</v>
      </c>
      <c r="G417" s="17">
        <v>11</v>
      </c>
      <c r="H417" s="33"/>
      <c r="I417" s="42">
        <f>VLOOKUP($A417,Skaters!$A1:$L623,7,FALSE)</f>
        <v>40</v>
      </c>
      <c r="J417" s="33">
        <f>VLOOKUP($A417,Skaters!$A1:$L623,10,FALSE)</f>
        <v>4.6194263961874</v>
      </c>
      <c r="K417" s="33">
        <f>VLOOKUP($A417,Skaters!$A1:$L623,11,FALSE)</f>
        <v>6.9187093857215203</v>
      </c>
      <c r="L417" s="33">
        <f>VLOOKUP($A417,Skaters!$A1:$L623,12,FALSE)</f>
        <v>11.538135781908901</v>
      </c>
      <c r="M417" s="33"/>
      <c r="N417" s="17">
        <f t="shared" si="24"/>
        <v>70</v>
      </c>
      <c r="O417" s="33">
        <f t="shared" si="25"/>
        <v>8.6194263961874</v>
      </c>
      <c r="P417" s="33">
        <f t="shared" si="26"/>
        <v>13.91870938572152</v>
      </c>
      <c r="Q417" s="33">
        <f t="shared" si="27"/>
        <v>22.538135781908899</v>
      </c>
    </row>
    <row r="418" spans="1:17" ht="21.25" customHeight="1" x14ac:dyDescent="0.15">
      <c r="A418" s="44" t="s">
        <v>594</v>
      </c>
      <c r="B418" s="48" t="s">
        <v>135</v>
      </c>
      <c r="C418" s="48" t="s">
        <v>59</v>
      </c>
      <c r="D418" s="17">
        <v>36</v>
      </c>
      <c r="E418" s="17">
        <v>5</v>
      </c>
      <c r="F418" s="17">
        <v>6</v>
      </c>
      <c r="G418" s="17">
        <v>11</v>
      </c>
      <c r="H418" s="33"/>
      <c r="I418" s="42">
        <f>VLOOKUP($A418,Skaters!$A1:$L623,7,FALSE)</f>
        <v>40</v>
      </c>
      <c r="J418" s="33">
        <f>VLOOKUP($A418,Skaters!$A1:$L623,10,FALSE)</f>
        <v>4.1854133493654802</v>
      </c>
      <c r="K418" s="33">
        <f>VLOOKUP($A418,Skaters!$A1:$L623,11,FALSE)</f>
        <v>7.3147713783782802</v>
      </c>
      <c r="L418" s="33">
        <f>VLOOKUP($A418,Skaters!$A1:$L623,12,FALSE)</f>
        <v>11.5001847277438</v>
      </c>
      <c r="M418" s="33"/>
      <c r="N418" s="17">
        <f t="shared" si="24"/>
        <v>76</v>
      </c>
      <c r="O418" s="33">
        <f t="shared" si="25"/>
        <v>9.1854133493654793</v>
      </c>
      <c r="P418" s="33">
        <f t="shared" si="26"/>
        <v>13.31477137837828</v>
      </c>
      <c r="Q418" s="33">
        <f t="shared" si="27"/>
        <v>22.5001847277438</v>
      </c>
    </row>
    <row r="419" spans="1:17" ht="21.25" customHeight="1" x14ac:dyDescent="0.15">
      <c r="A419" s="44" t="s">
        <v>458</v>
      </c>
      <c r="B419" s="45" t="s">
        <v>65</v>
      </c>
      <c r="C419" s="45" t="s">
        <v>59</v>
      </c>
      <c r="D419" s="17">
        <v>38</v>
      </c>
      <c r="E419" s="17">
        <v>3</v>
      </c>
      <c r="F419" s="17">
        <v>4</v>
      </c>
      <c r="G419" s="17">
        <v>7</v>
      </c>
      <c r="H419" s="33"/>
      <c r="I419" s="42">
        <f>VLOOKUP($A419,Skaters!$A1:$L623,7,FALSE)</f>
        <v>44</v>
      </c>
      <c r="J419" s="33">
        <f>VLOOKUP($A419,Skaters!$A1:$L623,10,FALSE)</f>
        <v>6.4185280326975303</v>
      </c>
      <c r="K419" s="33">
        <f>VLOOKUP($A419,Skaters!$A1:$L623,11,FALSE)</f>
        <v>9.0776691623951997</v>
      </c>
      <c r="L419" s="33">
        <f>VLOOKUP($A419,Skaters!$A1:$L623,12,FALSE)</f>
        <v>15.4961971950927</v>
      </c>
      <c r="M419" s="33"/>
      <c r="N419" s="17">
        <f t="shared" si="24"/>
        <v>82</v>
      </c>
      <c r="O419" s="33">
        <f t="shared" si="25"/>
        <v>9.4185280326975303</v>
      </c>
      <c r="P419" s="33">
        <f t="shared" si="26"/>
        <v>13.0776691623952</v>
      </c>
      <c r="Q419" s="33">
        <f t="shared" si="27"/>
        <v>22.496197195092698</v>
      </c>
    </row>
    <row r="420" spans="1:17" ht="21.25" customHeight="1" x14ac:dyDescent="0.15">
      <c r="A420" s="44" t="s">
        <v>474</v>
      </c>
      <c r="B420" s="45" t="s">
        <v>62</v>
      </c>
      <c r="C420" s="45" t="s">
        <v>66</v>
      </c>
      <c r="D420" s="17">
        <v>33</v>
      </c>
      <c r="E420" s="17">
        <v>2</v>
      </c>
      <c r="F420" s="17">
        <v>7</v>
      </c>
      <c r="G420" s="17">
        <v>9</v>
      </c>
      <c r="H420" s="33"/>
      <c r="I420" s="42">
        <f>VLOOKUP($A420,Skaters!$A1:$L623,7,FALSE)</f>
        <v>44</v>
      </c>
      <c r="J420" s="33">
        <f>VLOOKUP($A420,Skaters!$A1:$L623,10,FALSE)</f>
        <v>5.8921652681912198</v>
      </c>
      <c r="K420" s="33">
        <f>VLOOKUP($A420,Skaters!$A1:$L623,11,FALSE)</f>
        <v>7.5629685654185996</v>
      </c>
      <c r="L420" s="33">
        <f>VLOOKUP($A420,Skaters!$A1:$L623,12,FALSE)</f>
        <v>13.4551338336098</v>
      </c>
      <c r="M420" s="33"/>
      <c r="N420" s="17">
        <f t="shared" si="24"/>
        <v>77</v>
      </c>
      <c r="O420" s="33">
        <f t="shared" si="25"/>
        <v>7.8921652681912198</v>
      </c>
      <c r="P420" s="33">
        <f t="shared" si="26"/>
        <v>14.562968565418601</v>
      </c>
      <c r="Q420" s="33">
        <f t="shared" si="27"/>
        <v>22.4551338336098</v>
      </c>
    </row>
    <row r="421" spans="1:17" ht="21.25" customHeight="1" x14ac:dyDescent="0.15">
      <c r="A421" s="44" t="s">
        <v>548</v>
      </c>
      <c r="B421" s="48" t="s">
        <v>83</v>
      </c>
      <c r="C421" s="48" t="s">
        <v>73</v>
      </c>
      <c r="D421" s="17">
        <v>32</v>
      </c>
      <c r="E421" s="17">
        <v>4</v>
      </c>
      <c r="F421" s="17">
        <v>6</v>
      </c>
      <c r="G421" s="17">
        <v>10</v>
      </c>
      <c r="H421" s="33"/>
      <c r="I421" s="42">
        <f>VLOOKUP($A421,Skaters!$A1:$L623,7,FALSE)</f>
        <v>41</v>
      </c>
      <c r="J421" s="33">
        <f>VLOOKUP($A421,Skaters!$A1:$L623,10,FALSE)</f>
        <v>4.9462967659589898</v>
      </c>
      <c r="K421" s="33">
        <f>VLOOKUP($A421,Skaters!$A1:$L623,11,FALSE)</f>
        <v>7.4961890222059502</v>
      </c>
      <c r="L421" s="33">
        <f>VLOOKUP($A421,Skaters!$A1:$L623,12,FALSE)</f>
        <v>12.442485788165</v>
      </c>
      <c r="M421" s="33"/>
      <c r="N421" s="17">
        <f t="shared" si="24"/>
        <v>73</v>
      </c>
      <c r="O421" s="33">
        <f t="shared" si="25"/>
        <v>8.9462967659589907</v>
      </c>
      <c r="P421" s="33">
        <f t="shared" si="26"/>
        <v>13.49618902220595</v>
      </c>
      <c r="Q421" s="33">
        <f t="shared" si="27"/>
        <v>22.442485788165001</v>
      </c>
    </row>
    <row r="422" spans="1:17" ht="21.25" customHeight="1" x14ac:dyDescent="0.2">
      <c r="A422" s="47" t="s">
        <v>490</v>
      </c>
      <c r="B422" s="38" t="s">
        <v>69</v>
      </c>
      <c r="C422" s="38" t="s">
        <v>60</v>
      </c>
      <c r="D422" s="17">
        <v>32</v>
      </c>
      <c r="E422" s="17">
        <v>3</v>
      </c>
      <c r="F422" s="17">
        <v>5</v>
      </c>
      <c r="G422" s="17">
        <v>8</v>
      </c>
      <c r="H422" s="33"/>
      <c r="I422" s="42">
        <f>VLOOKUP($A422,Skaters!$A1:$L623,7,FALSE)</f>
        <v>44</v>
      </c>
      <c r="J422" s="33">
        <f>VLOOKUP($A422,Skaters!$A1:$L623,10,FALSE)</f>
        <v>6.4648193093005704</v>
      </c>
      <c r="K422" s="33">
        <f>VLOOKUP($A422,Skaters!$A1:$L623,11,FALSE)</f>
        <v>7.9736822742520204</v>
      </c>
      <c r="L422" s="33">
        <f>VLOOKUP($A422,Skaters!$A1:$L623,12,FALSE)</f>
        <v>14.4385015835527</v>
      </c>
      <c r="M422" s="33"/>
      <c r="N422" s="17">
        <f t="shared" si="24"/>
        <v>76</v>
      </c>
      <c r="O422" s="33">
        <f t="shared" si="25"/>
        <v>9.4648193093005695</v>
      </c>
      <c r="P422" s="33">
        <f t="shared" si="26"/>
        <v>12.97368227425202</v>
      </c>
      <c r="Q422" s="33">
        <f t="shared" si="27"/>
        <v>22.4385015835527</v>
      </c>
    </row>
    <row r="423" spans="1:17" ht="21.25" customHeight="1" x14ac:dyDescent="0.15">
      <c r="A423" s="44" t="s">
        <v>440</v>
      </c>
      <c r="B423" s="45" t="s">
        <v>58</v>
      </c>
      <c r="C423" s="45" t="s">
        <v>84</v>
      </c>
      <c r="D423" s="17">
        <v>28</v>
      </c>
      <c r="E423" s="17">
        <v>1</v>
      </c>
      <c r="F423" s="17">
        <v>9</v>
      </c>
      <c r="G423" s="17">
        <v>10</v>
      </c>
      <c r="H423" s="33"/>
      <c r="I423" s="42">
        <f>VLOOKUP($A423,Skaters!$A1:$L623,7,FALSE)</f>
        <v>45</v>
      </c>
      <c r="J423" s="33">
        <f>VLOOKUP($A423,Skaters!$A1:$L623,10,FALSE)</f>
        <v>2.0880201463240202</v>
      </c>
      <c r="K423" s="33">
        <f>VLOOKUP($A423,Skaters!$A1:$L623,11,FALSE)</f>
        <v>10.288670180592</v>
      </c>
      <c r="L423" s="33">
        <f>VLOOKUP($A423,Skaters!$A1:$L623,12,FALSE)</f>
        <v>12.376690326916</v>
      </c>
      <c r="M423" s="33"/>
      <c r="N423" s="17">
        <f t="shared" si="24"/>
        <v>73</v>
      </c>
      <c r="O423" s="33">
        <f t="shared" si="25"/>
        <v>3.0880201463240202</v>
      </c>
      <c r="P423" s="33">
        <f t="shared" si="26"/>
        <v>19.288670180592</v>
      </c>
      <c r="Q423" s="33">
        <f t="shared" si="27"/>
        <v>22.376690326915998</v>
      </c>
    </row>
    <row r="424" spans="1:17" ht="21.25" customHeight="1" x14ac:dyDescent="0.15">
      <c r="A424" s="37" t="s">
        <v>527</v>
      </c>
      <c r="B424" s="38" t="s">
        <v>153</v>
      </c>
      <c r="C424" s="38" t="s">
        <v>73</v>
      </c>
      <c r="D424" s="17">
        <v>41</v>
      </c>
      <c r="E424" s="17">
        <v>4</v>
      </c>
      <c r="F424" s="17">
        <v>6</v>
      </c>
      <c r="G424" s="17">
        <v>10</v>
      </c>
      <c r="H424" s="33"/>
      <c r="I424" s="42">
        <f>VLOOKUP($A424,Skaters!$A1:$L623,7,FALSE)</f>
        <v>40</v>
      </c>
      <c r="J424" s="33">
        <f>VLOOKUP($A424,Skaters!$A1:$L623,10,FALSE)</f>
        <v>5.7475159700698404</v>
      </c>
      <c r="K424" s="33">
        <f>VLOOKUP($A424,Skaters!$A1:$L623,11,FALSE)</f>
        <v>6.5338977264472797</v>
      </c>
      <c r="L424" s="33">
        <f>VLOOKUP($A424,Skaters!$A1:$L623,12,FALSE)</f>
        <v>12.281413696517101</v>
      </c>
      <c r="M424" s="33"/>
      <c r="N424" s="17">
        <f t="shared" si="24"/>
        <v>81</v>
      </c>
      <c r="O424" s="33">
        <f t="shared" si="25"/>
        <v>9.7475159700698413</v>
      </c>
      <c r="P424" s="33">
        <f t="shared" si="26"/>
        <v>12.533897726447279</v>
      </c>
      <c r="Q424" s="33">
        <f t="shared" si="27"/>
        <v>22.281413696517099</v>
      </c>
    </row>
    <row r="425" spans="1:17" ht="21.25" customHeight="1" x14ac:dyDescent="0.15">
      <c r="A425" s="44" t="s">
        <v>524</v>
      </c>
      <c r="B425" s="45" t="s">
        <v>119</v>
      </c>
      <c r="C425" s="45" t="s">
        <v>63</v>
      </c>
      <c r="D425" s="17">
        <v>39</v>
      </c>
      <c r="E425" s="17">
        <v>7</v>
      </c>
      <c r="F425" s="17">
        <v>3</v>
      </c>
      <c r="G425" s="17">
        <v>10</v>
      </c>
      <c r="H425" s="33"/>
      <c r="I425" s="42">
        <f>VLOOKUP($A425,Skaters!$A1:$L623,7,FALSE)</f>
        <v>41</v>
      </c>
      <c r="J425" s="33">
        <f>VLOOKUP($A425,Skaters!$A1:$L623,10,FALSE)</f>
        <v>7.4730847327026897</v>
      </c>
      <c r="K425" s="33">
        <f>VLOOKUP($A425,Skaters!$A1:$L623,11,FALSE)</f>
        <v>4.8075543231298798</v>
      </c>
      <c r="L425" s="33">
        <f>VLOOKUP($A425,Skaters!$A1:$L623,12,FALSE)</f>
        <v>12.2806390558325</v>
      </c>
      <c r="M425" s="33"/>
      <c r="N425" s="17">
        <f t="shared" si="24"/>
        <v>80</v>
      </c>
      <c r="O425" s="33">
        <f t="shared" si="25"/>
        <v>14.47308473270269</v>
      </c>
      <c r="P425" s="33">
        <f t="shared" si="26"/>
        <v>7.8075543231298798</v>
      </c>
      <c r="Q425" s="33">
        <f t="shared" si="27"/>
        <v>22.280639055832502</v>
      </c>
    </row>
    <row r="426" spans="1:17" ht="21.25" customHeight="1" x14ac:dyDescent="0.15">
      <c r="A426" s="44" t="s">
        <v>516</v>
      </c>
      <c r="B426" s="45" t="s">
        <v>65</v>
      </c>
      <c r="C426" s="45" t="s">
        <v>84</v>
      </c>
      <c r="D426" s="17">
        <v>35</v>
      </c>
      <c r="E426" s="17">
        <v>1</v>
      </c>
      <c r="F426" s="17">
        <v>9</v>
      </c>
      <c r="G426" s="17">
        <v>10</v>
      </c>
      <c r="H426" s="33"/>
      <c r="I426" s="42">
        <f>VLOOKUP($A426,Skaters!$A1:$L623,7,FALSE)</f>
        <v>44</v>
      </c>
      <c r="J426" s="33">
        <f>VLOOKUP($A426,Skaters!$A1:$L623,10,FALSE)</f>
        <v>1.50707702843876</v>
      </c>
      <c r="K426" s="33">
        <f>VLOOKUP($A426,Skaters!$A1:$L623,11,FALSE)</f>
        <v>10.728067206656</v>
      </c>
      <c r="L426" s="33">
        <f>VLOOKUP($A426,Skaters!$A1:$L623,12,FALSE)</f>
        <v>12.235144235094699</v>
      </c>
      <c r="M426" s="33"/>
      <c r="N426" s="17">
        <f t="shared" si="24"/>
        <v>79</v>
      </c>
      <c r="O426" s="33">
        <f t="shared" si="25"/>
        <v>2.50707702843876</v>
      </c>
      <c r="P426" s="33">
        <f t="shared" si="26"/>
        <v>19.728067206656</v>
      </c>
      <c r="Q426" s="33">
        <f t="shared" si="27"/>
        <v>22.235144235094701</v>
      </c>
    </row>
    <row r="427" spans="1:17" ht="21.25" customHeight="1" x14ac:dyDescent="0.15">
      <c r="A427" s="44" t="s">
        <v>586</v>
      </c>
      <c r="B427" s="45" t="s">
        <v>65</v>
      </c>
      <c r="C427" s="45" t="s">
        <v>66</v>
      </c>
      <c r="D427" s="17">
        <v>32</v>
      </c>
      <c r="E427" s="17">
        <v>3</v>
      </c>
      <c r="F427" s="17">
        <v>7</v>
      </c>
      <c r="G427" s="17">
        <v>10</v>
      </c>
      <c r="H427" s="33"/>
      <c r="I427" s="42">
        <f>VLOOKUP($A427,Skaters!$A1:$L623,7,FALSE)</f>
        <v>44</v>
      </c>
      <c r="J427" s="33">
        <f>VLOOKUP($A427,Skaters!$A1:$L623,10,FALSE)</f>
        <v>4.0607419883253497</v>
      </c>
      <c r="K427" s="33">
        <f>VLOOKUP($A427,Skaters!$A1:$L623,11,FALSE)</f>
        <v>7.8853470577579703</v>
      </c>
      <c r="L427" s="33">
        <f>VLOOKUP($A427,Skaters!$A1:$L623,12,FALSE)</f>
        <v>11.9460890460833</v>
      </c>
      <c r="M427" s="33"/>
      <c r="N427" s="17">
        <f t="shared" si="24"/>
        <v>76</v>
      </c>
      <c r="O427" s="33">
        <f t="shared" si="25"/>
        <v>7.0607419883253497</v>
      </c>
      <c r="P427" s="33">
        <f t="shared" si="26"/>
        <v>14.88534705775797</v>
      </c>
      <c r="Q427" s="33">
        <f t="shared" si="27"/>
        <v>21.946089046083301</v>
      </c>
    </row>
    <row r="428" spans="1:17" ht="21.25" customHeight="1" x14ac:dyDescent="0.15">
      <c r="A428" s="44" t="s">
        <v>618</v>
      </c>
      <c r="B428" s="45" t="s">
        <v>74</v>
      </c>
      <c r="C428" s="45" t="s">
        <v>63</v>
      </c>
      <c r="D428" s="17">
        <v>25</v>
      </c>
      <c r="E428" s="17">
        <v>4</v>
      </c>
      <c r="F428" s="17">
        <v>5</v>
      </c>
      <c r="G428" s="17">
        <v>9</v>
      </c>
      <c r="H428" s="33"/>
      <c r="I428" s="42">
        <f>VLOOKUP($A428,Skaters!$A1:$L623,7,FALSE)</f>
        <v>41</v>
      </c>
      <c r="J428" s="33">
        <f>VLOOKUP($A428,Skaters!$A1:$L623,10,FALSE)</f>
        <v>5.6932550626679896</v>
      </c>
      <c r="K428" s="33">
        <f>VLOOKUP($A428,Skaters!$A1:$L623,11,FALSE)</f>
        <v>7.21586141422355</v>
      </c>
      <c r="L428" s="33">
        <f>VLOOKUP($A428,Skaters!$A1:$L623,12,FALSE)</f>
        <v>12.909116476891599</v>
      </c>
      <c r="M428" s="33"/>
      <c r="N428" s="17">
        <f t="shared" si="24"/>
        <v>66</v>
      </c>
      <c r="O428" s="33">
        <f t="shared" si="25"/>
        <v>9.6932550626679905</v>
      </c>
      <c r="P428" s="33">
        <f t="shared" si="26"/>
        <v>12.21586141422355</v>
      </c>
      <c r="Q428" s="33">
        <f t="shared" si="27"/>
        <v>21.909116476891597</v>
      </c>
    </row>
    <row r="429" spans="1:17" ht="21.25" customHeight="1" x14ac:dyDescent="0.15">
      <c r="A429" s="37" t="s">
        <v>574</v>
      </c>
      <c r="B429" s="38" t="s">
        <v>72</v>
      </c>
      <c r="C429" s="38" t="s">
        <v>84</v>
      </c>
      <c r="D429" s="17">
        <v>37</v>
      </c>
      <c r="E429" s="17">
        <v>3</v>
      </c>
      <c r="F429" s="17">
        <v>9</v>
      </c>
      <c r="G429" s="17">
        <v>12</v>
      </c>
      <c r="H429" s="33"/>
      <c r="I429" s="42">
        <f>VLOOKUP($A429,Skaters!$A1:$L623,7,FALSE)</f>
        <v>45</v>
      </c>
      <c r="J429" s="33">
        <f>VLOOKUP($A429,Skaters!$A1:$L623,10,FALSE)</f>
        <v>2.1280528164110302</v>
      </c>
      <c r="K429" s="33">
        <f>VLOOKUP($A429,Skaters!$A1:$L623,11,FALSE)</f>
        <v>7.7567570185256596</v>
      </c>
      <c r="L429" s="33">
        <f>VLOOKUP($A429,Skaters!$A1:$L623,12,FALSE)</f>
        <v>9.8848098349367</v>
      </c>
      <c r="M429" s="33"/>
      <c r="N429" s="17">
        <f t="shared" si="24"/>
        <v>82</v>
      </c>
      <c r="O429" s="33">
        <f t="shared" si="25"/>
        <v>5.1280528164110297</v>
      </c>
      <c r="P429" s="33">
        <f t="shared" si="26"/>
        <v>16.756757018525661</v>
      </c>
      <c r="Q429" s="33">
        <f t="shared" si="27"/>
        <v>21.8848098349367</v>
      </c>
    </row>
    <row r="430" spans="1:17" ht="21.25" customHeight="1" x14ac:dyDescent="0.2">
      <c r="A430" s="47" t="s">
        <v>518</v>
      </c>
      <c r="B430" s="38" t="s">
        <v>68</v>
      </c>
      <c r="C430" s="38" t="s">
        <v>84</v>
      </c>
      <c r="D430" s="17">
        <v>37</v>
      </c>
      <c r="E430" s="17">
        <v>0</v>
      </c>
      <c r="F430" s="17">
        <v>11</v>
      </c>
      <c r="G430" s="17">
        <v>11</v>
      </c>
      <c r="H430" s="33"/>
      <c r="I430" s="42">
        <f>VLOOKUP($A430,Skaters!$A1:$L623,7,FALSE)</f>
        <v>40</v>
      </c>
      <c r="J430" s="33">
        <f>VLOOKUP($A430,Skaters!$A1:$L623,10,FALSE)</f>
        <v>1.21572798819482</v>
      </c>
      <c r="K430" s="33">
        <f>VLOOKUP($A430,Skaters!$A1:$L623,11,FALSE)</f>
        <v>9.5865535855899999</v>
      </c>
      <c r="L430" s="33">
        <f>VLOOKUP($A430,Skaters!$A1:$L623,12,FALSE)</f>
        <v>10.8022815737848</v>
      </c>
      <c r="M430" s="33"/>
      <c r="N430" s="17">
        <f t="shared" si="24"/>
        <v>77</v>
      </c>
      <c r="O430" s="33">
        <f t="shared" si="25"/>
        <v>1.21572798819482</v>
      </c>
      <c r="P430" s="33">
        <f t="shared" si="26"/>
        <v>20.58655358559</v>
      </c>
      <c r="Q430" s="33">
        <f t="shared" si="27"/>
        <v>21.8022815737848</v>
      </c>
    </row>
    <row r="431" spans="1:17" ht="21.25" customHeight="1" x14ac:dyDescent="0.2">
      <c r="A431" s="47" t="s">
        <v>452</v>
      </c>
      <c r="B431" s="38" t="s">
        <v>68</v>
      </c>
      <c r="C431" s="38" t="s">
        <v>84</v>
      </c>
      <c r="D431" s="17">
        <v>37</v>
      </c>
      <c r="E431" s="17">
        <v>2</v>
      </c>
      <c r="F431" s="17">
        <v>6</v>
      </c>
      <c r="G431" s="17">
        <v>8</v>
      </c>
      <c r="H431" s="33"/>
      <c r="I431" s="42">
        <f>VLOOKUP($A431,Skaters!$A1:$L623,7,FALSE)</f>
        <v>40</v>
      </c>
      <c r="J431" s="33">
        <f>VLOOKUP($A431,Skaters!$A1:$L623,10,FALSE)</f>
        <v>2.4279548168876501</v>
      </c>
      <c r="K431" s="33">
        <f>VLOOKUP($A431,Skaters!$A1:$L623,11,FALSE)</f>
        <v>11.3534939987752</v>
      </c>
      <c r="L431" s="33">
        <f>VLOOKUP($A431,Skaters!$A1:$L623,12,FALSE)</f>
        <v>13.7814488156629</v>
      </c>
      <c r="M431" s="33"/>
      <c r="N431" s="17">
        <f t="shared" si="24"/>
        <v>77</v>
      </c>
      <c r="O431" s="33">
        <f t="shared" si="25"/>
        <v>4.4279548168876506</v>
      </c>
      <c r="P431" s="33">
        <f t="shared" si="26"/>
        <v>17.3534939987752</v>
      </c>
      <c r="Q431" s="33">
        <f t="shared" si="27"/>
        <v>21.781448815662898</v>
      </c>
    </row>
    <row r="432" spans="1:17" ht="21.25" customHeight="1" x14ac:dyDescent="0.15">
      <c r="A432" s="44" t="s">
        <v>603</v>
      </c>
      <c r="B432" s="48" t="s">
        <v>68</v>
      </c>
      <c r="C432" s="48" t="s">
        <v>59</v>
      </c>
      <c r="D432" s="17">
        <v>39</v>
      </c>
      <c r="E432" s="17">
        <v>5</v>
      </c>
      <c r="F432" s="17">
        <v>7</v>
      </c>
      <c r="G432" s="17">
        <v>12</v>
      </c>
      <c r="H432" s="33"/>
      <c r="I432" s="42">
        <f>VLOOKUP($A432,Skaters!$A1:$L623,7,FALSE)</f>
        <v>40</v>
      </c>
      <c r="J432" s="33">
        <f>VLOOKUP($A432,Skaters!$A1:$L623,10,FALSE)</f>
        <v>4.09884739162064</v>
      </c>
      <c r="K432" s="33">
        <f>VLOOKUP($A432,Skaters!$A1:$L623,11,FALSE)</f>
        <v>5.6533506557401596</v>
      </c>
      <c r="L432" s="33">
        <f>VLOOKUP($A432,Skaters!$A1:$L623,12,FALSE)</f>
        <v>9.7521980473608405</v>
      </c>
      <c r="M432" s="33"/>
      <c r="N432" s="17">
        <f t="shared" si="24"/>
        <v>79</v>
      </c>
      <c r="O432" s="33">
        <f t="shared" si="25"/>
        <v>9.0988473916206409</v>
      </c>
      <c r="P432" s="33">
        <f t="shared" si="26"/>
        <v>12.653350655740159</v>
      </c>
      <c r="Q432" s="33">
        <f t="shared" si="27"/>
        <v>21.752198047360842</v>
      </c>
    </row>
    <row r="433" spans="1:17" ht="21.25" customHeight="1" x14ac:dyDescent="0.15">
      <c r="A433" s="44" t="s">
        <v>446</v>
      </c>
      <c r="B433" s="45" t="s">
        <v>151</v>
      </c>
      <c r="C433" s="45" t="s">
        <v>103</v>
      </c>
      <c r="D433" s="17">
        <v>32</v>
      </c>
      <c r="E433" s="17">
        <v>4</v>
      </c>
      <c r="F433" s="17">
        <v>3</v>
      </c>
      <c r="G433" s="17">
        <v>7</v>
      </c>
      <c r="H433" s="33"/>
      <c r="I433" s="42">
        <f>VLOOKUP($A433,Skaters!$A1:$L623,7,FALSE)</f>
        <v>42</v>
      </c>
      <c r="J433" s="33">
        <f>VLOOKUP($A433,Skaters!$A1:$L623,10,FALSE)</f>
        <v>6.1001993716782703</v>
      </c>
      <c r="K433" s="33">
        <f>VLOOKUP($A433,Skaters!$A1:$L623,11,FALSE)</f>
        <v>8.6134813764869502</v>
      </c>
      <c r="L433" s="33">
        <f>VLOOKUP($A433,Skaters!$A1:$L623,12,FALSE)</f>
        <v>14.713680748165199</v>
      </c>
      <c r="M433" s="33"/>
      <c r="N433" s="17">
        <f t="shared" si="24"/>
        <v>74</v>
      </c>
      <c r="O433" s="33">
        <f t="shared" si="25"/>
        <v>10.10019937167827</v>
      </c>
      <c r="P433" s="33">
        <f t="shared" si="26"/>
        <v>11.61348137648695</v>
      </c>
      <c r="Q433" s="33">
        <f t="shared" si="27"/>
        <v>21.713680748165199</v>
      </c>
    </row>
    <row r="434" spans="1:17" ht="21.25" customHeight="1" x14ac:dyDescent="0.2">
      <c r="A434" s="47" t="s">
        <v>534</v>
      </c>
      <c r="B434" s="38" t="s">
        <v>186</v>
      </c>
      <c r="C434" s="38" t="s">
        <v>84</v>
      </c>
      <c r="D434" s="17">
        <v>37</v>
      </c>
      <c r="E434" s="17">
        <v>1</v>
      </c>
      <c r="F434" s="17">
        <v>10</v>
      </c>
      <c r="G434" s="17">
        <v>11</v>
      </c>
      <c r="H434" s="33"/>
      <c r="I434" s="42">
        <f>VLOOKUP($A434,Skaters!$A1:$L623,7,FALSE)</f>
        <v>41</v>
      </c>
      <c r="J434" s="33">
        <f>VLOOKUP($A434,Skaters!$A1:$L623,10,FALSE)</f>
        <v>2.6085340530875798</v>
      </c>
      <c r="K434" s="33">
        <f>VLOOKUP($A434,Skaters!$A1:$L623,11,FALSE)</f>
        <v>8.0387478911746495</v>
      </c>
      <c r="L434" s="33">
        <f>VLOOKUP($A434,Skaters!$A1:$L623,12,FALSE)</f>
        <v>10.6472819442622</v>
      </c>
      <c r="M434" s="33"/>
      <c r="N434" s="17">
        <f t="shared" si="24"/>
        <v>78</v>
      </c>
      <c r="O434" s="33">
        <f t="shared" si="25"/>
        <v>3.6085340530875798</v>
      </c>
      <c r="P434" s="33">
        <f t="shared" si="26"/>
        <v>18.038747891174651</v>
      </c>
      <c r="Q434" s="33">
        <f t="shared" si="27"/>
        <v>21.6472819442622</v>
      </c>
    </row>
    <row r="435" spans="1:17" ht="21.25" customHeight="1" x14ac:dyDescent="0.15">
      <c r="A435" s="44" t="s">
        <v>566</v>
      </c>
      <c r="B435" s="45" t="s">
        <v>95</v>
      </c>
      <c r="C435" s="45" t="s">
        <v>60</v>
      </c>
      <c r="D435" s="17">
        <v>39</v>
      </c>
      <c r="E435" s="17">
        <v>6</v>
      </c>
      <c r="F435" s="17">
        <v>4</v>
      </c>
      <c r="G435" s="17">
        <v>10</v>
      </c>
      <c r="H435" s="33"/>
      <c r="I435" s="42">
        <f>VLOOKUP($A435,Skaters!$A1:$L623,7,FALSE)</f>
        <v>40</v>
      </c>
      <c r="J435" s="33">
        <f>VLOOKUP($A435,Skaters!$A1:$L623,10,FALSE)</f>
        <v>6.2429484610959198</v>
      </c>
      <c r="K435" s="33">
        <f>VLOOKUP($A435,Skaters!$A1:$L623,11,FALSE)</f>
        <v>5.4002109216226399</v>
      </c>
      <c r="L435" s="33">
        <f>VLOOKUP($A435,Skaters!$A1:$L623,12,FALSE)</f>
        <v>11.643159382718601</v>
      </c>
      <c r="M435" s="33"/>
      <c r="N435" s="17">
        <f t="shared" si="24"/>
        <v>79</v>
      </c>
      <c r="O435" s="33">
        <f t="shared" si="25"/>
        <v>12.242948461095921</v>
      </c>
      <c r="P435" s="33">
        <f t="shared" si="26"/>
        <v>9.4002109216226408</v>
      </c>
      <c r="Q435" s="33">
        <f t="shared" si="27"/>
        <v>21.643159382718601</v>
      </c>
    </row>
    <row r="436" spans="1:17" ht="21.25" customHeight="1" x14ac:dyDescent="0.2">
      <c r="A436" s="47" t="s">
        <v>505</v>
      </c>
      <c r="B436" s="38" t="s">
        <v>88</v>
      </c>
      <c r="C436" s="38" t="s">
        <v>84</v>
      </c>
      <c r="D436" s="17">
        <v>40</v>
      </c>
      <c r="E436" s="17">
        <v>0</v>
      </c>
      <c r="F436" s="17">
        <v>11</v>
      </c>
      <c r="G436" s="17">
        <v>11</v>
      </c>
      <c r="H436" s="33"/>
      <c r="I436" s="42">
        <f>VLOOKUP($A436,Skaters!$A1:$L623,7,FALSE)</f>
        <v>40</v>
      </c>
      <c r="J436" s="33">
        <f>VLOOKUP($A436,Skaters!$A1:$L623,10,FALSE)</f>
        <v>1.2213381758853701</v>
      </c>
      <c r="K436" s="33">
        <f>VLOOKUP($A436,Skaters!$A1:$L623,11,FALSE)</f>
        <v>9.3731607967929609</v>
      </c>
      <c r="L436" s="33">
        <f>VLOOKUP($A436,Skaters!$A1:$L623,12,FALSE)</f>
        <v>10.5944989726784</v>
      </c>
      <c r="M436" s="33"/>
      <c r="N436" s="17">
        <f t="shared" si="24"/>
        <v>80</v>
      </c>
      <c r="O436" s="33">
        <f t="shared" si="25"/>
        <v>1.2213381758853701</v>
      </c>
      <c r="P436" s="33">
        <f t="shared" si="26"/>
        <v>20.373160796792959</v>
      </c>
      <c r="Q436" s="33">
        <f t="shared" si="27"/>
        <v>21.594498972678402</v>
      </c>
    </row>
    <row r="437" spans="1:17" ht="21.25" customHeight="1" x14ac:dyDescent="0.2">
      <c r="A437" s="47" t="s">
        <v>614</v>
      </c>
      <c r="B437" s="38" t="s">
        <v>62</v>
      </c>
      <c r="C437" s="38" t="s">
        <v>63</v>
      </c>
      <c r="D437" s="17">
        <v>37</v>
      </c>
      <c r="E437" s="17">
        <v>4</v>
      </c>
      <c r="F437" s="17">
        <v>8</v>
      </c>
      <c r="G437" s="17">
        <v>12</v>
      </c>
      <c r="H437" s="33"/>
      <c r="I437" s="42">
        <f>VLOOKUP($A437,Skaters!$A1:$L623,7,FALSE)</f>
        <v>44</v>
      </c>
      <c r="J437" s="33">
        <f>VLOOKUP($A437,Skaters!$A1:$L623,10,FALSE)</f>
        <v>3.7918080761998998</v>
      </c>
      <c r="K437" s="33">
        <f>VLOOKUP($A437,Skaters!$A1:$L623,11,FALSE)</f>
        <v>5.8009240522590302</v>
      </c>
      <c r="L437" s="33">
        <f>VLOOKUP($A437,Skaters!$A1:$L623,12,FALSE)</f>
        <v>9.5927321284589109</v>
      </c>
      <c r="M437" s="33"/>
      <c r="N437" s="17">
        <f t="shared" si="24"/>
        <v>81</v>
      </c>
      <c r="O437" s="33">
        <f t="shared" si="25"/>
        <v>7.7918080761998993</v>
      </c>
      <c r="P437" s="33">
        <f t="shared" si="26"/>
        <v>13.800924052259031</v>
      </c>
      <c r="Q437" s="33">
        <f t="shared" si="27"/>
        <v>21.592732128458913</v>
      </c>
    </row>
    <row r="438" spans="1:17" ht="21.25" customHeight="1" x14ac:dyDescent="0.15">
      <c r="A438" s="44" t="s">
        <v>592</v>
      </c>
      <c r="B438" s="48" t="s">
        <v>100</v>
      </c>
      <c r="C438" s="48" t="s">
        <v>66</v>
      </c>
      <c r="D438" s="17">
        <v>38</v>
      </c>
      <c r="E438" s="17">
        <v>3</v>
      </c>
      <c r="F438" s="17">
        <v>8</v>
      </c>
      <c r="G438" s="17">
        <v>11</v>
      </c>
      <c r="H438" s="33"/>
      <c r="I438" s="42">
        <f>VLOOKUP($A438,Skaters!$A1:$L623,7,FALSE)</f>
        <v>40</v>
      </c>
      <c r="J438" s="33">
        <f>VLOOKUP($A438,Skaters!$A1:$L623,10,FALSE)</f>
        <v>3.6268770076744898</v>
      </c>
      <c r="K438" s="33">
        <f>VLOOKUP($A438,Skaters!$A1:$L623,11,FALSE)</f>
        <v>6.8964941961737196</v>
      </c>
      <c r="L438" s="33">
        <f>VLOOKUP($A438,Skaters!$A1:$L623,12,FALSE)</f>
        <v>10.5233712038482</v>
      </c>
      <c r="M438" s="33"/>
      <c r="N438" s="17">
        <f t="shared" si="24"/>
        <v>78</v>
      </c>
      <c r="O438" s="33">
        <f t="shared" si="25"/>
        <v>6.6268770076744898</v>
      </c>
      <c r="P438" s="33">
        <f t="shared" si="26"/>
        <v>14.89649419617372</v>
      </c>
      <c r="Q438" s="33">
        <f t="shared" si="27"/>
        <v>21.5233712038482</v>
      </c>
    </row>
    <row r="439" spans="1:17" ht="21.25" customHeight="1" x14ac:dyDescent="0.15">
      <c r="A439" s="44" t="s">
        <v>500</v>
      </c>
      <c r="B439" s="45" t="s">
        <v>179</v>
      </c>
      <c r="C439" s="45" t="s">
        <v>84</v>
      </c>
      <c r="D439" s="17">
        <v>25</v>
      </c>
      <c r="E439" s="17">
        <v>2</v>
      </c>
      <c r="F439" s="17">
        <v>7</v>
      </c>
      <c r="G439" s="17">
        <v>9</v>
      </c>
      <c r="H439" s="33"/>
      <c r="I439" s="42">
        <f>VLOOKUP($A439,Skaters!$A1:$L623,7,FALSE)</f>
        <v>41</v>
      </c>
      <c r="J439" s="33">
        <f>VLOOKUP($A439,Skaters!$A1:$L623,10,FALSE)</f>
        <v>3.2500929223109698</v>
      </c>
      <c r="K439" s="33">
        <f>VLOOKUP($A439,Skaters!$A1:$L623,11,FALSE)</f>
        <v>9.2643120223368101</v>
      </c>
      <c r="L439" s="33">
        <f>VLOOKUP($A439,Skaters!$A1:$L623,12,FALSE)</f>
        <v>12.514404944647801</v>
      </c>
      <c r="M439" s="33"/>
      <c r="N439" s="17">
        <f t="shared" si="24"/>
        <v>66</v>
      </c>
      <c r="O439" s="33">
        <f t="shared" si="25"/>
        <v>5.2500929223109694</v>
      </c>
      <c r="P439" s="33">
        <f t="shared" si="26"/>
        <v>16.26431202233681</v>
      </c>
      <c r="Q439" s="33">
        <f t="shared" si="27"/>
        <v>21.514404944647801</v>
      </c>
    </row>
    <row r="440" spans="1:17" ht="21.25" customHeight="1" x14ac:dyDescent="0.2">
      <c r="A440" s="47" t="s">
        <v>544</v>
      </c>
      <c r="B440" s="38" t="s">
        <v>88</v>
      </c>
      <c r="C440" s="38" t="s">
        <v>103</v>
      </c>
      <c r="D440" s="17">
        <v>22</v>
      </c>
      <c r="E440" s="17">
        <v>5</v>
      </c>
      <c r="F440" s="17">
        <v>3</v>
      </c>
      <c r="G440" s="17">
        <v>8</v>
      </c>
      <c r="H440" s="33"/>
      <c r="I440" s="42">
        <f>VLOOKUP($A440,Skaters!$A1:$L623,7,FALSE)</f>
        <v>40</v>
      </c>
      <c r="J440" s="33">
        <f>VLOOKUP($A440,Skaters!$A1:$L623,10,FALSE)</f>
        <v>7.37693621397508</v>
      </c>
      <c r="K440" s="33">
        <f>VLOOKUP($A440,Skaters!$A1:$L623,11,FALSE)</f>
        <v>6.0797391886912804</v>
      </c>
      <c r="L440" s="33">
        <f>VLOOKUP($A440,Skaters!$A1:$L623,12,FALSE)</f>
        <v>13.4566754026664</v>
      </c>
      <c r="M440" s="33"/>
      <c r="N440" s="17">
        <f t="shared" si="24"/>
        <v>62</v>
      </c>
      <c r="O440" s="33">
        <f t="shared" si="25"/>
        <v>12.37693621397508</v>
      </c>
      <c r="P440" s="33">
        <f t="shared" si="26"/>
        <v>9.0797391886912813</v>
      </c>
      <c r="Q440" s="33">
        <f t="shared" si="27"/>
        <v>21.456675402666399</v>
      </c>
    </row>
    <row r="441" spans="1:17" ht="21.25" customHeight="1" x14ac:dyDescent="0.2">
      <c r="A441" s="47" t="s">
        <v>565</v>
      </c>
      <c r="B441" s="38" t="s">
        <v>106</v>
      </c>
      <c r="C441" s="38" t="s">
        <v>84</v>
      </c>
      <c r="D441" s="17">
        <v>35</v>
      </c>
      <c r="E441" s="17">
        <v>1</v>
      </c>
      <c r="F441" s="17">
        <v>10</v>
      </c>
      <c r="G441" s="17">
        <v>11</v>
      </c>
      <c r="H441" s="33"/>
      <c r="I441" s="42">
        <f>VLOOKUP($A441,Skaters!$A1:$L623,7,FALSE)</f>
        <v>39</v>
      </c>
      <c r="J441" s="33">
        <f>VLOOKUP($A441,Skaters!$A1:$L623,10,FALSE)</f>
        <v>1.7895612441351101</v>
      </c>
      <c r="K441" s="33">
        <f>VLOOKUP($A441,Skaters!$A1:$L623,11,FALSE)</f>
        <v>8.5543486029831595</v>
      </c>
      <c r="L441" s="33">
        <f>VLOOKUP($A441,Skaters!$A1:$L623,12,FALSE)</f>
        <v>10.343909847118301</v>
      </c>
      <c r="M441" s="33"/>
      <c r="N441" s="17">
        <f t="shared" si="24"/>
        <v>74</v>
      </c>
      <c r="O441" s="33">
        <f t="shared" si="25"/>
        <v>2.7895612441351103</v>
      </c>
      <c r="P441" s="33">
        <f t="shared" si="26"/>
        <v>18.554348602983161</v>
      </c>
      <c r="Q441" s="33">
        <f t="shared" si="27"/>
        <v>21.343909847118301</v>
      </c>
    </row>
    <row r="442" spans="1:17" ht="21.25" customHeight="1" x14ac:dyDescent="0.15">
      <c r="A442" s="44" t="s">
        <v>550</v>
      </c>
      <c r="B442" s="45" t="s">
        <v>122</v>
      </c>
      <c r="C442" s="45" t="s">
        <v>59</v>
      </c>
      <c r="D442" s="17">
        <v>34</v>
      </c>
      <c r="E442" s="17">
        <v>2</v>
      </c>
      <c r="F442" s="17">
        <v>6</v>
      </c>
      <c r="G442" s="17">
        <v>8</v>
      </c>
      <c r="H442" s="33"/>
      <c r="I442" s="42">
        <f>VLOOKUP($A442,Skaters!$A1:$L623,7,FALSE)</f>
        <v>41</v>
      </c>
      <c r="J442" s="33">
        <f>VLOOKUP($A442,Skaters!$A1:$L623,10,FALSE)</f>
        <v>4.73130685147619</v>
      </c>
      <c r="K442" s="33">
        <f>VLOOKUP($A442,Skaters!$A1:$L623,11,FALSE)</f>
        <v>8.6047478415486403</v>
      </c>
      <c r="L442" s="33">
        <f>VLOOKUP($A442,Skaters!$A1:$L623,12,FALSE)</f>
        <v>13.3360546930249</v>
      </c>
      <c r="M442" s="33"/>
      <c r="N442" s="17">
        <f t="shared" si="24"/>
        <v>75</v>
      </c>
      <c r="O442" s="33">
        <f t="shared" si="25"/>
        <v>6.73130685147619</v>
      </c>
      <c r="P442" s="33">
        <f t="shared" si="26"/>
        <v>14.60474784154864</v>
      </c>
      <c r="Q442" s="33">
        <f t="shared" si="27"/>
        <v>21.336054693024899</v>
      </c>
    </row>
    <row r="443" spans="1:17" ht="21.25" customHeight="1" x14ac:dyDescent="0.15">
      <c r="A443" s="44" t="s">
        <v>407</v>
      </c>
      <c r="B443" s="45" t="s">
        <v>100</v>
      </c>
      <c r="C443" s="45" t="s">
        <v>73</v>
      </c>
      <c r="D443" s="17">
        <v>21</v>
      </c>
      <c r="E443" s="17">
        <v>3</v>
      </c>
      <c r="F443" s="17">
        <v>3</v>
      </c>
      <c r="G443" s="17">
        <v>6</v>
      </c>
      <c r="H443" s="33"/>
      <c r="I443" s="42">
        <f>VLOOKUP($A443,Skaters!$A1:$L623,7,FALSE)</f>
        <v>40</v>
      </c>
      <c r="J443" s="33">
        <f>VLOOKUP($A443,Skaters!$A1:$L623,10,FALSE)</f>
        <v>6.6819707756755999</v>
      </c>
      <c r="K443" s="33">
        <f>VLOOKUP($A443,Skaters!$A1:$L623,11,FALSE)</f>
        <v>8.6512756957538404</v>
      </c>
      <c r="L443" s="33">
        <f>VLOOKUP($A443,Skaters!$A1:$L623,12,FALSE)</f>
        <v>15.333246471429501</v>
      </c>
      <c r="M443" s="33"/>
      <c r="N443" s="17">
        <f t="shared" si="24"/>
        <v>61</v>
      </c>
      <c r="O443" s="33">
        <f t="shared" si="25"/>
        <v>9.6819707756755999</v>
      </c>
      <c r="P443" s="33">
        <f t="shared" si="26"/>
        <v>11.65127569575384</v>
      </c>
      <c r="Q443" s="33">
        <f t="shared" si="27"/>
        <v>21.333246471429501</v>
      </c>
    </row>
    <row r="444" spans="1:17" ht="21.25" customHeight="1" x14ac:dyDescent="0.15">
      <c r="A444" s="44" t="s">
        <v>367</v>
      </c>
      <c r="B444" s="48" t="s">
        <v>119</v>
      </c>
      <c r="C444" s="48" t="s">
        <v>84</v>
      </c>
      <c r="D444" s="17">
        <v>38</v>
      </c>
      <c r="E444" s="17">
        <v>2</v>
      </c>
      <c r="F444" s="17">
        <v>5</v>
      </c>
      <c r="G444" s="17">
        <v>7</v>
      </c>
      <c r="H444" s="33"/>
      <c r="I444" s="42">
        <f>VLOOKUP($A444,Skaters!$A1:$L623,7,FALSE)</f>
        <v>41</v>
      </c>
      <c r="J444" s="33">
        <f>VLOOKUP($A444,Skaters!$A1:$L623,10,FALSE)</f>
        <v>3.0055311710182502</v>
      </c>
      <c r="K444" s="33">
        <f>VLOOKUP($A444,Skaters!$A1:$L623,11,FALSE)</f>
        <v>11.2819620557595</v>
      </c>
      <c r="L444" s="33">
        <f>VLOOKUP($A444,Skaters!$A1:$L623,12,FALSE)</f>
        <v>14.2874932267777</v>
      </c>
      <c r="M444" s="33"/>
      <c r="N444" s="17">
        <f t="shared" si="24"/>
        <v>79</v>
      </c>
      <c r="O444" s="33">
        <f t="shared" si="25"/>
        <v>5.0055311710182497</v>
      </c>
      <c r="P444" s="33">
        <f t="shared" si="26"/>
        <v>16.2819620557595</v>
      </c>
      <c r="Q444" s="33">
        <f t="shared" si="27"/>
        <v>21.287493226777698</v>
      </c>
    </row>
    <row r="445" spans="1:17" ht="21.25" customHeight="1" x14ac:dyDescent="0.15">
      <c r="A445" s="44" t="s">
        <v>339</v>
      </c>
      <c r="B445" s="45" t="s">
        <v>179</v>
      </c>
      <c r="C445" s="45" t="s">
        <v>103</v>
      </c>
      <c r="D445" s="17">
        <v>4</v>
      </c>
      <c r="E445" s="17">
        <v>1</v>
      </c>
      <c r="F445" s="17">
        <v>0</v>
      </c>
      <c r="G445" s="17">
        <v>1</v>
      </c>
      <c r="H445" s="33"/>
      <c r="I445" s="42">
        <f>VLOOKUP($A445,Skaters!$A1:$L623,7,FALSE)</f>
        <v>41</v>
      </c>
      <c r="J445" s="33">
        <f>VLOOKUP($A445,Skaters!$A1:$L623,10,FALSE)</f>
        <v>9.3783825801926</v>
      </c>
      <c r="K445" s="33">
        <f>VLOOKUP($A445,Skaters!$A1:$L623,11,FALSE)</f>
        <v>10.9018728313466</v>
      </c>
      <c r="L445" s="33">
        <f>VLOOKUP($A445,Skaters!$A1:$L623,12,FALSE)</f>
        <v>20.280255411539201</v>
      </c>
      <c r="M445" s="33"/>
      <c r="N445" s="17">
        <f t="shared" si="24"/>
        <v>45</v>
      </c>
      <c r="O445" s="33">
        <f t="shared" si="25"/>
        <v>10.3783825801926</v>
      </c>
      <c r="P445" s="33">
        <f t="shared" si="26"/>
        <v>10.9018728313466</v>
      </c>
      <c r="Q445" s="33">
        <f t="shared" si="27"/>
        <v>21.280255411539201</v>
      </c>
    </row>
    <row r="446" spans="1:17" ht="21.25" customHeight="1" x14ac:dyDescent="0.2">
      <c r="A446" s="47" t="s">
        <v>504</v>
      </c>
      <c r="B446" s="38" t="s">
        <v>78</v>
      </c>
      <c r="C446" s="38" t="s">
        <v>84</v>
      </c>
      <c r="D446" s="17">
        <v>36</v>
      </c>
      <c r="E446" s="17">
        <v>1</v>
      </c>
      <c r="F446" s="17">
        <v>8</v>
      </c>
      <c r="G446" s="17">
        <v>9</v>
      </c>
      <c r="H446" s="33"/>
      <c r="I446" s="42">
        <f>VLOOKUP($A446,Skaters!$A1:$L623,7,FALSE)</f>
        <v>46</v>
      </c>
      <c r="J446" s="33">
        <f>VLOOKUP($A446,Skaters!$A1:$L623,10,FALSE)</f>
        <v>1.7758291300109801</v>
      </c>
      <c r="K446" s="33">
        <f>VLOOKUP($A446,Skaters!$A1:$L623,11,FALSE)</f>
        <v>10.267507236230299</v>
      </c>
      <c r="L446" s="33">
        <f>VLOOKUP($A446,Skaters!$A1:$L623,12,FALSE)</f>
        <v>12.0433363662413</v>
      </c>
      <c r="M446" s="33"/>
      <c r="N446" s="17">
        <f t="shared" si="24"/>
        <v>82</v>
      </c>
      <c r="O446" s="33">
        <f t="shared" si="25"/>
        <v>2.7758291300109801</v>
      </c>
      <c r="P446" s="33">
        <f t="shared" si="26"/>
        <v>18.267507236230301</v>
      </c>
      <c r="Q446" s="33">
        <f t="shared" si="27"/>
        <v>21.043336366241299</v>
      </c>
    </row>
    <row r="447" spans="1:17" ht="21.25" customHeight="1" x14ac:dyDescent="0.2">
      <c r="A447" s="47" t="s">
        <v>507</v>
      </c>
      <c r="B447" s="38" t="s">
        <v>186</v>
      </c>
      <c r="C447" s="38" t="s">
        <v>84</v>
      </c>
      <c r="D447" s="17">
        <v>41</v>
      </c>
      <c r="E447" s="17">
        <v>2</v>
      </c>
      <c r="F447" s="17">
        <v>9</v>
      </c>
      <c r="G447" s="17">
        <v>11</v>
      </c>
      <c r="H447" s="33"/>
      <c r="I447" s="42">
        <f>VLOOKUP($A447,Skaters!$A1:$L623,7,FALSE)</f>
        <v>41</v>
      </c>
      <c r="J447" s="33">
        <f>VLOOKUP($A447,Skaters!$A1:$L623,10,FALSE)</f>
        <v>2.4842719374467501</v>
      </c>
      <c r="K447" s="33">
        <f>VLOOKUP($A447,Skaters!$A1:$L623,11,FALSE)</f>
        <v>7.39378622056139</v>
      </c>
      <c r="L447" s="33">
        <f>VLOOKUP($A447,Skaters!$A1:$L623,12,FALSE)</f>
        <v>9.8780581580081392</v>
      </c>
      <c r="M447" s="33"/>
      <c r="N447" s="17">
        <f t="shared" si="24"/>
        <v>82</v>
      </c>
      <c r="O447" s="33">
        <f t="shared" si="25"/>
        <v>4.4842719374467501</v>
      </c>
      <c r="P447" s="33">
        <f t="shared" si="26"/>
        <v>16.393786220561388</v>
      </c>
      <c r="Q447" s="33">
        <f t="shared" si="27"/>
        <v>20.878058158008137</v>
      </c>
    </row>
    <row r="448" spans="1:17" ht="21.25" customHeight="1" x14ac:dyDescent="0.2">
      <c r="A448" s="47" t="s">
        <v>447</v>
      </c>
      <c r="B448" s="38" t="s">
        <v>163</v>
      </c>
      <c r="C448" s="38" t="s">
        <v>60</v>
      </c>
      <c r="D448" s="17">
        <v>26</v>
      </c>
      <c r="E448" s="17">
        <v>2</v>
      </c>
      <c r="F448" s="17">
        <v>4</v>
      </c>
      <c r="G448" s="17">
        <v>6</v>
      </c>
      <c r="H448" s="33"/>
      <c r="I448" s="42">
        <f>VLOOKUP($A448,Skaters!$A1:$L623,7,FALSE)</f>
        <v>42</v>
      </c>
      <c r="J448" s="33">
        <f>VLOOKUP($A448,Skaters!$A1:$L623,10,FALSE)</f>
        <v>6.0742954601826797</v>
      </c>
      <c r="K448" s="33">
        <f>VLOOKUP($A448,Skaters!$A1:$L623,11,FALSE)</f>
        <v>8.7925639987564708</v>
      </c>
      <c r="L448" s="33">
        <f>VLOOKUP($A448,Skaters!$A1:$L623,12,FALSE)</f>
        <v>14.866859458939301</v>
      </c>
      <c r="M448" s="33"/>
      <c r="N448" s="17">
        <f t="shared" si="24"/>
        <v>68</v>
      </c>
      <c r="O448" s="33">
        <f t="shared" si="25"/>
        <v>8.0742954601826789</v>
      </c>
      <c r="P448" s="33">
        <f t="shared" si="26"/>
        <v>12.792563998756471</v>
      </c>
      <c r="Q448" s="33">
        <f t="shared" si="27"/>
        <v>20.866859458939302</v>
      </c>
    </row>
    <row r="449" spans="1:17" ht="21.25" customHeight="1" x14ac:dyDescent="0.15">
      <c r="A449" s="44" t="s">
        <v>583</v>
      </c>
      <c r="B449" s="48" t="s">
        <v>68</v>
      </c>
      <c r="C449" s="48" t="s">
        <v>84</v>
      </c>
      <c r="D449" s="17">
        <v>39</v>
      </c>
      <c r="E449" s="17">
        <v>3</v>
      </c>
      <c r="F449" s="17">
        <v>8</v>
      </c>
      <c r="G449" s="17">
        <v>11</v>
      </c>
      <c r="H449" s="33"/>
      <c r="I449" s="42">
        <f>VLOOKUP($A449,Skaters!$A1:$L623,7,FALSE)</f>
        <v>40</v>
      </c>
      <c r="J449" s="33">
        <f>VLOOKUP($A449,Skaters!$A1:$L623,10,FALSE)</f>
        <v>1.9505295686441</v>
      </c>
      <c r="K449" s="33">
        <f>VLOOKUP($A449,Skaters!$A1:$L623,11,FALSE)</f>
        <v>7.9037726865848796</v>
      </c>
      <c r="L449" s="33">
        <f>VLOOKUP($A449,Skaters!$A1:$L623,12,FALSE)</f>
        <v>9.8543022552290402</v>
      </c>
      <c r="M449" s="33"/>
      <c r="N449" s="17">
        <f t="shared" si="24"/>
        <v>79</v>
      </c>
      <c r="O449" s="33">
        <f t="shared" si="25"/>
        <v>4.9505295686441002</v>
      </c>
      <c r="P449" s="33">
        <f t="shared" si="26"/>
        <v>15.90377268658488</v>
      </c>
      <c r="Q449" s="33">
        <f t="shared" si="27"/>
        <v>20.85430225522904</v>
      </c>
    </row>
    <row r="450" spans="1:17" ht="21.25" customHeight="1" x14ac:dyDescent="0.15">
      <c r="A450" s="44" t="s">
        <v>491</v>
      </c>
      <c r="B450" s="48" t="s">
        <v>122</v>
      </c>
      <c r="C450" s="48" t="s">
        <v>59</v>
      </c>
      <c r="D450" s="17">
        <v>25</v>
      </c>
      <c r="E450" s="17">
        <v>2</v>
      </c>
      <c r="F450" s="17">
        <v>5</v>
      </c>
      <c r="G450" s="17">
        <v>7</v>
      </c>
      <c r="H450" s="33"/>
      <c r="I450" s="42">
        <f>VLOOKUP($A450,Skaters!$A1:$L623,7,FALSE)</f>
        <v>41</v>
      </c>
      <c r="J450" s="33">
        <f>VLOOKUP($A450,Skaters!$A1:$L623,10,FALSE)</f>
        <v>5.8586134529787399</v>
      </c>
      <c r="K450" s="33">
        <f>VLOOKUP($A450,Skaters!$A1:$L623,11,FALSE)</f>
        <v>7.8964701840579901</v>
      </c>
      <c r="L450" s="33">
        <f>VLOOKUP($A450,Skaters!$A1:$L623,12,FALSE)</f>
        <v>13.755083637036799</v>
      </c>
      <c r="M450" s="33"/>
      <c r="N450" s="17">
        <f t="shared" ref="N450:N513" si="28">I450+D450</f>
        <v>66</v>
      </c>
      <c r="O450" s="33">
        <f t="shared" ref="O450:O513" si="29">J450+E450</f>
        <v>7.8586134529787399</v>
      </c>
      <c r="P450" s="33">
        <f t="shared" ref="P450:P513" si="30">K450+F450</f>
        <v>12.896470184057989</v>
      </c>
      <c r="Q450" s="33">
        <f t="shared" ref="Q450:Q513" si="31">L450+G450</f>
        <v>20.755083637036797</v>
      </c>
    </row>
    <row r="451" spans="1:17" ht="21.25" customHeight="1" x14ac:dyDescent="0.15">
      <c r="A451" s="44" t="s">
        <v>381</v>
      </c>
      <c r="B451" s="45" t="s">
        <v>151</v>
      </c>
      <c r="C451" s="45" t="s">
        <v>84</v>
      </c>
      <c r="D451" s="17">
        <v>37</v>
      </c>
      <c r="E451" s="17">
        <v>5</v>
      </c>
      <c r="F451" s="17">
        <v>3</v>
      </c>
      <c r="G451" s="17">
        <v>8</v>
      </c>
      <c r="H451" s="33"/>
      <c r="I451" s="42">
        <f>VLOOKUP($A451,Skaters!$A1:$L623,7,FALSE)</f>
        <v>42</v>
      </c>
      <c r="J451" s="33">
        <f>VLOOKUP($A451,Skaters!$A1:$L623,10,FALSE)</f>
        <v>4.9428593617197096</v>
      </c>
      <c r="K451" s="33">
        <f>VLOOKUP($A451,Skaters!$A1:$L623,11,FALSE)</f>
        <v>7.8004808622837603</v>
      </c>
      <c r="L451" s="33">
        <f>VLOOKUP($A451,Skaters!$A1:$L623,12,FALSE)</f>
        <v>12.743340224003401</v>
      </c>
      <c r="M451" s="33"/>
      <c r="N451" s="17">
        <f t="shared" si="28"/>
        <v>79</v>
      </c>
      <c r="O451" s="33">
        <f t="shared" si="29"/>
        <v>9.9428593617197087</v>
      </c>
      <c r="P451" s="33">
        <f t="shared" si="30"/>
        <v>10.800480862283759</v>
      </c>
      <c r="Q451" s="33">
        <f t="shared" si="31"/>
        <v>20.743340224003401</v>
      </c>
    </row>
    <row r="452" spans="1:17" ht="21.25" customHeight="1" x14ac:dyDescent="0.2">
      <c r="A452" s="47" t="s">
        <v>498</v>
      </c>
      <c r="B452" s="38" t="s">
        <v>119</v>
      </c>
      <c r="C452" s="38" t="s">
        <v>73</v>
      </c>
      <c r="D452" s="17">
        <v>26</v>
      </c>
      <c r="E452" s="17">
        <v>4</v>
      </c>
      <c r="F452" s="17">
        <v>4</v>
      </c>
      <c r="G452" s="17">
        <v>8</v>
      </c>
      <c r="H452" s="33"/>
      <c r="I452" s="42">
        <f>VLOOKUP($A452,Skaters!$A1:$L623,7,FALSE)</f>
        <v>41</v>
      </c>
      <c r="J452" s="33">
        <f>VLOOKUP($A452,Skaters!$A1:$L623,10,FALSE)</f>
        <v>6.7072885181410502</v>
      </c>
      <c r="K452" s="33">
        <f>VLOOKUP($A452,Skaters!$A1:$L623,11,FALSE)</f>
        <v>6.0269398054391798</v>
      </c>
      <c r="L452" s="33">
        <f>VLOOKUP($A452,Skaters!$A1:$L623,12,FALSE)</f>
        <v>12.734228323580201</v>
      </c>
      <c r="M452" s="33"/>
      <c r="N452" s="17">
        <f t="shared" si="28"/>
        <v>67</v>
      </c>
      <c r="O452" s="33">
        <f t="shared" si="29"/>
        <v>10.70728851814105</v>
      </c>
      <c r="P452" s="33">
        <f t="shared" si="30"/>
        <v>10.026939805439181</v>
      </c>
      <c r="Q452" s="33">
        <f t="shared" si="31"/>
        <v>20.734228323580201</v>
      </c>
    </row>
    <row r="453" spans="1:17" ht="21.25" customHeight="1" x14ac:dyDescent="0.15">
      <c r="A453" s="44" t="s">
        <v>526</v>
      </c>
      <c r="B453" s="48" t="s">
        <v>127</v>
      </c>
      <c r="C453" s="48" t="s">
        <v>63</v>
      </c>
      <c r="D453" s="17">
        <v>34</v>
      </c>
      <c r="E453" s="17">
        <v>5</v>
      </c>
      <c r="F453" s="17">
        <v>3</v>
      </c>
      <c r="G453" s="17">
        <v>8</v>
      </c>
      <c r="H453" s="33"/>
      <c r="I453" s="42">
        <f>VLOOKUP($A453,Skaters!$A1:$L623,7,FALSE)</f>
        <v>48</v>
      </c>
      <c r="J453" s="33">
        <f>VLOOKUP($A453,Skaters!$A1:$L623,10,FALSE)</f>
        <v>6.0773574281237304</v>
      </c>
      <c r="K453" s="33">
        <f>VLOOKUP($A453,Skaters!$A1:$L623,11,FALSE)</f>
        <v>6.6391136241468498</v>
      </c>
      <c r="L453" s="33">
        <f>VLOOKUP($A453,Skaters!$A1:$L623,12,FALSE)</f>
        <v>12.716471052270601</v>
      </c>
      <c r="M453" s="33"/>
      <c r="N453" s="17">
        <f t="shared" si="28"/>
        <v>82</v>
      </c>
      <c r="O453" s="33">
        <f t="shared" si="29"/>
        <v>11.077357428123729</v>
      </c>
      <c r="P453" s="33">
        <f t="shared" si="30"/>
        <v>9.6391136241468498</v>
      </c>
      <c r="Q453" s="33">
        <f t="shared" si="31"/>
        <v>20.716471052270599</v>
      </c>
    </row>
    <row r="454" spans="1:17" ht="21.25" customHeight="1" x14ac:dyDescent="0.2">
      <c r="A454" s="47" t="s">
        <v>523</v>
      </c>
      <c r="B454" s="38" t="s">
        <v>81</v>
      </c>
      <c r="C454" s="38" t="s">
        <v>84</v>
      </c>
      <c r="D454" s="17">
        <v>36</v>
      </c>
      <c r="E454" s="17">
        <v>2</v>
      </c>
      <c r="F454" s="17">
        <v>7</v>
      </c>
      <c r="G454" s="17">
        <v>9</v>
      </c>
      <c r="H454" s="33"/>
      <c r="I454" s="42">
        <f>VLOOKUP($A454,Skaters!$A1:$L623,7,FALSE)</f>
        <v>44</v>
      </c>
      <c r="J454" s="33">
        <f>VLOOKUP($A454,Skaters!$A1:$L623,10,FALSE)</f>
        <v>2.1203218411811799</v>
      </c>
      <c r="K454" s="33">
        <f>VLOOKUP($A454,Skaters!$A1:$L623,11,FALSE)</f>
        <v>9.4851187066067109</v>
      </c>
      <c r="L454" s="33">
        <f>VLOOKUP($A454,Skaters!$A1:$L623,12,FALSE)</f>
        <v>11.6054405477879</v>
      </c>
      <c r="M454" s="33"/>
      <c r="N454" s="17">
        <f t="shared" si="28"/>
        <v>80</v>
      </c>
      <c r="O454" s="33">
        <f t="shared" si="29"/>
        <v>4.1203218411811804</v>
      </c>
      <c r="P454" s="33">
        <f t="shared" si="30"/>
        <v>16.485118706606713</v>
      </c>
      <c r="Q454" s="33">
        <f t="shared" si="31"/>
        <v>20.6054405477879</v>
      </c>
    </row>
    <row r="455" spans="1:17" ht="21.25" customHeight="1" x14ac:dyDescent="0.15">
      <c r="A455" s="44" t="s">
        <v>628</v>
      </c>
      <c r="B455" s="45" t="s">
        <v>86</v>
      </c>
      <c r="C455" s="45" t="s">
        <v>84</v>
      </c>
      <c r="D455" s="17">
        <v>37</v>
      </c>
      <c r="E455" s="17">
        <v>1</v>
      </c>
      <c r="F455" s="17">
        <v>10</v>
      </c>
      <c r="G455" s="17">
        <v>11</v>
      </c>
      <c r="H455" s="33"/>
      <c r="I455" s="42">
        <f>VLOOKUP($A455,Skaters!$A1:$L623,7,FALSE)</f>
        <v>41</v>
      </c>
      <c r="J455" s="33">
        <f>VLOOKUP($A455,Skaters!$A1:$L623,10,FALSE)</f>
        <v>1.27388866235766</v>
      </c>
      <c r="K455" s="33">
        <f>VLOOKUP($A455,Skaters!$A1:$L623,11,FALSE)</f>
        <v>8.2927433256480807</v>
      </c>
      <c r="L455" s="33">
        <f>VLOOKUP($A455,Skaters!$A1:$L623,12,FALSE)</f>
        <v>9.5666319880057404</v>
      </c>
      <c r="M455" s="33"/>
      <c r="N455" s="17">
        <f t="shared" si="28"/>
        <v>78</v>
      </c>
      <c r="O455" s="33">
        <f t="shared" si="29"/>
        <v>2.2738886623576597</v>
      </c>
      <c r="P455" s="33">
        <f t="shared" si="30"/>
        <v>18.292743325648082</v>
      </c>
      <c r="Q455" s="33">
        <f t="shared" si="31"/>
        <v>20.566631988005739</v>
      </c>
    </row>
    <row r="456" spans="1:17" ht="21.25" customHeight="1" x14ac:dyDescent="0.15">
      <c r="A456" s="44" t="s">
        <v>573</v>
      </c>
      <c r="B456" s="48" t="s">
        <v>163</v>
      </c>
      <c r="C456" s="48" t="s">
        <v>73</v>
      </c>
      <c r="D456" s="17">
        <v>32</v>
      </c>
      <c r="E456" s="17">
        <v>1</v>
      </c>
      <c r="F456" s="17">
        <v>8</v>
      </c>
      <c r="G456" s="17">
        <v>9</v>
      </c>
      <c r="H456" s="33"/>
      <c r="I456" s="42">
        <f>VLOOKUP($A456,Skaters!$A1:$L623,7,FALSE)</f>
        <v>42</v>
      </c>
      <c r="J456" s="33">
        <f>VLOOKUP($A456,Skaters!$A1:$L623,10,FALSE)</f>
        <v>3.2499969314799002</v>
      </c>
      <c r="K456" s="33">
        <f>VLOOKUP($A456,Skaters!$A1:$L623,11,FALSE)</f>
        <v>8.2925817585066994</v>
      </c>
      <c r="L456" s="33">
        <f>VLOOKUP($A456,Skaters!$A1:$L623,12,FALSE)</f>
        <v>11.5425786899866</v>
      </c>
      <c r="M456" s="33"/>
      <c r="N456" s="17">
        <f t="shared" si="28"/>
        <v>74</v>
      </c>
      <c r="O456" s="33">
        <f t="shared" si="29"/>
        <v>4.2499969314799007</v>
      </c>
      <c r="P456" s="33">
        <f t="shared" si="30"/>
        <v>16.292581758506699</v>
      </c>
      <c r="Q456" s="33">
        <f t="shared" si="31"/>
        <v>20.542578689986598</v>
      </c>
    </row>
    <row r="457" spans="1:17" ht="21.25" customHeight="1" x14ac:dyDescent="0.15">
      <c r="A457" s="44" t="s">
        <v>560</v>
      </c>
      <c r="B457" s="48" t="s">
        <v>138</v>
      </c>
      <c r="C457" s="48" t="s">
        <v>84</v>
      </c>
      <c r="D457" s="17">
        <v>39</v>
      </c>
      <c r="E457" s="17">
        <v>1</v>
      </c>
      <c r="F457" s="17">
        <v>8</v>
      </c>
      <c r="G457" s="17">
        <v>9</v>
      </c>
      <c r="H457" s="33"/>
      <c r="I457" s="42">
        <f>VLOOKUP($A457,Skaters!$A1:$L623,7,FALSE)</f>
        <v>43</v>
      </c>
      <c r="J457" s="33">
        <f>VLOOKUP($A457,Skaters!$A1:$L623,10,FALSE)</f>
        <v>1.7620414851939401</v>
      </c>
      <c r="K457" s="33">
        <f>VLOOKUP($A457,Skaters!$A1:$L623,11,FALSE)</f>
        <v>9.62334879506869</v>
      </c>
      <c r="L457" s="33">
        <f>VLOOKUP($A457,Skaters!$A1:$L623,12,FALSE)</f>
        <v>11.3853902802626</v>
      </c>
      <c r="M457" s="33"/>
      <c r="N457" s="17">
        <f t="shared" si="28"/>
        <v>82</v>
      </c>
      <c r="O457" s="33">
        <f t="shared" si="29"/>
        <v>2.7620414851939401</v>
      </c>
      <c r="P457" s="33">
        <f t="shared" si="30"/>
        <v>17.62334879506869</v>
      </c>
      <c r="Q457" s="33">
        <f t="shared" si="31"/>
        <v>20.385390280262598</v>
      </c>
    </row>
    <row r="458" spans="1:17" ht="21.25" customHeight="1" x14ac:dyDescent="0.15">
      <c r="A458" s="44" t="s">
        <v>585</v>
      </c>
      <c r="B458" s="48" t="s">
        <v>81</v>
      </c>
      <c r="C458" s="48" t="s">
        <v>103</v>
      </c>
      <c r="D458" s="17">
        <v>34</v>
      </c>
      <c r="E458" s="17">
        <v>6</v>
      </c>
      <c r="F458" s="17">
        <v>3</v>
      </c>
      <c r="G458" s="17">
        <v>9</v>
      </c>
      <c r="H458" s="33"/>
      <c r="I458" s="42">
        <f>VLOOKUP($A458,Skaters!$A1:$L623,7,FALSE)</f>
        <v>44</v>
      </c>
      <c r="J458" s="33">
        <f>VLOOKUP($A458,Skaters!$A1:$L623,10,FALSE)</f>
        <v>5.5594708443266496</v>
      </c>
      <c r="K458" s="33">
        <f>VLOOKUP($A458,Skaters!$A1:$L623,11,FALSE)</f>
        <v>5.6460006683967903</v>
      </c>
      <c r="L458" s="33">
        <f>VLOOKUP($A458,Skaters!$A1:$L623,12,FALSE)</f>
        <v>11.205471512723401</v>
      </c>
      <c r="M458" s="33"/>
      <c r="N458" s="17">
        <f t="shared" si="28"/>
        <v>78</v>
      </c>
      <c r="O458" s="33">
        <f t="shared" si="29"/>
        <v>11.559470844326651</v>
      </c>
      <c r="P458" s="33">
        <f t="shared" si="30"/>
        <v>8.6460006683967912</v>
      </c>
      <c r="Q458" s="33">
        <f t="shared" si="31"/>
        <v>20.205471512723399</v>
      </c>
    </row>
    <row r="459" spans="1:17" ht="21.25" customHeight="1" x14ac:dyDescent="0.15">
      <c r="A459" s="44" t="s">
        <v>509</v>
      </c>
      <c r="B459" s="45" t="s">
        <v>138</v>
      </c>
      <c r="C459" s="45" t="s">
        <v>59</v>
      </c>
      <c r="D459" s="17">
        <v>24</v>
      </c>
      <c r="E459" s="17">
        <v>2</v>
      </c>
      <c r="F459" s="17">
        <v>5</v>
      </c>
      <c r="G459" s="17">
        <v>7</v>
      </c>
      <c r="H459" s="33"/>
      <c r="I459" s="42">
        <f>VLOOKUP($A459,Skaters!$A1:$L623,7,FALSE)</f>
        <v>43</v>
      </c>
      <c r="J459" s="33">
        <f>VLOOKUP($A459,Skaters!$A1:$L623,10,FALSE)</f>
        <v>4.61243981347104</v>
      </c>
      <c r="K459" s="33">
        <f>VLOOKUP($A459,Skaters!$A1:$L623,11,FALSE)</f>
        <v>8.5156461727773394</v>
      </c>
      <c r="L459" s="33">
        <f>VLOOKUP($A459,Skaters!$A1:$L623,12,FALSE)</f>
        <v>13.128085986248401</v>
      </c>
      <c r="M459" s="33"/>
      <c r="N459" s="17">
        <f t="shared" si="28"/>
        <v>67</v>
      </c>
      <c r="O459" s="33">
        <f t="shared" si="29"/>
        <v>6.61243981347104</v>
      </c>
      <c r="P459" s="33">
        <f t="shared" si="30"/>
        <v>13.515646172777339</v>
      </c>
      <c r="Q459" s="33">
        <f t="shared" si="31"/>
        <v>20.128085986248401</v>
      </c>
    </row>
    <row r="460" spans="1:17" ht="21.25" customHeight="1" x14ac:dyDescent="0.15">
      <c r="A460" s="44" t="s">
        <v>511</v>
      </c>
      <c r="B460" s="48" t="s">
        <v>94</v>
      </c>
      <c r="C460" s="48" t="s">
        <v>59</v>
      </c>
      <c r="D460" s="17">
        <v>31</v>
      </c>
      <c r="E460" s="17">
        <v>6</v>
      </c>
      <c r="F460" s="17">
        <v>2</v>
      </c>
      <c r="G460" s="17">
        <v>8</v>
      </c>
      <c r="H460" s="33"/>
      <c r="I460" s="42">
        <f>VLOOKUP($A460,Skaters!$A1:$L623,7,FALSE)</f>
        <v>44</v>
      </c>
      <c r="J460" s="33">
        <f>VLOOKUP($A460,Skaters!$A1:$L623,10,FALSE)</f>
        <v>7.3372271933910804</v>
      </c>
      <c r="K460" s="33">
        <f>VLOOKUP($A460,Skaters!$A1:$L623,11,FALSE)</f>
        <v>4.78796305610968</v>
      </c>
      <c r="L460" s="33">
        <f>VLOOKUP($A460,Skaters!$A1:$L623,12,FALSE)</f>
        <v>12.1251902495008</v>
      </c>
      <c r="M460" s="33"/>
      <c r="N460" s="17">
        <f t="shared" si="28"/>
        <v>75</v>
      </c>
      <c r="O460" s="33">
        <f t="shared" si="29"/>
        <v>13.33722719339108</v>
      </c>
      <c r="P460" s="33">
        <f t="shared" si="30"/>
        <v>6.78796305610968</v>
      </c>
      <c r="Q460" s="33">
        <f t="shared" si="31"/>
        <v>20.1251902495008</v>
      </c>
    </row>
    <row r="461" spans="1:17" ht="21.25" customHeight="1" x14ac:dyDescent="0.2">
      <c r="A461" s="47" t="s">
        <v>456</v>
      </c>
      <c r="B461" s="38" t="s">
        <v>69</v>
      </c>
      <c r="C461" s="38" t="s">
        <v>73</v>
      </c>
      <c r="D461" s="17">
        <v>25</v>
      </c>
      <c r="E461" s="17">
        <v>1</v>
      </c>
      <c r="F461" s="17">
        <v>5</v>
      </c>
      <c r="G461" s="17">
        <v>6</v>
      </c>
      <c r="H461" s="33"/>
      <c r="I461" s="42">
        <f>VLOOKUP($A461,Skaters!$A1:$L623,7,FALSE)</f>
        <v>44</v>
      </c>
      <c r="J461" s="33">
        <f>VLOOKUP($A461,Skaters!$A1:$L623,10,FALSE)</f>
        <v>4.6025683487033398</v>
      </c>
      <c r="K461" s="33">
        <f>VLOOKUP($A461,Skaters!$A1:$L623,11,FALSE)</f>
        <v>9.3674663769531197</v>
      </c>
      <c r="L461" s="33">
        <f>VLOOKUP($A461,Skaters!$A1:$L623,12,FALSE)</f>
        <v>13.9700347256565</v>
      </c>
      <c r="M461" s="33"/>
      <c r="N461" s="17">
        <f t="shared" si="28"/>
        <v>69</v>
      </c>
      <c r="O461" s="33">
        <f t="shared" si="29"/>
        <v>5.6025683487033398</v>
      </c>
      <c r="P461" s="33">
        <f t="shared" si="30"/>
        <v>14.36746637695312</v>
      </c>
      <c r="Q461" s="33">
        <f t="shared" si="31"/>
        <v>19.9700347256565</v>
      </c>
    </row>
    <row r="462" spans="1:17" ht="21.25" customHeight="1" x14ac:dyDescent="0.15">
      <c r="A462" s="44" t="s">
        <v>506</v>
      </c>
      <c r="B462" s="45" t="s">
        <v>119</v>
      </c>
      <c r="C462" s="45" t="s">
        <v>63</v>
      </c>
      <c r="D462" s="17">
        <v>32</v>
      </c>
      <c r="E462" s="17">
        <v>4</v>
      </c>
      <c r="F462" s="17">
        <v>4</v>
      </c>
      <c r="G462" s="17">
        <v>8</v>
      </c>
      <c r="H462" s="33"/>
      <c r="I462" s="42">
        <f>VLOOKUP($A462,Skaters!$A1:$L623,7,FALSE)</f>
        <v>41</v>
      </c>
      <c r="J462" s="33">
        <f>VLOOKUP($A462,Skaters!$A1:$L623,10,FALSE)</f>
        <v>5.9021377707880402</v>
      </c>
      <c r="K462" s="33">
        <f>VLOOKUP($A462,Skaters!$A1:$L623,11,FALSE)</f>
        <v>6.0476093002043996</v>
      </c>
      <c r="L462" s="33">
        <f>VLOOKUP($A462,Skaters!$A1:$L623,12,FALSE)</f>
        <v>11.9497470709924</v>
      </c>
      <c r="M462" s="33"/>
      <c r="N462" s="17">
        <f t="shared" si="28"/>
        <v>73</v>
      </c>
      <c r="O462" s="33">
        <f t="shared" si="29"/>
        <v>9.9021377707880411</v>
      </c>
      <c r="P462" s="33">
        <f t="shared" si="30"/>
        <v>10.0476093002044</v>
      </c>
      <c r="Q462" s="33">
        <f t="shared" si="31"/>
        <v>19.949747070992402</v>
      </c>
    </row>
    <row r="463" spans="1:17" ht="21.25" customHeight="1" x14ac:dyDescent="0.2">
      <c r="A463" s="47" t="s">
        <v>556</v>
      </c>
      <c r="B463" s="38" t="s">
        <v>86</v>
      </c>
      <c r="C463" s="38" t="s">
        <v>73</v>
      </c>
      <c r="D463" s="17">
        <v>33</v>
      </c>
      <c r="E463" s="17">
        <v>1</v>
      </c>
      <c r="F463" s="17">
        <v>7</v>
      </c>
      <c r="G463" s="17">
        <v>8</v>
      </c>
      <c r="H463" s="33"/>
      <c r="I463" s="42">
        <f>VLOOKUP($A463,Skaters!$A1:$L623,7,FALSE)</f>
        <v>41</v>
      </c>
      <c r="J463" s="33">
        <f>VLOOKUP($A463,Skaters!$A1:$L623,10,FALSE)</f>
        <v>4.8110278792382601</v>
      </c>
      <c r="K463" s="33">
        <f>VLOOKUP($A463,Skaters!$A1:$L623,11,FALSE)</f>
        <v>7.0883953561051598</v>
      </c>
      <c r="L463" s="33">
        <f>VLOOKUP($A463,Skaters!$A1:$L623,12,FALSE)</f>
        <v>11.8994232353435</v>
      </c>
      <c r="M463" s="33"/>
      <c r="N463" s="17">
        <f t="shared" si="28"/>
        <v>74</v>
      </c>
      <c r="O463" s="33">
        <f t="shared" si="29"/>
        <v>5.8110278792382601</v>
      </c>
      <c r="P463" s="33">
        <f t="shared" si="30"/>
        <v>14.08839535610516</v>
      </c>
      <c r="Q463" s="33">
        <f t="shared" si="31"/>
        <v>19.899423235343498</v>
      </c>
    </row>
    <row r="464" spans="1:17" ht="21.25" customHeight="1" x14ac:dyDescent="0.15">
      <c r="A464" s="44" t="s">
        <v>538</v>
      </c>
      <c r="B464" s="48" t="s">
        <v>163</v>
      </c>
      <c r="C464" s="48" t="s">
        <v>73</v>
      </c>
      <c r="D464" s="17">
        <v>20</v>
      </c>
      <c r="E464" s="17">
        <v>4</v>
      </c>
      <c r="F464" s="17">
        <v>2</v>
      </c>
      <c r="G464" s="17">
        <v>6</v>
      </c>
      <c r="H464" s="33"/>
      <c r="I464" s="42">
        <f>VLOOKUP($A464,Skaters!$A1:$L623,7,FALSE)</f>
        <v>42</v>
      </c>
      <c r="J464" s="33">
        <f>VLOOKUP($A464,Skaters!$A1:$L623,10,FALSE)</f>
        <v>6.6577379562141399</v>
      </c>
      <c r="K464" s="33">
        <f>VLOOKUP($A464,Skaters!$A1:$L623,11,FALSE)</f>
        <v>7.2298214297558303</v>
      </c>
      <c r="L464" s="33">
        <f>VLOOKUP($A464,Skaters!$A1:$L623,12,FALSE)</f>
        <v>13.88755938597</v>
      </c>
      <c r="M464" s="33"/>
      <c r="N464" s="17">
        <f t="shared" si="28"/>
        <v>62</v>
      </c>
      <c r="O464" s="33">
        <f t="shared" si="29"/>
        <v>10.65773795621414</v>
      </c>
      <c r="P464" s="33">
        <f t="shared" si="30"/>
        <v>9.2298214297558303</v>
      </c>
      <c r="Q464" s="33">
        <f t="shared" si="31"/>
        <v>19.88755938597</v>
      </c>
    </row>
    <row r="465" spans="1:17" ht="21.25" customHeight="1" x14ac:dyDescent="0.15">
      <c r="A465" s="44" t="s">
        <v>620</v>
      </c>
      <c r="B465" s="45" t="s">
        <v>69</v>
      </c>
      <c r="C465" s="45" t="s">
        <v>66</v>
      </c>
      <c r="D465" s="17">
        <v>20</v>
      </c>
      <c r="E465" s="17">
        <v>2</v>
      </c>
      <c r="F465" s="17">
        <v>6</v>
      </c>
      <c r="G465" s="17">
        <v>8</v>
      </c>
      <c r="H465" s="33"/>
      <c r="I465" s="42">
        <f>VLOOKUP($A465,Skaters!$A1:$L623,7,FALSE)</f>
        <v>44</v>
      </c>
      <c r="J465" s="33">
        <f>VLOOKUP($A465,Skaters!$A1:$L623,10,FALSE)</f>
        <v>4.1142789524797099</v>
      </c>
      <c r="K465" s="33">
        <f>VLOOKUP($A465,Skaters!$A1:$L623,11,FALSE)</f>
        <v>7.7345122527189902</v>
      </c>
      <c r="L465" s="33">
        <f>VLOOKUP($A465,Skaters!$A1:$L623,12,FALSE)</f>
        <v>11.8487912051986</v>
      </c>
      <c r="M465" s="33"/>
      <c r="N465" s="17">
        <f t="shared" si="28"/>
        <v>64</v>
      </c>
      <c r="O465" s="33">
        <f t="shared" si="29"/>
        <v>6.1142789524797099</v>
      </c>
      <c r="P465" s="33">
        <f t="shared" si="30"/>
        <v>13.734512252718989</v>
      </c>
      <c r="Q465" s="33">
        <f t="shared" si="31"/>
        <v>19.848791205198602</v>
      </c>
    </row>
    <row r="466" spans="1:17" ht="21.25" customHeight="1" x14ac:dyDescent="0.15">
      <c r="A466" s="44" t="s">
        <v>477</v>
      </c>
      <c r="B466" s="48" t="s">
        <v>151</v>
      </c>
      <c r="C466" s="48" t="s">
        <v>59</v>
      </c>
      <c r="D466" s="17">
        <v>26</v>
      </c>
      <c r="E466" s="17">
        <v>5</v>
      </c>
      <c r="F466" s="17">
        <v>2</v>
      </c>
      <c r="G466" s="17">
        <v>7</v>
      </c>
      <c r="H466" s="33"/>
      <c r="I466" s="42">
        <f>VLOOKUP($A466,Skaters!$A1:$L623,7,FALSE)</f>
        <v>42</v>
      </c>
      <c r="J466" s="33">
        <f>VLOOKUP($A466,Skaters!$A1:$L623,10,FALSE)</f>
        <v>7.1817354140652503</v>
      </c>
      <c r="K466" s="33">
        <f>VLOOKUP($A466,Skaters!$A1:$L623,11,FALSE)</f>
        <v>5.4878408465873596</v>
      </c>
      <c r="L466" s="33">
        <f>VLOOKUP($A466,Skaters!$A1:$L623,12,FALSE)</f>
        <v>12.669576260652599</v>
      </c>
      <c r="M466" s="33"/>
      <c r="N466" s="17">
        <f t="shared" si="28"/>
        <v>68</v>
      </c>
      <c r="O466" s="33">
        <f t="shared" si="29"/>
        <v>12.181735414065251</v>
      </c>
      <c r="P466" s="33">
        <f t="shared" si="30"/>
        <v>7.4878408465873596</v>
      </c>
      <c r="Q466" s="33">
        <f t="shared" si="31"/>
        <v>19.669576260652597</v>
      </c>
    </row>
    <row r="467" spans="1:17" ht="21.25" customHeight="1" x14ac:dyDescent="0.15">
      <c r="A467" s="44" t="s">
        <v>477</v>
      </c>
      <c r="B467" s="45" t="s">
        <v>151</v>
      </c>
      <c r="C467" s="45" t="s">
        <v>59</v>
      </c>
      <c r="D467" s="17">
        <v>26</v>
      </c>
      <c r="E467" s="17">
        <v>5</v>
      </c>
      <c r="F467" s="17">
        <v>2</v>
      </c>
      <c r="G467" s="17">
        <v>7</v>
      </c>
      <c r="H467" s="33"/>
      <c r="I467" s="42">
        <f>VLOOKUP($A467,Skaters!$A1:$L623,7,FALSE)</f>
        <v>42</v>
      </c>
      <c r="J467" s="33">
        <f>VLOOKUP($A467,Skaters!$A1:$L623,10,FALSE)</f>
        <v>7.1817354140652503</v>
      </c>
      <c r="K467" s="33">
        <f>VLOOKUP($A467,Skaters!$A1:$L623,11,FALSE)</f>
        <v>5.4878408465873596</v>
      </c>
      <c r="L467" s="33">
        <f>VLOOKUP($A467,Skaters!$A1:$L623,12,FALSE)</f>
        <v>12.669576260652599</v>
      </c>
      <c r="M467" s="33"/>
      <c r="N467" s="17">
        <f t="shared" si="28"/>
        <v>68</v>
      </c>
      <c r="O467" s="33">
        <f t="shared" si="29"/>
        <v>12.181735414065251</v>
      </c>
      <c r="P467" s="33">
        <f t="shared" si="30"/>
        <v>7.4878408465873596</v>
      </c>
      <c r="Q467" s="33">
        <f t="shared" si="31"/>
        <v>19.669576260652597</v>
      </c>
    </row>
    <row r="468" spans="1:17" ht="21.25" customHeight="1" x14ac:dyDescent="0.15">
      <c r="A468" s="44" t="s">
        <v>646</v>
      </c>
      <c r="B468" s="45" t="s">
        <v>83</v>
      </c>
      <c r="C468" s="45" t="s">
        <v>60</v>
      </c>
      <c r="D468" s="17">
        <v>29</v>
      </c>
      <c r="E468" s="17">
        <v>4</v>
      </c>
      <c r="F468" s="17">
        <v>6</v>
      </c>
      <c r="G468" s="17">
        <v>10</v>
      </c>
      <c r="H468" s="33"/>
      <c r="I468" s="42">
        <f>VLOOKUP($A468,Skaters!$A1:$L623,7,FALSE)</f>
        <v>41</v>
      </c>
      <c r="J468" s="33">
        <f>VLOOKUP($A468,Skaters!$A1:$L623,10,FALSE)</f>
        <v>3.6167236456560699</v>
      </c>
      <c r="K468" s="33">
        <f>VLOOKUP($A468,Skaters!$A1:$L623,11,FALSE)</f>
        <v>6.02234971817815</v>
      </c>
      <c r="L468" s="33">
        <f>VLOOKUP($A468,Skaters!$A1:$L623,12,FALSE)</f>
        <v>9.6390733638342194</v>
      </c>
      <c r="M468" s="33"/>
      <c r="N468" s="17">
        <f t="shared" si="28"/>
        <v>70</v>
      </c>
      <c r="O468" s="33">
        <f t="shared" si="29"/>
        <v>7.6167236456560694</v>
      </c>
      <c r="P468" s="33">
        <f t="shared" si="30"/>
        <v>12.02234971817815</v>
      </c>
      <c r="Q468" s="33">
        <f t="shared" si="31"/>
        <v>19.639073363834221</v>
      </c>
    </row>
    <row r="469" spans="1:17" ht="21.25" customHeight="1" x14ac:dyDescent="0.2">
      <c r="A469" s="47" t="s">
        <v>572</v>
      </c>
      <c r="B469" s="38" t="s">
        <v>135</v>
      </c>
      <c r="C469" s="38" t="s">
        <v>73</v>
      </c>
      <c r="D469" s="17">
        <v>28</v>
      </c>
      <c r="E469" s="17">
        <v>6</v>
      </c>
      <c r="F469" s="17">
        <v>3</v>
      </c>
      <c r="G469" s="17">
        <v>9</v>
      </c>
      <c r="H469" s="33"/>
      <c r="I469" s="42">
        <f>VLOOKUP($A469,Skaters!$A1:$L623,7,FALSE)</f>
        <v>40</v>
      </c>
      <c r="J469" s="33">
        <f>VLOOKUP($A469,Skaters!$A1:$L623,10,FALSE)</f>
        <v>5.7581136373966402</v>
      </c>
      <c r="K469" s="33">
        <f>VLOOKUP($A469,Skaters!$A1:$L623,11,FALSE)</f>
        <v>4.8202588333459202</v>
      </c>
      <c r="L469" s="33">
        <f>VLOOKUP($A469,Skaters!$A1:$L623,12,FALSE)</f>
        <v>10.578372470742501</v>
      </c>
      <c r="M469" s="33"/>
      <c r="N469" s="17">
        <f t="shared" si="28"/>
        <v>68</v>
      </c>
      <c r="O469" s="33">
        <f t="shared" si="29"/>
        <v>11.75811363739664</v>
      </c>
      <c r="P469" s="33">
        <f t="shared" si="30"/>
        <v>7.8202588333459202</v>
      </c>
      <c r="Q469" s="33">
        <f t="shared" si="31"/>
        <v>19.578372470742501</v>
      </c>
    </row>
    <row r="470" spans="1:17" ht="21.25" customHeight="1" x14ac:dyDescent="0.2">
      <c r="A470" s="47" t="s">
        <v>638</v>
      </c>
      <c r="B470" s="38" t="s">
        <v>216</v>
      </c>
      <c r="C470" s="38" t="s">
        <v>59</v>
      </c>
      <c r="D470" s="17">
        <v>35</v>
      </c>
      <c r="E470" s="17">
        <v>4</v>
      </c>
      <c r="F470" s="17">
        <v>6</v>
      </c>
      <c r="G470" s="17">
        <v>10</v>
      </c>
      <c r="H470" s="33"/>
      <c r="I470" s="42">
        <f>VLOOKUP($A470,Skaters!$A1:$L623,7,FALSE)</f>
        <v>39</v>
      </c>
      <c r="J470" s="33">
        <f>VLOOKUP($A470,Skaters!$A1:$L623,10,FALSE)</f>
        <v>4.0587213971680702</v>
      </c>
      <c r="K470" s="33">
        <f>VLOOKUP($A470,Skaters!$A1:$L623,11,FALSE)</f>
        <v>5.5006360465242796</v>
      </c>
      <c r="L470" s="33">
        <f>VLOOKUP($A470,Skaters!$A1:$L623,12,FALSE)</f>
        <v>9.5593574436923596</v>
      </c>
      <c r="M470" s="33"/>
      <c r="N470" s="17">
        <f t="shared" si="28"/>
        <v>74</v>
      </c>
      <c r="O470" s="33">
        <f t="shared" si="29"/>
        <v>8.0587213971680711</v>
      </c>
      <c r="P470" s="33">
        <f t="shared" si="30"/>
        <v>11.50063604652428</v>
      </c>
      <c r="Q470" s="33">
        <f t="shared" si="31"/>
        <v>19.55935744369236</v>
      </c>
    </row>
    <row r="471" spans="1:17" ht="21.25" customHeight="1" x14ac:dyDescent="0.15">
      <c r="A471" s="44" t="s">
        <v>295</v>
      </c>
      <c r="B471" s="45" t="s">
        <v>127</v>
      </c>
      <c r="C471" s="45" t="s">
        <v>84</v>
      </c>
      <c r="D471" s="17">
        <v>12</v>
      </c>
      <c r="E471" s="17">
        <v>0</v>
      </c>
      <c r="F471" s="17">
        <v>2</v>
      </c>
      <c r="G471" s="17">
        <v>2</v>
      </c>
      <c r="H471" s="33"/>
      <c r="I471" s="42">
        <f>VLOOKUP($A471,Skaters!$A1:$L623,7,FALSE)</f>
        <v>48</v>
      </c>
      <c r="J471" s="33">
        <f>VLOOKUP($A471,Skaters!$A1:$L623,10,FALSE)</f>
        <v>3.5609231986331999</v>
      </c>
      <c r="K471" s="33">
        <f>VLOOKUP($A471,Skaters!$A1:$L623,11,FALSE)</f>
        <v>13.7882725760856</v>
      </c>
      <c r="L471" s="33">
        <f>VLOOKUP($A471,Skaters!$A1:$L623,12,FALSE)</f>
        <v>17.349195774718901</v>
      </c>
      <c r="M471" s="33"/>
      <c r="N471" s="17">
        <f t="shared" si="28"/>
        <v>60</v>
      </c>
      <c r="O471" s="33">
        <f t="shared" si="29"/>
        <v>3.5609231986331999</v>
      </c>
      <c r="P471" s="33">
        <f t="shared" si="30"/>
        <v>15.7882725760856</v>
      </c>
      <c r="Q471" s="33">
        <f t="shared" si="31"/>
        <v>19.349195774718901</v>
      </c>
    </row>
    <row r="472" spans="1:17" ht="21.25" customHeight="1" x14ac:dyDescent="0.15">
      <c r="A472" s="44" t="s">
        <v>535</v>
      </c>
      <c r="B472" s="45" t="s">
        <v>94</v>
      </c>
      <c r="C472" s="45" t="s">
        <v>103</v>
      </c>
      <c r="D472" s="17">
        <v>38</v>
      </c>
      <c r="E472" s="17">
        <v>5</v>
      </c>
      <c r="F472" s="17">
        <v>3</v>
      </c>
      <c r="G472" s="17">
        <v>8</v>
      </c>
      <c r="H472" s="33"/>
      <c r="I472" s="42">
        <f>VLOOKUP($A472,Skaters!$A1:$L623,7,FALSE)</f>
        <v>44</v>
      </c>
      <c r="J472" s="33">
        <f>VLOOKUP($A472,Skaters!$A1:$L623,10,FALSE)</f>
        <v>5.7171026527674398</v>
      </c>
      <c r="K472" s="33">
        <f>VLOOKUP($A472,Skaters!$A1:$L623,11,FALSE)</f>
        <v>5.6304225234146097</v>
      </c>
      <c r="L472" s="33">
        <f>VLOOKUP($A472,Skaters!$A1:$L623,12,FALSE)</f>
        <v>11.347525176182099</v>
      </c>
      <c r="M472" s="33"/>
      <c r="N472" s="17">
        <f t="shared" si="28"/>
        <v>82</v>
      </c>
      <c r="O472" s="33">
        <f t="shared" si="29"/>
        <v>10.717102652767441</v>
      </c>
      <c r="P472" s="33">
        <f t="shared" si="30"/>
        <v>8.6304225234146088</v>
      </c>
      <c r="Q472" s="33">
        <f t="shared" si="31"/>
        <v>19.347525176182099</v>
      </c>
    </row>
    <row r="473" spans="1:17" ht="21.25" customHeight="1" x14ac:dyDescent="0.15">
      <c r="A473" s="44" t="s">
        <v>632</v>
      </c>
      <c r="B473" s="45" t="s">
        <v>70</v>
      </c>
      <c r="C473" s="45" t="s">
        <v>63</v>
      </c>
      <c r="D473" s="17">
        <v>39</v>
      </c>
      <c r="E473" s="17">
        <v>4</v>
      </c>
      <c r="F473" s="17">
        <v>6</v>
      </c>
      <c r="G473" s="17">
        <v>10</v>
      </c>
      <c r="H473" s="33"/>
      <c r="I473" s="42">
        <f>VLOOKUP($A473,Skaters!$A1:$L623,7,FALSE)</f>
        <v>39</v>
      </c>
      <c r="J473" s="33">
        <f>VLOOKUP($A473,Skaters!$A1:$L623,10,FALSE)</f>
        <v>3.8220065615044101</v>
      </c>
      <c r="K473" s="33">
        <f>VLOOKUP($A473,Skaters!$A1:$L623,11,FALSE)</f>
        <v>5.4613137212604403</v>
      </c>
      <c r="L473" s="33">
        <f>VLOOKUP($A473,Skaters!$A1:$L623,12,FALSE)</f>
        <v>9.2833202827648904</v>
      </c>
      <c r="M473" s="33"/>
      <c r="N473" s="17">
        <f t="shared" si="28"/>
        <v>78</v>
      </c>
      <c r="O473" s="33">
        <f t="shared" si="29"/>
        <v>7.8220065615044101</v>
      </c>
      <c r="P473" s="33">
        <f t="shared" si="30"/>
        <v>11.46131372126044</v>
      </c>
      <c r="Q473" s="33">
        <f t="shared" si="31"/>
        <v>19.28332028276489</v>
      </c>
    </row>
    <row r="474" spans="1:17" ht="21.25" customHeight="1" x14ac:dyDescent="0.2">
      <c r="A474" s="47" t="s">
        <v>555</v>
      </c>
      <c r="B474" s="38" t="s">
        <v>95</v>
      </c>
      <c r="C474" s="38" t="s">
        <v>84</v>
      </c>
      <c r="D474" s="17">
        <v>39</v>
      </c>
      <c r="E474" s="17">
        <v>4</v>
      </c>
      <c r="F474" s="17">
        <v>4</v>
      </c>
      <c r="G474" s="17">
        <v>8</v>
      </c>
      <c r="H474" s="33"/>
      <c r="I474" s="42">
        <f>VLOOKUP($A474,Skaters!$A1:$L623,7,FALSE)</f>
        <v>40</v>
      </c>
      <c r="J474" s="33">
        <f>VLOOKUP($A474,Skaters!$A1:$L623,10,FALSE)</f>
        <v>2.43369381566978</v>
      </c>
      <c r="K474" s="33">
        <f>VLOOKUP($A474,Skaters!$A1:$L623,11,FALSE)</f>
        <v>8.7112141565330408</v>
      </c>
      <c r="L474" s="33">
        <f>VLOOKUP($A474,Skaters!$A1:$L623,12,FALSE)</f>
        <v>11.1449079722028</v>
      </c>
      <c r="M474" s="33"/>
      <c r="N474" s="17">
        <f t="shared" si="28"/>
        <v>79</v>
      </c>
      <c r="O474" s="33">
        <f t="shared" si="29"/>
        <v>6.4336938156697805</v>
      </c>
      <c r="P474" s="33">
        <f t="shared" si="30"/>
        <v>12.711214156533041</v>
      </c>
      <c r="Q474" s="33">
        <f t="shared" si="31"/>
        <v>19.144907972202802</v>
      </c>
    </row>
    <row r="475" spans="1:17" ht="21.25" customHeight="1" x14ac:dyDescent="0.15">
      <c r="A475" s="44" t="s">
        <v>377</v>
      </c>
      <c r="B475" s="48" t="s">
        <v>100</v>
      </c>
      <c r="C475" s="48" t="s">
        <v>103</v>
      </c>
      <c r="D475" s="17">
        <v>26</v>
      </c>
      <c r="E475" s="17">
        <v>1</v>
      </c>
      <c r="F475" s="17">
        <v>5</v>
      </c>
      <c r="G475" s="17">
        <v>6</v>
      </c>
      <c r="H475" s="33"/>
      <c r="I475" s="42">
        <f>VLOOKUP($A475,Skaters!$A1:$L623,7,FALSE)</f>
        <v>40</v>
      </c>
      <c r="J475" s="33">
        <f>VLOOKUP($A475,Skaters!$A1:$L623,10,FALSE)</f>
        <v>5.6754144306414798</v>
      </c>
      <c r="K475" s="33">
        <f>VLOOKUP($A475,Skaters!$A1:$L623,11,FALSE)</f>
        <v>7.45206346682928</v>
      </c>
      <c r="L475" s="33">
        <f>VLOOKUP($A475,Skaters!$A1:$L623,12,FALSE)</f>
        <v>13.127477897470699</v>
      </c>
      <c r="M475" s="33"/>
      <c r="N475" s="17">
        <f t="shared" si="28"/>
        <v>66</v>
      </c>
      <c r="O475" s="33">
        <f t="shared" si="29"/>
        <v>6.6754144306414798</v>
      </c>
      <c r="P475" s="33">
        <f t="shared" si="30"/>
        <v>12.45206346682928</v>
      </c>
      <c r="Q475" s="33">
        <f t="shared" si="31"/>
        <v>19.127477897470698</v>
      </c>
    </row>
    <row r="476" spans="1:17" ht="21.25" customHeight="1" x14ac:dyDescent="0.15">
      <c r="A476" s="44" t="s">
        <v>520</v>
      </c>
      <c r="B476" s="45" t="s">
        <v>170</v>
      </c>
      <c r="C476" s="45" t="s">
        <v>84</v>
      </c>
      <c r="D476" s="17">
        <v>40</v>
      </c>
      <c r="E476" s="17">
        <v>0</v>
      </c>
      <c r="F476" s="17">
        <v>9</v>
      </c>
      <c r="G476" s="17">
        <v>9</v>
      </c>
      <c r="H476" s="33"/>
      <c r="I476" s="42">
        <f>VLOOKUP($A476,Skaters!$A1:$L623,7,FALSE)</f>
        <v>42</v>
      </c>
      <c r="J476" s="33">
        <f>VLOOKUP($A476,Skaters!$A1:$L623,10,FALSE)</f>
        <v>1.19211737470361</v>
      </c>
      <c r="K476" s="33">
        <f>VLOOKUP($A476,Skaters!$A1:$L623,11,FALSE)</f>
        <v>8.9303284616053595</v>
      </c>
      <c r="L476" s="33">
        <f>VLOOKUP($A476,Skaters!$A1:$L623,12,FALSE)</f>
        <v>10.1224458363089</v>
      </c>
      <c r="M476" s="33"/>
      <c r="N476" s="17">
        <f t="shared" si="28"/>
        <v>82</v>
      </c>
      <c r="O476" s="33">
        <f t="shared" si="29"/>
        <v>1.19211737470361</v>
      </c>
      <c r="P476" s="33">
        <f t="shared" si="30"/>
        <v>17.93032846160536</v>
      </c>
      <c r="Q476" s="33">
        <f t="shared" si="31"/>
        <v>19.122445836308898</v>
      </c>
    </row>
    <row r="477" spans="1:17" ht="21.25" customHeight="1" x14ac:dyDescent="0.15">
      <c r="A477" s="44" t="s">
        <v>380</v>
      </c>
      <c r="B477" s="48" t="s">
        <v>83</v>
      </c>
      <c r="C477" s="48" t="s">
        <v>84</v>
      </c>
      <c r="D477" s="17">
        <v>11</v>
      </c>
      <c r="E477" s="17">
        <v>0</v>
      </c>
      <c r="F477" s="17">
        <v>3</v>
      </c>
      <c r="G477" s="17">
        <v>3</v>
      </c>
      <c r="H477" s="33"/>
      <c r="I477" s="42">
        <f>VLOOKUP($A477,Skaters!$A1:$L623,7,FALSE)</f>
        <v>41</v>
      </c>
      <c r="J477" s="33">
        <f>VLOOKUP($A477,Skaters!$A1:$L623,10,FALSE)</f>
        <v>3.6717659706324501</v>
      </c>
      <c r="K477" s="33">
        <f>VLOOKUP($A477,Skaters!$A1:$L623,11,FALSE)</f>
        <v>12.407285661930899</v>
      </c>
      <c r="L477" s="33">
        <f>VLOOKUP($A477,Skaters!$A1:$L623,12,FALSE)</f>
        <v>16.079051632563299</v>
      </c>
      <c r="M477" s="33"/>
      <c r="N477" s="17">
        <f t="shared" si="28"/>
        <v>52</v>
      </c>
      <c r="O477" s="33">
        <f t="shared" si="29"/>
        <v>3.6717659706324501</v>
      </c>
      <c r="P477" s="33">
        <f t="shared" si="30"/>
        <v>15.407285661930899</v>
      </c>
      <c r="Q477" s="33">
        <f t="shared" si="31"/>
        <v>19.079051632563299</v>
      </c>
    </row>
    <row r="478" spans="1:17" ht="21.25" customHeight="1" x14ac:dyDescent="0.15">
      <c r="A478" s="44" t="s">
        <v>512</v>
      </c>
      <c r="B478" s="45" t="s">
        <v>179</v>
      </c>
      <c r="C478" s="45" t="s">
        <v>84</v>
      </c>
      <c r="D478" s="17">
        <v>41</v>
      </c>
      <c r="E478" s="17">
        <v>1</v>
      </c>
      <c r="F478" s="17">
        <v>7</v>
      </c>
      <c r="G478" s="17">
        <v>8</v>
      </c>
      <c r="H478" s="33"/>
      <c r="I478" s="42">
        <f>VLOOKUP($A478,Skaters!$A1:$L623,7,FALSE)</f>
        <v>41</v>
      </c>
      <c r="J478" s="33">
        <f>VLOOKUP($A478,Skaters!$A1:$L623,10,FALSE)</f>
        <v>3.6334517897396901</v>
      </c>
      <c r="K478" s="33">
        <f>VLOOKUP($A478,Skaters!$A1:$L623,11,FALSE)</f>
        <v>7.4074828506180701</v>
      </c>
      <c r="L478" s="33">
        <f>VLOOKUP($A478,Skaters!$A1:$L623,12,FALSE)</f>
        <v>11.040934640357801</v>
      </c>
      <c r="M478" s="33"/>
      <c r="N478" s="17">
        <f t="shared" si="28"/>
        <v>82</v>
      </c>
      <c r="O478" s="33">
        <f t="shared" si="29"/>
        <v>4.6334517897396896</v>
      </c>
      <c r="P478" s="33">
        <f t="shared" si="30"/>
        <v>14.40748285061807</v>
      </c>
      <c r="Q478" s="33">
        <f t="shared" si="31"/>
        <v>19.040934640357801</v>
      </c>
    </row>
    <row r="479" spans="1:17" ht="21.25" customHeight="1" x14ac:dyDescent="0.15">
      <c r="A479" s="44" t="s">
        <v>587</v>
      </c>
      <c r="B479" s="45" t="s">
        <v>95</v>
      </c>
      <c r="C479" s="45" t="s">
        <v>84</v>
      </c>
      <c r="D479" s="17">
        <v>42</v>
      </c>
      <c r="E479" s="17">
        <v>2</v>
      </c>
      <c r="F479" s="17">
        <v>7</v>
      </c>
      <c r="G479" s="17">
        <v>9</v>
      </c>
      <c r="H479" s="33"/>
      <c r="I479" s="42">
        <f>VLOOKUP($A479,Skaters!$A1:$L623,7,FALSE)</f>
        <v>40</v>
      </c>
      <c r="J479" s="33">
        <f>VLOOKUP($A479,Skaters!$A1:$L623,10,FALSE)</f>
        <v>2.8846932484307599</v>
      </c>
      <c r="K479" s="33">
        <f>VLOOKUP($A479,Skaters!$A1:$L623,11,FALSE)</f>
        <v>7.1145093671251196</v>
      </c>
      <c r="L479" s="33">
        <f>VLOOKUP($A479,Skaters!$A1:$L623,12,FALSE)</f>
        <v>9.9992026155559195</v>
      </c>
      <c r="M479" s="33"/>
      <c r="N479" s="17">
        <f t="shared" si="28"/>
        <v>82</v>
      </c>
      <c r="O479" s="33">
        <f t="shared" si="29"/>
        <v>4.8846932484307599</v>
      </c>
      <c r="P479" s="33">
        <f t="shared" si="30"/>
        <v>14.11450936712512</v>
      </c>
      <c r="Q479" s="33">
        <f t="shared" si="31"/>
        <v>18.999202615555919</v>
      </c>
    </row>
    <row r="480" spans="1:17" ht="21.25" hidden="1" customHeight="1" x14ac:dyDescent="0.15">
      <c r="A480" s="44" t="s">
        <v>542</v>
      </c>
      <c r="B480" s="45" t="s">
        <v>100</v>
      </c>
      <c r="C480" s="52"/>
      <c r="D480" s="17">
        <v>27</v>
      </c>
      <c r="E480" s="17">
        <v>3</v>
      </c>
      <c r="F480" s="17">
        <v>5</v>
      </c>
      <c r="G480" s="17">
        <v>8</v>
      </c>
      <c r="H480" s="33"/>
      <c r="I480" s="42">
        <f>VLOOKUP($A480,Skaters!$A1:$L623,7,FALSE)</f>
        <v>40</v>
      </c>
      <c r="J480" s="33">
        <f>VLOOKUP($A480,Skaters!$A1:$L623,10,FALSE)</f>
        <v>3.2650501979669801</v>
      </c>
      <c r="K480" s="33">
        <f>VLOOKUP($A480,Skaters!$A1:$L623,11,FALSE)</f>
        <v>7.7105703014108</v>
      </c>
      <c r="L480" s="33">
        <f>VLOOKUP($A480,Skaters!$A1:$L623,12,FALSE)</f>
        <v>10.975620499377801</v>
      </c>
      <c r="M480" s="33"/>
      <c r="N480" s="17">
        <f t="shared" si="28"/>
        <v>67</v>
      </c>
      <c r="O480" s="33">
        <f t="shared" si="29"/>
        <v>6.2650501979669801</v>
      </c>
      <c r="P480" s="33">
        <f t="shared" si="30"/>
        <v>12.710570301410801</v>
      </c>
      <c r="Q480" s="33">
        <f t="shared" si="31"/>
        <v>18.975620499377801</v>
      </c>
    </row>
    <row r="481" spans="1:17" ht="21.25" customHeight="1" x14ac:dyDescent="0.2">
      <c r="A481" s="47" t="s">
        <v>451</v>
      </c>
      <c r="B481" s="38" t="s">
        <v>69</v>
      </c>
      <c r="C481" s="38" t="s">
        <v>84</v>
      </c>
      <c r="D481" s="17">
        <v>8</v>
      </c>
      <c r="E481" s="17">
        <v>0</v>
      </c>
      <c r="F481" s="17">
        <v>4</v>
      </c>
      <c r="G481" s="17">
        <v>4</v>
      </c>
      <c r="H481" s="33"/>
      <c r="I481" s="42">
        <f>VLOOKUP($A481,Skaters!$A1:$L623,7,FALSE)</f>
        <v>44</v>
      </c>
      <c r="J481" s="33">
        <f>VLOOKUP($A481,Skaters!$A1:$L623,10,FALSE)</f>
        <v>1.85812824232059</v>
      </c>
      <c r="K481" s="33">
        <f>VLOOKUP($A481,Skaters!$A1:$L623,11,FALSE)</f>
        <v>13.0743040650702</v>
      </c>
      <c r="L481" s="33">
        <f>VLOOKUP($A481,Skaters!$A1:$L623,12,FALSE)</f>
        <v>14.932432307390799</v>
      </c>
      <c r="M481" s="33"/>
      <c r="N481" s="17">
        <f t="shared" si="28"/>
        <v>52</v>
      </c>
      <c r="O481" s="33">
        <f t="shared" si="29"/>
        <v>1.85812824232059</v>
      </c>
      <c r="P481" s="33">
        <f t="shared" si="30"/>
        <v>17.074304065070201</v>
      </c>
      <c r="Q481" s="33">
        <f t="shared" si="31"/>
        <v>18.932432307390798</v>
      </c>
    </row>
    <row r="482" spans="1:17" ht="21.25" customHeight="1" x14ac:dyDescent="0.15">
      <c r="A482" s="37" t="s">
        <v>479</v>
      </c>
      <c r="B482" s="38" t="s">
        <v>70</v>
      </c>
      <c r="C482" s="38" t="s">
        <v>84</v>
      </c>
      <c r="D482" s="17">
        <v>21</v>
      </c>
      <c r="E482" s="17">
        <v>1</v>
      </c>
      <c r="F482" s="17">
        <v>6</v>
      </c>
      <c r="G482" s="17">
        <v>7</v>
      </c>
      <c r="H482" s="33"/>
      <c r="I482" s="42">
        <f>VLOOKUP($A482,Skaters!$A1:$L623,7,FALSE)</f>
        <v>39</v>
      </c>
      <c r="J482" s="33">
        <f>VLOOKUP($A482,Skaters!$A1:$L623,10,FALSE)</f>
        <v>3.0591806359715199</v>
      </c>
      <c r="K482" s="33">
        <f>VLOOKUP($A482,Skaters!$A1:$L623,11,FALSE)</f>
        <v>8.7954030349255206</v>
      </c>
      <c r="L482" s="33">
        <f>VLOOKUP($A482,Skaters!$A1:$L623,12,FALSE)</f>
        <v>11.8545836708971</v>
      </c>
      <c r="M482" s="33"/>
      <c r="N482" s="17">
        <f t="shared" si="28"/>
        <v>60</v>
      </c>
      <c r="O482" s="33">
        <f t="shared" si="29"/>
        <v>4.0591806359715203</v>
      </c>
      <c r="P482" s="33">
        <f t="shared" si="30"/>
        <v>14.795403034925521</v>
      </c>
      <c r="Q482" s="33">
        <f t="shared" si="31"/>
        <v>18.8545836708971</v>
      </c>
    </row>
    <row r="483" spans="1:17" ht="21.25" customHeight="1" x14ac:dyDescent="0.15">
      <c r="A483" s="44" t="s">
        <v>553</v>
      </c>
      <c r="B483" s="48" t="s">
        <v>68</v>
      </c>
      <c r="C483" s="48" t="s">
        <v>66</v>
      </c>
      <c r="D483" s="17">
        <v>40</v>
      </c>
      <c r="E483" s="17">
        <v>2</v>
      </c>
      <c r="F483" s="17">
        <v>5</v>
      </c>
      <c r="G483" s="17">
        <v>7</v>
      </c>
      <c r="H483" s="33"/>
      <c r="I483" s="42">
        <f>VLOOKUP($A483,Skaters!$A1:$L623,7,FALSE)</f>
        <v>40</v>
      </c>
      <c r="J483" s="33">
        <f>VLOOKUP($A483,Skaters!$A1:$L623,10,FALSE)</f>
        <v>4.1957611927666401</v>
      </c>
      <c r="K483" s="33">
        <f>VLOOKUP($A483,Skaters!$A1:$L623,11,FALSE)</f>
        <v>7.6560843771215596</v>
      </c>
      <c r="L483" s="33">
        <f>VLOOKUP($A483,Skaters!$A1:$L623,12,FALSE)</f>
        <v>11.8518455698882</v>
      </c>
      <c r="M483" s="33"/>
      <c r="N483" s="17">
        <f t="shared" si="28"/>
        <v>80</v>
      </c>
      <c r="O483" s="33">
        <f t="shared" si="29"/>
        <v>6.1957611927666401</v>
      </c>
      <c r="P483" s="33">
        <f t="shared" si="30"/>
        <v>12.656084377121559</v>
      </c>
      <c r="Q483" s="33">
        <f t="shared" si="31"/>
        <v>18.851845569888198</v>
      </c>
    </row>
    <row r="484" spans="1:17" ht="21.25" customHeight="1" x14ac:dyDescent="0.15">
      <c r="A484" s="44" t="s">
        <v>580</v>
      </c>
      <c r="B484" s="45" t="s">
        <v>135</v>
      </c>
      <c r="C484" s="45" t="s">
        <v>66</v>
      </c>
      <c r="D484" s="17">
        <v>30</v>
      </c>
      <c r="E484" s="17">
        <v>7</v>
      </c>
      <c r="F484" s="17">
        <v>1</v>
      </c>
      <c r="G484" s="17">
        <v>8</v>
      </c>
      <c r="H484" s="33"/>
      <c r="I484" s="42">
        <f>VLOOKUP($A484,Skaters!$A1:$L623,7,FALSE)</f>
        <v>40</v>
      </c>
      <c r="J484" s="33">
        <f>VLOOKUP($A484,Skaters!$A1:$L623,10,FALSE)</f>
        <v>5.7815356782471197</v>
      </c>
      <c r="K484" s="33">
        <f>VLOOKUP($A484,Skaters!$A1:$L623,11,FALSE)</f>
        <v>4.9662784883423603</v>
      </c>
      <c r="L484" s="33">
        <f>VLOOKUP($A484,Skaters!$A1:$L623,12,FALSE)</f>
        <v>10.7478141665895</v>
      </c>
      <c r="M484" s="33"/>
      <c r="N484" s="17">
        <f t="shared" si="28"/>
        <v>70</v>
      </c>
      <c r="O484" s="33">
        <f t="shared" si="29"/>
        <v>12.781535678247121</v>
      </c>
      <c r="P484" s="33">
        <f t="shared" si="30"/>
        <v>5.9662784883423603</v>
      </c>
      <c r="Q484" s="33">
        <f t="shared" si="31"/>
        <v>18.7478141665895</v>
      </c>
    </row>
    <row r="485" spans="1:17" ht="21.25" customHeight="1" x14ac:dyDescent="0.2">
      <c r="A485" s="47" t="s">
        <v>576</v>
      </c>
      <c r="B485" s="38" t="s">
        <v>88</v>
      </c>
      <c r="C485" s="38" t="s">
        <v>60</v>
      </c>
      <c r="D485" s="17">
        <v>22</v>
      </c>
      <c r="E485" s="17">
        <v>4</v>
      </c>
      <c r="F485" s="17">
        <v>2</v>
      </c>
      <c r="G485" s="17">
        <v>6</v>
      </c>
      <c r="H485" s="33"/>
      <c r="I485" s="42">
        <f>VLOOKUP($A485,Skaters!$A1:$L623,7,FALSE)</f>
        <v>40</v>
      </c>
      <c r="J485" s="33">
        <f>VLOOKUP($A485,Skaters!$A1:$L623,10,FALSE)</f>
        <v>4.4461942220254</v>
      </c>
      <c r="K485" s="33">
        <f>VLOOKUP($A485,Skaters!$A1:$L623,11,FALSE)</f>
        <v>8.2673751862640401</v>
      </c>
      <c r="L485" s="33">
        <f>VLOOKUP($A485,Skaters!$A1:$L623,12,FALSE)</f>
        <v>12.7135694082894</v>
      </c>
      <c r="M485" s="33"/>
      <c r="N485" s="17">
        <f t="shared" si="28"/>
        <v>62</v>
      </c>
      <c r="O485" s="33">
        <f t="shared" si="29"/>
        <v>8.4461942220254009</v>
      </c>
      <c r="P485" s="33">
        <f t="shared" si="30"/>
        <v>10.26737518626404</v>
      </c>
      <c r="Q485" s="33">
        <f t="shared" si="31"/>
        <v>18.713569408289402</v>
      </c>
    </row>
    <row r="486" spans="1:17" ht="21.25" customHeight="1" x14ac:dyDescent="0.15">
      <c r="A486" s="37" t="s">
        <v>600</v>
      </c>
      <c r="B486" s="38" t="s">
        <v>81</v>
      </c>
      <c r="C486" s="38" t="s">
        <v>60</v>
      </c>
      <c r="D486" s="17">
        <v>24</v>
      </c>
      <c r="E486" s="17">
        <v>1</v>
      </c>
      <c r="F486" s="17">
        <v>6</v>
      </c>
      <c r="G486" s="17">
        <v>7</v>
      </c>
      <c r="H486" s="33"/>
      <c r="I486" s="42">
        <f>VLOOKUP($A486,Skaters!$A1:$L623,7,FALSE)</f>
        <v>44</v>
      </c>
      <c r="J486" s="33">
        <f>VLOOKUP($A486,Skaters!$A1:$L623,10,FALSE)</f>
        <v>3.0268390163689598</v>
      </c>
      <c r="K486" s="33">
        <f>VLOOKUP($A486,Skaters!$A1:$L623,11,FALSE)</f>
        <v>8.6494148933866999</v>
      </c>
      <c r="L486" s="33">
        <f>VLOOKUP($A486,Skaters!$A1:$L623,12,FALSE)</f>
        <v>11.6762539097556</v>
      </c>
      <c r="M486" s="33"/>
      <c r="N486" s="17">
        <f t="shared" si="28"/>
        <v>68</v>
      </c>
      <c r="O486" s="33">
        <f t="shared" si="29"/>
        <v>4.0268390163689602</v>
      </c>
      <c r="P486" s="33">
        <f t="shared" si="30"/>
        <v>14.6494148933867</v>
      </c>
      <c r="Q486" s="33">
        <f t="shared" si="31"/>
        <v>18.676253909755602</v>
      </c>
    </row>
    <row r="487" spans="1:17" ht="21.25" customHeight="1" x14ac:dyDescent="0.15">
      <c r="A487" s="44" t="s">
        <v>541</v>
      </c>
      <c r="B487" s="45" t="s">
        <v>179</v>
      </c>
      <c r="C487" s="45" t="s">
        <v>84</v>
      </c>
      <c r="D487" s="17">
        <v>33</v>
      </c>
      <c r="E487" s="17">
        <v>0</v>
      </c>
      <c r="F487" s="17">
        <v>7</v>
      </c>
      <c r="G487" s="17">
        <v>7</v>
      </c>
      <c r="H487" s="33"/>
      <c r="I487" s="42">
        <f>VLOOKUP($A487,Skaters!$A1:$L623,7,FALSE)</f>
        <v>41</v>
      </c>
      <c r="J487" s="33">
        <f>VLOOKUP($A487,Skaters!$A1:$L623,10,FALSE)</f>
        <v>1.15581752578371</v>
      </c>
      <c r="K487" s="33">
        <f>VLOOKUP($A487,Skaters!$A1:$L623,11,FALSE)</f>
        <v>10.432520165597399</v>
      </c>
      <c r="L487" s="33">
        <f>VLOOKUP($A487,Skaters!$A1:$L623,12,FALSE)</f>
        <v>11.588337691381099</v>
      </c>
      <c r="M487" s="33"/>
      <c r="N487" s="17">
        <f t="shared" si="28"/>
        <v>74</v>
      </c>
      <c r="O487" s="33">
        <f t="shared" si="29"/>
        <v>1.15581752578371</v>
      </c>
      <c r="P487" s="33">
        <f t="shared" si="30"/>
        <v>17.432520165597399</v>
      </c>
      <c r="Q487" s="33">
        <f t="shared" si="31"/>
        <v>18.588337691381099</v>
      </c>
    </row>
    <row r="488" spans="1:17" ht="21.25" hidden="1" customHeight="1" x14ac:dyDescent="0.15">
      <c r="A488" s="44" t="s">
        <v>564</v>
      </c>
      <c r="B488" s="45" t="s">
        <v>106</v>
      </c>
      <c r="C488" s="52"/>
      <c r="D488" s="17">
        <v>27</v>
      </c>
      <c r="E488" s="17">
        <v>1</v>
      </c>
      <c r="F488" s="17">
        <v>6</v>
      </c>
      <c r="G488" s="17">
        <v>7</v>
      </c>
      <c r="H488" s="33"/>
      <c r="I488" s="42">
        <f>VLOOKUP($A488,Skaters!$A1:$L623,7,FALSE)</f>
        <v>39</v>
      </c>
      <c r="J488" s="33">
        <f>VLOOKUP($A488,Skaters!$A1:$L623,10,FALSE)</f>
        <v>3.2607210482504798</v>
      </c>
      <c r="K488" s="33">
        <f>VLOOKUP($A488,Skaters!$A1:$L623,11,FALSE)</f>
        <v>8.2601098091639802</v>
      </c>
      <c r="L488" s="33">
        <f>VLOOKUP($A488,Skaters!$A1:$L623,12,FALSE)</f>
        <v>11.520830857414399</v>
      </c>
      <c r="M488" s="33"/>
      <c r="N488" s="17">
        <f t="shared" si="28"/>
        <v>66</v>
      </c>
      <c r="O488" s="33">
        <f t="shared" si="29"/>
        <v>4.2607210482504794</v>
      </c>
      <c r="P488" s="33">
        <f t="shared" si="30"/>
        <v>14.26010980916398</v>
      </c>
      <c r="Q488" s="33">
        <f t="shared" si="31"/>
        <v>18.520830857414399</v>
      </c>
    </row>
    <row r="489" spans="1:17" ht="21.25" customHeight="1" x14ac:dyDescent="0.2">
      <c r="A489" s="47" t="s">
        <v>631</v>
      </c>
      <c r="B489" s="38" t="s">
        <v>74</v>
      </c>
      <c r="C489" s="38" t="s">
        <v>84</v>
      </c>
      <c r="D489" s="17">
        <v>28</v>
      </c>
      <c r="E489" s="17">
        <v>1</v>
      </c>
      <c r="F489" s="17">
        <v>9</v>
      </c>
      <c r="G489" s="17">
        <v>10</v>
      </c>
      <c r="H489" s="33"/>
      <c r="I489" s="42">
        <f>VLOOKUP($A489,Skaters!$A1:$L623,7,FALSE)</f>
        <v>41</v>
      </c>
      <c r="J489" s="33">
        <f>VLOOKUP($A489,Skaters!$A1:$L623,10,FALSE)</f>
        <v>1.2287184776448401</v>
      </c>
      <c r="K489" s="33">
        <f>VLOOKUP($A489,Skaters!$A1:$L623,11,FALSE)</f>
        <v>7.2895552579368701</v>
      </c>
      <c r="L489" s="33">
        <f>VLOOKUP($A489,Skaters!$A1:$L623,12,FALSE)</f>
        <v>8.5182737355816602</v>
      </c>
      <c r="M489" s="33"/>
      <c r="N489" s="17">
        <f t="shared" si="28"/>
        <v>69</v>
      </c>
      <c r="O489" s="33">
        <f t="shared" si="29"/>
        <v>2.2287184776448399</v>
      </c>
      <c r="P489" s="33">
        <f t="shared" si="30"/>
        <v>16.289555257936868</v>
      </c>
      <c r="Q489" s="33">
        <f t="shared" si="31"/>
        <v>18.518273735581658</v>
      </c>
    </row>
    <row r="490" spans="1:17" ht="21.25" customHeight="1" x14ac:dyDescent="0.15">
      <c r="A490" s="44" t="s">
        <v>552</v>
      </c>
      <c r="B490" s="48" t="s">
        <v>141</v>
      </c>
      <c r="C490" s="48" t="s">
        <v>59</v>
      </c>
      <c r="D490" s="17">
        <v>22</v>
      </c>
      <c r="E490" s="17">
        <v>2</v>
      </c>
      <c r="F490" s="17">
        <v>4</v>
      </c>
      <c r="G490" s="17">
        <v>6</v>
      </c>
      <c r="H490" s="33"/>
      <c r="I490" s="42">
        <f>VLOOKUP($A490,Skaters!$A1:$L623,7,FALSE)</f>
        <v>41</v>
      </c>
      <c r="J490" s="33">
        <f>VLOOKUP($A490,Skaters!$A1:$L623,10,FALSE)</f>
        <v>4.5971428021117697</v>
      </c>
      <c r="K490" s="33">
        <f>VLOOKUP($A490,Skaters!$A1:$L623,11,FALSE)</f>
        <v>7.9209099418410398</v>
      </c>
      <c r="L490" s="33">
        <f>VLOOKUP($A490,Skaters!$A1:$L623,12,FALSE)</f>
        <v>12.518052743952801</v>
      </c>
      <c r="M490" s="33"/>
      <c r="N490" s="17">
        <f t="shared" si="28"/>
        <v>63</v>
      </c>
      <c r="O490" s="33">
        <f t="shared" si="29"/>
        <v>6.5971428021117697</v>
      </c>
      <c r="P490" s="33">
        <f t="shared" si="30"/>
        <v>11.920909941841039</v>
      </c>
      <c r="Q490" s="33">
        <f t="shared" si="31"/>
        <v>18.518052743952801</v>
      </c>
    </row>
    <row r="491" spans="1:17" ht="21.25" customHeight="1" x14ac:dyDescent="0.15">
      <c r="A491" s="37" t="s">
        <v>522</v>
      </c>
      <c r="B491" s="38" t="s">
        <v>163</v>
      </c>
      <c r="C491" s="38" t="s">
        <v>84</v>
      </c>
      <c r="D491" s="17">
        <v>32</v>
      </c>
      <c r="E491" s="17">
        <v>2</v>
      </c>
      <c r="F491" s="17">
        <v>5</v>
      </c>
      <c r="G491" s="17">
        <v>7</v>
      </c>
      <c r="H491" s="33"/>
      <c r="I491" s="42">
        <f>VLOOKUP($A491,Skaters!$A1:$L623,7,FALSE)</f>
        <v>42</v>
      </c>
      <c r="J491" s="33">
        <f>VLOOKUP($A491,Skaters!$A1:$L623,10,FALSE)</f>
        <v>3.1764813550054201</v>
      </c>
      <c r="K491" s="33">
        <f>VLOOKUP($A491,Skaters!$A1:$L623,11,FALSE)</f>
        <v>8.3294524146333799</v>
      </c>
      <c r="L491" s="33">
        <f>VLOOKUP($A491,Skaters!$A1:$L623,12,FALSE)</f>
        <v>11.5059337696388</v>
      </c>
      <c r="M491" s="33"/>
      <c r="N491" s="17">
        <f t="shared" si="28"/>
        <v>74</v>
      </c>
      <c r="O491" s="33">
        <f t="shared" si="29"/>
        <v>5.1764813550054196</v>
      </c>
      <c r="P491" s="33">
        <f t="shared" si="30"/>
        <v>13.32945241463338</v>
      </c>
      <c r="Q491" s="33">
        <f t="shared" si="31"/>
        <v>18.505933769638801</v>
      </c>
    </row>
    <row r="492" spans="1:17" ht="21.25" customHeight="1" x14ac:dyDescent="0.15">
      <c r="A492" s="44" t="s">
        <v>562</v>
      </c>
      <c r="B492" s="45" t="s">
        <v>141</v>
      </c>
      <c r="C492" s="45" t="s">
        <v>84</v>
      </c>
      <c r="D492" s="17">
        <v>41</v>
      </c>
      <c r="E492" s="17">
        <v>2</v>
      </c>
      <c r="F492" s="17">
        <v>7</v>
      </c>
      <c r="G492" s="17">
        <v>9</v>
      </c>
      <c r="H492" s="33"/>
      <c r="I492" s="42">
        <f>VLOOKUP($A492,Skaters!$A1:$L623,7,FALSE)</f>
        <v>41</v>
      </c>
      <c r="J492" s="33">
        <f>VLOOKUP($A492,Skaters!$A1:$L623,10,FALSE)</f>
        <v>1.9084186116365101</v>
      </c>
      <c r="K492" s="33">
        <f>VLOOKUP($A492,Skaters!$A1:$L623,11,FALSE)</f>
        <v>7.5954991007560002</v>
      </c>
      <c r="L492" s="33">
        <f>VLOOKUP($A492,Skaters!$A1:$L623,12,FALSE)</f>
        <v>9.5039177123925693</v>
      </c>
      <c r="M492" s="33"/>
      <c r="N492" s="17">
        <f t="shared" si="28"/>
        <v>82</v>
      </c>
      <c r="O492" s="33">
        <f t="shared" si="29"/>
        <v>3.9084186116365101</v>
      </c>
      <c r="P492" s="33">
        <f t="shared" si="30"/>
        <v>14.595499100756001</v>
      </c>
      <c r="Q492" s="33">
        <f t="shared" si="31"/>
        <v>18.503917712392571</v>
      </c>
    </row>
    <row r="493" spans="1:17" ht="21.25" customHeight="1" x14ac:dyDescent="0.15">
      <c r="A493" s="44" t="s">
        <v>578</v>
      </c>
      <c r="B493" s="45" t="s">
        <v>100</v>
      </c>
      <c r="C493" s="45" t="s">
        <v>73</v>
      </c>
      <c r="D493" s="17">
        <v>35</v>
      </c>
      <c r="E493" s="17">
        <v>3</v>
      </c>
      <c r="F493" s="17">
        <v>4</v>
      </c>
      <c r="G493" s="17">
        <v>7</v>
      </c>
      <c r="H493" s="33"/>
      <c r="I493" s="42">
        <f>VLOOKUP($A493,Skaters!$A1:$L623,7,FALSE)</f>
        <v>40</v>
      </c>
      <c r="J493" s="33">
        <f>VLOOKUP($A493,Skaters!$A1:$L623,10,FALSE)</f>
        <v>5.32229219073864</v>
      </c>
      <c r="K493" s="33">
        <f>VLOOKUP($A493,Skaters!$A1:$L623,11,FALSE)</f>
        <v>6.0474049942868398</v>
      </c>
      <c r="L493" s="33">
        <f>VLOOKUP($A493,Skaters!$A1:$L623,12,FALSE)</f>
        <v>11.369697185025499</v>
      </c>
      <c r="M493" s="33"/>
      <c r="N493" s="17">
        <f t="shared" si="28"/>
        <v>75</v>
      </c>
      <c r="O493" s="33">
        <f t="shared" si="29"/>
        <v>8.32229219073864</v>
      </c>
      <c r="P493" s="33">
        <f t="shared" si="30"/>
        <v>10.04740499428684</v>
      </c>
      <c r="Q493" s="33">
        <f t="shared" si="31"/>
        <v>18.369697185025501</v>
      </c>
    </row>
    <row r="494" spans="1:17" ht="21.25" customHeight="1" x14ac:dyDescent="0.15">
      <c r="A494" s="44" t="s">
        <v>497</v>
      </c>
      <c r="B494" s="45" t="s">
        <v>163</v>
      </c>
      <c r="C494" s="45" t="s">
        <v>60</v>
      </c>
      <c r="D494" s="17">
        <v>20</v>
      </c>
      <c r="E494" s="17">
        <v>0</v>
      </c>
      <c r="F494" s="17">
        <v>5</v>
      </c>
      <c r="G494" s="17">
        <v>5</v>
      </c>
      <c r="H494" s="33"/>
      <c r="I494" s="42">
        <f>VLOOKUP($A494,Skaters!$A1:$L623,7,FALSE)</f>
        <v>42</v>
      </c>
      <c r="J494" s="33">
        <f>VLOOKUP($A494,Skaters!$A1:$L623,10,FALSE)</f>
        <v>4.0386626387254401</v>
      </c>
      <c r="K494" s="33">
        <f>VLOOKUP($A494,Skaters!$A1:$L623,11,FALSE)</f>
        <v>9.2454427133192496</v>
      </c>
      <c r="L494" s="33">
        <f>VLOOKUP($A494,Skaters!$A1:$L623,12,FALSE)</f>
        <v>13.284105352044699</v>
      </c>
      <c r="M494" s="33"/>
      <c r="N494" s="17">
        <f t="shared" si="28"/>
        <v>62</v>
      </c>
      <c r="O494" s="33">
        <f t="shared" si="29"/>
        <v>4.0386626387254401</v>
      </c>
      <c r="P494" s="33">
        <f t="shared" si="30"/>
        <v>14.24544271331925</v>
      </c>
      <c r="Q494" s="33">
        <f t="shared" si="31"/>
        <v>18.284105352044698</v>
      </c>
    </row>
    <row r="495" spans="1:17" ht="21.25" customHeight="1" x14ac:dyDescent="0.2">
      <c r="A495" s="47" t="s">
        <v>673</v>
      </c>
      <c r="B495" s="38" t="s">
        <v>95</v>
      </c>
      <c r="C495" s="38" t="s">
        <v>63</v>
      </c>
      <c r="D495" s="17">
        <v>35</v>
      </c>
      <c r="E495" s="17">
        <v>2</v>
      </c>
      <c r="F495" s="17">
        <v>7</v>
      </c>
      <c r="G495" s="17">
        <v>9</v>
      </c>
      <c r="H495" s="33"/>
      <c r="I495" s="42">
        <f>VLOOKUP($A495,Skaters!$A1:$L623,7,FALSE)</f>
        <v>40</v>
      </c>
      <c r="J495" s="33">
        <f>VLOOKUP($A495,Skaters!$A1:$L623,10,FALSE)</f>
        <v>3.0859679999341201</v>
      </c>
      <c r="K495" s="33">
        <f>VLOOKUP($A495,Skaters!$A1:$L623,11,FALSE)</f>
        <v>6.1795600838583997</v>
      </c>
      <c r="L495" s="33">
        <f>VLOOKUP($A495,Skaters!$A1:$L623,12,FALSE)</f>
        <v>9.2655280837925194</v>
      </c>
      <c r="M495" s="33"/>
      <c r="N495" s="17">
        <f t="shared" si="28"/>
        <v>75</v>
      </c>
      <c r="O495" s="33">
        <f t="shared" si="29"/>
        <v>5.0859679999341196</v>
      </c>
      <c r="P495" s="33">
        <f t="shared" si="30"/>
        <v>13.1795600838584</v>
      </c>
      <c r="Q495" s="33">
        <f t="shared" si="31"/>
        <v>18.265528083792518</v>
      </c>
    </row>
    <row r="496" spans="1:17" ht="21.25" customHeight="1" x14ac:dyDescent="0.15">
      <c r="A496" s="44" t="s">
        <v>539</v>
      </c>
      <c r="B496" s="48" t="s">
        <v>138</v>
      </c>
      <c r="C496" s="48" t="s">
        <v>73</v>
      </c>
      <c r="D496" s="17">
        <v>30</v>
      </c>
      <c r="E496" s="17">
        <v>4</v>
      </c>
      <c r="F496" s="17">
        <v>3</v>
      </c>
      <c r="G496" s="17">
        <v>7</v>
      </c>
      <c r="H496" s="33"/>
      <c r="I496" s="42">
        <f>VLOOKUP($A496,Skaters!$A1:$L623,7,FALSE)</f>
        <v>43</v>
      </c>
      <c r="J496" s="33">
        <f>VLOOKUP($A496,Skaters!$A1:$L623,10,FALSE)</f>
        <v>5.6358274011177798</v>
      </c>
      <c r="K496" s="33">
        <f>VLOOKUP($A496,Skaters!$A1:$L623,11,FALSE)</f>
        <v>5.5232089985891504</v>
      </c>
      <c r="L496" s="33">
        <f>VLOOKUP($A496,Skaters!$A1:$L623,12,FALSE)</f>
        <v>11.159036399706901</v>
      </c>
      <c r="M496" s="33"/>
      <c r="N496" s="17">
        <f t="shared" si="28"/>
        <v>73</v>
      </c>
      <c r="O496" s="33">
        <f t="shared" si="29"/>
        <v>9.6358274011177798</v>
      </c>
      <c r="P496" s="33">
        <f t="shared" si="30"/>
        <v>8.5232089985891513</v>
      </c>
      <c r="Q496" s="33">
        <f t="shared" si="31"/>
        <v>18.159036399706899</v>
      </c>
    </row>
    <row r="497" spans="1:17" ht="21.25" customHeight="1" x14ac:dyDescent="0.15">
      <c r="A497" s="44" t="s">
        <v>621</v>
      </c>
      <c r="B497" s="45" t="s">
        <v>70</v>
      </c>
      <c r="C497" s="45" t="s">
        <v>84</v>
      </c>
      <c r="D497" s="17">
        <v>39</v>
      </c>
      <c r="E497" s="17">
        <v>2</v>
      </c>
      <c r="F497" s="17">
        <v>7</v>
      </c>
      <c r="G497" s="17">
        <v>9</v>
      </c>
      <c r="H497" s="33"/>
      <c r="I497" s="42">
        <f>VLOOKUP($A497,Skaters!$A1:$L623,7,FALSE)</f>
        <v>39</v>
      </c>
      <c r="J497" s="33">
        <f>VLOOKUP($A497,Skaters!$A1:$L623,10,FALSE)</f>
        <v>1.51092061474671</v>
      </c>
      <c r="K497" s="33">
        <f>VLOOKUP($A497,Skaters!$A1:$L623,11,FALSE)</f>
        <v>7.5176006876895602</v>
      </c>
      <c r="L497" s="33">
        <f>VLOOKUP($A497,Skaters!$A1:$L623,12,FALSE)</f>
        <v>9.0285213024362907</v>
      </c>
      <c r="M497" s="33"/>
      <c r="N497" s="17">
        <f t="shared" si="28"/>
        <v>78</v>
      </c>
      <c r="O497" s="33">
        <f t="shared" si="29"/>
        <v>3.51092061474671</v>
      </c>
      <c r="P497" s="33">
        <f t="shared" si="30"/>
        <v>14.51760068768956</v>
      </c>
      <c r="Q497" s="33">
        <f t="shared" si="31"/>
        <v>18.028521302436289</v>
      </c>
    </row>
    <row r="498" spans="1:17" ht="21.25" customHeight="1" x14ac:dyDescent="0.15">
      <c r="A498" s="44" t="s">
        <v>657</v>
      </c>
      <c r="B498" s="48" t="s">
        <v>135</v>
      </c>
      <c r="C498" s="48" t="s">
        <v>59</v>
      </c>
      <c r="D498" s="17">
        <v>37</v>
      </c>
      <c r="E498" s="17">
        <v>3</v>
      </c>
      <c r="F498" s="17">
        <v>6</v>
      </c>
      <c r="G498" s="17">
        <v>9</v>
      </c>
      <c r="H498" s="33"/>
      <c r="I498" s="42">
        <f>VLOOKUP($A498,Skaters!$A1:$L623,7,FALSE)</f>
        <v>40</v>
      </c>
      <c r="J498" s="33">
        <f>VLOOKUP($A498,Skaters!$A1:$L623,10,FALSE)</f>
        <v>3.59079879772252</v>
      </c>
      <c r="K498" s="33">
        <f>VLOOKUP($A498,Skaters!$A1:$L623,11,FALSE)</f>
        <v>5.3736933573135603</v>
      </c>
      <c r="L498" s="33">
        <f>VLOOKUP($A498,Skaters!$A1:$L623,12,FALSE)</f>
        <v>8.9644921550360799</v>
      </c>
      <c r="M498" s="33"/>
      <c r="N498" s="17">
        <f t="shared" si="28"/>
        <v>77</v>
      </c>
      <c r="O498" s="33">
        <f t="shared" si="29"/>
        <v>6.5907987977225204</v>
      </c>
      <c r="P498" s="33">
        <f t="shared" si="30"/>
        <v>11.373693357313559</v>
      </c>
      <c r="Q498" s="33">
        <f t="shared" si="31"/>
        <v>17.96449215503608</v>
      </c>
    </row>
    <row r="499" spans="1:17" ht="21.25" customHeight="1" x14ac:dyDescent="0.15">
      <c r="A499" s="37" t="s">
        <v>561</v>
      </c>
      <c r="B499" s="38" t="s">
        <v>83</v>
      </c>
      <c r="C499" s="38" t="s">
        <v>84</v>
      </c>
      <c r="D499" s="17">
        <v>41</v>
      </c>
      <c r="E499" s="17">
        <v>2</v>
      </c>
      <c r="F499" s="17">
        <v>7</v>
      </c>
      <c r="G499" s="17">
        <v>9</v>
      </c>
      <c r="H499" s="33"/>
      <c r="I499" s="42">
        <f>VLOOKUP($A499,Skaters!$A1:$L623,7,FALSE)</f>
        <v>41</v>
      </c>
      <c r="J499" s="33">
        <f>VLOOKUP($A499,Skaters!$A1:$L623,10,FALSE)</f>
        <v>2.0340052376028499</v>
      </c>
      <c r="K499" s="33">
        <f>VLOOKUP($A499,Skaters!$A1:$L623,11,FALSE)</f>
        <v>6.7965535923088503</v>
      </c>
      <c r="L499" s="33">
        <f>VLOOKUP($A499,Skaters!$A1:$L623,12,FALSE)</f>
        <v>8.8305588299116593</v>
      </c>
      <c r="M499" s="33"/>
      <c r="N499" s="17">
        <f t="shared" si="28"/>
        <v>82</v>
      </c>
      <c r="O499" s="33">
        <f t="shared" si="29"/>
        <v>4.0340052376028499</v>
      </c>
      <c r="P499" s="33">
        <f t="shared" si="30"/>
        <v>13.79655359230885</v>
      </c>
      <c r="Q499" s="33">
        <f t="shared" si="31"/>
        <v>17.830558829911659</v>
      </c>
    </row>
    <row r="500" spans="1:17" ht="21.25" customHeight="1" x14ac:dyDescent="0.15">
      <c r="A500" s="44" t="s">
        <v>588</v>
      </c>
      <c r="B500" s="48" t="s">
        <v>74</v>
      </c>
      <c r="C500" s="48" t="s">
        <v>59</v>
      </c>
      <c r="D500" s="17">
        <v>27</v>
      </c>
      <c r="E500" s="17">
        <v>4</v>
      </c>
      <c r="F500" s="17">
        <v>3</v>
      </c>
      <c r="G500" s="17">
        <v>7</v>
      </c>
      <c r="H500" s="33"/>
      <c r="I500" s="42">
        <f>VLOOKUP($A500,Skaters!$A1:$L623,7,FALSE)</f>
        <v>41</v>
      </c>
      <c r="J500" s="33">
        <f>VLOOKUP($A500,Skaters!$A1:$L623,10,FALSE)</f>
        <v>5.5284584100508303</v>
      </c>
      <c r="K500" s="33">
        <f>VLOOKUP($A500,Skaters!$A1:$L623,11,FALSE)</f>
        <v>5.2716374723956898</v>
      </c>
      <c r="L500" s="33">
        <f>VLOOKUP($A500,Skaters!$A1:$L623,12,FALSE)</f>
        <v>10.8000958824466</v>
      </c>
      <c r="M500" s="33"/>
      <c r="N500" s="17">
        <f t="shared" si="28"/>
        <v>68</v>
      </c>
      <c r="O500" s="33">
        <f t="shared" si="29"/>
        <v>9.5284584100508312</v>
      </c>
      <c r="P500" s="33">
        <f t="shared" si="30"/>
        <v>8.2716374723956889</v>
      </c>
      <c r="Q500" s="33">
        <f t="shared" si="31"/>
        <v>17.800095882446598</v>
      </c>
    </row>
    <row r="501" spans="1:17" ht="21.25" customHeight="1" x14ac:dyDescent="0.15">
      <c r="A501" s="44" t="s">
        <v>604</v>
      </c>
      <c r="B501" s="48" t="s">
        <v>86</v>
      </c>
      <c r="C501" s="48" t="s">
        <v>73</v>
      </c>
      <c r="D501" s="17">
        <v>35</v>
      </c>
      <c r="E501" s="17">
        <v>2</v>
      </c>
      <c r="F501" s="17">
        <v>6</v>
      </c>
      <c r="G501" s="17">
        <v>8</v>
      </c>
      <c r="H501" s="33"/>
      <c r="I501" s="42">
        <f>VLOOKUP($A501,Skaters!$A1:$L623,7,FALSE)</f>
        <v>41</v>
      </c>
      <c r="J501" s="33">
        <f>VLOOKUP($A501,Skaters!$A1:$L623,10,FALSE)</f>
        <v>3.1679046880810202</v>
      </c>
      <c r="K501" s="33">
        <f>VLOOKUP($A501,Skaters!$A1:$L623,11,FALSE)</f>
        <v>6.5662557905529502</v>
      </c>
      <c r="L501" s="33">
        <f>VLOOKUP($A501,Skaters!$A1:$L623,12,FALSE)</f>
        <v>9.7341604786339708</v>
      </c>
      <c r="M501" s="33"/>
      <c r="N501" s="17">
        <f t="shared" si="28"/>
        <v>76</v>
      </c>
      <c r="O501" s="33">
        <f t="shared" si="29"/>
        <v>5.1679046880810198</v>
      </c>
      <c r="P501" s="33">
        <f t="shared" si="30"/>
        <v>12.566255790552951</v>
      </c>
      <c r="Q501" s="33">
        <f t="shared" si="31"/>
        <v>17.734160478633971</v>
      </c>
    </row>
    <row r="502" spans="1:17" ht="21.25" customHeight="1" x14ac:dyDescent="0.15">
      <c r="A502" s="44" t="s">
        <v>531</v>
      </c>
      <c r="B502" s="48" t="s">
        <v>151</v>
      </c>
      <c r="C502" s="48" t="s">
        <v>84</v>
      </c>
      <c r="D502" s="17">
        <v>40</v>
      </c>
      <c r="E502" s="17">
        <v>1</v>
      </c>
      <c r="F502" s="17">
        <v>8</v>
      </c>
      <c r="G502" s="17">
        <v>9</v>
      </c>
      <c r="H502" s="33"/>
      <c r="I502" s="42">
        <f>VLOOKUP($A502,Skaters!$A1:$L623,7,FALSE)</f>
        <v>42</v>
      </c>
      <c r="J502" s="33">
        <f>VLOOKUP($A502,Skaters!$A1:$L623,10,FALSE)</f>
        <v>1.15436098716868</v>
      </c>
      <c r="K502" s="33">
        <f>VLOOKUP($A502,Skaters!$A1:$L623,11,FALSE)</f>
        <v>7.4415077590041703</v>
      </c>
      <c r="L502" s="33">
        <f>VLOOKUP($A502,Skaters!$A1:$L623,12,FALSE)</f>
        <v>8.5958687461728491</v>
      </c>
      <c r="M502" s="33"/>
      <c r="N502" s="17">
        <f t="shared" si="28"/>
        <v>82</v>
      </c>
      <c r="O502" s="33">
        <f t="shared" si="29"/>
        <v>2.1543609871686797</v>
      </c>
      <c r="P502" s="33">
        <f t="shared" si="30"/>
        <v>15.441507759004171</v>
      </c>
      <c r="Q502" s="33">
        <f t="shared" si="31"/>
        <v>17.595868746172847</v>
      </c>
    </row>
    <row r="503" spans="1:17" ht="21.25" hidden="1" customHeight="1" x14ac:dyDescent="0.2">
      <c r="A503" s="47" t="s">
        <v>591</v>
      </c>
      <c r="B503" s="38" t="s">
        <v>68</v>
      </c>
      <c r="C503" s="50"/>
      <c r="D503" s="17">
        <v>22</v>
      </c>
      <c r="E503" s="17">
        <v>2</v>
      </c>
      <c r="F503" s="17">
        <v>4</v>
      </c>
      <c r="G503" s="17">
        <v>6</v>
      </c>
      <c r="H503" s="33"/>
      <c r="I503" s="42">
        <f>VLOOKUP($A503,Skaters!$A1:$L623,7,FALSE)</f>
        <v>40</v>
      </c>
      <c r="J503" s="33">
        <f>VLOOKUP($A503,Skaters!$A1:$L623,10,FALSE)</f>
        <v>4.3215435562816404</v>
      </c>
      <c r="K503" s="33">
        <f>VLOOKUP($A503,Skaters!$A1:$L623,11,FALSE)</f>
        <v>7.2069040631382002</v>
      </c>
      <c r="L503" s="33">
        <f>VLOOKUP($A503,Skaters!$A1:$L623,12,FALSE)</f>
        <v>11.528447619419801</v>
      </c>
      <c r="M503" s="33"/>
      <c r="N503" s="17">
        <f t="shared" si="28"/>
        <v>62</v>
      </c>
      <c r="O503" s="33">
        <f t="shared" si="29"/>
        <v>6.3215435562816404</v>
      </c>
      <c r="P503" s="33">
        <f t="shared" si="30"/>
        <v>11.2069040631382</v>
      </c>
      <c r="Q503" s="33">
        <f t="shared" si="31"/>
        <v>17.528447619419801</v>
      </c>
    </row>
    <row r="504" spans="1:17" ht="21.25" hidden="1" customHeight="1" x14ac:dyDescent="0.2">
      <c r="A504" s="47" t="s">
        <v>591</v>
      </c>
      <c r="B504" s="38" t="s">
        <v>68</v>
      </c>
      <c r="C504" s="50"/>
      <c r="D504" s="17">
        <v>32</v>
      </c>
      <c r="E504" s="17">
        <v>2</v>
      </c>
      <c r="F504" s="17">
        <v>4</v>
      </c>
      <c r="G504" s="17">
        <v>6</v>
      </c>
      <c r="H504" s="33"/>
      <c r="I504" s="42">
        <f>VLOOKUP($A504,Skaters!$A1:$L623,7,FALSE)</f>
        <v>40</v>
      </c>
      <c r="J504" s="33">
        <f>VLOOKUP($A504,Skaters!$A1:$L623,10,FALSE)</f>
        <v>4.3215435562816404</v>
      </c>
      <c r="K504" s="33">
        <f>VLOOKUP($A504,Skaters!$A1:$L623,11,FALSE)</f>
        <v>7.2069040631382002</v>
      </c>
      <c r="L504" s="33">
        <f>VLOOKUP($A504,Skaters!$A1:$L623,12,FALSE)</f>
        <v>11.528447619419801</v>
      </c>
      <c r="M504" s="33"/>
      <c r="N504" s="17">
        <f t="shared" si="28"/>
        <v>72</v>
      </c>
      <c r="O504" s="33">
        <f t="shared" si="29"/>
        <v>6.3215435562816404</v>
      </c>
      <c r="P504" s="33">
        <f t="shared" si="30"/>
        <v>11.2069040631382</v>
      </c>
      <c r="Q504" s="33">
        <f t="shared" si="31"/>
        <v>17.528447619419801</v>
      </c>
    </row>
    <row r="505" spans="1:17" ht="21.25" customHeight="1" x14ac:dyDescent="0.15">
      <c r="A505" s="44" t="s">
        <v>616</v>
      </c>
      <c r="B505" s="48" t="s">
        <v>179</v>
      </c>
      <c r="C505" s="48" t="s">
        <v>59</v>
      </c>
      <c r="D505" s="17">
        <v>36</v>
      </c>
      <c r="E505" s="17">
        <v>3</v>
      </c>
      <c r="F505" s="17">
        <v>5</v>
      </c>
      <c r="G505" s="17">
        <v>8</v>
      </c>
      <c r="H505" s="33"/>
      <c r="I505" s="42">
        <f>VLOOKUP($A505,Skaters!$A1:$L623,7,FALSE)</f>
        <v>41</v>
      </c>
      <c r="J505" s="33">
        <f>VLOOKUP($A505,Skaters!$A1:$L623,10,FALSE)</f>
        <v>3.56127489892947</v>
      </c>
      <c r="K505" s="33">
        <f>VLOOKUP($A505,Skaters!$A1:$L623,11,FALSE)</f>
        <v>5.91341343530899</v>
      </c>
      <c r="L505" s="33">
        <f>VLOOKUP($A505,Skaters!$A1:$L623,12,FALSE)</f>
        <v>9.4746883342385093</v>
      </c>
      <c r="M505" s="33"/>
      <c r="N505" s="17">
        <f t="shared" si="28"/>
        <v>77</v>
      </c>
      <c r="O505" s="33">
        <f t="shared" si="29"/>
        <v>6.5612748989294705</v>
      </c>
      <c r="P505" s="33">
        <f t="shared" si="30"/>
        <v>10.913413435308989</v>
      </c>
      <c r="Q505" s="33">
        <f t="shared" si="31"/>
        <v>17.474688334238508</v>
      </c>
    </row>
    <row r="506" spans="1:17" ht="21.25" customHeight="1" x14ac:dyDescent="0.15">
      <c r="A506" s="44" t="s">
        <v>577</v>
      </c>
      <c r="B506" s="45" t="s">
        <v>163</v>
      </c>
      <c r="C506" s="45" t="s">
        <v>63</v>
      </c>
      <c r="D506" s="17">
        <v>32</v>
      </c>
      <c r="E506" s="17">
        <v>3</v>
      </c>
      <c r="F506" s="17">
        <v>4</v>
      </c>
      <c r="G506" s="17">
        <v>7</v>
      </c>
      <c r="H506" s="33"/>
      <c r="I506" s="42">
        <f>VLOOKUP($A506,Skaters!$A1:$L623,7,FALSE)</f>
        <v>42</v>
      </c>
      <c r="J506" s="33">
        <f>VLOOKUP($A506,Skaters!$A1:$L623,10,FALSE)</f>
        <v>4.3681575360116804</v>
      </c>
      <c r="K506" s="33">
        <f>VLOOKUP($A506,Skaters!$A1:$L623,11,FALSE)</f>
        <v>6.0708245971121704</v>
      </c>
      <c r="L506" s="33">
        <f>VLOOKUP($A506,Skaters!$A1:$L623,12,FALSE)</f>
        <v>10.438982133123901</v>
      </c>
      <c r="M506" s="33"/>
      <c r="N506" s="17">
        <f t="shared" si="28"/>
        <v>74</v>
      </c>
      <c r="O506" s="33">
        <f t="shared" si="29"/>
        <v>7.3681575360116804</v>
      </c>
      <c r="P506" s="33">
        <f t="shared" si="30"/>
        <v>10.070824597112171</v>
      </c>
      <c r="Q506" s="33">
        <f t="shared" si="31"/>
        <v>17.438982133123901</v>
      </c>
    </row>
    <row r="507" spans="1:17" ht="21.25" customHeight="1" x14ac:dyDescent="0.15">
      <c r="A507" s="44" t="s">
        <v>545</v>
      </c>
      <c r="B507" s="48" t="s">
        <v>78</v>
      </c>
      <c r="C507" s="48" t="s">
        <v>103</v>
      </c>
      <c r="D507" s="17">
        <v>36</v>
      </c>
      <c r="E507" s="17">
        <v>3</v>
      </c>
      <c r="F507" s="17">
        <v>4</v>
      </c>
      <c r="G507" s="17">
        <v>7</v>
      </c>
      <c r="H507" s="33"/>
      <c r="I507" s="42">
        <f>VLOOKUP($A507,Skaters!$A1:$L623,7,FALSE)</f>
        <v>46</v>
      </c>
      <c r="J507" s="33">
        <f>VLOOKUP($A507,Skaters!$A1:$L623,10,FALSE)</f>
        <v>4.7802472078250897</v>
      </c>
      <c r="K507" s="33">
        <f>VLOOKUP($A507,Skaters!$A1:$L623,11,FALSE)</f>
        <v>5.5875870981995304</v>
      </c>
      <c r="L507" s="33">
        <f>VLOOKUP($A507,Skaters!$A1:$L623,12,FALSE)</f>
        <v>10.367834306024699</v>
      </c>
      <c r="M507" s="33"/>
      <c r="N507" s="17">
        <f t="shared" si="28"/>
        <v>82</v>
      </c>
      <c r="O507" s="33">
        <f t="shared" si="29"/>
        <v>7.7802472078250897</v>
      </c>
      <c r="P507" s="33">
        <f t="shared" si="30"/>
        <v>9.5875870981995313</v>
      </c>
      <c r="Q507" s="33">
        <f t="shared" si="31"/>
        <v>17.367834306024697</v>
      </c>
    </row>
    <row r="508" spans="1:17" ht="21.25" customHeight="1" x14ac:dyDescent="0.2">
      <c r="A508" s="47" t="s">
        <v>598</v>
      </c>
      <c r="B508" s="38" t="s">
        <v>95</v>
      </c>
      <c r="C508" s="38" t="s">
        <v>66</v>
      </c>
      <c r="D508" s="17">
        <v>37</v>
      </c>
      <c r="E508" s="17">
        <v>3</v>
      </c>
      <c r="F508" s="17">
        <v>4</v>
      </c>
      <c r="G508" s="17">
        <v>7</v>
      </c>
      <c r="H508" s="33"/>
      <c r="I508" s="42">
        <f>VLOOKUP($A508,Skaters!$A1:$L623,7,FALSE)</f>
        <v>40</v>
      </c>
      <c r="J508" s="33">
        <f>VLOOKUP($A508,Skaters!$A1:$L623,10,FALSE)</f>
        <v>3.9111638861660998</v>
      </c>
      <c r="K508" s="33">
        <f>VLOOKUP($A508,Skaters!$A1:$L623,11,FALSE)</f>
        <v>6.1893443060824396</v>
      </c>
      <c r="L508" s="33">
        <f>VLOOKUP($A508,Skaters!$A1:$L623,12,FALSE)</f>
        <v>10.100508192248499</v>
      </c>
      <c r="M508" s="33"/>
      <c r="N508" s="17">
        <f t="shared" si="28"/>
        <v>77</v>
      </c>
      <c r="O508" s="33">
        <f t="shared" si="29"/>
        <v>6.9111638861660998</v>
      </c>
      <c r="P508" s="33">
        <f t="shared" si="30"/>
        <v>10.18934430608244</v>
      </c>
      <c r="Q508" s="33">
        <f t="shared" si="31"/>
        <v>17.100508192248498</v>
      </c>
    </row>
    <row r="509" spans="1:17" ht="21.25" customHeight="1" x14ac:dyDescent="0.15">
      <c r="A509" s="44" t="s">
        <v>470</v>
      </c>
      <c r="B509" s="48" t="s">
        <v>74</v>
      </c>
      <c r="C509" s="48" t="s">
        <v>84</v>
      </c>
      <c r="D509" s="17">
        <v>38</v>
      </c>
      <c r="E509" s="17">
        <v>3</v>
      </c>
      <c r="F509" s="17">
        <v>3</v>
      </c>
      <c r="G509" s="17">
        <v>6</v>
      </c>
      <c r="H509" s="33"/>
      <c r="I509" s="42">
        <f>VLOOKUP($A509,Skaters!$A1:$L623,7,FALSE)</f>
        <v>41</v>
      </c>
      <c r="J509" s="33">
        <f>VLOOKUP($A509,Skaters!$A1:$L623,10,FALSE)</f>
        <v>3.0500251232895299</v>
      </c>
      <c r="K509" s="33">
        <f>VLOOKUP($A509,Skaters!$A1:$L623,11,FALSE)</f>
        <v>8.0468603269958496</v>
      </c>
      <c r="L509" s="33">
        <f>VLOOKUP($A509,Skaters!$A1:$L623,12,FALSE)</f>
        <v>11.0968854502854</v>
      </c>
      <c r="M509" s="33"/>
      <c r="N509" s="17">
        <f t="shared" si="28"/>
        <v>79</v>
      </c>
      <c r="O509" s="33">
        <f t="shared" si="29"/>
        <v>6.0500251232895295</v>
      </c>
      <c r="P509" s="33">
        <f t="shared" si="30"/>
        <v>11.04686032699585</v>
      </c>
      <c r="Q509" s="33">
        <f t="shared" si="31"/>
        <v>17.096885450285399</v>
      </c>
    </row>
    <row r="510" spans="1:17" ht="21.25" customHeight="1" x14ac:dyDescent="0.15">
      <c r="A510" s="44" t="s">
        <v>495</v>
      </c>
      <c r="B510" s="48" t="s">
        <v>151</v>
      </c>
      <c r="C510" s="48" t="s">
        <v>73</v>
      </c>
      <c r="D510" s="17">
        <v>32</v>
      </c>
      <c r="E510" s="17">
        <v>1</v>
      </c>
      <c r="F510" s="17">
        <v>4</v>
      </c>
      <c r="G510" s="17">
        <v>5</v>
      </c>
      <c r="H510" s="33"/>
      <c r="I510" s="42">
        <f>VLOOKUP($A510,Skaters!$A1:$L623,7,FALSE)</f>
        <v>42</v>
      </c>
      <c r="J510" s="33">
        <f>VLOOKUP($A510,Skaters!$A1:$L623,10,FALSE)</f>
        <v>5.30649778819331</v>
      </c>
      <c r="K510" s="33">
        <f>VLOOKUP($A510,Skaters!$A1:$L623,11,FALSE)</f>
        <v>6.6720379854003999</v>
      </c>
      <c r="L510" s="33">
        <f>VLOOKUP($A510,Skaters!$A1:$L623,12,FALSE)</f>
        <v>11.9785357735937</v>
      </c>
      <c r="M510" s="33"/>
      <c r="N510" s="17">
        <f t="shared" si="28"/>
        <v>74</v>
      </c>
      <c r="O510" s="33">
        <f t="shared" si="29"/>
        <v>6.30649778819331</v>
      </c>
      <c r="P510" s="33">
        <f t="shared" si="30"/>
        <v>10.672037985400401</v>
      </c>
      <c r="Q510" s="33">
        <f t="shared" si="31"/>
        <v>16.978535773593698</v>
      </c>
    </row>
    <row r="511" spans="1:17" ht="21.25" customHeight="1" x14ac:dyDescent="0.15">
      <c r="A511" s="44" t="s">
        <v>590</v>
      </c>
      <c r="B511" s="48" t="s">
        <v>69</v>
      </c>
      <c r="C511" s="48" t="s">
        <v>84</v>
      </c>
      <c r="D511" s="17">
        <v>35</v>
      </c>
      <c r="E511" s="17">
        <v>4</v>
      </c>
      <c r="F511" s="17">
        <v>4</v>
      </c>
      <c r="G511" s="17">
        <v>8</v>
      </c>
      <c r="H511" s="33"/>
      <c r="I511" s="42">
        <f>VLOOKUP($A511,Skaters!$A1:$L623,7,FALSE)</f>
        <v>44</v>
      </c>
      <c r="J511" s="33">
        <f>VLOOKUP($A511,Skaters!$A1:$L623,10,FALSE)</f>
        <v>2.72590353349679</v>
      </c>
      <c r="K511" s="33">
        <f>VLOOKUP($A511,Skaters!$A1:$L623,11,FALSE)</f>
        <v>6.2248229389790399</v>
      </c>
      <c r="L511" s="33">
        <f>VLOOKUP($A511,Skaters!$A1:$L623,12,FALSE)</f>
        <v>8.9507264724758802</v>
      </c>
      <c r="M511" s="33"/>
      <c r="N511" s="17">
        <f t="shared" si="28"/>
        <v>79</v>
      </c>
      <c r="O511" s="33">
        <f t="shared" si="29"/>
        <v>6.7259035334967905</v>
      </c>
      <c r="P511" s="33">
        <f t="shared" si="30"/>
        <v>10.22482293897904</v>
      </c>
      <c r="Q511" s="33">
        <f t="shared" si="31"/>
        <v>16.950726472475878</v>
      </c>
    </row>
    <row r="512" spans="1:17" ht="21.25" customHeight="1" x14ac:dyDescent="0.2">
      <c r="A512" s="47" t="s">
        <v>633</v>
      </c>
      <c r="B512" s="38" t="s">
        <v>122</v>
      </c>
      <c r="C512" s="38" t="s">
        <v>84</v>
      </c>
      <c r="D512" s="17">
        <v>41</v>
      </c>
      <c r="E512" s="17">
        <v>1</v>
      </c>
      <c r="F512" s="17">
        <v>8</v>
      </c>
      <c r="G512" s="17">
        <v>9</v>
      </c>
      <c r="H512" s="33"/>
      <c r="I512" s="42">
        <f>VLOOKUP($A512,Skaters!$A1:$L623,7,FALSE)</f>
        <v>41</v>
      </c>
      <c r="J512" s="33">
        <f>VLOOKUP($A512,Skaters!$A1:$L623,10,FALSE)</f>
        <v>1.79851507932604</v>
      </c>
      <c r="K512" s="33">
        <f>VLOOKUP($A512,Skaters!$A1:$L623,11,FALSE)</f>
        <v>6.0799068785112498</v>
      </c>
      <c r="L512" s="33">
        <f>VLOOKUP($A512,Skaters!$A1:$L623,12,FALSE)</f>
        <v>7.8784219578372996</v>
      </c>
      <c r="M512" s="33"/>
      <c r="N512" s="17">
        <f t="shared" si="28"/>
        <v>82</v>
      </c>
      <c r="O512" s="33">
        <f t="shared" si="29"/>
        <v>2.79851507932604</v>
      </c>
      <c r="P512" s="33">
        <f t="shared" si="30"/>
        <v>14.079906878511249</v>
      </c>
      <c r="Q512" s="33">
        <f t="shared" si="31"/>
        <v>16.8784219578373</v>
      </c>
    </row>
    <row r="513" spans="1:17" ht="21.25" customHeight="1" x14ac:dyDescent="0.15">
      <c r="A513" s="44" t="s">
        <v>611</v>
      </c>
      <c r="B513" s="48" t="s">
        <v>58</v>
      </c>
      <c r="C513" s="48" t="s">
        <v>59</v>
      </c>
      <c r="D513" s="17">
        <v>26</v>
      </c>
      <c r="E513" s="17">
        <v>4</v>
      </c>
      <c r="F513" s="17">
        <v>2</v>
      </c>
      <c r="G513" s="17">
        <v>6</v>
      </c>
      <c r="H513" s="33"/>
      <c r="I513" s="42">
        <f>VLOOKUP($A513,Skaters!$A1:$L623,7,FALSE)</f>
        <v>45</v>
      </c>
      <c r="J513" s="33">
        <f>VLOOKUP($A513,Skaters!$A1:$L623,10,FALSE)</f>
        <v>5.5591089548602497</v>
      </c>
      <c r="K513" s="33">
        <f>VLOOKUP($A513,Skaters!$A1:$L623,11,FALSE)</f>
        <v>5.1494412514032897</v>
      </c>
      <c r="L513" s="33">
        <f>VLOOKUP($A513,Skaters!$A1:$L623,12,FALSE)</f>
        <v>10.708550206263499</v>
      </c>
      <c r="M513" s="33"/>
      <c r="N513" s="17">
        <f t="shared" si="28"/>
        <v>71</v>
      </c>
      <c r="O513" s="33">
        <f t="shared" si="29"/>
        <v>9.5591089548602497</v>
      </c>
      <c r="P513" s="33">
        <f t="shared" si="30"/>
        <v>7.1494412514032897</v>
      </c>
      <c r="Q513" s="33">
        <f t="shared" si="31"/>
        <v>16.708550206263499</v>
      </c>
    </row>
    <row r="514" spans="1:17" ht="21.25" customHeight="1" x14ac:dyDescent="0.2">
      <c r="A514" s="47" t="s">
        <v>551</v>
      </c>
      <c r="B514" s="38" t="s">
        <v>65</v>
      </c>
      <c r="C514" s="38" t="s">
        <v>84</v>
      </c>
      <c r="D514" s="17">
        <v>35</v>
      </c>
      <c r="E514" s="17">
        <v>0</v>
      </c>
      <c r="F514" s="17">
        <v>8</v>
      </c>
      <c r="G514" s="17">
        <v>8</v>
      </c>
      <c r="H514" s="33"/>
      <c r="I514" s="42">
        <f>VLOOKUP($A514,Skaters!$A1:$L623,7,FALSE)</f>
        <v>44</v>
      </c>
      <c r="J514" s="33">
        <f>VLOOKUP($A514,Skaters!$A1:$L623,10,FALSE)</f>
        <v>0.85944699885535503</v>
      </c>
      <c r="K514" s="33">
        <f>VLOOKUP($A514,Skaters!$A1:$L623,11,FALSE)</f>
        <v>7.6893882157365701</v>
      </c>
      <c r="L514" s="33">
        <f>VLOOKUP($A514,Skaters!$A1:$L623,12,FALSE)</f>
        <v>8.5488352145918896</v>
      </c>
      <c r="M514" s="33"/>
      <c r="N514" s="17">
        <f t="shared" ref="N514:N577" si="32">I514+D514</f>
        <v>79</v>
      </c>
      <c r="O514" s="33">
        <f t="shared" ref="O514:O577" si="33">J514+E514</f>
        <v>0.85944699885535503</v>
      </c>
      <c r="P514" s="33">
        <f t="shared" ref="P514:P577" si="34">K514+F514</f>
        <v>15.689388215736571</v>
      </c>
      <c r="Q514" s="33">
        <f t="shared" ref="Q514:Q577" si="35">L514+G514</f>
        <v>16.54883521459189</v>
      </c>
    </row>
    <row r="515" spans="1:17" ht="21.25" customHeight="1" x14ac:dyDescent="0.2">
      <c r="A515" s="47" t="s">
        <v>613</v>
      </c>
      <c r="B515" s="38" t="s">
        <v>151</v>
      </c>
      <c r="C515" s="38" t="s">
        <v>84</v>
      </c>
      <c r="D515" s="17">
        <v>34</v>
      </c>
      <c r="E515" s="17">
        <v>1</v>
      </c>
      <c r="F515" s="17">
        <v>7</v>
      </c>
      <c r="G515" s="17">
        <v>8</v>
      </c>
      <c r="H515" s="33"/>
      <c r="I515" s="42">
        <f>VLOOKUP($A515,Skaters!$A1:$L623,7,FALSE)</f>
        <v>42</v>
      </c>
      <c r="J515" s="33">
        <f>VLOOKUP($A515,Skaters!$A1:$L623,10,FALSE)</f>
        <v>1.42614214505784</v>
      </c>
      <c r="K515" s="33">
        <f>VLOOKUP($A515,Skaters!$A1:$L623,11,FALSE)</f>
        <v>7.1054771596929998</v>
      </c>
      <c r="L515" s="33">
        <f>VLOOKUP($A515,Skaters!$A1:$L623,12,FALSE)</f>
        <v>8.5316193047507891</v>
      </c>
      <c r="M515" s="33"/>
      <c r="N515" s="17">
        <f t="shared" si="32"/>
        <v>76</v>
      </c>
      <c r="O515" s="33">
        <f t="shared" si="33"/>
        <v>2.42614214505784</v>
      </c>
      <c r="P515" s="33">
        <f t="shared" si="34"/>
        <v>14.105477159692999</v>
      </c>
      <c r="Q515" s="33">
        <f t="shared" si="35"/>
        <v>16.531619304750791</v>
      </c>
    </row>
    <row r="516" spans="1:17" ht="21.25" customHeight="1" x14ac:dyDescent="0.2">
      <c r="A516" s="47" t="s">
        <v>525</v>
      </c>
      <c r="B516" s="38" t="s">
        <v>72</v>
      </c>
      <c r="C516" s="38" t="s">
        <v>103</v>
      </c>
      <c r="D516" s="17">
        <v>28</v>
      </c>
      <c r="E516" s="17">
        <v>4</v>
      </c>
      <c r="F516" s="17">
        <v>1</v>
      </c>
      <c r="G516" s="17">
        <v>5</v>
      </c>
      <c r="H516" s="33"/>
      <c r="I516" s="42">
        <f>VLOOKUP($A516,Skaters!$A1:$L623,7,FALSE)</f>
        <v>45</v>
      </c>
      <c r="J516" s="33">
        <f>VLOOKUP($A516,Skaters!$A1:$L623,10,FALSE)</f>
        <v>5.6202084277312503</v>
      </c>
      <c r="K516" s="33">
        <f>VLOOKUP($A516,Skaters!$A1:$L623,11,FALSE)</f>
        <v>5.8089027511236599</v>
      </c>
      <c r="L516" s="33">
        <f>VLOOKUP($A516,Skaters!$A1:$L623,12,FALSE)</f>
        <v>11.429111178855001</v>
      </c>
      <c r="M516" s="33"/>
      <c r="N516" s="17">
        <f t="shared" si="32"/>
        <v>73</v>
      </c>
      <c r="O516" s="33">
        <f t="shared" si="33"/>
        <v>9.6202084277312494</v>
      </c>
      <c r="P516" s="33">
        <f t="shared" si="34"/>
        <v>6.8089027511236599</v>
      </c>
      <c r="Q516" s="33">
        <f t="shared" si="35"/>
        <v>16.429111178855003</v>
      </c>
    </row>
    <row r="517" spans="1:17" ht="21.25" customHeight="1" x14ac:dyDescent="0.15">
      <c r="A517" s="44" t="s">
        <v>607</v>
      </c>
      <c r="B517" s="45" t="s">
        <v>100</v>
      </c>
      <c r="C517" s="45" t="s">
        <v>66</v>
      </c>
      <c r="D517" s="17">
        <v>38</v>
      </c>
      <c r="E517" s="17">
        <v>3</v>
      </c>
      <c r="F517" s="17">
        <v>4</v>
      </c>
      <c r="G517" s="17">
        <v>7</v>
      </c>
      <c r="H517" s="33"/>
      <c r="I517" s="42">
        <f>VLOOKUP($A517,Skaters!$A1:$L623,7,FALSE)</f>
        <v>40</v>
      </c>
      <c r="J517" s="33">
        <f>VLOOKUP($A517,Skaters!$A1:$L623,10,FALSE)</f>
        <v>3.9924875023363802</v>
      </c>
      <c r="K517" s="33">
        <f>VLOOKUP($A517,Skaters!$A1:$L623,11,FALSE)</f>
        <v>5.4203899161745204</v>
      </c>
      <c r="L517" s="33">
        <f>VLOOKUP($A517,Skaters!$A1:$L623,12,FALSE)</f>
        <v>9.4128774185109201</v>
      </c>
      <c r="M517" s="33"/>
      <c r="N517" s="17">
        <f t="shared" si="32"/>
        <v>78</v>
      </c>
      <c r="O517" s="33">
        <f t="shared" si="33"/>
        <v>6.9924875023363802</v>
      </c>
      <c r="P517" s="33">
        <f t="shared" si="34"/>
        <v>9.4203899161745213</v>
      </c>
      <c r="Q517" s="33">
        <f t="shared" si="35"/>
        <v>16.41287741851092</v>
      </c>
    </row>
    <row r="518" spans="1:17" ht="21.25" customHeight="1" x14ac:dyDescent="0.15">
      <c r="A518" s="37" t="s">
        <v>593</v>
      </c>
      <c r="B518" s="38" t="s">
        <v>81</v>
      </c>
      <c r="C518" s="38" t="s">
        <v>84</v>
      </c>
      <c r="D518" s="17">
        <v>27</v>
      </c>
      <c r="E518" s="17">
        <v>2</v>
      </c>
      <c r="F518" s="17">
        <v>5</v>
      </c>
      <c r="G518" s="17">
        <v>7</v>
      </c>
      <c r="H518" s="33"/>
      <c r="I518" s="42">
        <f>VLOOKUP($A518,Skaters!$A1:$L623,7,FALSE)</f>
        <v>44</v>
      </c>
      <c r="J518" s="33">
        <f>VLOOKUP($A518,Skaters!$A1:$L623,10,FALSE)</f>
        <v>2.1912374942000401</v>
      </c>
      <c r="K518" s="33">
        <f>VLOOKUP($A518,Skaters!$A1:$L623,11,FALSE)</f>
        <v>6.8601995482910096</v>
      </c>
      <c r="L518" s="33">
        <f>VLOOKUP($A518,Skaters!$A1:$L623,12,FALSE)</f>
        <v>9.0514370424911004</v>
      </c>
      <c r="M518" s="33"/>
      <c r="N518" s="17">
        <f t="shared" si="32"/>
        <v>71</v>
      </c>
      <c r="O518" s="33">
        <f t="shared" si="33"/>
        <v>4.1912374942000401</v>
      </c>
      <c r="P518" s="33">
        <f t="shared" si="34"/>
        <v>11.860199548291011</v>
      </c>
      <c r="Q518" s="33">
        <f t="shared" si="35"/>
        <v>16.051437042491102</v>
      </c>
    </row>
    <row r="519" spans="1:17" ht="21.25" customHeight="1" x14ac:dyDescent="0.2">
      <c r="A519" s="47" t="s">
        <v>486</v>
      </c>
      <c r="B519" s="38" t="s">
        <v>69</v>
      </c>
      <c r="C519" s="38" t="s">
        <v>84</v>
      </c>
      <c r="D519" s="17">
        <v>36</v>
      </c>
      <c r="E519" s="17">
        <v>3</v>
      </c>
      <c r="F519" s="17">
        <v>3</v>
      </c>
      <c r="G519" s="17">
        <v>6</v>
      </c>
      <c r="H519" s="33"/>
      <c r="I519" s="42">
        <f>VLOOKUP($A519,Skaters!$A1:$L623,7,FALSE)</f>
        <v>44</v>
      </c>
      <c r="J519" s="33">
        <f>VLOOKUP($A519,Skaters!$A1:$L623,10,FALSE)</f>
        <v>3.5611249815127</v>
      </c>
      <c r="K519" s="33">
        <f>VLOOKUP($A519,Skaters!$A1:$L623,11,FALSE)</f>
        <v>6.4701372073516197</v>
      </c>
      <c r="L519" s="33">
        <f>VLOOKUP($A519,Skaters!$A1:$L623,12,FALSE)</f>
        <v>10.0312621888643</v>
      </c>
      <c r="M519" s="33"/>
      <c r="N519" s="17">
        <f t="shared" si="32"/>
        <v>80</v>
      </c>
      <c r="O519" s="33">
        <f t="shared" si="33"/>
        <v>6.5611249815127</v>
      </c>
      <c r="P519" s="33">
        <f t="shared" si="34"/>
        <v>9.4701372073516197</v>
      </c>
      <c r="Q519" s="33">
        <f t="shared" si="35"/>
        <v>16.0312621888643</v>
      </c>
    </row>
    <row r="520" spans="1:17" ht="21.25" customHeight="1" x14ac:dyDescent="0.15">
      <c r="A520" s="44" t="s">
        <v>543</v>
      </c>
      <c r="B520" s="48" t="s">
        <v>122</v>
      </c>
      <c r="C520" s="48" t="s">
        <v>84</v>
      </c>
      <c r="D520" s="17">
        <v>26</v>
      </c>
      <c r="E520" s="17">
        <v>3</v>
      </c>
      <c r="F520" s="17">
        <v>3</v>
      </c>
      <c r="G520" s="17">
        <v>6</v>
      </c>
      <c r="H520" s="33"/>
      <c r="I520" s="42">
        <f>VLOOKUP($A520,Skaters!$A1:$L623,7,FALSE)</f>
        <v>41</v>
      </c>
      <c r="J520" s="33">
        <f>VLOOKUP($A520,Skaters!$A1:$L623,10,FALSE)</f>
        <v>3.49661954524279</v>
      </c>
      <c r="K520" s="33">
        <f>VLOOKUP($A520,Skaters!$A1:$L623,11,FALSE)</f>
        <v>6.4667201062648898</v>
      </c>
      <c r="L520" s="33">
        <f>VLOOKUP($A520,Skaters!$A1:$L623,12,FALSE)</f>
        <v>9.9633396515077202</v>
      </c>
      <c r="M520" s="33"/>
      <c r="N520" s="17">
        <f t="shared" si="32"/>
        <v>67</v>
      </c>
      <c r="O520" s="33">
        <f t="shared" si="33"/>
        <v>6.4966195452427904</v>
      </c>
      <c r="P520" s="33">
        <f t="shared" si="34"/>
        <v>9.4667201062648907</v>
      </c>
      <c r="Q520" s="33">
        <f t="shared" si="35"/>
        <v>15.96333965150772</v>
      </c>
    </row>
    <row r="521" spans="1:17" ht="21.25" customHeight="1" x14ac:dyDescent="0.15">
      <c r="A521" s="37" t="s">
        <v>385</v>
      </c>
      <c r="B521" s="38" t="s">
        <v>98</v>
      </c>
      <c r="C521" s="38" t="s">
        <v>84</v>
      </c>
      <c r="D521" s="17">
        <v>9</v>
      </c>
      <c r="E521" s="17">
        <v>0</v>
      </c>
      <c r="F521" s="17">
        <v>1</v>
      </c>
      <c r="G521" s="17">
        <v>1</v>
      </c>
      <c r="H521" s="33"/>
      <c r="I521" s="42">
        <f>VLOOKUP($A521,Skaters!$A1:$L623,7,FALSE)</f>
        <v>47</v>
      </c>
      <c r="J521" s="33">
        <f>VLOOKUP($A521,Skaters!$A1:$L623,10,FALSE)</f>
        <v>2.3683548485781598</v>
      </c>
      <c r="K521" s="33">
        <f>VLOOKUP($A521,Skaters!$A1:$L623,11,FALSE)</f>
        <v>12.5893457432811</v>
      </c>
      <c r="L521" s="33">
        <f>VLOOKUP($A521,Skaters!$A1:$L623,12,FALSE)</f>
        <v>14.9577005918593</v>
      </c>
      <c r="M521" s="33"/>
      <c r="N521" s="17">
        <f t="shared" si="32"/>
        <v>56</v>
      </c>
      <c r="O521" s="33">
        <f t="shared" si="33"/>
        <v>2.3683548485781598</v>
      </c>
      <c r="P521" s="33">
        <f t="shared" si="34"/>
        <v>13.5893457432811</v>
      </c>
      <c r="Q521" s="33">
        <f t="shared" si="35"/>
        <v>15.9577005918593</v>
      </c>
    </row>
    <row r="522" spans="1:17" ht="21.25" customHeight="1" x14ac:dyDescent="0.15">
      <c r="A522" s="44" t="s">
        <v>570</v>
      </c>
      <c r="B522" s="45" t="s">
        <v>179</v>
      </c>
      <c r="C522" s="45" t="s">
        <v>84</v>
      </c>
      <c r="D522" s="17">
        <v>30</v>
      </c>
      <c r="E522" s="17">
        <v>1</v>
      </c>
      <c r="F522" s="17">
        <v>4</v>
      </c>
      <c r="G522" s="17">
        <v>5</v>
      </c>
      <c r="H522" s="33"/>
      <c r="I522" s="42">
        <f>VLOOKUP($A522,Skaters!$A1:$L623,7,FALSE)</f>
        <v>41</v>
      </c>
      <c r="J522" s="33">
        <f>VLOOKUP($A522,Skaters!$A1:$L623,10,FALSE)</f>
        <v>2.0481138373002201</v>
      </c>
      <c r="K522" s="33">
        <f>VLOOKUP($A522,Skaters!$A1:$L623,11,FALSE)</f>
        <v>8.8575296416566101</v>
      </c>
      <c r="L522" s="33">
        <f>VLOOKUP($A522,Skaters!$A1:$L623,12,FALSE)</f>
        <v>10.905643478956801</v>
      </c>
      <c r="M522" s="33"/>
      <c r="N522" s="17">
        <f t="shared" si="32"/>
        <v>71</v>
      </c>
      <c r="O522" s="33">
        <f t="shared" si="33"/>
        <v>3.0481138373002201</v>
      </c>
      <c r="P522" s="33">
        <f t="shared" si="34"/>
        <v>12.85752964165661</v>
      </c>
      <c r="Q522" s="33">
        <f t="shared" si="35"/>
        <v>15.905643478956801</v>
      </c>
    </row>
    <row r="523" spans="1:17" ht="21.25" customHeight="1" x14ac:dyDescent="0.15">
      <c r="A523" s="44" t="s">
        <v>654</v>
      </c>
      <c r="B523" s="45" t="s">
        <v>65</v>
      </c>
      <c r="C523" s="45" t="s">
        <v>66</v>
      </c>
      <c r="D523" s="17">
        <v>37</v>
      </c>
      <c r="E523" s="17">
        <v>4</v>
      </c>
      <c r="F523" s="17">
        <v>3</v>
      </c>
      <c r="G523" s="17">
        <v>7</v>
      </c>
      <c r="H523" s="33"/>
      <c r="I523" s="42">
        <f>VLOOKUP($A523,Skaters!$A1:$L623,7,FALSE)</f>
        <v>44</v>
      </c>
      <c r="J523" s="33">
        <f>VLOOKUP($A523,Skaters!$A1:$L623,10,FALSE)</f>
        <v>4.2117454819393396</v>
      </c>
      <c r="K523" s="33">
        <f>VLOOKUP($A523,Skaters!$A1:$L623,11,FALSE)</f>
        <v>4.6415209362588001</v>
      </c>
      <c r="L523" s="33">
        <f>VLOOKUP($A523,Skaters!$A1:$L623,12,FALSE)</f>
        <v>8.8532664181981797</v>
      </c>
      <c r="M523" s="33"/>
      <c r="N523" s="17">
        <f t="shared" si="32"/>
        <v>81</v>
      </c>
      <c r="O523" s="33">
        <f t="shared" si="33"/>
        <v>8.2117454819393387</v>
      </c>
      <c r="P523" s="33">
        <f t="shared" si="34"/>
        <v>7.6415209362588001</v>
      </c>
      <c r="Q523" s="33">
        <f t="shared" si="35"/>
        <v>15.85326641819818</v>
      </c>
    </row>
    <row r="524" spans="1:17" ht="21.25" hidden="1" customHeight="1" x14ac:dyDescent="0.15">
      <c r="A524" s="37" t="s">
        <v>564</v>
      </c>
      <c r="B524" s="38" t="s">
        <v>106</v>
      </c>
      <c r="C524" s="50"/>
      <c r="D524" s="17">
        <v>19</v>
      </c>
      <c r="E524" s="17">
        <v>2</v>
      </c>
      <c r="F524" s="17">
        <v>2</v>
      </c>
      <c r="G524" s="17">
        <v>4</v>
      </c>
      <c r="H524" s="33"/>
      <c r="I524" s="42">
        <f>VLOOKUP($A524,Skaters!$A1:$L623,7,FALSE)</f>
        <v>39</v>
      </c>
      <c r="J524" s="33">
        <f>VLOOKUP($A524,Skaters!$A1:$L623,10,FALSE)</f>
        <v>3.2607210482504798</v>
      </c>
      <c r="K524" s="33">
        <f>VLOOKUP($A524,Skaters!$A1:$L623,11,FALSE)</f>
        <v>8.2601098091639802</v>
      </c>
      <c r="L524" s="33">
        <f>VLOOKUP($A524,Skaters!$A1:$L623,12,FALSE)</f>
        <v>11.520830857414399</v>
      </c>
      <c r="M524" s="33"/>
      <c r="N524" s="17">
        <f t="shared" si="32"/>
        <v>58</v>
      </c>
      <c r="O524" s="33">
        <f t="shared" si="33"/>
        <v>5.2607210482504794</v>
      </c>
      <c r="P524" s="33">
        <f t="shared" si="34"/>
        <v>10.26010980916398</v>
      </c>
      <c r="Q524" s="33">
        <f t="shared" si="35"/>
        <v>15.520830857414399</v>
      </c>
    </row>
    <row r="525" spans="1:17" ht="21.25" customHeight="1" x14ac:dyDescent="0.15">
      <c r="A525" s="44" t="s">
        <v>648</v>
      </c>
      <c r="B525" s="45" t="s">
        <v>186</v>
      </c>
      <c r="C525" s="45" t="s">
        <v>59</v>
      </c>
      <c r="D525" s="17">
        <v>28</v>
      </c>
      <c r="E525" s="17">
        <v>1</v>
      </c>
      <c r="F525" s="17">
        <v>5</v>
      </c>
      <c r="G525" s="17">
        <v>6</v>
      </c>
      <c r="H525" s="33"/>
      <c r="I525" s="42">
        <f>VLOOKUP($A525,Skaters!$A1:$L623,7,FALSE)</f>
        <v>41</v>
      </c>
      <c r="J525" s="33">
        <f>VLOOKUP($A525,Skaters!$A1:$L623,10,FALSE)</f>
        <v>3.2030189899097601</v>
      </c>
      <c r="K525" s="33">
        <f>VLOOKUP($A525,Skaters!$A1:$L623,11,FALSE)</f>
        <v>6.1533414187343496</v>
      </c>
      <c r="L525" s="33">
        <f>VLOOKUP($A525,Skaters!$A1:$L623,12,FALSE)</f>
        <v>9.3563604086441607</v>
      </c>
      <c r="M525" s="33"/>
      <c r="N525" s="17">
        <f t="shared" si="32"/>
        <v>69</v>
      </c>
      <c r="O525" s="33">
        <f t="shared" si="33"/>
        <v>4.2030189899097596</v>
      </c>
      <c r="P525" s="33">
        <f t="shared" si="34"/>
        <v>11.15334141873435</v>
      </c>
      <c r="Q525" s="33">
        <f t="shared" si="35"/>
        <v>15.356360408644161</v>
      </c>
    </row>
    <row r="526" spans="1:17" ht="21.25" customHeight="1" x14ac:dyDescent="0.2">
      <c r="A526" s="47" t="s">
        <v>571</v>
      </c>
      <c r="B526" s="38" t="s">
        <v>151</v>
      </c>
      <c r="C526" s="38" t="s">
        <v>84</v>
      </c>
      <c r="D526" s="17">
        <v>37</v>
      </c>
      <c r="E526" s="17">
        <v>2</v>
      </c>
      <c r="F526" s="17">
        <v>5</v>
      </c>
      <c r="G526" s="17">
        <v>7</v>
      </c>
      <c r="H526" s="33"/>
      <c r="I526" s="42">
        <f>VLOOKUP($A526,Skaters!$A1:$L623,7,FALSE)</f>
        <v>42</v>
      </c>
      <c r="J526" s="33">
        <f>VLOOKUP($A526,Skaters!$A1:$L623,10,FALSE)</f>
        <v>2.0418379964009299</v>
      </c>
      <c r="K526" s="33">
        <f>VLOOKUP($A526,Skaters!$A1:$L623,11,FALSE)</f>
        <v>6.2698292230660799</v>
      </c>
      <c r="L526" s="33">
        <f>VLOOKUP($A526,Skaters!$A1:$L623,12,FALSE)</f>
        <v>8.3116672194669992</v>
      </c>
      <c r="M526" s="33"/>
      <c r="N526" s="17">
        <f t="shared" si="32"/>
        <v>79</v>
      </c>
      <c r="O526" s="33">
        <f t="shared" si="33"/>
        <v>4.0418379964009299</v>
      </c>
      <c r="P526" s="33">
        <f t="shared" si="34"/>
        <v>11.269829223066079</v>
      </c>
      <c r="Q526" s="33">
        <f t="shared" si="35"/>
        <v>15.311667219466999</v>
      </c>
    </row>
    <row r="527" spans="1:17" ht="21.25" customHeight="1" x14ac:dyDescent="0.15">
      <c r="A527" s="44" t="s">
        <v>652</v>
      </c>
      <c r="B527" s="48" t="s">
        <v>88</v>
      </c>
      <c r="C527" s="48" t="s">
        <v>84</v>
      </c>
      <c r="D527" s="17">
        <v>21</v>
      </c>
      <c r="E527" s="17">
        <v>2</v>
      </c>
      <c r="F527" s="17">
        <v>5</v>
      </c>
      <c r="G527" s="17">
        <v>7</v>
      </c>
      <c r="H527" s="33"/>
      <c r="I527" s="42">
        <f>VLOOKUP($A527,Skaters!$A1:$L623,7,FALSE)</f>
        <v>40</v>
      </c>
      <c r="J527" s="33">
        <f>VLOOKUP($A527,Skaters!$A1:$L623,10,FALSE)</f>
        <v>1.9484162572758901</v>
      </c>
      <c r="K527" s="33">
        <f>VLOOKUP($A527,Skaters!$A1:$L623,11,FALSE)</f>
        <v>6.3365388730897196</v>
      </c>
      <c r="L527" s="33">
        <f>VLOOKUP($A527,Skaters!$A1:$L623,12,FALSE)</f>
        <v>8.2849551303655993</v>
      </c>
      <c r="M527" s="33"/>
      <c r="N527" s="17">
        <f t="shared" si="32"/>
        <v>61</v>
      </c>
      <c r="O527" s="33">
        <f t="shared" si="33"/>
        <v>3.9484162572758903</v>
      </c>
      <c r="P527" s="33">
        <f t="shared" si="34"/>
        <v>11.336538873089719</v>
      </c>
      <c r="Q527" s="33">
        <f t="shared" si="35"/>
        <v>15.284955130365599</v>
      </c>
    </row>
    <row r="528" spans="1:17" ht="21.25" customHeight="1" x14ac:dyDescent="0.2">
      <c r="A528" s="47" t="s">
        <v>563</v>
      </c>
      <c r="B528" s="38" t="s">
        <v>74</v>
      </c>
      <c r="C528" s="38" t="s">
        <v>84</v>
      </c>
      <c r="D528" s="17">
        <v>35</v>
      </c>
      <c r="E528" s="17">
        <v>2</v>
      </c>
      <c r="F528" s="17">
        <v>4</v>
      </c>
      <c r="G528" s="17">
        <v>6</v>
      </c>
      <c r="H528" s="33"/>
      <c r="I528" s="42">
        <f>VLOOKUP($A528,Skaters!$A1:$L623,7,FALSE)</f>
        <v>41</v>
      </c>
      <c r="J528" s="33">
        <f>VLOOKUP($A528,Skaters!$A1:$L623,10,FALSE)</f>
        <v>2.5262424965788899</v>
      </c>
      <c r="K528" s="33">
        <f>VLOOKUP($A528,Skaters!$A1:$L623,11,FALSE)</f>
        <v>6.7146269892627402</v>
      </c>
      <c r="L528" s="33">
        <f>VLOOKUP($A528,Skaters!$A1:$L623,12,FALSE)</f>
        <v>9.2408694858416407</v>
      </c>
      <c r="M528" s="33"/>
      <c r="N528" s="17">
        <f t="shared" si="32"/>
        <v>76</v>
      </c>
      <c r="O528" s="33">
        <f t="shared" si="33"/>
        <v>4.5262424965788899</v>
      </c>
      <c r="P528" s="33">
        <f t="shared" si="34"/>
        <v>10.71462698926274</v>
      </c>
      <c r="Q528" s="33">
        <f t="shared" si="35"/>
        <v>15.240869485841641</v>
      </c>
    </row>
    <row r="529" spans="1:17" ht="21.25" customHeight="1" x14ac:dyDescent="0.15">
      <c r="A529" s="44" t="s">
        <v>661</v>
      </c>
      <c r="B529" s="48" t="s">
        <v>179</v>
      </c>
      <c r="C529" s="48" t="s">
        <v>73</v>
      </c>
      <c r="D529" s="17">
        <v>36</v>
      </c>
      <c r="E529" s="17">
        <v>4</v>
      </c>
      <c r="F529" s="17">
        <v>2</v>
      </c>
      <c r="G529" s="17">
        <v>6</v>
      </c>
      <c r="H529" s="33"/>
      <c r="I529" s="42">
        <f>VLOOKUP($A529,Skaters!$A1:$L623,7,FALSE)</f>
        <v>41</v>
      </c>
      <c r="J529" s="33">
        <f>VLOOKUP($A529,Skaters!$A1:$L623,10,FALSE)</f>
        <v>4.5786022714230699</v>
      </c>
      <c r="K529" s="33">
        <f>VLOOKUP($A529,Skaters!$A1:$L623,11,FALSE)</f>
        <v>4.5344795256813404</v>
      </c>
      <c r="L529" s="33">
        <f>VLOOKUP($A529,Skaters!$A1:$L623,12,FALSE)</f>
        <v>9.1130817971044102</v>
      </c>
      <c r="M529" s="33"/>
      <c r="N529" s="17">
        <f t="shared" si="32"/>
        <v>77</v>
      </c>
      <c r="O529" s="33">
        <f t="shared" si="33"/>
        <v>8.578602271423069</v>
      </c>
      <c r="P529" s="33">
        <f t="shared" si="34"/>
        <v>6.5344795256813404</v>
      </c>
      <c r="Q529" s="33">
        <f t="shared" si="35"/>
        <v>15.11308179710441</v>
      </c>
    </row>
    <row r="530" spans="1:17" ht="21.25" customHeight="1" x14ac:dyDescent="0.15">
      <c r="A530" s="44" t="s">
        <v>622</v>
      </c>
      <c r="B530" s="48" t="s">
        <v>83</v>
      </c>
      <c r="C530" s="48" t="s">
        <v>84</v>
      </c>
      <c r="D530" s="17">
        <v>22</v>
      </c>
      <c r="E530" s="17">
        <v>1</v>
      </c>
      <c r="F530" s="17">
        <v>6</v>
      </c>
      <c r="G530" s="17">
        <v>7</v>
      </c>
      <c r="H530" s="33"/>
      <c r="I530" s="42">
        <f>VLOOKUP($A530,Skaters!$A1:$L623,7,FALSE)</f>
        <v>41</v>
      </c>
      <c r="J530" s="33">
        <f>VLOOKUP($A530,Skaters!$A1:$L623,10,FALSE)</f>
        <v>1.5483686735141999</v>
      </c>
      <c r="K530" s="33">
        <f>VLOOKUP($A530,Skaters!$A1:$L623,11,FALSE)</f>
        <v>6.4684116934796396</v>
      </c>
      <c r="L530" s="33">
        <f>VLOOKUP($A530,Skaters!$A1:$L623,12,FALSE)</f>
        <v>8.01678036699378</v>
      </c>
      <c r="M530" s="33"/>
      <c r="N530" s="17">
        <f t="shared" si="32"/>
        <v>63</v>
      </c>
      <c r="O530" s="33">
        <f t="shared" si="33"/>
        <v>2.5483686735141999</v>
      </c>
      <c r="P530" s="33">
        <f t="shared" si="34"/>
        <v>12.46841169347964</v>
      </c>
      <c r="Q530" s="33">
        <f t="shared" si="35"/>
        <v>15.01678036699378</v>
      </c>
    </row>
    <row r="531" spans="1:17" ht="21.25" customHeight="1" x14ac:dyDescent="0.15">
      <c r="A531" s="44" t="s">
        <v>589</v>
      </c>
      <c r="B531" s="45" t="s">
        <v>98</v>
      </c>
      <c r="C531" s="45" t="s">
        <v>84</v>
      </c>
      <c r="D531" s="17">
        <v>22</v>
      </c>
      <c r="E531" s="17">
        <v>0</v>
      </c>
      <c r="F531" s="17">
        <v>5</v>
      </c>
      <c r="G531" s="17">
        <v>5</v>
      </c>
      <c r="H531" s="33"/>
      <c r="I531" s="42">
        <f>VLOOKUP($A531,Skaters!$A1:$L623,7,FALSE)</f>
        <v>47</v>
      </c>
      <c r="J531" s="33">
        <f>VLOOKUP($A531,Skaters!$A1:$L623,10,FALSE)</f>
        <v>1.7955509156185201</v>
      </c>
      <c r="K531" s="33">
        <f>VLOOKUP($A531,Skaters!$A1:$L623,11,FALSE)</f>
        <v>8.1364592101025899</v>
      </c>
      <c r="L531" s="33">
        <f>VLOOKUP($A531,Skaters!$A1:$L623,12,FALSE)</f>
        <v>9.9320101257210691</v>
      </c>
      <c r="M531" s="33"/>
      <c r="N531" s="17">
        <f t="shared" si="32"/>
        <v>69</v>
      </c>
      <c r="O531" s="33">
        <f t="shared" si="33"/>
        <v>1.7955509156185201</v>
      </c>
      <c r="P531" s="33">
        <f t="shared" si="34"/>
        <v>13.13645921010259</v>
      </c>
      <c r="Q531" s="33">
        <f t="shared" si="35"/>
        <v>14.932010125721069</v>
      </c>
    </row>
    <row r="532" spans="1:17" ht="21.25" customHeight="1" x14ac:dyDescent="0.15">
      <c r="A532" s="44" t="s">
        <v>501</v>
      </c>
      <c r="B532" s="48" t="s">
        <v>98</v>
      </c>
      <c r="C532" s="48" t="s">
        <v>73</v>
      </c>
      <c r="D532" s="17">
        <v>22</v>
      </c>
      <c r="E532" s="17">
        <v>2</v>
      </c>
      <c r="F532" s="17">
        <v>1</v>
      </c>
      <c r="G532" s="17">
        <v>3</v>
      </c>
      <c r="H532" s="33"/>
      <c r="I532" s="42">
        <f>VLOOKUP($A532,Skaters!$A1:$L623,7,FALSE)</f>
        <v>47</v>
      </c>
      <c r="J532" s="33">
        <f>VLOOKUP($A532,Skaters!$A1:$L623,10,FALSE)</f>
        <v>5.0572646755470902</v>
      </c>
      <c r="K532" s="33">
        <f>VLOOKUP($A532,Skaters!$A1:$L623,11,FALSE)</f>
        <v>6.8323296341587501</v>
      </c>
      <c r="L532" s="33">
        <f>VLOOKUP($A532,Skaters!$A1:$L623,12,FALSE)</f>
        <v>11.889594309705901</v>
      </c>
      <c r="M532" s="33"/>
      <c r="N532" s="17">
        <f t="shared" si="32"/>
        <v>69</v>
      </c>
      <c r="O532" s="33">
        <f t="shared" si="33"/>
        <v>7.0572646755470902</v>
      </c>
      <c r="P532" s="33">
        <f t="shared" si="34"/>
        <v>7.8323296341587501</v>
      </c>
      <c r="Q532" s="33">
        <f t="shared" si="35"/>
        <v>14.889594309705901</v>
      </c>
    </row>
    <row r="533" spans="1:17" ht="21.25" customHeight="1" x14ac:dyDescent="0.15">
      <c r="A533" s="44" t="s">
        <v>521</v>
      </c>
      <c r="B533" s="45" t="s">
        <v>62</v>
      </c>
      <c r="C533" s="45" t="s">
        <v>84</v>
      </c>
      <c r="D533" s="17">
        <v>29</v>
      </c>
      <c r="E533" s="17">
        <v>1</v>
      </c>
      <c r="F533" s="17">
        <v>2</v>
      </c>
      <c r="G533" s="17">
        <v>3</v>
      </c>
      <c r="H533" s="33"/>
      <c r="I533" s="42">
        <f>VLOOKUP($A533,Skaters!$A1:$L623,7,FALSE)</f>
        <v>44</v>
      </c>
      <c r="J533" s="33">
        <f>VLOOKUP($A533,Skaters!$A1:$L623,10,FALSE)</f>
        <v>1.8395675442831201</v>
      </c>
      <c r="K533" s="33">
        <f>VLOOKUP($A533,Skaters!$A1:$L623,11,FALSE)</f>
        <v>9.9701332378048306</v>
      </c>
      <c r="L533" s="33">
        <f>VLOOKUP($A533,Skaters!$A1:$L623,12,FALSE)</f>
        <v>11.809700782087999</v>
      </c>
      <c r="M533" s="33"/>
      <c r="N533" s="17">
        <f t="shared" si="32"/>
        <v>73</v>
      </c>
      <c r="O533" s="33">
        <f t="shared" si="33"/>
        <v>2.8395675442831201</v>
      </c>
      <c r="P533" s="33">
        <f t="shared" si="34"/>
        <v>11.970133237804831</v>
      </c>
      <c r="Q533" s="33">
        <f t="shared" si="35"/>
        <v>14.809700782087999</v>
      </c>
    </row>
    <row r="534" spans="1:17" ht="21.25" customHeight="1" x14ac:dyDescent="0.2">
      <c r="A534" s="47" t="s">
        <v>597</v>
      </c>
      <c r="B534" s="38" t="s">
        <v>119</v>
      </c>
      <c r="C534" s="38" t="s">
        <v>84</v>
      </c>
      <c r="D534" s="17">
        <v>25</v>
      </c>
      <c r="E534" s="17">
        <v>1</v>
      </c>
      <c r="F534" s="17">
        <v>5</v>
      </c>
      <c r="G534" s="17">
        <v>6</v>
      </c>
      <c r="H534" s="33"/>
      <c r="I534" s="42">
        <f>VLOOKUP($A534,Skaters!$A1:$L623,7,FALSE)</f>
        <v>41</v>
      </c>
      <c r="J534" s="33">
        <f>VLOOKUP($A534,Skaters!$A1:$L623,10,FALSE)</f>
        <v>2.3015788949127001</v>
      </c>
      <c r="K534" s="33">
        <f>VLOOKUP($A534,Skaters!$A1:$L623,11,FALSE)</f>
        <v>6.5079932354270102</v>
      </c>
      <c r="L534" s="33">
        <f>VLOOKUP($A534,Skaters!$A1:$L623,12,FALSE)</f>
        <v>8.8095721303397205</v>
      </c>
      <c r="M534" s="33"/>
      <c r="N534" s="17">
        <f t="shared" si="32"/>
        <v>66</v>
      </c>
      <c r="O534" s="33">
        <f t="shared" si="33"/>
        <v>3.3015788949127001</v>
      </c>
      <c r="P534" s="33">
        <f t="shared" si="34"/>
        <v>11.50799323542701</v>
      </c>
      <c r="Q534" s="33">
        <f t="shared" si="35"/>
        <v>14.809572130339721</v>
      </c>
    </row>
    <row r="535" spans="1:17" ht="21.25" customHeight="1" x14ac:dyDescent="0.15">
      <c r="A535" s="37" t="s">
        <v>515</v>
      </c>
      <c r="B535" s="38" t="s">
        <v>127</v>
      </c>
      <c r="C535" s="38" t="s">
        <v>59</v>
      </c>
      <c r="D535" s="17">
        <v>28</v>
      </c>
      <c r="E535" s="17">
        <v>2</v>
      </c>
      <c r="F535" s="17">
        <v>1</v>
      </c>
      <c r="G535" s="17">
        <v>3</v>
      </c>
      <c r="H535" s="33"/>
      <c r="I535" s="42">
        <f>VLOOKUP($A535,Skaters!$A1:$L623,7,FALSE)</f>
        <v>48</v>
      </c>
      <c r="J535" s="33">
        <f>VLOOKUP($A535,Skaters!$A1:$L623,10,FALSE)</f>
        <v>6.4219222171924297</v>
      </c>
      <c r="K535" s="33">
        <f>VLOOKUP($A535,Skaters!$A1:$L623,11,FALSE)</f>
        <v>5.3869592370238104</v>
      </c>
      <c r="L535" s="33">
        <f>VLOOKUP($A535,Skaters!$A1:$L623,12,FALSE)</f>
        <v>11.8088814542162</v>
      </c>
      <c r="M535" s="33"/>
      <c r="N535" s="17">
        <f t="shared" si="32"/>
        <v>76</v>
      </c>
      <c r="O535" s="33">
        <f t="shared" si="33"/>
        <v>8.4219222171924297</v>
      </c>
      <c r="P535" s="33">
        <f t="shared" si="34"/>
        <v>6.3869592370238104</v>
      </c>
      <c r="Q535" s="33">
        <f t="shared" si="35"/>
        <v>14.8088814542162</v>
      </c>
    </row>
    <row r="536" spans="1:17" ht="21.25" customHeight="1" x14ac:dyDescent="0.2">
      <c r="A536" s="47" t="s">
        <v>653</v>
      </c>
      <c r="B536" s="38" t="s">
        <v>151</v>
      </c>
      <c r="C536" s="38" t="s">
        <v>66</v>
      </c>
      <c r="D536" s="17">
        <v>26</v>
      </c>
      <c r="E536" s="17">
        <v>4</v>
      </c>
      <c r="F536" s="17">
        <v>2</v>
      </c>
      <c r="G536" s="17">
        <v>6</v>
      </c>
      <c r="H536" s="33"/>
      <c r="I536" s="42">
        <f>VLOOKUP($A536,Skaters!$A1:$L623,7,FALSE)</f>
        <v>42</v>
      </c>
      <c r="J536" s="33">
        <f>VLOOKUP($A536,Skaters!$A1:$L623,10,FALSE)</f>
        <v>4.9234068820560104</v>
      </c>
      <c r="K536" s="33">
        <f>VLOOKUP($A536,Skaters!$A1:$L623,11,FALSE)</f>
        <v>3.85176612432124</v>
      </c>
      <c r="L536" s="33">
        <f>VLOOKUP($A536,Skaters!$A1:$L623,12,FALSE)</f>
        <v>8.7751730063772602</v>
      </c>
      <c r="M536" s="33"/>
      <c r="N536" s="17">
        <f t="shared" si="32"/>
        <v>68</v>
      </c>
      <c r="O536" s="33">
        <f t="shared" si="33"/>
        <v>8.9234068820560104</v>
      </c>
      <c r="P536" s="33">
        <f t="shared" si="34"/>
        <v>5.85176612432124</v>
      </c>
      <c r="Q536" s="33">
        <f t="shared" si="35"/>
        <v>14.77517300637726</v>
      </c>
    </row>
    <row r="537" spans="1:17" ht="21.25" customHeight="1" x14ac:dyDescent="0.15">
      <c r="A537" s="44" t="s">
        <v>610</v>
      </c>
      <c r="B537" s="48" t="s">
        <v>179</v>
      </c>
      <c r="C537" s="48" t="s">
        <v>84</v>
      </c>
      <c r="D537" s="17">
        <v>31</v>
      </c>
      <c r="E537" s="17">
        <v>1</v>
      </c>
      <c r="F537" s="17">
        <v>5</v>
      </c>
      <c r="G537" s="17">
        <v>6</v>
      </c>
      <c r="H537" s="33"/>
      <c r="I537" s="42">
        <f>VLOOKUP($A537,Skaters!$A1:$L623,7,FALSE)</f>
        <v>41</v>
      </c>
      <c r="J537" s="33">
        <f>VLOOKUP($A537,Skaters!$A1:$L623,10,FALSE)</f>
        <v>2.0004767399039198</v>
      </c>
      <c r="K537" s="33">
        <f>VLOOKUP($A537,Skaters!$A1:$L623,11,FALSE)</f>
        <v>6.7607848462332596</v>
      </c>
      <c r="L537" s="33">
        <f>VLOOKUP($A537,Skaters!$A1:$L623,12,FALSE)</f>
        <v>8.7612615861372003</v>
      </c>
      <c r="M537" s="33"/>
      <c r="N537" s="17">
        <f t="shared" si="32"/>
        <v>72</v>
      </c>
      <c r="O537" s="33">
        <f t="shared" si="33"/>
        <v>3.0004767399039198</v>
      </c>
      <c r="P537" s="33">
        <f t="shared" si="34"/>
        <v>11.76078484623326</v>
      </c>
      <c r="Q537" s="33">
        <f t="shared" si="35"/>
        <v>14.7612615861372</v>
      </c>
    </row>
    <row r="538" spans="1:17" ht="21.25" customHeight="1" x14ac:dyDescent="0.15">
      <c r="A538" s="44" t="s">
        <v>582</v>
      </c>
      <c r="B538" s="45" t="s">
        <v>58</v>
      </c>
      <c r="C538" s="45" t="s">
        <v>59</v>
      </c>
      <c r="D538" s="17">
        <v>28</v>
      </c>
      <c r="E538" s="17">
        <v>2</v>
      </c>
      <c r="F538" s="17">
        <v>3</v>
      </c>
      <c r="G538" s="17">
        <v>5</v>
      </c>
      <c r="H538" s="33"/>
      <c r="I538" s="42">
        <f>VLOOKUP($A538,Skaters!$A1:$L623,7,FALSE)</f>
        <v>45</v>
      </c>
      <c r="J538" s="33">
        <f>VLOOKUP($A538,Skaters!$A1:$L623,10,FALSE)</f>
        <v>4.1769933749263597</v>
      </c>
      <c r="K538" s="33">
        <f>VLOOKUP($A538,Skaters!$A1:$L623,11,FALSE)</f>
        <v>5.5756123588566897</v>
      </c>
      <c r="L538" s="33">
        <f>VLOOKUP($A538,Skaters!$A1:$L623,12,FALSE)</f>
        <v>9.7526057337829801</v>
      </c>
      <c r="M538" s="33"/>
      <c r="N538" s="17">
        <f t="shared" si="32"/>
        <v>73</v>
      </c>
      <c r="O538" s="33">
        <f t="shared" si="33"/>
        <v>6.1769933749263597</v>
      </c>
      <c r="P538" s="33">
        <f t="shared" si="34"/>
        <v>8.5756123588566897</v>
      </c>
      <c r="Q538" s="33">
        <f t="shared" si="35"/>
        <v>14.75260573378298</v>
      </c>
    </row>
    <row r="539" spans="1:17" ht="21.25" customHeight="1" x14ac:dyDescent="0.15">
      <c r="A539" s="44" t="s">
        <v>602</v>
      </c>
      <c r="B539" s="45" t="s">
        <v>86</v>
      </c>
      <c r="C539" s="45" t="s">
        <v>60</v>
      </c>
      <c r="D539" s="17">
        <v>28</v>
      </c>
      <c r="E539" s="17">
        <v>4</v>
      </c>
      <c r="F539" s="17">
        <v>1</v>
      </c>
      <c r="G539" s="17">
        <v>5</v>
      </c>
      <c r="H539" s="33"/>
      <c r="I539" s="42">
        <f>VLOOKUP($A539,Skaters!$A1:$L623,7,FALSE)</f>
        <v>41</v>
      </c>
      <c r="J539" s="33">
        <f>VLOOKUP($A539,Skaters!$A1:$L623,10,FALSE)</f>
        <v>5.1498993079403901</v>
      </c>
      <c r="K539" s="33">
        <f>VLOOKUP($A539,Skaters!$A1:$L623,11,FALSE)</f>
        <v>4.49487872960019</v>
      </c>
      <c r="L539" s="33">
        <f>VLOOKUP($A539,Skaters!$A1:$L623,12,FALSE)</f>
        <v>9.6447780375405792</v>
      </c>
      <c r="M539" s="33"/>
      <c r="N539" s="17">
        <f t="shared" si="32"/>
        <v>69</v>
      </c>
      <c r="O539" s="33">
        <f t="shared" si="33"/>
        <v>9.149899307940391</v>
      </c>
      <c r="P539" s="33">
        <f t="shared" si="34"/>
        <v>5.49487872960019</v>
      </c>
      <c r="Q539" s="33">
        <f t="shared" si="35"/>
        <v>14.644778037540579</v>
      </c>
    </row>
    <row r="540" spans="1:17" ht="21.25" customHeight="1" x14ac:dyDescent="0.2">
      <c r="A540" s="47" t="s">
        <v>595</v>
      </c>
      <c r="B540" s="38" t="s">
        <v>216</v>
      </c>
      <c r="C540" s="38" t="s">
        <v>84</v>
      </c>
      <c r="D540" s="17">
        <v>41</v>
      </c>
      <c r="E540" s="17">
        <v>3</v>
      </c>
      <c r="F540" s="17">
        <v>3</v>
      </c>
      <c r="G540" s="17">
        <v>6</v>
      </c>
      <c r="H540" s="33"/>
      <c r="I540" s="42">
        <f>VLOOKUP($A540,Skaters!$A1:$L623,7,FALSE)</f>
        <v>39</v>
      </c>
      <c r="J540" s="33">
        <f>VLOOKUP($A540,Skaters!$A1:$L623,10,FALSE)</f>
        <v>2.3441711044245701</v>
      </c>
      <c r="K540" s="33">
        <f>VLOOKUP($A540,Skaters!$A1:$L623,11,FALSE)</f>
        <v>6.2713298343635602</v>
      </c>
      <c r="L540" s="33">
        <f>VLOOKUP($A540,Skaters!$A1:$L623,12,FALSE)</f>
        <v>8.6155009387880899</v>
      </c>
      <c r="M540" s="33"/>
      <c r="N540" s="17">
        <f t="shared" si="32"/>
        <v>80</v>
      </c>
      <c r="O540" s="33">
        <f t="shared" si="33"/>
        <v>5.3441711044245697</v>
      </c>
      <c r="P540" s="33">
        <f t="shared" si="34"/>
        <v>9.2713298343635593</v>
      </c>
      <c r="Q540" s="33">
        <f t="shared" si="35"/>
        <v>14.61550093878809</v>
      </c>
    </row>
    <row r="541" spans="1:17" ht="21.25" customHeight="1" x14ac:dyDescent="0.15">
      <c r="A541" s="37" t="s">
        <v>584</v>
      </c>
      <c r="B541" s="38" t="s">
        <v>68</v>
      </c>
      <c r="C541" s="38" t="s">
        <v>84</v>
      </c>
      <c r="D541" s="17">
        <v>39</v>
      </c>
      <c r="E541" s="17">
        <v>3</v>
      </c>
      <c r="F541" s="17">
        <v>3</v>
      </c>
      <c r="G541" s="17">
        <v>6</v>
      </c>
      <c r="H541" s="33"/>
      <c r="I541" s="42">
        <f>VLOOKUP($A541,Skaters!$A1:$L623,7,FALSE)</f>
        <v>40</v>
      </c>
      <c r="J541" s="33">
        <f>VLOOKUP($A541,Skaters!$A1:$L623,10,FALSE)</f>
        <v>3.0387529293192999</v>
      </c>
      <c r="K541" s="33">
        <f>VLOOKUP($A541,Skaters!$A1:$L623,11,FALSE)</f>
        <v>5.5466525812315597</v>
      </c>
      <c r="L541" s="33">
        <f>VLOOKUP($A541,Skaters!$A1:$L623,12,FALSE)</f>
        <v>8.5854055105508795</v>
      </c>
      <c r="M541" s="33"/>
      <c r="N541" s="17">
        <f t="shared" si="32"/>
        <v>79</v>
      </c>
      <c r="O541" s="33">
        <f t="shared" si="33"/>
        <v>6.0387529293192994</v>
      </c>
      <c r="P541" s="33">
        <f t="shared" si="34"/>
        <v>8.5466525812315588</v>
      </c>
      <c r="Q541" s="33">
        <f t="shared" si="35"/>
        <v>14.58540551055088</v>
      </c>
    </row>
    <row r="542" spans="1:17" ht="21.25" customHeight="1" x14ac:dyDescent="0.15">
      <c r="A542" s="37" t="s">
        <v>579</v>
      </c>
      <c r="B542" s="38" t="s">
        <v>62</v>
      </c>
      <c r="C542" s="38" t="s">
        <v>84</v>
      </c>
      <c r="D542" s="17">
        <v>23</v>
      </c>
      <c r="E542" s="17">
        <v>1</v>
      </c>
      <c r="F542" s="17">
        <v>4</v>
      </c>
      <c r="G542" s="17">
        <v>5</v>
      </c>
      <c r="H542" s="33"/>
      <c r="I542" s="42">
        <f>VLOOKUP($A542,Skaters!$A1:$L623,7,FALSE)</f>
        <v>44</v>
      </c>
      <c r="J542" s="33">
        <f>VLOOKUP($A542,Skaters!$A1:$L623,10,FALSE)</f>
        <v>2.0388978223816898</v>
      </c>
      <c r="K542" s="33">
        <f>VLOOKUP($A542,Skaters!$A1:$L623,11,FALSE)</f>
        <v>7.5177772239179701</v>
      </c>
      <c r="L542" s="33">
        <f>VLOOKUP($A542,Skaters!$A1:$L623,12,FALSE)</f>
        <v>9.5566750462996595</v>
      </c>
      <c r="M542" s="33"/>
      <c r="N542" s="17">
        <f t="shared" si="32"/>
        <v>67</v>
      </c>
      <c r="O542" s="33">
        <f t="shared" si="33"/>
        <v>3.0388978223816898</v>
      </c>
      <c r="P542" s="33">
        <f t="shared" si="34"/>
        <v>11.517777223917971</v>
      </c>
      <c r="Q542" s="33">
        <f t="shared" si="35"/>
        <v>14.556675046299659</v>
      </c>
    </row>
    <row r="543" spans="1:17" ht="21.25" customHeight="1" x14ac:dyDescent="0.15">
      <c r="A543" s="44" t="s">
        <v>625</v>
      </c>
      <c r="B543" s="45" t="s">
        <v>70</v>
      </c>
      <c r="C543" s="45" t="s">
        <v>84</v>
      </c>
      <c r="D543" s="17">
        <v>23</v>
      </c>
      <c r="E543" s="17">
        <v>2</v>
      </c>
      <c r="F543" s="17">
        <v>4</v>
      </c>
      <c r="G543" s="17">
        <v>6</v>
      </c>
      <c r="H543" s="33"/>
      <c r="I543" s="42">
        <f>VLOOKUP($A543,Skaters!$A1:$L623,7,FALSE)</f>
        <v>39</v>
      </c>
      <c r="J543" s="33">
        <f>VLOOKUP($A543,Skaters!$A1:$L623,10,FALSE)</f>
        <v>1.8378419798250101</v>
      </c>
      <c r="K543" s="33">
        <f>VLOOKUP($A543,Skaters!$A1:$L623,11,FALSE)</f>
        <v>6.6211806496320396</v>
      </c>
      <c r="L543" s="33">
        <f>VLOOKUP($A543,Skaters!$A1:$L623,12,FALSE)</f>
        <v>8.4590226294571096</v>
      </c>
      <c r="M543" s="33"/>
      <c r="N543" s="17">
        <f t="shared" si="32"/>
        <v>62</v>
      </c>
      <c r="O543" s="33">
        <f t="shared" si="33"/>
        <v>3.8378419798250101</v>
      </c>
      <c r="P543" s="33">
        <f t="shared" si="34"/>
        <v>10.62118064963204</v>
      </c>
      <c r="Q543" s="33">
        <f t="shared" si="35"/>
        <v>14.45902262945711</v>
      </c>
    </row>
    <row r="544" spans="1:17" ht="21.25" customHeight="1" x14ac:dyDescent="0.2">
      <c r="A544" s="47" t="s">
        <v>605</v>
      </c>
      <c r="B544" s="38" t="s">
        <v>78</v>
      </c>
      <c r="C544" s="38" t="s">
        <v>84</v>
      </c>
      <c r="D544" s="17">
        <v>29</v>
      </c>
      <c r="E544" s="17">
        <v>2</v>
      </c>
      <c r="F544" s="17">
        <v>4</v>
      </c>
      <c r="G544" s="17">
        <v>6</v>
      </c>
      <c r="H544" s="33"/>
      <c r="I544" s="42">
        <f>VLOOKUP($A544,Skaters!$A1:$L623,7,FALSE)</f>
        <v>46</v>
      </c>
      <c r="J544" s="33">
        <f>VLOOKUP($A544,Skaters!$A1:$L623,10,FALSE)</f>
        <v>2.15068283979641</v>
      </c>
      <c r="K544" s="33">
        <f>VLOOKUP($A544,Skaters!$A1:$L623,11,FALSE)</f>
        <v>6.2718307202391301</v>
      </c>
      <c r="L544" s="33">
        <f>VLOOKUP($A544,Skaters!$A1:$L623,12,FALSE)</f>
        <v>8.4225135600355507</v>
      </c>
      <c r="M544" s="33"/>
      <c r="N544" s="17">
        <f t="shared" si="32"/>
        <v>75</v>
      </c>
      <c r="O544" s="33">
        <f t="shared" si="33"/>
        <v>4.15068283979641</v>
      </c>
      <c r="P544" s="33">
        <f t="shared" si="34"/>
        <v>10.27183072023913</v>
      </c>
      <c r="Q544" s="33">
        <f t="shared" si="35"/>
        <v>14.422513560035551</v>
      </c>
    </row>
    <row r="545" spans="1:17" ht="21.25" customHeight="1" x14ac:dyDescent="0.15">
      <c r="A545" s="44" t="s">
        <v>612</v>
      </c>
      <c r="B545" s="48" t="s">
        <v>119</v>
      </c>
      <c r="C545" s="48" t="s">
        <v>60</v>
      </c>
      <c r="D545" s="17">
        <v>38</v>
      </c>
      <c r="E545" s="17">
        <v>3</v>
      </c>
      <c r="F545" s="17">
        <v>2</v>
      </c>
      <c r="G545" s="17">
        <v>5</v>
      </c>
      <c r="H545" s="33"/>
      <c r="I545" s="42">
        <f>VLOOKUP($A545,Skaters!$A1:$L623,7,FALSE)</f>
        <v>41</v>
      </c>
      <c r="J545" s="33">
        <f>VLOOKUP($A545,Skaters!$A1:$L623,10,FALSE)</f>
        <v>4.5573470078552001</v>
      </c>
      <c r="K545" s="33">
        <f>VLOOKUP($A545,Skaters!$A1:$L623,11,FALSE)</f>
        <v>4.8147022928767402</v>
      </c>
      <c r="L545" s="33">
        <f>VLOOKUP($A545,Skaters!$A1:$L623,12,FALSE)</f>
        <v>9.3720493007318897</v>
      </c>
      <c r="M545" s="33"/>
      <c r="N545" s="17">
        <f t="shared" si="32"/>
        <v>79</v>
      </c>
      <c r="O545" s="33">
        <f t="shared" si="33"/>
        <v>7.5573470078552001</v>
      </c>
      <c r="P545" s="33">
        <f t="shared" si="34"/>
        <v>6.8147022928767402</v>
      </c>
      <c r="Q545" s="33">
        <f t="shared" si="35"/>
        <v>14.37204930073189</v>
      </c>
    </row>
    <row r="546" spans="1:17" ht="21.25" customHeight="1" x14ac:dyDescent="0.15">
      <c r="A546" s="37" t="s">
        <v>601</v>
      </c>
      <c r="B546" s="38" t="s">
        <v>127</v>
      </c>
      <c r="C546" s="38" t="s">
        <v>84</v>
      </c>
      <c r="D546" s="17">
        <v>30</v>
      </c>
      <c r="E546" s="17">
        <v>1</v>
      </c>
      <c r="F546" s="17">
        <v>5</v>
      </c>
      <c r="G546" s="17">
        <v>6</v>
      </c>
      <c r="H546" s="33"/>
      <c r="I546" s="42">
        <f>VLOOKUP($A546,Skaters!$A1:$L623,7,FALSE)</f>
        <v>48</v>
      </c>
      <c r="J546" s="33">
        <f>VLOOKUP($A546,Skaters!$A1:$L623,10,FALSE)</f>
        <v>1.53325854952051</v>
      </c>
      <c r="K546" s="33">
        <f>VLOOKUP($A546,Skaters!$A1:$L623,11,FALSE)</f>
        <v>6.8137707797764797</v>
      </c>
      <c r="L546" s="33">
        <f>VLOOKUP($A546,Skaters!$A1:$L623,12,FALSE)</f>
        <v>8.3470293292969906</v>
      </c>
      <c r="M546" s="33"/>
      <c r="N546" s="17">
        <f t="shared" si="32"/>
        <v>78</v>
      </c>
      <c r="O546" s="33">
        <f t="shared" si="33"/>
        <v>2.53325854952051</v>
      </c>
      <c r="P546" s="33">
        <f t="shared" si="34"/>
        <v>11.81377077977648</v>
      </c>
      <c r="Q546" s="33">
        <f t="shared" si="35"/>
        <v>14.347029329296991</v>
      </c>
    </row>
    <row r="547" spans="1:17" ht="21.25" customHeight="1" x14ac:dyDescent="0.15">
      <c r="A547" s="44" t="s">
        <v>533</v>
      </c>
      <c r="B547" s="48" t="s">
        <v>163</v>
      </c>
      <c r="C547" s="48" t="s">
        <v>84</v>
      </c>
      <c r="D547" s="17">
        <v>34</v>
      </c>
      <c r="E547" s="17">
        <v>3</v>
      </c>
      <c r="F547" s="17">
        <v>2</v>
      </c>
      <c r="G547" s="17">
        <v>5</v>
      </c>
      <c r="H547" s="33"/>
      <c r="I547" s="42">
        <f>VLOOKUP($A547,Skaters!$A1:$L623,7,FALSE)</f>
        <v>42</v>
      </c>
      <c r="J547" s="33">
        <f>VLOOKUP($A547,Skaters!$A1:$L623,10,FALSE)</f>
        <v>3.6494185663634502</v>
      </c>
      <c r="K547" s="33">
        <f>VLOOKUP($A547,Skaters!$A1:$L623,11,FALSE)</f>
        <v>5.5426680188688904</v>
      </c>
      <c r="L547" s="33">
        <f>VLOOKUP($A547,Skaters!$A1:$L623,12,FALSE)</f>
        <v>9.1920865852323104</v>
      </c>
      <c r="M547" s="33"/>
      <c r="N547" s="17">
        <f t="shared" si="32"/>
        <v>76</v>
      </c>
      <c r="O547" s="33">
        <f t="shared" si="33"/>
        <v>6.6494185663634502</v>
      </c>
      <c r="P547" s="33">
        <f t="shared" si="34"/>
        <v>7.5426680188688904</v>
      </c>
      <c r="Q547" s="33">
        <f t="shared" si="35"/>
        <v>14.19208658523231</v>
      </c>
    </row>
    <row r="548" spans="1:17" ht="21.25" customHeight="1" x14ac:dyDescent="0.15">
      <c r="A548" s="44" t="s">
        <v>671</v>
      </c>
      <c r="B548" s="45" t="s">
        <v>61</v>
      </c>
      <c r="C548" s="45" t="s">
        <v>84</v>
      </c>
      <c r="D548" s="17">
        <v>35</v>
      </c>
      <c r="E548" s="17">
        <v>1</v>
      </c>
      <c r="F548" s="17">
        <v>6</v>
      </c>
      <c r="G548" s="17">
        <v>7</v>
      </c>
      <c r="H548" s="33"/>
      <c r="I548" s="42">
        <f>VLOOKUP($A548,Skaters!$A1:$L623,7,FALSE)</f>
        <v>43</v>
      </c>
      <c r="J548" s="33">
        <f>VLOOKUP($A548,Skaters!$A1:$L623,10,FALSE)</f>
        <v>1.58253162540208</v>
      </c>
      <c r="K548" s="33">
        <f>VLOOKUP($A548,Skaters!$A1:$L623,11,FALSE)</f>
        <v>5.5971951966943703</v>
      </c>
      <c r="L548" s="33">
        <f>VLOOKUP($A548,Skaters!$A1:$L623,12,FALSE)</f>
        <v>7.1797268220963897</v>
      </c>
      <c r="M548" s="33"/>
      <c r="N548" s="17">
        <f t="shared" si="32"/>
        <v>78</v>
      </c>
      <c r="O548" s="33">
        <f t="shared" si="33"/>
        <v>2.5825316254020798</v>
      </c>
      <c r="P548" s="33">
        <f t="shared" si="34"/>
        <v>11.59719519669437</v>
      </c>
      <c r="Q548" s="33">
        <f t="shared" si="35"/>
        <v>14.17972682209639</v>
      </c>
    </row>
    <row r="549" spans="1:17" ht="21.25" customHeight="1" x14ac:dyDescent="0.2">
      <c r="A549" s="47" t="s">
        <v>645</v>
      </c>
      <c r="B549" s="38" t="s">
        <v>119</v>
      </c>
      <c r="C549" s="38" t="s">
        <v>63</v>
      </c>
      <c r="D549" s="17">
        <v>34</v>
      </c>
      <c r="E549" s="17">
        <v>3</v>
      </c>
      <c r="F549" s="17">
        <v>3</v>
      </c>
      <c r="G549" s="17">
        <v>6</v>
      </c>
      <c r="H549" s="33"/>
      <c r="I549" s="42">
        <f>VLOOKUP($A549,Skaters!$A1:$L623,7,FALSE)</f>
        <v>41</v>
      </c>
      <c r="J549" s="33">
        <f>VLOOKUP($A549,Skaters!$A1:$L623,10,FALSE)</f>
        <v>4.3816454712368396</v>
      </c>
      <c r="K549" s="33">
        <f>VLOOKUP($A549,Skaters!$A1:$L623,11,FALSE)</f>
        <v>3.76621994724439</v>
      </c>
      <c r="L549" s="33">
        <f>VLOOKUP($A549,Skaters!$A1:$L623,12,FALSE)</f>
        <v>8.1478654184812491</v>
      </c>
      <c r="M549" s="33"/>
      <c r="N549" s="17">
        <f t="shared" si="32"/>
        <v>75</v>
      </c>
      <c r="O549" s="33">
        <f t="shared" si="33"/>
        <v>7.3816454712368396</v>
      </c>
      <c r="P549" s="33">
        <f t="shared" si="34"/>
        <v>6.76621994724439</v>
      </c>
      <c r="Q549" s="33">
        <f t="shared" si="35"/>
        <v>14.147865418481249</v>
      </c>
    </row>
    <row r="550" spans="1:17" ht="21.25" customHeight="1" x14ac:dyDescent="0.15">
      <c r="A550" s="44" t="s">
        <v>644</v>
      </c>
      <c r="B550" s="45" t="s">
        <v>106</v>
      </c>
      <c r="C550" s="45" t="s">
        <v>84</v>
      </c>
      <c r="D550" s="17">
        <v>39</v>
      </c>
      <c r="E550" s="17">
        <v>0</v>
      </c>
      <c r="F550" s="17">
        <v>7</v>
      </c>
      <c r="G550" s="17">
        <v>7</v>
      </c>
      <c r="H550" s="33"/>
      <c r="I550" s="42">
        <f>VLOOKUP($A550,Skaters!$A1:$L623,7,FALSE)</f>
        <v>39</v>
      </c>
      <c r="J550" s="33">
        <f>VLOOKUP($A550,Skaters!$A1:$L623,10,FALSE)</f>
        <v>0.87274453373371697</v>
      </c>
      <c r="K550" s="33">
        <f>VLOOKUP($A550,Skaters!$A1:$L623,11,FALSE)</f>
        <v>6.2430321531942399</v>
      </c>
      <c r="L550" s="33">
        <f>VLOOKUP($A550,Skaters!$A1:$L623,12,FALSE)</f>
        <v>7.1157766869279504</v>
      </c>
      <c r="M550" s="33"/>
      <c r="N550" s="17">
        <f t="shared" si="32"/>
        <v>78</v>
      </c>
      <c r="O550" s="33">
        <f t="shared" si="33"/>
        <v>0.87274453373371697</v>
      </c>
      <c r="P550" s="33">
        <f t="shared" si="34"/>
        <v>13.243032153194239</v>
      </c>
      <c r="Q550" s="33">
        <f t="shared" si="35"/>
        <v>14.115776686927951</v>
      </c>
    </row>
    <row r="551" spans="1:17" ht="21.25" hidden="1" customHeight="1" x14ac:dyDescent="0.2">
      <c r="A551" s="47" t="s">
        <v>542</v>
      </c>
      <c r="B551" s="38" t="s">
        <v>100</v>
      </c>
      <c r="C551" s="50"/>
      <c r="D551" s="17">
        <v>11</v>
      </c>
      <c r="E551" s="17">
        <v>0</v>
      </c>
      <c r="F551" s="17">
        <v>3</v>
      </c>
      <c r="G551" s="17">
        <v>3</v>
      </c>
      <c r="H551" s="33"/>
      <c r="I551" s="42">
        <f>VLOOKUP($A551,Skaters!$A1:$L623,7,FALSE)</f>
        <v>40</v>
      </c>
      <c r="J551" s="33">
        <f>VLOOKUP($A551,Skaters!$A1:$L623,10,FALSE)</f>
        <v>3.2650501979669801</v>
      </c>
      <c r="K551" s="33">
        <f>VLOOKUP($A551,Skaters!$A1:$L623,11,FALSE)</f>
        <v>7.7105703014108</v>
      </c>
      <c r="L551" s="33">
        <f>VLOOKUP($A551,Skaters!$A1:$L623,12,FALSE)</f>
        <v>10.975620499377801</v>
      </c>
      <c r="M551" s="33"/>
      <c r="N551" s="17">
        <f t="shared" si="32"/>
        <v>51</v>
      </c>
      <c r="O551" s="33">
        <f t="shared" si="33"/>
        <v>3.2650501979669801</v>
      </c>
      <c r="P551" s="33">
        <f t="shared" si="34"/>
        <v>10.710570301410801</v>
      </c>
      <c r="Q551" s="33">
        <f t="shared" si="35"/>
        <v>13.975620499377801</v>
      </c>
    </row>
    <row r="552" spans="1:17" ht="21.25" customHeight="1" x14ac:dyDescent="0.2">
      <c r="A552" s="47" t="s">
        <v>508</v>
      </c>
      <c r="B552" s="38" t="s">
        <v>98</v>
      </c>
      <c r="C552" s="38" t="s">
        <v>84</v>
      </c>
      <c r="D552" s="17">
        <v>29</v>
      </c>
      <c r="E552" s="17">
        <v>1</v>
      </c>
      <c r="F552" s="17">
        <v>3</v>
      </c>
      <c r="G552" s="17">
        <v>4</v>
      </c>
      <c r="H552" s="33"/>
      <c r="I552" s="42">
        <f>VLOOKUP($A552,Skaters!$A1:$L623,7,FALSE)</f>
        <v>47</v>
      </c>
      <c r="J552" s="33">
        <f>VLOOKUP($A552,Skaters!$A1:$L623,10,FALSE)</f>
        <v>2.67275268565708</v>
      </c>
      <c r="K552" s="33">
        <f>VLOOKUP($A552,Skaters!$A1:$L623,11,FALSE)</f>
        <v>7.2679345281063696</v>
      </c>
      <c r="L552" s="33">
        <f>VLOOKUP($A552,Skaters!$A1:$L623,12,FALSE)</f>
        <v>9.9406872137634092</v>
      </c>
      <c r="M552" s="33"/>
      <c r="N552" s="17">
        <f t="shared" si="32"/>
        <v>76</v>
      </c>
      <c r="O552" s="33">
        <f t="shared" si="33"/>
        <v>3.67275268565708</v>
      </c>
      <c r="P552" s="33">
        <f t="shared" si="34"/>
        <v>10.26793452810637</v>
      </c>
      <c r="Q552" s="33">
        <f t="shared" si="35"/>
        <v>13.940687213763409</v>
      </c>
    </row>
    <row r="553" spans="1:17" ht="21.25" customHeight="1" x14ac:dyDescent="0.15">
      <c r="A553" s="37" t="s">
        <v>641</v>
      </c>
      <c r="B553" s="38" t="s">
        <v>68</v>
      </c>
      <c r="C553" s="38" t="s">
        <v>103</v>
      </c>
      <c r="D553" s="17">
        <v>30</v>
      </c>
      <c r="E553" s="17">
        <v>3</v>
      </c>
      <c r="F553" s="17">
        <v>3</v>
      </c>
      <c r="G553" s="17">
        <v>6</v>
      </c>
      <c r="H553" s="33"/>
      <c r="I553" s="42">
        <f>VLOOKUP($A553,Skaters!$A1:$L623,7,FALSE)</f>
        <v>40</v>
      </c>
      <c r="J553" s="33">
        <f>VLOOKUP($A553,Skaters!$A1:$L623,10,FALSE)</f>
        <v>3.7155589499483201</v>
      </c>
      <c r="K553" s="33">
        <f>VLOOKUP($A553,Skaters!$A1:$L623,11,FALSE)</f>
        <v>4.1533216263406398</v>
      </c>
      <c r="L553" s="33">
        <f>VLOOKUP($A553,Skaters!$A1:$L623,12,FALSE)</f>
        <v>7.8688805762889604</v>
      </c>
      <c r="M553" s="33"/>
      <c r="N553" s="17">
        <f t="shared" si="32"/>
        <v>70</v>
      </c>
      <c r="O553" s="33">
        <f t="shared" si="33"/>
        <v>6.7155589499483206</v>
      </c>
      <c r="P553" s="33">
        <f t="shared" si="34"/>
        <v>7.1533216263406398</v>
      </c>
      <c r="Q553" s="33">
        <f t="shared" si="35"/>
        <v>13.86888057628896</v>
      </c>
    </row>
    <row r="554" spans="1:17" ht="21.25" customHeight="1" x14ac:dyDescent="0.2">
      <c r="A554" s="47" t="s">
        <v>649</v>
      </c>
      <c r="B554" s="38" t="s">
        <v>216</v>
      </c>
      <c r="C554" s="38" t="s">
        <v>73</v>
      </c>
      <c r="D554" s="17">
        <v>42</v>
      </c>
      <c r="E554" s="17">
        <v>2</v>
      </c>
      <c r="F554" s="17">
        <v>4</v>
      </c>
      <c r="G554" s="17">
        <v>6</v>
      </c>
      <c r="H554" s="33"/>
      <c r="I554" s="42">
        <f>VLOOKUP($A554,Skaters!$A1:$L623,7,FALSE)</f>
        <v>39</v>
      </c>
      <c r="J554" s="33">
        <f>VLOOKUP($A554,Skaters!$A1:$L623,10,FALSE)</f>
        <v>3.4866765783635998</v>
      </c>
      <c r="K554" s="33">
        <f>VLOOKUP($A554,Skaters!$A1:$L623,11,FALSE)</f>
        <v>4.3696844282843301</v>
      </c>
      <c r="L554" s="33">
        <f>VLOOKUP($A554,Skaters!$A1:$L623,12,FALSE)</f>
        <v>7.8563610066479104</v>
      </c>
      <c r="M554" s="33"/>
      <c r="N554" s="17">
        <f t="shared" si="32"/>
        <v>81</v>
      </c>
      <c r="O554" s="33">
        <f t="shared" si="33"/>
        <v>5.4866765783635998</v>
      </c>
      <c r="P554" s="33">
        <f t="shared" si="34"/>
        <v>8.3696844282843301</v>
      </c>
      <c r="Q554" s="33">
        <f t="shared" si="35"/>
        <v>13.85636100664791</v>
      </c>
    </row>
    <row r="555" spans="1:17" ht="21.25" customHeight="1" x14ac:dyDescent="0.2">
      <c r="A555" s="47" t="s">
        <v>554</v>
      </c>
      <c r="B555" s="38" t="s">
        <v>78</v>
      </c>
      <c r="C555" s="38" t="s">
        <v>84</v>
      </c>
      <c r="D555" s="17">
        <v>36</v>
      </c>
      <c r="E555" s="17">
        <v>0</v>
      </c>
      <c r="F555" s="17">
        <v>6</v>
      </c>
      <c r="G555" s="17">
        <v>6</v>
      </c>
      <c r="H555" s="33"/>
      <c r="I555" s="42">
        <f>VLOOKUP($A555,Skaters!$A1:$L623,7,FALSE)</f>
        <v>46</v>
      </c>
      <c r="J555" s="33">
        <f>VLOOKUP($A555,Skaters!$A1:$L623,10,FALSE)</f>
        <v>1.5059608041278301</v>
      </c>
      <c r="K555" s="33">
        <f>VLOOKUP($A555,Skaters!$A1:$L623,11,FALSE)</f>
        <v>6.2217057744170798</v>
      </c>
      <c r="L555" s="33">
        <f>VLOOKUP($A555,Skaters!$A1:$L623,12,FALSE)</f>
        <v>7.7276665785449099</v>
      </c>
      <c r="M555" s="33"/>
      <c r="N555" s="17">
        <f t="shared" si="32"/>
        <v>82</v>
      </c>
      <c r="O555" s="33">
        <f t="shared" si="33"/>
        <v>1.5059608041278301</v>
      </c>
      <c r="P555" s="33">
        <f t="shared" si="34"/>
        <v>12.22170577441708</v>
      </c>
      <c r="Q555" s="33">
        <f t="shared" si="35"/>
        <v>13.727666578544909</v>
      </c>
    </row>
    <row r="556" spans="1:17" ht="21.25" customHeight="1" x14ac:dyDescent="0.15">
      <c r="A556" s="44" t="s">
        <v>636</v>
      </c>
      <c r="B556" s="45" t="s">
        <v>95</v>
      </c>
      <c r="C556" s="45" t="s">
        <v>63</v>
      </c>
      <c r="D556" s="17">
        <v>29</v>
      </c>
      <c r="E556" s="17">
        <v>3</v>
      </c>
      <c r="F556" s="17">
        <v>3</v>
      </c>
      <c r="G556" s="17">
        <v>6</v>
      </c>
      <c r="H556" s="33"/>
      <c r="I556" s="42">
        <f>VLOOKUP($A556,Skaters!$A1:$L623,7,FALSE)</f>
        <v>40</v>
      </c>
      <c r="J556" s="33">
        <f>VLOOKUP($A556,Skaters!$A1:$L623,10,FALSE)</f>
        <v>2.36997396226726</v>
      </c>
      <c r="K556" s="33">
        <f>VLOOKUP($A556,Skaters!$A1:$L623,11,FALSE)</f>
        <v>5.3441979426844002</v>
      </c>
      <c r="L556" s="33">
        <f>VLOOKUP($A556,Skaters!$A1:$L623,12,FALSE)</f>
        <v>7.7141719049517201</v>
      </c>
      <c r="M556" s="33"/>
      <c r="N556" s="17">
        <f t="shared" si="32"/>
        <v>69</v>
      </c>
      <c r="O556" s="33">
        <f t="shared" si="33"/>
        <v>5.3699739622672595</v>
      </c>
      <c r="P556" s="33">
        <f t="shared" si="34"/>
        <v>8.3441979426843993</v>
      </c>
      <c r="Q556" s="33">
        <f t="shared" si="35"/>
        <v>13.714171904951719</v>
      </c>
    </row>
    <row r="557" spans="1:17" ht="21.25" customHeight="1" x14ac:dyDescent="0.2">
      <c r="A557" s="47" t="s">
        <v>596</v>
      </c>
      <c r="B557" s="38" t="s">
        <v>86</v>
      </c>
      <c r="C557" s="38" t="s">
        <v>66</v>
      </c>
      <c r="D557" s="17">
        <v>22</v>
      </c>
      <c r="E557" s="17">
        <v>3</v>
      </c>
      <c r="F557" s="17">
        <v>2</v>
      </c>
      <c r="G557" s="17">
        <v>5</v>
      </c>
      <c r="H557" s="33"/>
      <c r="I557" s="42">
        <f>VLOOKUP($A557,Skaters!$A1:$L623,7,FALSE)</f>
        <v>41</v>
      </c>
      <c r="J557" s="33">
        <f>VLOOKUP($A557,Skaters!$A1:$L623,10,FALSE)</f>
        <v>4.1928418394722797</v>
      </c>
      <c r="K557" s="33">
        <f>VLOOKUP($A557,Skaters!$A1:$L623,11,FALSE)</f>
        <v>4.4622933513918799</v>
      </c>
      <c r="L557" s="33">
        <f>VLOOKUP($A557,Skaters!$A1:$L623,12,FALSE)</f>
        <v>8.6551351908641596</v>
      </c>
      <c r="M557" s="33"/>
      <c r="N557" s="17">
        <f t="shared" si="32"/>
        <v>63</v>
      </c>
      <c r="O557" s="33">
        <f t="shared" si="33"/>
        <v>7.1928418394722797</v>
      </c>
      <c r="P557" s="33">
        <f t="shared" si="34"/>
        <v>6.4622933513918799</v>
      </c>
      <c r="Q557" s="33">
        <f t="shared" si="35"/>
        <v>13.65513519086416</v>
      </c>
    </row>
    <row r="558" spans="1:17" ht="21.25" customHeight="1" x14ac:dyDescent="0.15">
      <c r="A558" s="44" t="s">
        <v>687</v>
      </c>
      <c r="B558" s="45" t="s">
        <v>65</v>
      </c>
      <c r="C558" s="45" t="s">
        <v>60</v>
      </c>
      <c r="D558" s="17">
        <v>35</v>
      </c>
      <c r="E558" s="17">
        <v>3</v>
      </c>
      <c r="F558" s="17">
        <v>3</v>
      </c>
      <c r="G558" s="17">
        <v>6</v>
      </c>
      <c r="H558" s="33"/>
      <c r="I558" s="42">
        <f>VLOOKUP($A558,Skaters!$A1:$L623,7,FALSE)</f>
        <v>44</v>
      </c>
      <c r="J558" s="33">
        <f>VLOOKUP($A558,Skaters!$A1:$L623,10,FALSE)</f>
        <v>3.2501438465440402</v>
      </c>
      <c r="K558" s="33">
        <f>VLOOKUP($A558,Skaters!$A1:$L623,11,FALSE)</f>
        <v>4.3913613438971604</v>
      </c>
      <c r="L558" s="33">
        <f>VLOOKUP($A558,Skaters!$A1:$L623,12,FALSE)</f>
        <v>7.6415051904412303</v>
      </c>
      <c r="M558" s="33"/>
      <c r="N558" s="17">
        <f t="shared" si="32"/>
        <v>79</v>
      </c>
      <c r="O558" s="33">
        <f t="shared" si="33"/>
        <v>6.2501438465440398</v>
      </c>
      <c r="P558" s="33">
        <f t="shared" si="34"/>
        <v>7.3913613438971604</v>
      </c>
      <c r="Q558" s="33">
        <f t="shared" si="35"/>
        <v>13.641505190441229</v>
      </c>
    </row>
    <row r="559" spans="1:17" ht="21.25" customHeight="1" x14ac:dyDescent="0.2">
      <c r="A559" s="47" t="s">
        <v>626</v>
      </c>
      <c r="B559" s="38" t="s">
        <v>138</v>
      </c>
      <c r="C559" s="38" t="s">
        <v>84</v>
      </c>
      <c r="D559" s="17">
        <v>20</v>
      </c>
      <c r="E559" s="17">
        <v>0</v>
      </c>
      <c r="F559" s="17">
        <v>5</v>
      </c>
      <c r="G559" s="17">
        <v>5</v>
      </c>
      <c r="H559" s="33"/>
      <c r="I559" s="42">
        <f>VLOOKUP($A559,Skaters!$A1:$L623,7,FALSE)</f>
        <v>43</v>
      </c>
      <c r="J559" s="33">
        <f>VLOOKUP($A559,Skaters!$A1:$L623,10,FALSE)</f>
        <v>1.24236052546649</v>
      </c>
      <c r="K559" s="33">
        <f>VLOOKUP($A559,Skaters!$A1:$L623,11,FALSE)</f>
        <v>7.3332248701009197</v>
      </c>
      <c r="L559" s="33">
        <f>VLOOKUP($A559,Skaters!$A1:$L623,12,FALSE)</f>
        <v>8.5755853955674208</v>
      </c>
      <c r="M559" s="33"/>
      <c r="N559" s="17">
        <f t="shared" si="32"/>
        <v>63</v>
      </c>
      <c r="O559" s="33">
        <f t="shared" si="33"/>
        <v>1.24236052546649</v>
      </c>
      <c r="P559" s="33">
        <f t="shared" si="34"/>
        <v>12.333224870100921</v>
      </c>
      <c r="Q559" s="33">
        <f t="shared" si="35"/>
        <v>13.575585395567421</v>
      </c>
    </row>
    <row r="560" spans="1:17" ht="21.25" customHeight="1" x14ac:dyDescent="0.15">
      <c r="A560" s="44" t="s">
        <v>655</v>
      </c>
      <c r="B560" s="45" t="s">
        <v>153</v>
      </c>
      <c r="C560" s="45" t="s">
        <v>84</v>
      </c>
      <c r="D560" s="17">
        <v>35</v>
      </c>
      <c r="E560" s="17">
        <v>1</v>
      </c>
      <c r="F560" s="17">
        <v>5</v>
      </c>
      <c r="G560" s="17">
        <v>6</v>
      </c>
      <c r="H560" s="33"/>
      <c r="I560" s="42">
        <f>VLOOKUP($A560,Skaters!$A1:$L623,7,FALSE)</f>
        <v>40</v>
      </c>
      <c r="J560" s="33">
        <f>VLOOKUP($A560,Skaters!$A1:$L623,10,FALSE)</f>
        <v>1.69738682014836</v>
      </c>
      <c r="K560" s="33">
        <f>VLOOKUP($A560,Skaters!$A1:$L623,11,FALSE)</f>
        <v>5.8349374491640802</v>
      </c>
      <c r="L560" s="33">
        <f>VLOOKUP($A560,Skaters!$A1:$L623,12,FALSE)</f>
        <v>7.5323242693124799</v>
      </c>
      <c r="M560" s="33"/>
      <c r="N560" s="17">
        <f t="shared" si="32"/>
        <v>75</v>
      </c>
      <c r="O560" s="33">
        <f t="shared" si="33"/>
        <v>2.6973868201483597</v>
      </c>
      <c r="P560" s="33">
        <f t="shared" si="34"/>
        <v>10.83493744916408</v>
      </c>
      <c r="Q560" s="33">
        <f t="shared" si="35"/>
        <v>13.532324269312479</v>
      </c>
    </row>
    <row r="561" spans="1:17" ht="21.25" customHeight="1" x14ac:dyDescent="0.15">
      <c r="A561" s="37" t="s">
        <v>650</v>
      </c>
      <c r="B561" s="38" t="s">
        <v>58</v>
      </c>
      <c r="C561" s="38" t="s">
        <v>73</v>
      </c>
      <c r="D561" s="17">
        <v>20</v>
      </c>
      <c r="E561" s="17">
        <v>4</v>
      </c>
      <c r="F561" s="17">
        <v>1</v>
      </c>
      <c r="G561" s="17">
        <v>5</v>
      </c>
      <c r="H561" s="33"/>
      <c r="I561" s="42">
        <f>VLOOKUP($A561,Skaters!$A1:$L623,7,FALSE)</f>
        <v>45</v>
      </c>
      <c r="J561" s="33">
        <f>VLOOKUP($A561,Skaters!$A1:$L623,10,FALSE)</f>
        <v>4.9918023546121404</v>
      </c>
      <c r="K561" s="33">
        <f>VLOOKUP($A561,Skaters!$A1:$L623,11,FALSE)</f>
        <v>3.5153280007664098</v>
      </c>
      <c r="L561" s="33">
        <f>VLOOKUP($A561,Skaters!$A1:$L623,12,FALSE)</f>
        <v>8.5071303553785302</v>
      </c>
      <c r="M561" s="33"/>
      <c r="N561" s="17">
        <f t="shared" si="32"/>
        <v>65</v>
      </c>
      <c r="O561" s="33">
        <f t="shared" si="33"/>
        <v>8.9918023546121404</v>
      </c>
      <c r="P561" s="33">
        <f t="shared" si="34"/>
        <v>4.5153280007664094</v>
      </c>
      <c r="Q561" s="33">
        <f t="shared" si="35"/>
        <v>13.50713035537853</v>
      </c>
    </row>
    <row r="562" spans="1:17" ht="21.25" customHeight="1" x14ac:dyDescent="0.15">
      <c r="A562" s="44" t="s">
        <v>624</v>
      </c>
      <c r="B562" s="45" t="s">
        <v>58</v>
      </c>
      <c r="C562" s="45" t="s">
        <v>59</v>
      </c>
      <c r="D562" s="17">
        <v>33</v>
      </c>
      <c r="E562" s="17">
        <v>2</v>
      </c>
      <c r="F562" s="17">
        <v>1</v>
      </c>
      <c r="G562" s="17">
        <v>3</v>
      </c>
      <c r="H562" s="33"/>
      <c r="I562" s="42">
        <f>VLOOKUP($A562,Skaters!$A1:$L623,7,FALSE)</f>
        <v>45</v>
      </c>
      <c r="J562" s="33">
        <f>VLOOKUP($A562,Skaters!$A1:$L623,10,FALSE)</f>
        <v>3.5593102531771699</v>
      </c>
      <c r="K562" s="33">
        <f>VLOOKUP($A562,Skaters!$A1:$L623,11,FALSE)</f>
        <v>6.84325915362027</v>
      </c>
      <c r="L562" s="33">
        <f>VLOOKUP($A562,Skaters!$A1:$L623,12,FALSE)</f>
        <v>10.4025694067975</v>
      </c>
      <c r="M562" s="33"/>
      <c r="N562" s="17">
        <f t="shared" si="32"/>
        <v>78</v>
      </c>
      <c r="O562" s="33">
        <f t="shared" si="33"/>
        <v>5.5593102531771699</v>
      </c>
      <c r="P562" s="33">
        <f t="shared" si="34"/>
        <v>7.84325915362027</v>
      </c>
      <c r="Q562" s="33">
        <f t="shared" si="35"/>
        <v>13.4025694067975</v>
      </c>
    </row>
    <row r="563" spans="1:17" ht="21.25" customHeight="1" x14ac:dyDescent="0.15">
      <c r="A563" s="44" t="s">
        <v>635</v>
      </c>
      <c r="B563" s="48" t="s">
        <v>83</v>
      </c>
      <c r="C563" s="48" t="s">
        <v>59</v>
      </c>
      <c r="D563" s="17">
        <v>20</v>
      </c>
      <c r="E563" s="17">
        <v>1</v>
      </c>
      <c r="F563" s="17">
        <v>3</v>
      </c>
      <c r="G563" s="17">
        <v>4</v>
      </c>
      <c r="H563" s="33"/>
      <c r="I563" s="42">
        <f>VLOOKUP($A563,Skaters!$A1:$L623,7,FALSE)</f>
        <v>41</v>
      </c>
      <c r="J563" s="33">
        <f>VLOOKUP($A563,Skaters!$A1:$L623,10,FALSE)</f>
        <v>3.2925990116673902</v>
      </c>
      <c r="K563" s="33">
        <f>VLOOKUP($A563,Skaters!$A1:$L623,11,FALSE)</f>
        <v>6.0867399127581603</v>
      </c>
      <c r="L563" s="33">
        <f>VLOOKUP($A563,Skaters!$A1:$L623,12,FALSE)</f>
        <v>9.3793389244255803</v>
      </c>
      <c r="M563" s="33"/>
      <c r="N563" s="17">
        <f t="shared" si="32"/>
        <v>61</v>
      </c>
      <c r="O563" s="33">
        <f t="shared" si="33"/>
        <v>4.2925990116673898</v>
      </c>
      <c r="P563" s="33">
        <f t="shared" si="34"/>
        <v>9.0867399127581603</v>
      </c>
      <c r="Q563" s="33">
        <f t="shared" si="35"/>
        <v>13.37933892442558</v>
      </c>
    </row>
    <row r="564" spans="1:17" ht="21.25" customHeight="1" x14ac:dyDescent="0.15">
      <c r="A564" s="44" t="s">
        <v>640</v>
      </c>
      <c r="B564" s="45" t="s">
        <v>58</v>
      </c>
      <c r="C564" s="45" t="s">
        <v>59</v>
      </c>
      <c r="D564" s="17">
        <v>22</v>
      </c>
      <c r="E564" s="17">
        <v>1</v>
      </c>
      <c r="F564" s="17">
        <v>3</v>
      </c>
      <c r="G564" s="17">
        <v>4</v>
      </c>
      <c r="H564" s="33"/>
      <c r="I564" s="42">
        <f>VLOOKUP($A564,Skaters!$A1:$L623,7,FALSE)</f>
        <v>45</v>
      </c>
      <c r="J564" s="33">
        <f>VLOOKUP($A564,Skaters!$A1:$L623,10,FALSE)</f>
        <v>3.1490924158095202</v>
      </c>
      <c r="K564" s="33">
        <f>VLOOKUP($A564,Skaters!$A1:$L623,11,FALSE)</f>
        <v>6.1293873303473401</v>
      </c>
      <c r="L564" s="33">
        <f>VLOOKUP($A564,Skaters!$A1:$L623,12,FALSE)</f>
        <v>9.2784797461568296</v>
      </c>
      <c r="M564" s="33"/>
      <c r="N564" s="17">
        <f t="shared" si="32"/>
        <v>67</v>
      </c>
      <c r="O564" s="33">
        <f t="shared" si="33"/>
        <v>4.1490924158095197</v>
      </c>
      <c r="P564" s="33">
        <f t="shared" si="34"/>
        <v>9.1293873303473401</v>
      </c>
      <c r="Q564" s="33">
        <f t="shared" si="35"/>
        <v>13.27847974615683</v>
      </c>
    </row>
    <row r="565" spans="1:17" ht="21.25" customHeight="1" x14ac:dyDescent="0.15">
      <c r="A565" s="44" t="s">
        <v>442</v>
      </c>
      <c r="B565" s="45" t="s">
        <v>135</v>
      </c>
      <c r="C565" s="45" t="s">
        <v>59</v>
      </c>
      <c r="D565" s="17">
        <v>2</v>
      </c>
      <c r="E565" s="17">
        <v>0</v>
      </c>
      <c r="F565" s="17">
        <v>0</v>
      </c>
      <c r="G565" s="17">
        <v>0</v>
      </c>
      <c r="H565" s="33"/>
      <c r="I565" s="42">
        <f>VLOOKUP($A565,Skaters!$A1:$L623,7,FALSE)</f>
        <v>40</v>
      </c>
      <c r="J565" s="33">
        <f>VLOOKUP($A565,Skaters!$A1:$L623,10,FALSE)</f>
        <v>5.0857471666508003</v>
      </c>
      <c r="K565" s="33">
        <f>VLOOKUP($A565,Skaters!$A1:$L623,11,FALSE)</f>
        <v>8.1636406148092799</v>
      </c>
      <c r="L565" s="33">
        <f>VLOOKUP($A565,Skaters!$A1:$L623,12,FALSE)</f>
        <v>13.249387781460101</v>
      </c>
      <c r="M565" s="33"/>
      <c r="N565" s="17">
        <f t="shared" si="32"/>
        <v>42</v>
      </c>
      <c r="O565" s="33">
        <f t="shared" si="33"/>
        <v>5.0857471666508003</v>
      </c>
      <c r="P565" s="33">
        <f t="shared" si="34"/>
        <v>8.1636406148092799</v>
      </c>
      <c r="Q565" s="33">
        <f t="shared" si="35"/>
        <v>13.249387781460101</v>
      </c>
    </row>
    <row r="566" spans="1:17" ht="21.25" customHeight="1" x14ac:dyDescent="0.15">
      <c r="A566" s="37" t="s">
        <v>683</v>
      </c>
      <c r="B566" s="38" t="s">
        <v>100</v>
      </c>
      <c r="C566" s="38" t="s">
        <v>84</v>
      </c>
      <c r="D566" s="17">
        <v>35</v>
      </c>
      <c r="E566" s="17">
        <v>0</v>
      </c>
      <c r="F566" s="17">
        <v>7</v>
      </c>
      <c r="G566" s="17">
        <v>7</v>
      </c>
      <c r="H566" s="33"/>
      <c r="I566" s="42">
        <f>VLOOKUP($A566,Skaters!$A1:$L623,7,FALSE)</f>
        <v>40</v>
      </c>
      <c r="J566" s="33">
        <f>VLOOKUP($A566,Skaters!$A1:$L623,10,FALSE)</f>
        <v>0.90784268108407995</v>
      </c>
      <c r="K566" s="33">
        <f>VLOOKUP($A566,Skaters!$A1:$L623,11,FALSE)</f>
        <v>5.3125795283904003</v>
      </c>
      <c r="L566" s="33">
        <f>VLOOKUP($A566,Skaters!$A1:$L623,12,FALSE)</f>
        <v>6.2204222094744397</v>
      </c>
      <c r="M566" s="33"/>
      <c r="N566" s="17">
        <f t="shared" si="32"/>
        <v>75</v>
      </c>
      <c r="O566" s="33">
        <f t="shared" si="33"/>
        <v>0.90784268108407995</v>
      </c>
      <c r="P566" s="33">
        <f t="shared" si="34"/>
        <v>12.312579528390401</v>
      </c>
      <c r="Q566" s="33">
        <f t="shared" si="35"/>
        <v>13.220422209474439</v>
      </c>
    </row>
    <row r="567" spans="1:17" ht="21.25" customHeight="1" x14ac:dyDescent="0.15">
      <c r="A567" s="44" t="s">
        <v>642</v>
      </c>
      <c r="B567" s="45" t="s">
        <v>163</v>
      </c>
      <c r="C567" s="45" t="s">
        <v>66</v>
      </c>
      <c r="D567" s="17">
        <v>33</v>
      </c>
      <c r="E567" s="17">
        <v>3</v>
      </c>
      <c r="F567" s="17">
        <v>2</v>
      </c>
      <c r="G567" s="17">
        <v>5</v>
      </c>
      <c r="H567" s="33"/>
      <c r="I567" s="42">
        <f>VLOOKUP($A567,Skaters!$A1:$L623,7,FALSE)</f>
        <v>42</v>
      </c>
      <c r="J567" s="33">
        <f>VLOOKUP($A567,Skaters!$A1:$L623,10,FALSE)</f>
        <v>3.9894998661602799</v>
      </c>
      <c r="K567" s="33">
        <f>VLOOKUP($A567,Skaters!$A1:$L623,11,FALSE)</f>
        <v>4.1576198622936902</v>
      </c>
      <c r="L567" s="33">
        <f>VLOOKUP($A567,Skaters!$A1:$L623,12,FALSE)</f>
        <v>8.1471197284539691</v>
      </c>
      <c r="M567" s="33"/>
      <c r="N567" s="17">
        <f t="shared" si="32"/>
        <v>75</v>
      </c>
      <c r="O567" s="33">
        <f t="shared" si="33"/>
        <v>6.9894998661602799</v>
      </c>
      <c r="P567" s="33">
        <f t="shared" si="34"/>
        <v>6.1576198622936902</v>
      </c>
      <c r="Q567" s="33">
        <f t="shared" si="35"/>
        <v>13.147119728453969</v>
      </c>
    </row>
    <row r="568" spans="1:17" ht="21.25" customHeight="1" x14ac:dyDescent="0.2">
      <c r="A568" s="47" t="s">
        <v>663</v>
      </c>
      <c r="B568" s="38" t="s">
        <v>153</v>
      </c>
      <c r="C568" s="38" t="s">
        <v>84</v>
      </c>
      <c r="D568" s="17">
        <v>33</v>
      </c>
      <c r="E568" s="17">
        <v>0</v>
      </c>
      <c r="F568" s="17">
        <v>6</v>
      </c>
      <c r="G568" s="17">
        <v>6</v>
      </c>
      <c r="H568" s="33"/>
      <c r="I568" s="42">
        <f>VLOOKUP($A568,Skaters!$A1:$L623,7,FALSE)</f>
        <v>40</v>
      </c>
      <c r="J568" s="33">
        <f>VLOOKUP($A568,Skaters!$A1:$L623,10,FALSE)</f>
        <v>0.498321822361116</v>
      </c>
      <c r="K568" s="33">
        <f>VLOOKUP($A568,Skaters!$A1:$L623,11,FALSE)</f>
        <v>6.6384859362533604</v>
      </c>
      <c r="L568" s="33">
        <f>VLOOKUP($A568,Skaters!$A1:$L623,12,FALSE)</f>
        <v>7.1368077586144798</v>
      </c>
      <c r="M568" s="33"/>
      <c r="N568" s="17">
        <f t="shared" si="32"/>
        <v>73</v>
      </c>
      <c r="O568" s="33">
        <f t="shared" si="33"/>
        <v>0.498321822361116</v>
      </c>
      <c r="P568" s="33">
        <f t="shared" si="34"/>
        <v>12.63848593625336</v>
      </c>
      <c r="Q568" s="33">
        <f t="shared" si="35"/>
        <v>13.136807758614481</v>
      </c>
    </row>
    <row r="569" spans="1:17" ht="21.25" customHeight="1" x14ac:dyDescent="0.2">
      <c r="A569" s="47" t="s">
        <v>606</v>
      </c>
      <c r="B569" s="38" t="s">
        <v>98</v>
      </c>
      <c r="C569" s="38" t="s">
        <v>103</v>
      </c>
      <c r="D569" s="17">
        <v>24</v>
      </c>
      <c r="E569" s="17">
        <v>1</v>
      </c>
      <c r="F569" s="17">
        <v>2</v>
      </c>
      <c r="G569" s="17">
        <v>3</v>
      </c>
      <c r="H569" s="33"/>
      <c r="I569" s="42">
        <f>VLOOKUP($A569,Skaters!$A1:$L623,7,FALSE)</f>
        <v>47</v>
      </c>
      <c r="J569" s="33">
        <f>VLOOKUP($A569,Skaters!$A1:$L623,10,FALSE)</f>
        <v>4.2712258296329297</v>
      </c>
      <c r="K569" s="33">
        <f>VLOOKUP($A569,Skaters!$A1:$L623,11,FALSE)</f>
        <v>5.7864943378969498</v>
      </c>
      <c r="L569" s="33">
        <f>VLOOKUP($A569,Skaters!$A1:$L623,12,FALSE)</f>
        <v>10.057720167529901</v>
      </c>
      <c r="M569" s="33"/>
      <c r="N569" s="17">
        <f t="shared" si="32"/>
        <v>71</v>
      </c>
      <c r="O569" s="33">
        <f t="shared" si="33"/>
        <v>5.2712258296329297</v>
      </c>
      <c r="P569" s="33">
        <f t="shared" si="34"/>
        <v>7.7864943378969498</v>
      </c>
      <c r="Q569" s="33">
        <f t="shared" si="35"/>
        <v>13.057720167529901</v>
      </c>
    </row>
    <row r="570" spans="1:17" ht="21.25" customHeight="1" x14ac:dyDescent="0.15">
      <c r="A570" s="44" t="s">
        <v>656</v>
      </c>
      <c r="B570" s="45" t="s">
        <v>69</v>
      </c>
      <c r="C570" s="45" t="s">
        <v>60</v>
      </c>
      <c r="D570" s="17">
        <v>24</v>
      </c>
      <c r="E570" s="17">
        <v>2</v>
      </c>
      <c r="F570" s="17">
        <v>3</v>
      </c>
      <c r="G570" s="17">
        <v>5</v>
      </c>
      <c r="H570" s="33"/>
      <c r="I570" s="42">
        <f>VLOOKUP($A570,Skaters!$A1:$L623,7,FALSE)</f>
        <v>44</v>
      </c>
      <c r="J570" s="33">
        <f>VLOOKUP($A570,Skaters!$A1:$L623,10,FALSE)</f>
        <v>4.0023021819421496</v>
      </c>
      <c r="K570" s="33">
        <f>VLOOKUP($A570,Skaters!$A1:$L623,11,FALSE)</f>
        <v>3.9977752035437701</v>
      </c>
      <c r="L570" s="33">
        <f>VLOOKUP($A570,Skaters!$A1:$L623,12,FALSE)</f>
        <v>8.0000773854858593</v>
      </c>
      <c r="M570" s="33"/>
      <c r="N570" s="17">
        <f t="shared" si="32"/>
        <v>68</v>
      </c>
      <c r="O570" s="33">
        <f t="shared" si="33"/>
        <v>6.0023021819421496</v>
      </c>
      <c r="P570" s="33">
        <f t="shared" si="34"/>
        <v>6.9977752035437701</v>
      </c>
      <c r="Q570" s="33">
        <f t="shared" si="35"/>
        <v>13.000077385485859</v>
      </c>
    </row>
    <row r="571" spans="1:17" ht="21.25" customHeight="1" x14ac:dyDescent="0.15">
      <c r="A571" s="37" t="s">
        <v>667</v>
      </c>
      <c r="B571" s="38" t="s">
        <v>95</v>
      </c>
      <c r="C571" s="38" t="s">
        <v>59</v>
      </c>
      <c r="D571" s="17">
        <v>22</v>
      </c>
      <c r="E571" s="17">
        <v>1</v>
      </c>
      <c r="F571" s="17">
        <v>3</v>
      </c>
      <c r="G571" s="17">
        <v>4</v>
      </c>
      <c r="H571" s="33"/>
      <c r="I571" s="42">
        <f>VLOOKUP($A571,Skaters!$A1:$L623,7,FALSE)</f>
        <v>40</v>
      </c>
      <c r="J571" s="33">
        <f>VLOOKUP($A571,Skaters!$A1:$L623,10,FALSE)</f>
        <v>3.8593268460717498</v>
      </c>
      <c r="K571" s="33">
        <f>VLOOKUP($A571,Skaters!$A1:$L623,11,FALSE)</f>
        <v>5.13463022236688</v>
      </c>
      <c r="L571" s="33">
        <f>VLOOKUP($A571,Skaters!$A1:$L623,12,FALSE)</f>
        <v>8.9939570684386396</v>
      </c>
      <c r="M571" s="33"/>
      <c r="N571" s="17">
        <f t="shared" si="32"/>
        <v>62</v>
      </c>
      <c r="O571" s="33">
        <f t="shared" si="33"/>
        <v>4.8593268460717498</v>
      </c>
      <c r="P571" s="33">
        <f t="shared" si="34"/>
        <v>8.13463022236688</v>
      </c>
      <c r="Q571" s="33">
        <f t="shared" si="35"/>
        <v>12.99395706843864</v>
      </c>
    </row>
    <row r="572" spans="1:17" ht="21.25" customHeight="1" x14ac:dyDescent="0.2">
      <c r="A572" s="47" t="s">
        <v>674</v>
      </c>
      <c r="B572" s="38" t="s">
        <v>153</v>
      </c>
      <c r="C572" s="38" t="s">
        <v>103</v>
      </c>
      <c r="D572" s="17">
        <v>22</v>
      </c>
      <c r="E572" s="17">
        <v>2</v>
      </c>
      <c r="F572" s="17">
        <v>2</v>
      </c>
      <c r="G572" s="17">
        <v>4</v>
      </c>
      <c r="H572" s="33"/>
      <c r="I572" s="42">
        <f>VLOOKUP($A572,Skaters!$A1:$L623,7,FALSE)</f>
        <v>40</v>
      </c>
      <c r="J572" s="33">
        <f>VLOOKUP($A572,Skaters!$A1:$L623,10,FALSE)</f>
        <v>3.1560538697462799</v>
      </c>
      <c r="K572" s="33">
        <f>VLOOKUP($A572,Skaters!$A1:$L623,11,FALSE)</f>
        <v>5.7442749194341998</v>
      </c>
      <c r="L572" s="33">
        <f>VLOOKUP($A572,Skaters!$A1:$L623,12,FALSE)</f>
        <v>8.9003287891804401</v>
      </c>
      <c r="M572" s="33"/>
      <c r="N572" s="17">
        <f t="shared" si="32"/>
        <v>62</v>
      </c>
      <c r="O572" s="33">
        <f t="shared" si="33"/>
        <v>5.1560538697462803</v>
      </c>
      <c r="P572" s="33">
        <f t="shared" si="34"/>
        <v>7.7442749194341998</v>
      </c>
      <c r="Q572" s="33">
        <f t="shared" si="35"/>
        <v>12.90032878918044</v>
      </c>
    </row>
    <row r="573" spans="1:17" ht="21.25" customHeight="1" x14ac:dyDescent="0.2">
      <c r="A573" s="47" t="s">
        <v>660</v>
      </c>
      <c r="B573" s="38" t="s">
        <v>61</v>
      </c>
      <c r="C573" s="38" t="s">
        <v>73</v>
      </c>
      <c r="D573" s="17">
        <v>32</v>
      </c>
      <c r="E573" s="17">
        <v>4</v>
      </c>
      <c r="F573" s="17">
        <v>2</v>
      </c>
      <c r="G573" s="17">
        <v>6</v>
      </c>
      <c r="H573" s="33"/>
      <c r="I573" s="42">
        <f>VLOOKUP($A573,Skaters!$A1:$L623,7,FALSE)</f>
        <v>43</v>
      </c>
      <c r="J573" s="33">
        <f>VLOOKUP($A573,Skaters!$A1:$L623,10,FALSE)</f>
        <v>3.4830365275962398</v>
      </c>
      <c r="K573" s="33">
        <f>VLOOKUP($A573,Skaters!$A1:$L623,11,FALSE)</f>
        <v>3.21458013463808</v>
      </c>
      <c r="L573" s="33">
        <f>VLOOKUP($A573,Skaters!$A1:$L623,12,FALSE)</f>
        <v>6.6976166622343198</v>
      </c>
      <c r="M573" s="33"/>
      <c r="N573" s="17">
        <f t="shared" si="32"/>
        <v>75</v>
      </c>
      <c r="O573" s="33">
        <f t="shared" si="33"/>
        <v>7.4830365275962398</v>
      </c>
      <c r="P573" s="33">
        <f t="shared" si="34"/>
        <v>5.21458013463808</v>
      </c>
      <c r="Q573" s="33">
        <f t="shared" si="35"/>
        <v>12.697616662234321</v>
      </c>
    </row>
    <row r="574" spans="1:17" ht="21.25" customHeight="1" x14ac:dyDescent="0.2">
      <c r="A574" s="47" t="s">
        <v>680</v>
      </c>
      <c r="B574" s="38" t="s">
        <v>122</v>
      </c>
      <c r="C574" s="38" t="s">
        <v>59</v>
      </c>
      <c r="D574" s="17">
        <v>27</v>
      </c>
      <c r="E574" s="17">
        <v>2</v>
      </c>
      <c r="F574" s="17">
        <v>3</v>
      </c>
      <c r="G574" s="17">
        <v>5</v>
      </c>
      <c r="H574" s="33"/>
      <c r="I574" s="42">
        <f>VLOOKUP($A574,Skaters!$A1:$L623,7,FALSE)</f>
        <v>41</v>
      </c>
      <c r="J574" s="33">
        <f>VLOOKUP($A574,Skaters!$A1:$L623,10,FALSE)</f>
        <v>3.12375418168791</v>
      </c>
      <c r="K574" s="33">
        <f>VLOOKUP($A574,Skaters!$A1:$L623,11,FALSE)</f>
        <v>4.5629370423438402</v>
      </c>
      <c r="L574" s="33">
        <f>VLOOKUP($A574,Skaters!$A1:$L623,12,FALSE)</f>
        <v>7.6866912240317502</v>
      </c>
      <c r="M574" s="33"/>
      <c r="N574" s="17">
        <f t="shared" si="32"/>
        <v>68</v>
      </c>
      <c r="O574" s="33">
        <f t="shared" si="33"/>
        <v>5.12375418168791</v>
      </c>
      <c r="P574" s="33">
        <f t="shared" si="34"/>
        <v>7.5629370423438402</v>
      </c>
      <c r="Q574" s="33">
        <f t="shared" si="35"/>
        <v>12.686691224031751</v>
      </c>
    </row>
    <row r="575" spans="1:17" ht="21.25" customHeight="1" x14ac:dyDescent="0.2">
      <c r="A575" s="47" t="s">
        <v>676</v>
      </c>
      <c r="B575" s="38" t="s">
        <v>135</v>
      </c>
      <c r="C575" s="38" t="s">
        <v>84</v>
      </c>
      <c r="D575" s="17">
        <v>42</v>
      </c>
      <c r="E575" s="17">
        <v>0</v>
      </c>
      <c r="F575" s="17">
        <v>6</v>
      </c>
      <c r="G575" s="17">
        <v>6</v>
      </c>
      <c r="H575" s="33"/>
      <c r="I575" s="42">
        <f>VLOOKUP($A575,Skaters!$A1:$L623,7,FALSE)</f>
        <v>40</v>
      </c>
      <c r="J575" s="33">
        <f>VLOOKUP($A575,Skaters!$A1:$L623,10,FALSE)</f>
        <v>0.83856558404469195</v>
      </c>
      <c r="K575" s="33">
        <f>VLOOKUP($A575,Skaters!$A1:$L623,11,FALSE)</f>
        <v>5.8187573207681602</v>
      </c>
      <c r="L575" s="33">
        <f>VLOOKUP($A575,Skaters!$A1:$L623,12,FALSE)</f>
        <v>6.6573229048128404</v>
      </c>
      <c r="M575" s="33"/>
      <c r="N575" s="17">
        <f t="shared" si="32"/>
        <v>82</v>
      </c>
      <c r="O575" s="33">
        <f t="shared" si="33"/>
        <v>0.83856558404469195</v>
      </c>
      <c r="P575" s="33">
        <f t="shared" si="34"/>
        <v>11.81875732076816</v>
      </c>
      <c r="Q575" s="33">
        <f t="shared" si="35"/>
        <v>12.65732290481284</v>
      </c>
    </row>
    <row r="576" spans="1:17" ht="21.25" customHeight="1" x14ac:dyDescent="0.2">
      <c r="A576" s="47" t="s">
        <v>688</v>
      </c>
      <c r="B576" s="38" t="s">
        <v>70</v>
      </c>
      <c r="C576" s="38" t="s">
        <v>66</v>
      </c>
      <c r="D576" s="17">
        <v>33</v>
      </c>
      <c r="E576" s="17">
        <v>2</v>
      </c>
      <c r="F576" s="17">
        <v>4</v>
      </c>
      <c r="G576" s="17">
        <v>6</v>
      </c>
      <c r="H576" s="33"/>
      <c r="I576" s="42">
        <f>VLOOKUP($A576,Skaters!$A1:$L623,7,FALSE)</f>
        <v>39</v>
      </c>
      <c r="J576" s="33">
        <f>VLOOKUP($A576,Skaters!$A1:$L623,10,FALSE)</f>
        <v>2.4777779807933999</v>
      </c>
      <c r="K576" s="33">
        <f>VLOOKUP($A576,Skaters!$A1:$L623,11,FALSE)</f>
        <v>4.1542805212501301</v>
      </c>
      <c r="L576" s="33">
        <f>VLOOKUP($A576,Skaters!$A1:$L623,12,FALSE)</f>
        <v>6.6320585020435203</v>
      </c>
      <c r="M576" s="33"/>
      <c r="N576" s="17">
        <f t="shared" si="32"/>
        <v>72</v>
      </c>
      <c r="O576" s="33">
        <f t="shared" si="33"/>
        <v>4.4777779807933999</v>
      </c>
      <c r="P576" s="33">
        <f t="shared" si="34"/>
        <v>8.1542805212501293</v>
      </c>
      <c r="Q576" s="33">
        <f t="shared" si="35"/>
        <v>12.63205850204352</v>
      </c>
    </row>
    <row r="577" spans="1:17" ht="21.25" customHeight="1" x14ac:dyDescent="0.15">
      <c r="A577" s="37" t="s">
        <v>651</v>
      </c>
      <c r="B577" s="38" t="s">
        <v>186</v>
      </c>
      <c r="C577" s="38" t="s">
        <v>84</v>
      </c>
      <c r="D577" s="17">
        <v>32</v>
      </c>
      <c r="E577" s="17">
        <v>1</v>
      </c>
      <c r="F577" s="17">
        <v>4</v>
      </c>
      <c r="G577" s="17">
        <v>5</v>
      </c>
      <c r="H577" s="33"/>
      <c r="I577" s="42">
        <f>VLOOKUP($A577,Skaters!$A1:$L623,7,FALSE)</f>
        <v>41</v>
      </c>
      <c r="J577" s="33">
        <f>VLOOKUP($A577,Skaters!$A1:$L623,10,FALSE)</f>
        <v>1.5246538776716501</v>
      </c>
      <c r="K577" s="33">
        <f>VLOOKUP($A577,Skaters!$A1:$L623,11,FALSE)</f>
        <v>5.8900875312134104</v>
      </c>
      <c r="L577" s="33">
        <f>VLOOKUP($A577,Skaters!$A1:$L623,12,FALSE)</f>
        <v>7.4147414088850603</v>
      </c>
      <c r="M577" s="33"/>
      <c r="N577" s="17">
        <f t="shared" si="32"/>
        <v>73</v>
      </c>
      <c r="O577" s="33">
        <f t="shared" si="33"/>
        <v>2.5246538776716498</v>
      </c>
      <c r="P577" s="33">
        <f t="shared" si="34"/>
        <v>9.8900875312134104</v>
      </c>
      <c r="Q577" s="33">
        <f t="shared" si="35"/>
        <v>12.41474140888506</v>
      </c>
    </row>
    <row r="578" spans="1:17" ht="21.25" customHeight="1" x14ac:dyDescent="0.15">
      <c r="A578" s="44" t="s">
        <v>666</v>
      </c>
      <c r="B578" s="48" t="s">
        <v>61</v>
      </c>
      <c r="C578" s="48" t="s">
        <v>84</v>
      </c>
      <c r="D578" s="17">
        <v>21</v>
      </c>
      <c r="E578" s="17">
        <v>0</v>
      </c>
      <c r="F578" s="17">
        <v>4</v>
      </c>
      <c r="G578" s="17">
        <v>4</v>
      </c>
      <c r="H578" s="33"/>
      <c r="I578" s="42">
        <f>VLOOKUP($A578,Skaters!$A1:$L623,7,FALSE)</f>
        <v>43</v>
      </c>
      <c r="J578" s="33">
        <f>VLOOKUP($A578,Skaters!$A1:$L623,10,FALSE)</f>
        <v>0.69298857338453201</v>
      </c>
      <c r="K578" s="33">
        <f>VLOOKUP($A578,Skaters!$A1:$L623,11,FALSE)</f>
        <v>7.6541778439911097</v>
      </c>
      <c r="L578" s="33">
        <f>VLOOKUP($A578,Skaters!$A1:$L623,12,FALSE)</f>
        <v>8.3471664173756395</v>
      </c>
      <c r="M578" s="33"/>
      <c r="N578" s="17">
        <f t="shared" ref="N578:N625" si="36">I578+D578</f>
        <v>64</v>
      </c>
      <c r="O578" s="33">
        <f t="shared" ref="O578:O625" si="37">J578+E578</f>
        <v>0.69298857338453201</v>
      </c>
      <c r="P578" s="33">
        <f t="shared" ref="P578:P625" si="38">K578+F578</f>
        <v>11.654177843991111</v>
      </c>
      <c r="Q578" s="33">
        <f t="shared" ref="Q578:Q625" si="39">L578+G578</f>
        <v>12.347166417375639</v>
      </c>
    </row>
    <row r="579" spans="1:17" ht="21.25" customHeight="1" x14ac:dyDescent="0.15">
      <c r="A579" s="37" t="s">
        <v>615</v>
      </c>
      <c r="B579" s="38" t="s">
        <v>81</v>
      </c>
      <c r="C579" s="38" t="s">
        <v>84</v>
      </c>
      <c r="D579" s="17">
        <v>23</v>
      </c>
      <c r="E579" s="17">
        <v>2</v>
      </c>
      <c r="F579" s="17">
        <v>2</v>
      </c>
      <c r="G579" s="17">
        <v>4</v>
      </c>
      <c r="H579" s="33"/>
      <c r="I579" s="42">
        <f>VLOOKUP($A579,Skaters!$A1:$L623,7,FALSE)</f>
        <v>44</v>
      </c>
      <c r="J579" s="33">
        <f>VLOOKUP($A579,Skaters!$A1:$L623,10,FALSE)</f>
        <v>3.30792102492049</v>
      </c>
      <c r="K579" s="33">
        <f>VLOOKUP($A579,Skaters!$A1:$L623,11,FALSE)</f>
        <v>5.0093745692471403</v>
      </c>
      <c r="L579" s="33">
        <f>VLOOKUP($A579,Skaters!$A1:$L623,12,FALSE)</f>
        <v>8.3172955941676907</v>
      </c>
      <c r="M579" s="33"/>
      <c r="N579" s="17">
        <f t="shared" si="36"/>
        <v>67</v>
      </c>
      <c r="O579" s="33">
        <f t="shared" si="37"/>
        <v>5.30792102492049</v>
      </c>
      <c r="P579" s="33">
        <f t="shared" si="38"/>
        <v>7.0093745692471403</v>
      </c>
      <c r="Q579" s="33">
        <f t="shared" si="39"/>
        <v>12.317295594167691</v>
      </c>
    </row>
    <row r="580" spans="1:17" ht="21.25" customHeight="1" x14ac:dyDescent="0.15">
      <c r="A580" s="44" t="s">
        <v>528</v>
      </c>
      <c r="B580" s="48" t="s">
        <v>74</v>
      </c>
      <c r="C580" s="48" t="s">
        <v>84</v>
      </c>
      <c r="D580" s="17">
        <v>37</v>
      </c>
      <c r="E580" s="17">
        <v>1</v>
      </c>
      <c r="F580" s="17">
        <v>3</v>
      </c>
      <c r="G580" s="17">
        <v>4</v>
      </c>
      <c r="H580" s="33"/>
      <c r="I580" s="42">
        <f>VLOOKUP($A580,Skaters!$A1:$L623,7,FALSE)</f>
        <v>41</v>
      </c>
      <c r="J580" s="33">
        <f>VLOOKUP($A580,Skaters!$A1:$L623,10,FALSE)</f>
        <v>1.54997227450607</v>
      </c>
      <c r="K580" s="33">
        <f>VLOOKUP($A580,Skaters!$A1:$L623,11,FALSE)</f>
        <v>6.6738702174373197</v>
      </c>
      <c r="L580" s="33">
        <f>VLOOKUP($A580,Skaters!$A1:$L623,12,FALSE)</f>
        <v>8.2238424919433406</v>
      </c>
      <c r="M580" s="33"/>
      <c r="N580" s="17">
        <f t="shared" si="36"/>
        <v>78</v>
      </c>
      <c r="O580" s="33">
        <f t="shared" si="37"/>
        <v>2.5499722745060698</v>
      </c>
      <c r="P580" s="33">
        <f t="shared" si="38"/>
        <v>9.6738702174373188</v>
      </c>
      <c r="Q580" s="33">
        <f t="shared" si="39"/>
        <v>12.223842491943341</v>
      </c>
    </row>
    <row r="581" spans="1:17" ht="21.25" customHeight="1" x14ac:dyDescent="0.15">
      <c r="A581" s="44" t="s">
        <v>658</v>
      </c>
      <c r="B581" s="45" t="s">
        <v>163</v>
      </c>
      <c r="C581" s="45" t="s">
        <v>84</v>
      </c>
      <c r="D581" s="17">
        <v>39</v>
      </c>
      <c r="E581" s="17">
        <v>0</v>
      </c>
      <c r="F581" s="17">
        <v>6</v>
      </c>
      <c r="G581" s="17">
        <v>6</v>
      </c>
      <c r="H581" s="33"/>
      <c r="I581" s="42">
        <f>VLOOKUP($A581,Skaters!$A1:$L623,7,FALSE)</f>
        <v>42</v>
      </c>
      <c r="J581" s="33">
        <f>VLOOKUP($A581,Skaters!$A1:$L623,10,FALSE)</f>
        <v>0.77379240734459198</v>
      </c>
      <c r="K581" s="33">
        <f>VLOOKUP($A581,Skaters!$A1:$L623,11,FALSE)</f>
        <v>5.2691240628547904</v>
      </c>
      <c r="L581" s="33">
        <f>VLOOKUP($A581,Skaters!$A1:$L623,12,FALSE)</f>
        <v>6.0429164701993896</v>
      </c>
      <c r="M581" s="33"/>
      <c r="N581" s="17">
        <f t="shared" si="36"/>
        <v>81</v>
      </c>
      <c r="O581" s="33">
        <f t="shared" si="37"/>
        <v>0.77379240734459198</v>
      </c>
      <c r="P581" s="33">
        <f t="shared" si="38"/>
        <v>11.26912406285479</v>
      </c>
      <c r="Q581" s="33">
        <f t="shared" si="39"/>
        <v>12.04291647019939</v>
      </c>
    </row>
    <row r="582" spans="1:17" ht="21.25" customHeight="1" x14ac:dyDescent="0.2">
      <c r="A582" s="47" t="s">
        <v>627</v>
      </c>
      <c r="B582" s="38" t="s">
        <v>74</v>
      </c>
      <c r="C582" s="38" t="s">
        <v>60</v>
      </c>
      <c r="D582" s="17">
        <v>27</v>
      </c>
      <c r="E582" s="17">
        <v>3</v>
      </c>
      <c r="F582" s="17">
        <v>0</v>
      </c>
      <c r="G582" s="17">
        <v>3</v>
      </c>
      <c r="H582" s="33"/>
      <c r="I582" s="42">
        <f>VLOOKUP($A582,Skaters!$A1:$L623,7,FALSE)</f>
        <v>41</v>
      </c>
      <c r="J582" s="33">
        <f>VLOOKUP($A582,Skaters!$A1:$L623,10,FALSE)</f>
        <v>4.4983952040826196</v>
      </c>
      <c r="K582" s="33">
        <f>VLOOKUP($A582,Skaters!$A1:$L623,11,FALSE)</f>
        <v>4.52982851028335</v>
      </c>
      <c r="L582" s="33">
        <f>VLOOKUP($A582,Skaters!$A1:$L623,12,FALSE)</f>
        <v>9.0282237143660105</v>
      </c>
      <c r="M582" s="33"/>
      <c r="N582" s="17">
        <f t="shared" si="36"/>
        <v>68</v>
      </c>
      <c r="O582" s="33">
        <f t="shared" si="37"/>
        <v>7.4983952040826196</v>
      </c>
      <c r="P582" s="33">
        <f t="shared" si="38"/>
        <v>4.52982851028335</v>
      </c>
      <c r="Q582" s="33">
        <f t="shared" si="39"/>
        <v>12.02822371436601</v>
      </c>
    </row>
    <row r="583" spans="1:17" ht="21.25" customHeight="1" x14ac:dyDescent="0.15">
      <c r="A583" s="37" t="s">
        <v>668</v>
      </c>
      <c r="B583" s="38" t="s">
        <v>94</v>
      </c>
      <c r="C583" s="38" t="s">
        <v>84</v>
      </c>
      <c r="D583" s="17">
        <v>37</v>
      </c>
      <c r="E583" s="17">
        <v>1</v>
      </c>
      <c r="F583" s="17">
        <v>5</v>
      </c>
      <c r="G583" s="17">
        <v>6</v>
      </c>
      <c r="H583" s="33"/>
      <c r="I583" s="42">
        <f>VLOOKUP($A583,Skaters!$A1:$L623,7,FALSE)</f>
        <v>44</v>
      </c>
      <c r="J583" s="33">
        <f>VLOOKUP($A583,Skaters!$A1:$L623,10,FALSE)</f>
        <v>1.5233545794418599</v>
      </c>
      <c r="K583" s="33">
        <f>VLOOKUP($A583,Skaters!$A1:$L623,11,FALSE)</f>
        <v>4.3804099506629299</v>
      </c>
      <c r="L583" s="33">
        <f>VLOOKUP($A583,Skaters!$A1:$L623,12,FALSE)</f>
        <v>5.9037645301047998</v>
      </c>
      <c r="M583" s="33"/>
      <c r="N583" s="17">
        <f t="shared" si="36"/>
        <v>81</v>
      </c>
      <c r="O583" s="33">
        <f t="shared" si="37"/>
        <v>2.5233545794418601</v>
      </c>
      <c r="P583" s="33">
        <f t="shared" si="38"/>
        <v>9.3804099506629299</v>
      </c>
      <c r="Q583" s="33">
        <f t="shared" si="39"/>
        <v>11.9037645301048</v>
      </c>
    </row>
    <row r="584" spans="1:17" ht="21.25" customHeight="1" x14ac:dyDescent="0.15">
      <c r="A584" s="44" t="s">
        <v>639</v>
      </c>
      <c r="B584" s="48" t="s">
        <v>153</v>
      </c>
      <c r="C584" s="48" t="s">
        <v>59</v>
      </c>
      <c r="D584" s="17">
        <v>26</v>
      </c>
      <c r="E584" s="17">
        <v>3</v>
      </c>
      <c r="F584" s="17">
        <v>1</v>
      </c>
      <c r="G584" s="17">
        <v>4</v>
      </c>
      <c r="H584" s="33"/>
      <c r="I584" s="42">
        <f>VLOOKUP($A584,Skaters!$A1:$L623,7,FALSE)</f>
        <v>40</v>
      </c>
      <c r="J584" s="33">
        <f>VLOOKUP($A584,Skaters!$A1:$L623,10,FALSE)</f>
        <v>4.4506336298926801</v>
      </c>
      <c r="K584" s="33">
        <f>VLOOKUP($A584,Skaters!$A1:$L623,11,FALSE)</f>
        <v>3.28678345012159</v>
      </c>
      <c r="L584" s="33">
        <f>VLOOKUP($A584,Skaters!$A1:$L623,12,FALSE)</f>
        <v>7.7374170800142803</v>
      </c>
      <c r="M584" s="33"/>
      <c r="N584" s="17">
        <f t="shared" si="36"/>
        <v>66</v>
      </c>
      <c r="O584" s="33">
        <f t="shared" si="37"/>
        <v>7.4506336298926801</v>
      </c>
      <c r="P584" s="33">
        <f t="shared" si="38"/>
        <v>4.2867834501215896</v>
      </c>
      <c r="Q584" s="33">
        <f t="shared" si="39"/>
        <v>11.73741708001428</v>
      </c>
    </row>
    <row r="585" spans="1:17" ht="21.25" customHeight="1" x14ac:dyDescent="0.2">
      <c r="A585" s="47" t="s">
        <v>619</v>
      </c>
      <c r="B585" s="38" t="s">
        <v>78</v>
      </c>
      <c r="C585" s="38" t="s">
        <v>73</v>
      </c>
      <c r="D585" s="17">
        <v>25</v>
      </c>
      <c r="E585" s="17">
        <v>0</v>
      </c>
      <c r="F585" s="17">
        <v>2</v>
      </c>
      <c r="G585" s="17">
        <v>2</v>
      </c>
      <c r="H585" s="33"/>
      <c r="I585" s="42">
        <f>VLOOKUP($A585,Skaters!$A1:$L623,7,FALSE)</f>
        <v>46</v>
      </c>
      <c r="J585" s="33">
        <f>VLOOKUP($A585,Skaters!$A1:$L623,10,FALSE)</f>
        <v>4.1514059924375601</v>
      </c>
      <c r="K585" s="33">
        <f>VLOOKUP($A585,Skaters!$A1:$L623,11,FALSE)</f>
        <v>5.5111371455387799</v>
      </c>
      <c r="L585" s="33">
        <f>VLOOKUP($A585,Skaters!$A1:$L623,12,FALSE)</f>
        <v>9.6625431379764208</v>
      </c>
      <c r="M585" s="33"/>
      <c r="N585" s="17">
        <f t="shared" si="36"/>
        <v>71</v>
      </c>
      <c r="O585" s="33">
        <f t="shared" si="37"/>
        <v>4.1514059924375601</v>
      </c>
      <c r="P585" s="33">
        <f t="shared" si="38"/>
        <v>7.5111371455387799</v>
      </c>
      <c r="Q585" s="33">
        <f t="shared" si="39"/>
        <v>11.662543137976421</v>
      </c>
    </row>
    <row r="586" spans="1:17" ht="21.25" customHeight="1" x14ac:dyDescent="0.15">
      <c r="A586" s="44" t="s">
        <v>659</v>
      </c>
      <c r="B586" s="45" t="s">
        <v>58</v>
      </c>
      <c r="C586" s="45" t="s">
        <v>60</v>
      </c>
      <c r="D586" s="17">
        <v>20</v>
      </c>
      <c r="E586" s="17">
        <v>2</v>
      </c>
      <c r="F586" s="17">
        <v>1</v>
      </c>
      <c r="G586" s="17">
        <v>3</v>
      </c>
      <c r="H586" s="33"/>
      <c r="I586" s="42">
        <f>VLOOKUP($A586,Skaters!$A1:$L623,7,FALSE)</f>
        <v>45</v>
      </c>
      <c r="J586" s="33">
        <f>VLOOKUP($A586,Skaters!$A1:$L623,10,FALSE)</f>
        <v>4.6016277173798903</v>
      </c>
      <c r="K586" s="33">
        <f>VLOOKUP($A586,Skaters!$A1:$L623,11,FALSE)</f>
        <v>4.0324918724739804</v>
      </c>
      <c r="L586" s="33">
        <f>VLOOKUP($A586,Skaters!$A1:$L623,12,FALSE)</f>
        <v>8.6341195898539205</v>
      </c>
      <c r="M586" s="33"/>
      <c r="N586" s="17">
        <f t="shared" si="36"/>
        <v>65</v>
      </c>
      <c r="O586" s="33">
        <f t="shared" si="37"/>
        <v>6.6016277173798903</v>
      </c>
      <c r="P586" s="33">
        <f t="shared" si="38"/>
        <v>5.0324918724739804</v>
      </c>
      <c r="Q586" s="33">
        <f t="shared" si="39"/>
        <v>11.63411958985392</v>
      </c>
    </row>
    <row r="587" spans="1:17" ht="21.25" customHeight="1" x14ac:dyDescent="0.15">
      <c r="A587" s="44" t="s">
        <v>647</v>
      </c>
      <c r="B587" s="45" t="s">
        <v>61</v>
      </c>
      <c r="C587" s="45" t="s">
        <v>59</v>
      </c>
      <c r="D587" s="17">
        <v>20</v>
      </c>
      <c r="E587" s="17">
        <v>0</v>
      </c>
      <c r="F587" s="17">
        <v>3</v>
      </c>
      <c r="G587" s="17">
        <v>3</v>
      </c>
      <c r="H587" s="33"/>
      <c r="I587" s="42">
        <f>VLOOKUP($A587,Skaters!$A1:$L623,7,FALSE)</f>
        <v>43</v>
      </c>
      <c r="J587" s="33">
        <f>VLOOKUP($A587,Skaters!$A1:$L623,10,FALSE)</f>
        <v>1.9868875741677401</v>
      </c>
      <c r="K587" s="33">
        <f>VLOOKUP($A587,Skaters!$A1:$L623,11,FALSE)</f>
        <v>6.5880034390465898</v>
      </c>
      <c r="L587" s="33">
        <f>VLOOKUP($A587,Skaters!$A1:$L623,12,FALSE)</f>
        <v>8.5748910132142893</v>
      </c>
      <c r="M587" s="33"/>
      <c r="N587" s="17">
        <f t="shared" si="36"/>
        <v>63</v>
      </c>
      <c r="O587" s="33">
        <f t="shared" si="37"/>
        <v>1.9868875741677401</v>
      </c>
      <c r="P587" s="33">
        <f t="shared" si="38"/>
        <v>9.5880034390465898</v>
      </c>
      <c r="Q587" s="33">
        <f t="shared" si="39"/>
        <v>11.574891013214289</v>
      </c>
    </row>
    <row r="588" spans="1:17" ht="21.25" customHeight="1" x14ac:dyDescent="0.15">
      <c r="A588" s="37" t="s">
        <v>672</v>
      </c>
      <c r="B588" s="38" t="s">
        <v>74</v>
      </c>
      <c r="C588" s="38" t="s">
        <v>103</v>
      </c>
      <c r="D588" s="17">
        <v>37</v>
      </c>
      <c r="E588" s="17">
        <v>0</v>
      </c>
      <c r="F588" s="17">
        <v>5</v>
      </c>
      <c r="G588" s="17">
        <v>5</v>
      </c>
      <c r="H588" s="33"/>
      <c r="I588" s="42">
        <f>VLOOKUP($A588,Skaters!$A1:$L623,7,FALSE)</f>
        <v>41</v>
      </c>
      <c r="J588" s="33">
        <f>VLOOKUP($A588,Skaters!$A1:$L623,10,FALSE)</f>
        <v>2.0386167511563902</v>
      </c>
      <c r="K588" s="33">
        <f>VLOOKUP($A588,Skaters!$A1:$L623,11,FALSE)</f>
        <v>4.5226781425991396</v>
      </c>
      <c r="L588" s="33">
        <f>VLOOKUP($A588,Skaters!$A1:$L623,12,FALSE)</f>
        <v>6.5612948937555702</v>
      </c>
      <c r="M588" s="33"/>
      <c r="N588" s="17">
        <f t="shared" si="36"/>
        <v>78</v>
      </c>
      <c r="O588" s="33">
        <f t="shared" si="37"/>
        <v>2.0386167511563902</v>
      </c>
      <c r="P588" s="33">
        <f t="shared" si="38"/>
        <v>9.5226781425991405</v>
      </c>
      <c r="Q588" s="33">
        <f t="shared" si="39"/>
        <v>11.561294893755569</v>
      </c>
    </row>
    <row r="589" spans="1:17" ht="21.25" customHeight="1" x14ac:dyDescent="0.2">
      <c r="A589" s="47" t="s">
        <v>617</v>
      </c>
      <c r="B589" s="38" t="s">
        <v>95</v>
      </c>
      <c r="C589" s="38" t="s">
        <v>84</v>
      </c>
      <c r="D589" s="17">
        <v>25</v>
      </c>
      <c r="E589" s="17">
        <v>1</v>
      </c>
      <c r="F589" s="17">
        <v>3</v>
      </c>
      <c r="G589" s="17">
        <v>4</v>
      </c>
      <c r="H589" s="33"/>
      <c r="I589" s="42">
        <f>VLOOKUP($A589,Skaters!$A1:$L623,7,FALSE)</f>
        <v>40</v>
      </c>
      <c r="J589" s="33">
        <f>VLOOKUP($A589,Skaters!$A1:$L623,10,FALSE)</f>
        <v>1.71454697283866</v>
      </c>
      <c r="K589" s="33">
        <f>VLOOKUP($A589,Skaters!$A1:$L623,11,FALSE)</f>
        <v>5.7936573285656001</v>
      </c>
      <c r="L589" s="33">
        <f>VLOOKUP($A589,Skaters!$A1:$L623,12,FALSE)</f>
        <v>7.5082043014042803</v>
      </c>
      <c r="M589" s="33"/>
      <c r="N589" s="17">
        <f t="shared" si="36"/>
        <v>65</v>
      </c>
      <c r="O589" s="33">
        <f t="shared" si="37"/>
        <v>2.7145469728386598</v>
      </c>
      <c r="P589" s="33">
        <f t="shared" si="38"/>
        <v>8.793657328565601</v>
      </c>
      <c r="Q589" s="33">
        <f t="shared" si="39"/>
        <v>11.50820430140428</v>
      </c>
    </row>
    <row r="590" spans="1:17" ht="21.25" customHeight="1" x14ac:dyDescent="0.15">
      <c r="A590" s="44" t="s">
        <v>679</v>
      </c>
      <c r="B590" s="45" t="s">
        <v>78</v>
      </c>
      <c r="C590" s="45" t="s">
        <v>59</v>
      </c>
      <c r="D590" s="17">
        <v>24</v>
      </c>
      <c r="E590" s="17">
        <v>2</v>
      </c>
      <c r="F590" s="17">
        <v>2</v>
      </c>
      <c r="G590" s="17">
        <v>4</v>
      </c>
      <c r="H590" s="33"/>
      <c r="I590" s="42">
        <f>VLOOKUP($A590,Skaters!$A1:$L623,7,FALSE)</f>
        <v>46</v>
      </c>
      <c r="J590" s="33">
        <f>VLOOKUP($A590,Skaters!$A1:$L623,10,FALSE)</f>
        <v>3.29523135295956</v>
      </c>
      <c r="K590" s="33">
        <f>VLOOKUP($A590,Skaters!$A1:$L623,11,FALSE)</f>
        <v>4.0881156728574801</v>
      </c>
      <c r="L590" s="33">
        <f>VLOOKUP($A590,Skaters!$A1:$L623,12,FALSE)</f>
        <v>7.3833470258169998</v>
      </c>
      <c r="M590" s="33"/>
      <c r="N590" s="17">
        <f t="shared" si="36"/>
        <v>70</v>
      </c>
      <c r="O590" s="33">
        <f t="shared" si="37"/>
        <v>5.2952313529595596</v>
      </c>
      <c r="P590" s="33">
        <f t="shared" si="38"/>
        <v>6.0881156728574801</v>
      </c>
      <c r="Q590" s="33">
        <f t="shared" si="39"/>
        <v>11.383347025816999</v>
      </c>
    </row>
    <row r="591" spans="1:17" ht="21.25" customHeight="1" x14ac:dyDescent="0.2">
      <c r="A591" s="47" t="s">
        <v>559</v>
      </c>
      <c r="B591" s="38" t="s">
        <v>98</v>
      </c>
      <c r="C591" s="38" t="s">
        <v>84</v>
      </c>
      <c r="D591" s="17">
        <v>22</v>
      </c>
      <c r="E591" s="17">
        <v>1</v>
      </c>
      <c r="F591" s="17">
        <v>1</v>
      </c>
      <c r="G591" s="17">
        <v>2</v>
      </c>
      <c r="H591" s="33"/>
      <c r="I591" s="42">
        <f>VLOOKUP($A591,Skaters!$A1:$L623,7,FALSE)</f>
        <v>47</v>
      </c>
      <c r="J591" s="33">
        <f>VLOOKUP($A591,Skaters!$A1:$L623,10,FALSE)</f>
        <v>2.0962856215197201</v>
      </c>
      <c r="K591" s="33">
        <f>VLOOKUP($A591,Skaters!$A1:$L623,11,FALSE)</f>
        <v>7.2561327185838698</v>
      </c>
      <c r="L591" s="33">
        <f>VLOOKUP($A591,Skaters!$A1:$L623,12,FALSE)</f>
        <v>9.3524183401035792</v>
      </c>
      <c r="M591" s="33"/>
      <c r="N591" s="17">
        <f t="shared" si="36"/>
        <v>69</v>
      </c>
      <c r="O591" s="33">
        <f t="shared" si="37"/>
        <v>3.0962856215197201</v>
      </c>
      <c r="P591" s="33">
        <f t="shared" si="38"/>
        <v>8.2561327185838707</v>
      </c>
      <c r="Q591" s="33">
        <f t="shared" si="39"/>
        <v>11.352418340103579</v>
      </c>
    </row>
    <row r="592" spans="1:17" ht="21.25" customHeight="1" x14ac:dyDescent="0.15">
      <c r="A592" s="37" t="s">
        <v>630</v>
      </c>
      <c r="B592" s="38" t="s">
        <v>65</v>
      </c>
      <c r="C592" s="38" t="s">
        <v>84</v>
      </c>
      <c r="D592" s="17">
        <v>36</v>
      </c>
      <c r="E592" s="17">
        <v>1</v>
      </c>
      <c r="F592" s="17">
        <v>3</v>
      </c>
      <c r="G592" s="17">
        <v>4</v>
      </c>
      <c r="H592" s="33"/>
      <c r="I592" s="42">
        <f>VLOOKUP($A592,Skaters!$A1:$L623,7,FALSE)</f>
        <v>44</v>
      </c>
      <c r="J592" s="33">
        <f>VLOOKUP($A592,Skaters!$A1:$L623,10,FALSE)</f>
        <v>0.88495994241711795</v>
      </c>
      <c r="K592" s="33">
        <f>VLOOKUP($A592,Skaters!$A1:$L623,11,FALSE)</f>
        <v>6.4084378478845103</v>
      </c>
      <c r="L592" s="33">
        <f>VLOOKUP($A592,Skaters!$A1:$L623,12,FALSE)</f>
        <v>7.2933977903015696</v>
      </c>
      <c r="M592" s="33"/>
      <c r="N592" s="17">
        <f t="shared" si="36"/>
        <v>80</v>
      </c>
      <c r="O592" s="33">
        <f t="shared" si="37"/>
        <v>1.884959942417118</v>
      </c>
      <c r="P592" s="33">
        <f t="shared" si="38"/>
        <v>9.4084378478845103</v>
      </c>
      <c r="Q592" s="33">
        <f t="shared" si="39"/>
        <v>11.293397790301569</v>
      </c>
    </row>
    <row r="593" spans="1:17" ht="21.25" customHeight="1" x14ac:dyDescent="0.15">
      <c r="A593" s="44" t="s">
        <v>581</v>
      </c>
      <c r="B593" s="45" t="s">
        <v>186</v>
      </c>
      <c r="C593" s="45" t="s">
        <v>84</v>
      </c>
      <c r="D593" s="17">
        <v>20</v>
      </c>
      <c r="E593" s="17">
        <v>2</v>
      </c>
      <c r="F593" s="17">
        <v>1</v>
      </c>
      <c r="G593" s="17">
        <v>3</v>
      </c>
      <c r="H593" s="33"/>
      <c r="I593" s="42">
        <f>VLOOKUP($A593,Skaters!$A1:$L623,7,FALSE)</f>
        <v>41</v>
      </c>
      <c r="J593" s="33">
        <f>VLOOKUP($A593,Skaters!$A1:$L623,10,FALSE)</f>
        <v>3.3365277536821001</v>
      </c>
      <c r="K593" s="33">
        <f>VLOOKUP($A593,Skaters!$A1:$L623,11,FALSE)</f>
        <v>4.8959060985151002</v>
      </c>
      <c r="L593" s="33">
        <f>VLOOKUP($A593,Skaters!$A1:$L623,12,FALSE)</f>
        <v>8.2324338521971896</v>
      </c>
      <c r="M593" s="33"/>
      <c r="N593" s="17">
        <f t="shared" si="36"/>
        <v>61</v>
      </c>
      <c r="O593" s="33">
        <f t="shared" si="37"/>
        <v>5.3365277536821001</v>
      </c>
      <c r="P593" s="33">
        <f t="shared" si="38"/>
        <v>5.8959060985151002</v>
      </c>
      <c r="Q593" s="33">
        <f t="shared" si="39"/>
        <v>11.23243385219719</v>
      </c>
    </row>
    <row r="594" spans="1:17" ht="21.25" customHeight="1" x14ac:dyDescent="0.2">
      <c r="A594" s="47" t="s">
        <v>643</v>
      </c>
      <c r="B594" s="38" t="s">
        <v>135</v>
      </c>
      <c r="C594" s="38" t="s">
        <v>84</v>
      </c>
      <c r="D594" s="17">
        <v>41</v>
      </c>
      <c r="E594" s="17">
        <v>2</v>
      </c>
      <c r="F594" s="17">
        <v>2</v>
      </c>
      <c r="G594" s="17">
        <v>4</v>
      </c>
      <c r="H594" s="33"/>
      <c r="I594" s="42">
        <f>VLOOKUP($A594,Skaters!$A1:$L623,7,FALSE)</f>
        <v>40</v>
      </c>
      <c r="J594" s="33">
        <f>VLOOKUP($A594,Skaters!$A1:$L623,10,FALSE)</f>
        <v>1.8044719650274701</v>
      </c>
      <c r="K594" s="33">
        <f>VLOOKUP($A594,Skaters!$A1:$L623,11,FALSE)</f>
        <v>5.22716345079996</v>
      </c>
      <c r="L594" s="33">
        <f>VLOOKUP($A594,Skaters!$A1:$L623,12,FALSE)</f>
        <v>7.0316354158274796</v>
      </c>
      <c r="M594" s="33"/>
      <c r="N594" s="17">
        <f t="shared" si="36"/>
        <v>81</v>
      </c>
      <c r="O594" s="33">
        <f t="shared" si="37"/>
        <v>3.8044719650274699</v>
      </c>
      <c r="P594" s="33">
        <f t="shared" si="38"/>
        <v>7.22716345079996</v>
      </c>
      <c r="Q594" s="33">
        <f t="shared" si="39"/>
        <v>11.031635415827481</v>
      </c>
    </row>
    <row r="595" spans="1:17" ht="21.25" customHeight="1" x14ac:dyDescent="0.15">
      <c r="A595" s="44" t="s">
        <v>623</v>
      </c>
      <c r="B595" s="48" t="s">
        <v>153</v>
      </c>
      <c r="C595" s="48" t="s">
        <v>84</v>
      </c>
      <c r="D595" s="17">
        <v>20</v>
      </c>
      <c r="E595" s="17">
        <v>0</v>
      </c>
      <c r="F595" s="17">
        <v>3</v>
      </c>
      <c r="G595" s="17">
        <v>3</v>
      </c>
      <c r="H595" s="33"/>
      <c r="I595" s="42">
        <f>VLOOKUP($A595,Skaters!$A1:$L623,7,FALSE)</f>
        <v>40</v>
      </c>
      <c r="J595" s="33">
        <f>VLOOKUP($A595,Skaters!$A1:$L623,10,FALSE)</f>
        <v>1.38010142819523</v>
      </c>
      <c r="K595" s="33">
        <f>VLOOKUP($A595,Skaters!$A1:$L623,11,FALSE)</f>
        <v>6.5292176709055596</v>
      </c>
      <c r="L595" s="33">
        <f>VLOOKUP($A595,Skaters!$A1:$L623,12,FALSE)</f>
        <v>7.9093190991008404</v>
      </c>
      <c r="M595" s="33"/>
      <c r="N595" s="17">
        <f t="shared" si="36"/>
        <v>60</v>
      </c>
      <c r="O595" s="33">
        <f t="shared" si="37"/>
        <v>1.38010142819523</v>
      </c>
      <c r="P595" s="33">
        <f t="shared" si="38"/>
        <v>9.5292176709055596</v>
      </c>
      <c r="Q595" s="33">
        <f t="shared" si="39"/>
        <v>10.909319099100841</v>
      </c>
    </row>
    <row r="596" spans="1:17" ht="21.25" customHeight="1" x14ac:dyDescent="0.15">
      <c r="A596" s="44" t="s">
        <v>599</v>
      </c>
      <c r="B596" s="45" t="s">
        <v>153</v>
      </c>
      <c r="C596" s="45" t="s">
        <v>84</v>
      </c>
      <c r="D596" s="17">
        <v>34</v>
      </c>
      <c r="E596" s="17">
        <v>0</v>
      </c>
      <c r="F596" s="17">
        <v>3</v>
      </c>
      <c r="G596" s="17">
        <v>3</v>
      </c>
      <c r="H596" s="33"/>
      <c r="I596" s="42">
        <f>VLOOKUP($A596,Skaters!$A1:$L623,7,FALSE)</f>
        <v>40</v>
      </c>
      <c r="J596" s="33">
        <f>VLOOKUP($A596,Skaters!$A1:$L623,10,FALSE)</f>
        <v>1.6594282719042801</v>
      </c>
      <c r="K596" s="33">
        <f>VLOOKUP($A596,Skaters!$A1:$L623,11,FALSE)</f>
        <v>6.2146444612073202</v>
      </c>
      <c r="L596" s="33">
        <f>VLOOKUP($A596,Skaters!$A1:$L623,12,FALSE)</f>
        <v>7.8740727331115998</v>
      </c>
      <c r="M596" s="33"/>
      <c r="N596" s="17">
        <f t="shared" si="36"/>
        <v>74</v>
      </c>
      <c r="O596" s="33">
        <f t="shared" si="37"/>
        <v>1.6594282719042801</v>
      </c>
      <c r="P596" s="33">
        <f t="shared" si="38"/>
        <v>9.2146444612073211</v>
      </c>
      <c r="Q596" s="33">
        <f t="shared" si="39"/>
        <v>10.8740727331116</v>
      </c>
    </row>
    <row r="597" spans="1:17" ht="21.25" customHeight="1" x14ac:dyDescent="0.15">
      <c r="A597" s="44" t="s">
        <v>675</v>
      </c>
      <c r="B597" s="45" t="s">
        <v>62</v>
      </c>
      <c r="C597" s="45" t="s">
        <v>84</v>
      </c>
      <c r="D597" s="17">
        <v>27</v>
      </c>
      <c r="E597" s="17">
        <v>1</v>
      </c>
      <c r="F597" s="17">
        <v>3</v>
      </c>
      <c r="G597" s="17">
        <v>4</v>
      </c>
      <c r="H597" s="33"/>
      <c r="I597" s="42">
        <f>VLOOKUP($A597,Skaters!$A1:$L623,7,FALSE)</f>
        <v>44</v>
      </c>
      <c r="J597" s="33">
        <f>VLOOKUP($A597,Skaters!$A1:$L623,10,FALSE)</f>
        <v>1.86393837734228</v>
      </c>
      <c r="K597" s="33">
        <f>VLOOKUP($A597,Skaters!$A1:$L623,11,FALSE)</f>
        <v>4.7982364476562998</v>
      </c>
      <c r="L597" s="33">
        <f>VLOOKUP($A597,Skaters!$A1:$L623,12,FALSE)</f>
        <v>6.6621748249985302</v>
      </c>
      <c r="M597" s="33"/>
      <c r="N597" s="17">
        <f t="shared" si="36"/>
        <v>71</v>
      </c>
      <c r="O597" s="33">
        <f t="shared" si="37"/>
        <v>2.8639383773422802</v>
      </c>
      <c r="P597" s="33">
        <f t="shared" si="38"/>
        <v>7.7982364476562998</v>
      </c>
      <c r="Q597" s="33">
        <f t="shared" si="39"/>
        <v>10.66217482499853</v>
      </c>
    </row>
    <row r="598" spans="1:17" ht="21.25" customHeight="1" x14ac:dyDescent="0.15">
      <c r="A598" s="37" t="s">
        <v>670</v>
      </c>
      <c r="B598" s="38" t="s">
        <v>94</v>
      </c>
      <c r="C598" s="38" t="s">
        <v>63</v>
      </c>
      <c r="D598" s="17">
        <v>31</v>
      </c>
      <c r="E598" s="17">
        <v>1</v>
      </c>
      <c r="F598" s="17">
        <v>2</v>
      </c>
      <c r="G598" s="17">
        <v>3</v>
      </c>
      <c r="H598" s="33"/>
      <c r="I598" s="42">
        <f>VLOOKUP($A598,Skaters!$A1:$L623,7,FALSE)</f>
        <v>44</v>
      </c>
      <c r="J598" s="33">
        <f>VLOOKUP($A598,Skaters!$A1:$L623,10,FALSE)</f>
        <v>3.4679647841213201</v>
      </c>
      <c r="K598" s="33">
        <f>VLOOKUP($A598,Skaters!$A1:$L623,11,FALSE)</f>
        <v>4.1654630781787096</v>
      </c>
      <c r="L598" s="33">
        <f>VLOOKUP($A598,Skaters!$A1:$L623,12,FALSE)</f>
        <v>7.63342786230002</v>
      </c>
      <c r="M598" s="33"/>
      <c r="N598" s="17">
        <f t="shared" si="36"/>
        <v>75</v>
      </c>
      <c r="O598" s="33">
        <f t="shared" si="37"/>
        <v>4.4679647841213201</v>
      </c>
      <c r="P598" s="33">
        <f t="shared" si="38"/>
        <v>6.1654630781787096</v>
      </c>
      <c r="Q598" s="33">
        <f t="shared" si="39"/>
        <v>10.633427862300021</v>
      </c>
    </row>
    <row r="599" spans="1:17" ht="21.25" customHeight="1" x14ac:dyDescent="0.15">
      <c r="A599" s="44" t="s">
        <v>609</v>
      </c>
      <c r="B599" s="45" t="s">
        <v>135</v>
      </c>
      <c r="C599" s="45" t="s">
        <v>84</v>
      </c>
      <c r="D599" s="17">
        <v>27</v>
      </c>
      <c r="E599" s="17">
        <v>1</v>
      </c>
      <c r="F599" s="17">
        <v>2</v>
      </c>
      <c r="G599" s="17">
        <v>3</v>
      </c>
      <c r="H599" s="33"/>
      <c r="I599" s="42">
        <f>VLOOKUP($A599,Skaters!$A1:$L623,7,FALSE)</f>
        <v>40</v>
      </c>
      <c r="J599" s="33">
        <f>VLOOKUP($A599,Skaters!$A1:$L623,10,FALSE)</f>
        <v>1.64087069474498</v>
      </c>
      <c r="K599" s="33">
        <f>VLOOKUP($A599,Skaters!$A1:$L623,11,FALSE)</f>
        <v>5.9696497393994798</v>
      </c>
      <c r="L599" s="33">
        <f>VLOOKUP($A599,Skaters!$A1:$L623,12,FALSE)</f>
        <v>7.6105204341444397</v>
      </c>
      <c r="M599" s="33"/>
      <c r="N599" s="17">
        <f t="shared" si="36"/>
        <v>67</v>
      </c>
      <c r="O599" s="33">
        <f t="shared" si="37"/>
        <v>2.6408706947449803</v>
      </c>
      <c r="P599" s="33">
        <f t="shared" si="38"/>
        <v>7.9696497393994798</v>
      </c>
      <c r="Q599" s="33">
        <f t="shared" si="39"/>
        <v>10.610520434144441</v>
      </c>
    </row>
    <row r="600" spans="1:17" ht="21.25" customHeight="1" x14ac:dyDescent="0.15">
      <c r="A600" s="44" t="s">
        <v>567</v>
      </c>
      <c r="B600" s="48" t="s">
        <v>127</v>
      </c>
      <c r="C600" s="48" t="s">
        <v>84</v>
      </c>
      <c r="D600" s="17">
        <v>31</v>
      </c>
      <c r="E600" s="17">
        <v>0</v>
      </c>
      <c r="F600" s="17">
        <v>2</v>
      </c>
      <c r="G600" s="17">
        <v>2</v>
      </c>
      <c r="H600" s="33"/>
      <c r="I600" s="42">
        <f>VLOOKUP($A600,Skaters!$A1:$L623,7,FALSE)</f>
        <v>48</v>
      </c>
      <c r="J600" s="33">
        <f>VLOOKUP($A600,Skaters!$A1:$L623,10,FALSE)</f>
        <v>1.98682125064927</v>
      </c>
      <c r="K600" s="33">
        <f>VLOOKUP($A600,Skaters!$A1:$L623,11,FALSE)</f>
        <v>6.5210018266018599</v>
      </c>
      <c r="L600" s="33">
        <f>VLOOKUP($A600,Skaters!$A1:$L623,12,FALSE)</f>
        <v>8.5078230772510999</v>
      </c>
      <c r="M600" s="33"/>
      <c r="N600" s="17">
        <f t="shared" si="36"/>
        <v>79</v>
      </c>
      <c r="O600" s="33">
        <f t="shared" si="37"/>
        <v>1.98682125064927</v>
      </c>
      <c r="P600" s="33">
        <f t="shared" si="38"/>
        <v>8.5210018266018608</v>
      </c>
      <c r="Q600" s="33">
        <f t="shared" si="39"/>
        <v>10.5078230772511</v>
      </c>
    </row>
    <row r="601" spans="1:17" ht="21.25" customHeight="1" x14ac:dyDescent="0.2">
      <c r="A601" s="47" t="s">
        <v>608</v>
      </c>
      <c r="B601" s="38" t="s">
        <v>72</v>
      </c>
      <c r="C601" s="38" t="s">
        <v>84</v>
      </c>
      <c r="D601" s="17">
        <v>20</v>
      </c>
      <c r="E601" s="17">
        <v>0</v>
      </c>
      <c r="F601" s="17">
        <v>2</v>
      </c>
      <c r="G601" s="17">
        <v>2</v>
      </c>
      <c r="H601" s="33"/>
      <c r="I601" s="42">
        <f>VLOOKUP($A601,Skaters!$A1:$L623,7,FALSE)</f>
        <v>45</v>
      </c>
      <c r="J601" s="33">
        <f>VLOOKUP($A601,Skaters!$A1:$L623,10,FALSE)</f>
        <v>1.0150042036479701</v>
      </c>
      <c r="K601" s="33">
        <f>VLOOKUP($A601,Skaters!$A1:$L623,11,FALSE)</f>
        <v>7.3405629675665596</v>
      </c>
      <c r="L601" s="33">
        <f>VLOOKUP($A601,Skaters!$A1:$L623,12,FALSE)</f>
        <v>8.3555671712145294</v>
      </c>
      <c r="M601" s="33"/>
      <c r="N601" s="17">
        <f t="shared" si="36"/>
        <v>65</v>
      </c>
      <c r="O601" s="33">
        <f t="shared" si="37"/>
        <v>1.0150042036479701</v>
      </c>
      <c r="P601" s="33">
        <f t="shared" si="38"/>
        <v>9.3405629675665587</v>
      </c>
      <c r="Q601" s="33">
        <f t="shared" si="39"/>
        <v>10.355567171214529</v>
      </c>
    </row>
    <row r="602" spans="1:17" ht="21.25" customHeight="1" x14ac:dyDescent="0.15">
      <c r="A602" s="44" t="s">
        <v>629</v>
      </c>
      <c r="B602" s="45" t="s">
        <v>127</v>
      </c>
      <c r="C602" s="45" t="s">
        <v>66</v>
      </c>
      <c r="D602" s="17">
        <v>26</v>
      </c>
      <c r="E602" s="17">
        <v>1</v>
      </c>
      <c r="F602" s="17">
        <v>1</v>
      </c>
      <c r="G602" s="17">
        <v>2</v>
      </c>
      <c r="H602" s="33"/>
      <c r="I602" s="42">
        <f>VLOOKUP($A602,Skaters!$A1:$L623,7,FALSE)</f>
        <v>48</v>
      </c>
      <c r="J602" s="33">
        <f>VLOOKUP($A602,Skaters!$A1:$L623,10,FALSE)</f>
        <v>4.2314991363881198</v>
      </c>
      <c r="K602" s="33">
        <f>VLOOKUP($A602,Skaters!$A1:$L623,11,FALSE)</f>
        <v>4.0209438084765603</v>
      </c>
      <c r="L602" s="33">
        <f>VLOOKUP($A602,Skaters!$A1:$L623,12,FALSE)</f>
        <v>8.2524429448646401</v>
      </c>
      <c r="M602" s="33"/>
      <c r="N602" s="17">
        <f t="shared" si="36"/>
        <v>74</v>
      </c>
      <c r="O602" s="33">
        <f t="shared" si="37"/>
        <v>5.2314991363881198</v>
      </c>
      <c r="P602" s="33">
        <f t="shared" si="38"/>
        <v>5.0209438084765603</v>
      </c>
      <c r="Q602" s="33">
        <f t="shared" si="39"/>
        <v>10.25244294486464</v>
      </c>
    </row>
    <row r="603" spans="1:17" ht="21.25" customHeight="1" x14ac:dyDescent="0.15">
      <c r="A603" s="44" t="s">
        <v>664</v>
      </c>
      <c r="B603" s="45" t="s">
        <v>70</v>
      </c>
      <c r="C603" s="45" t="s">
        <v>84</v>
      </c>
      <c r="D603" s="17">
        <v>29</v>
      </c>
      <c r="E603" s="17">
        <v>0</v>
      </c>
      <c r="F603" s="17">
        <v>4</v>
      </c>
      <c r="G603" s="17">
        <v>4</v>
      </c>
      <c r="H603" s="33"/>
      <c r="I603" s="42">
        <f>VLOOKUP($A603,Skaters!$A1:$L623,7,FALSE)</f>
        <v>39</v>
      </c>
      <c r="J603" s="33">
        <f>VLOOKUP($A603,Skaters!$A1:$L623,10,FALSE)</f>
        <v>0.82548271199015699</v>
      </c>
      <c r="K603" s="33">
        <f>VLOOKUP($A603,Skaters!$A1:$L623,11,FALSE)</f>
        <v>5.0283191451631701</v>
      </c>
      <c r="L603" s="33">
        <f>VLOOKUP($A603,Skaters!$A1:$L623,12,FALSE)</f>
        <v>5.8538018571532904</v>
      </c>
      <c r="M603" s="33"/>
      <c r="N603" s="17">
        <f t="shared" si="36"/>
        <v>68</v>
      </c>
      <c r="O603" s="33">
        <f t="shared" si="37"/>
        <v>0.82548271199015699</v>
      </c>
      <c r="P603" s="33">
        <f t="shared" si="38"/>
        <v>9.0283191451631701</v>
      </c>
      <c r="Q603" s="33">
        <f t="shared" si="39"/>
        <v>9.8538018571532895</v>
      </c>
    </row>
    <row r="604" spans="1:17" ht="21.25" customHeight="1" x14ac:dyDescent="0.15">
      <c r="A604" s="37" t="s">
        <v>677</v>
      </c>
      <c r="B604" s="38" t="s">
        <v>86</v>
      </c>
      <c r="C604" s="38" t="s">
        <v>84</v>
      </c>
      <c r="D604" s="17">
        <v>37</v>
      </c>
      <c r="E604" s="17">
        <v>0</v>
      </c>
      <c r="F604" s="17">
        <v>4</v>
      </c>
      <c r="G604" s="17">
        <v>4</v>
      </c>
      <c r="H604" s="33"/>
      <c r="I604" s="42">
        <f>VLOOKUP($A604,Skaters!$A1:$L623,7,FALSE)</f>
        <v>41</v>
      </c>
      <c r="J604" s="33">
        <f>VLOOKUP($A604,Skaters!$A1:$L623,10,FALSE)</f>
        <v>0.768257784874677</v>
      </c>
      <c r="K604" s="33">
        <f>VLOOKUP($A604,Skaters!$A1:$L623,11,FALSE)</f>
        <v>4.9084987959319299</v>
      </c>
      <c r="L604" s="33">
        <f>VLOOKUP($A604,Skaters!$A1:$L623,12,FALSE)</f>
        <v>5.6767565808066101</v>
      </c>
      <c r="M604" s="33"/>
      <c r="N604" s="17">
        <f t="shared" si="36"/>
        <v>78</v>
      </c>
      <c r="O604" s="33">
        <f t="shared" si="37"/>
        <v>0.768257784874677</v>
      </c>
      <c r="P604" s="33">
        <f t="shared" si="38"/>
        <v>8.9084987959319299</v>
      </c>
      <c r="Q604" s="33">
        <f t="shared" si="39"/>
        <v>9.6767565808066109</v>
      </c>
    </row>
    <row r="605" spans="1:17" ht="21.25" customHeight="1" x14ac:dyDescent="0.15">
      <c r="A605" s="37" t="s">
        <v>692</v>
      </c>
      <c r="B605" s="38" t="s">
        <v>153</v>
      </c>
      <c r="C605" s="38" t="s">
        <v>73</v>
      </c>
      <c r="D605" s="17">
        <v>33</v>
      </c>
      <c r="E605" s="17">
        <v>2</v>
      </c>
      <c r="F605" s="17">
        <v>2</v>
      </c>
      <c r="G605" s="17">
        <v>4</v>
      </c>
      <c r="H605" s="33"/>
      <c r="I605" s="42">
        <f>VLOOKUP($A605,Skaters!$A1:$L623,7,FALSE)</f>
        <v>40</v>
      </c>
      <c r="J605" s="33">
        <f>VLOOKUP($A605,Skaters!$A1:$L623,10,FALSE)</f>
        <v>2.4551867141758201</v>
      </c>
      <c r="K605" s="33">
        <f>VLOOKUP($A605,Skaters!$A1:$L623,11,FALSE)</f>
        <v>3.1859642475271399</v>
      </c>
      <c r="L605" s="33">
        <f>VLOOKUP($A605,Skaters!$A1:$L623,12,FALSE)</f>
        <v>5.6411509617029596</v>
      </c>
      <c r="M605" s="33"/>
      <c r="N605" s="17">
        <f t="shared" si="36"/>
        <v>73</v>
      </c>
      <c r="O605" s="33">
        <f t="shared" si="37"/>
        <v>4.4551867141758201</v>
      </c>
      <c r="P605" s="33">
        <f t="shared" si="38"/>
        <v>5.1859642475271404</v>
      </c>
      <c r="Q605" s="33">
        <f t="shared" si="39"/>
        <v>9.6411509617029587</v>
      </c>
    </row>
    <row r="606" spans="1:17" ht="21.25" customHeight="1" x14ac:dyDescent="0.15">
      <c r="A606" s="37" t="s">
        <v>691</v>
      </c>
      <c r="B606" s="38" t="s">
        <v>163</v>
      </c>
      <c r="C606" s="38" t="s">
        <v>59</v>
      </c>
      <c r="D606" s="17">
        <v>29</v>
      </c>
      <c r="E606" s="17">
        <v>2</v>
      </c>
      <c r="F606" s="17">
        <v>1</v>
      </c>
      <c r="G606" s="17">
        <v>3</v>
      </c>
      <c r="H606" s="33"/>
      <c r="I606" s="42">
        <f>VLOOKUP($A606,Skaters!$A1:$L623,7,FALSE)</f>
        <v>42</v>
      </c>
      <c r="J606" s="33">
        <f>VLOOKUP($A606,Skaters!$A1:$L623,10,FALSE)</f>
        <v>2.7896405991200202</v>
      </c>
      <c r="K606" s="33">
        <f>VLOOKUP($A606,Skaters!$A1:$L623,11,FALSE)</f>
        <v>3.8355684570297299</v>
      </c>
      <c r="L606" s="33">
        <f>VLOOKUP($A606,Skaters!$A1:$L623,12,FALSE)</f>
        <v>6.6252090561497798</v>
      </c>
      <c r="M606" s="33"/>
      <c r="N606" s="17">
        <f t="shared" si="36"/>
        <v>71</v>
      </c>
      <c r="O606" s="33">
        <f t="shared" si="37"/>
        <v>4.7896405991200197</v>
      </c>
      <c r="P606" s="33">
        <f t="shared" si="38"/>
        <v>4.8355684570297299</v>
      </c>
      <c r="Q606" s="33">
        <f t="shared" si="39"/>
        <v>9.6252090561497798</v>
      </c>
    </row>
    <row r="607" spans="1:17" ht="21.25" customHeight="1" x14ac:dyDescent="0.15">
      <c r="A607" s="44" t="s">
        <v>665</v>
      </c>
      <c r="B607" s="45" t="s">
        <v>163</v>
      </c>
      <c r="C607" s="45" t="s">
        <v>59</v>
      </c>
      <c r="D607" s="17">
        <v>21</v>
      </c>
      <c r="E607" s="17">
        <v>1</v>
      </c>
      <c r="F607" s="17">
        <v>0</v>
      </c>
      <c r="G607" s="17">
        <v>1</v>
      </c>
      <c r="H607" s="33"/>
      <c r="I607" s="42">
        <f>VLOOKUP($A607,Skaters!$A1:$L623,7,FALSE)</f>
        <v>42</v>
      </c>
      <c r="J607" s="33">
        <f>VLOOKUP($A607,Skaters!$A1:$L623,10,FALSE)</f>
        <v>3.19303735032108</v>
      </c>
      <c r="K607" s="33">
        <f>VLOOKUP($A607,Skaters!$A1:$L623,11,FALSE)</f>
        <v>5.01547420012401</v>
      </c>
      <c r="L607" s="33">
        <f>VLOOKUP($A607,Skaters!$A1:$L623,12,FALSE)</f>
        <v>8.2085115504451096</v>
      </c>
      <c r="M607" s="33"/>
      <c r="N607" s="17">
        <f t="shared" si="36"/>
        <v>63</v>
      </c>
      <c r="O607" s="33">
        <f t="shared" si="37"/>
        <v>4.19303735032108</v>
      </c>
      <c r="P607" s="33">
        <f t="shared" si="38"/>
        <v>5.01547420012401</v>
      </c>
      <c r="Q607" s="33">
        <f t="shared" si="39"/>
        <v>9.2085115504451096</v>
      </c>
    </row>
    <row r="608" spans="1:17" ht="21.25" customHeight="1" x14ac:dyDescent="0.15">
      <c r="A608" s="44" t="s">
        <v>637</v>
      </c>
      <c r="B608" s="48" t="s">
        <v>119</v>
      </c>
      <c r="C608" s="48" t="s">
        <v>84</v>
      </c>
      <c r="D608" s="17">
        <v>37</v>
      </c>
      <c r="E608" s="17">
        <v>1</v>
      </c>
      <c r="F608" s="17">
        <v>2</v>
      </c>
      <c r="G608" s="17">
        <v>3</v>
      </c>
      <c r="H608" s="33"/>
      <c r="I608" s="42">
        <f>VLOOKUP($A608,Skaters!$A1:$L623,7,FALSE)</f>
        <v>41</v>
      </c>
      <c r="J608" s="33">
        <f>VLOOKUP($A608,Skaters!$A1:$L623,10,FALSE)</f>
        <v>1.4592521685764399</v>
      </c>
      <c r="K608" s="33">
        <f>VLOOKUP($A608,Skaters!$A1:$L623,11,FALSE)</f>
        <v>4.3303953281090397</v>
      </c>
      <c r="L608" s="33">
        <f>VLOOKUP($A608,Skaters!$A1:$L623,12,FALSE)</f>
        <v>5.78964749668551</v>
      </c>
      <c r="M608" s="33"/>
      <c r="N608" s="17">
        <f t="shared" si="36"/>
        <v>78</v>
      </c>
      <c r="O608" s="33">
        <f t="shared" si="37"/>
        <v>2.4592521685764401</v>
      </c>
      <c r="P608" s="33">
        <f t="shared" si="38"/>
        <v>6.3303953281090397</v>
      </c>
      <c r="Q608" s="33">
        <f t="shared" si="39"/>
        <v>8.7896474966855109</v>
      </c>
    </row>
    <row r="609" spans="1:17" ht="21.25" customHeight="1" x14ac:dyDescent="0.15">
      <c r="A609" s="37" t="s">
        <v>694</v>
      </c>
      <c r="B609" s="38" t="s">
        <v>74</v>
      </c>
      <c r="C609" s="38" t="s">
        <v>73</v>
      </c>
      <c r="D609" s="17">
        <v>21</v>
      </c>
      <c r="E609" s="17">
        <v>0</v>
      </c>
      <c r="F609" s="17">
        <v>2</v>
      </c>
      <c r="G609" s="17">
        <v>2</v>
      </c>
      <c r="H609" s="33"/>
      <c r="I609" s="42">
        <f>VLOOKUP($A609,Skaters!$A1:$L623,7,FALSE)</f>
        <v>41</v>
      </c>
      <c r="J609" s="33">
        <f>VLOOKUP($A609,Skaters!$A1:$L623,10,FALSE)</f>
        <v>1.9746145964081001</v>
      </c>
      <c r="K609" s="33">
        <f>VLOOKUP($A609,Skaters!$A1:$L623,11,FALSE)</f>
        <v>4.5199088218177197</v>
      </c>
      <c r="L609" s="33">
        <f>VLOOKUP($A609,Skaters!$A1:$L623,12,FALSE)</f>
        <v>6.49452341822579</v>
      </c>
      <c r="M609" s="33"/>
      <c r="N609" s="17">
        <f t="shared" si="36"/>
        <v>62</v>
      </c>
      <c r="O609" s="33">
        <f t="shared" si="37"/>
        <v>1.9746145964081001</v>
      </c>
      <c r="P609" s="33">
        <f t="shared" si="38"/>
        <v>6.5199088218177197</v>
      </c>
      <c r="Q609" s="33">
        <f t="shared" si="39"/>
        <v>8.4945234182257892</v>
      </c>
    </row>
    <row r="610" spans="1:17" ht="21.25" customHeight="1" x14ac:dyDescent="0.15">
      <c r="A610" s="44" t="s">
        <v>689</v>
      </c>
      <c r="B610" s="48" t="s">
        <v>94</v>
      </c>
      <c r="C610" s="48" t="s">
        <v>84</v>
      </c>
      <c r="D610" s="17">
        <v>22</v>
      </c>
      <c r="E610" s="17">
        <v>0</v>
      </c>
      <c r="F610" s="17">
        <v>3</v>
      </c>
      <c r="G610" s="17">
        <v>3</v>
      </c>
      <c r="H610" s="33"/>
      <c r="I610" s="42">
        <f>VLOOKUP($A610,Skaters!$A1:$L623,7,FALSE)</f>
        <v>44</v>
      </c>
      <c r="J610" s="33">
        <f>VLOOKUP($A610,Skaters!$A1:$L623,10,FALSE)</f>
        <v>1.37580339089035</v>
      </c>
      <c r="K610" s="33">
        <f>VLOOKUP($A610,Skaters!$A1:$L623,11,FALSE)</f>
        <v>4.0900479092631103</v>
      </c>
      <c r="L610" s="33">
        <f>VLOOKUP($A610,Skaters!$A1:$L623,12,FALSE)</f>
        <v>5.4658513001534601</v>
      </c>
      <c r="M610" s="33"/>
      <c r="N610" s="17">
        <f t="shared" si="36"/>
        <v>66</v>
      </c>
      <c r="O610" s="33">
        <f t="shared" si="37"/>
        <v>1.37580339089035</v>
      </c>
      <c r="P610" s="33">
        <f t="shared" si="38"/>
        <v>7.0900479092631103</v>
      </c>
      <c r="Q610" s="33">
        <f t="shared" si="39"/>
        <v>8.4658513001534601</v>
      </c>
    </row>
    <row r="611" spans="1:17" ht="21.25" customHeight="1" x14ac:dyDescent="0.15">
      <c r="A611" s="44" t="s">
        <v>685</v>
      </c>
      <c r="B611" s="45" t="s">
        <v>100</v>
      </c>
      <c r="C611" s="45" t="s">
        <v>59</v>
      </c>
      <c r="D611" s="17">
        <v>21</v>
      </c>
      <c r="E611" s="17">
        <v>0</v>
      </c>
      <c r="F611" s="17">
        <v>2</v>
      </c>
      <c r="G611" s="17">
        <v>2</v>
      </c>
      <c r="H611" s="33"/>
      <c r="I611" s="42">
        <f>VLOOKUP($A611,Skaters!$A1:$L623,7,FALSE)</f>
        <v>40</v>
      </c>
      <c r="J611" s="33">
        <f>VLOOKUP($A611,Skaters!$A1:$L623,10,FALSE)</f>
        <v>2.0588719359380701</v>
      </c>
      <c r="K611" s="33">
        <f>VLOOKUP($A611,Skaters!$A1:$L623,11,FALSE)</f>
        <v>4.3503426270940402</v>
      </c>
      <c r="L611" s="33">
        <f>VLOOKUP($A611,Skaters!$A1:$L623,12,FALSE)</f>
        <v>6.40921456303208</v>
      </c>
      <c r="M611" s="33"/>
      <c r="N611" s="17">
        <f t="shared" si="36"/>
        <v>61</v>
      </c>
      <c r="O611" s="33">
        <f t="shared" si="37"/>
        <v>2.0588719359380701</v>
      </c>
      <c r="P611" s="33">
        <f t="shared" si="38"/>
        <v>6.3503426270940402</v>
      </c>
      <c r="Q611" s="33">
        <f t="shared" si="39"/>
        <v>8.40921456303208</v>
      </c>
    </row>
    <row r="612" spans="1:17" ht="21.25" customHeight="1" x14ac:dyDescent="0.15">
      <c r="A612" s="44" t="s">
        <v>695</v>
      </c>
      <c r="B612" s="45" t="s">
        <v>216</v>
      </c>
      <c r="C612" s="45" t="s">
        <v>84</v>
      </c>
      <c r="D612" s="17">
        <v>25</v>
      </c>
      <c r="E612" s="17">
        <v>1</v>
      </c>
      <c r="F612" s="17">
        <v>1</v>
      </c>
      <c r="G612" s="17">
        <v>2</v>
      </c>
      <c r="H612" s="33"/>
      <c r="I612" s="42">
        <f>VLOOKUP($A612,Skaters!$A1:$L623,7,FALSE)</f>
        <v>39</v>
      </c>
      <c r="J612" s="33">
        <f>VLOOKUP($A612,Skaters!$A1:$L623,10,FALSE)</f>
        <v>2.9088889630524299</v>
      </c>
      <c r="K612" s="33">
        <f>VLOOKUP($A612,Skaters!$A1:$L623,11,FALSE)</f>
        <v>3.3937108475860001</v>
      </c>
      <c r="L612" s="33">
        <f>VLOOKUP($A612,Skaters!$A1:$L623,12,FALSE)</f>
        <v>6.3025998106384602</v>
      </c>
      <c r="M612" s="33"/>
      <c r="N612" s="17">
        <f t="shared" si="36"/>
        <v>64</v>
      </c>
      <c r="O612" s="33">
        <f t="shared" si="37"/>
        <v>3.9088889630524299</v>
      </c>
      <c r="P612" s="33">
        <f t="shared" si="38"/>
        <v>4.3937108475860001</v>
      </c>
      <c r="Q612" s="33">
        <f t="shared" si="39"/>
        <v>8.3025998106384602</v>
      </c>
    </row>
    <row r="613" spans="1:17" ht="21.25" customHeight="1" x14ac:dyDescent="0.15">
      <c r="A613" s="37" t="s">
        <v>684</v>
      </c>
      <c r="B613" s="38" t="s">
        <v>141</v>
      </c>
      <c r="C613" s="38" t="s">
        <v>103</v>
      </c>
      <c r="D613" s="17">
        <v>39</v>
      </c>
      <c r="E613" s="17">
        <v>1</v>
      </c>
      <c r="F613" s="17">
        <v>2</v>
      </c>
      <c r="G613" s="17">
        <v>3</v>
      </c>
      <c r="H613" s="33"/>
      <c r="I613" s="42">
        <f>VLOOKUP($A613,Skaters!$A1:$L623,7,FALSE)</f>
        <v>41</v>
      </c>
      <c r="J613" s="33">
        <f>VLOOKUP($A613,Skaters!$A1:$L623,10,FALSE)</f>
        <v>2.52210847681748</v>
      </c>
      <c r="K613" s="33">
        <f>VLOOKUP($A613,Skaters!$A1:$L623,11,FALSE)</f>
        <v>2.7546685735648402</v>
      </c>
      <c r="L613" s="33">
        <f>VLOOKUP($A613,Skaters!$A1:$L623,12,FALSE)</f>
        <v>5.2767770503823401</v>
      </c>
      <c r="M613" s="33"/>
      <c r="N613" s="17">
        <f t="shared" si="36"/>
        <v>80</v>
      </c>
      <c r="O613" s="33">
        <f t="shared" si="37"/>
        <v>3.52210847681748</v>
      </c>
      <c r="P613" s="33">
        <f t="shared" si="38"/>
        <v>4.7546685735648406</v>
      </c>
      <c r="Q613" s="33">
        <f t="shared" si="39"/>
        <v>8.2767770503823392</v>
      </c>
    </row>
    <row r="614" spans="1:17" ht="21.25" customHeight="1" x14ac:dyDescent="0.15">
      <c r="A614" s="37" t="s">
        <v>662</v>
      </c>
      <c r="B614" s="38" t="s">
        <v>179</v>
      </c>
      <c r="C614" s="38" t="s">
        <v>103</v>
      </c>
      <c r="D614" s="17">
        <v>34</v>
      </c>
      <c r="E614" s="17">
        <v>0</v>
      </c>
      <c r="F614" s="17">
        <v>2</v>
      </c>
      <c r="G614" s="17">
        <v>2</v>
      </c>
      <c r="H614" s="33"/>
      <c r="I614" s="42">
        <f>VLOOKUP($A614,Skaters!$A1:$L623,7,FALSE)</f>
        <v>41</v>
      </c>
      <c r="J614" s="33">
        <f>VLOOKUP($A614,Skaters!$A1:$L623,10,FALSE)</f>
        <v>2.3933544410564598</v>
      </c>
      <c r="K614" s="33">
        <f>VLOOKUP($A614,Skaters!$A1:$L623,11,FALSE)</f>
        <v>3.8781612225593398</v>
      </c>
      <c r="L614" s="33">
        <f>VLOOKUP($A614,Skaters!$A1:$L623,12,FALSE)</f>
        <v>6.2715156636157596</v>
      </c>
      <c r="M614" s="33"/>
      <c r="N614" s="17">
        <f t="shared" si="36"/>
        <v>75</v>
      </c>
      <c r="O614" s="33">
        <f t="shared" si="37"/>
        <v>2.3933544410564598</v>
      </c>
      <c r="P614" s="33">
        <f t="shared" si="38"/>
        <v>5.8781612225593403</v>
      </c>
      <c r="Q614" s="33">
        <f t="shared" si="39"/>
        <v>8.2715156636157587</v>
      </c>
    </row>
    <row r="615" spans="1:17" ht="21.25" customHeight="1" x14ac:dyDescent="0.15">
      <c r="A615" s="44" t="s">
        <v>634</v>
      </c>
      <c r="B615" s="45" t="s">
        <v>69</v>
      </c>
      <c r="C615" s="45" t="s">
        <v>84</v>
      </c>
      <c r="D615" s="17">
        <v>25</v>
      </c>
      <c r="E615" s="17">
        <v>1</v>
      </c>
      <c r="F615" s="17">
        <v>1</v>
      </c>
      <c r="G615" s="17">
        <v>2</v>
      </c>
      <c r="H615" s="33"/>
      <c r="I615" s="42">
        <f>VLOOKUP($A615,Skaters!$A1:$L623,7,FALSE)</f>
        <v>44</v>
      </c>
      <c r="J615" s="33">
        <f>VLOOKUP($A615,Skaters!$A1:$L623,10,FALSE)</f>
        <v>1.8564178518280099</v>
      </c>
      <c r="K615" s="33">
        <f>VLOOKUP($A615,Skaters!$A1:$L623,11,FALSE)</f>
        <v>4.4120697967633298</v>
      </c>
      <c r="L615" s="33">
        <f>VLOOKUP($A615,Skaters!$A1:$L623,12,FALSE)</f>
        <v>6.2684876485913401</v>
      </c>
      <c r="M615" s="33"/>
      <c r="N615" s="17">
        <f t="shared" si="36"/>
        <v>69</v>
      </c>
      <c r="O615" s="33">
        <f t="shared" si="37"/>
        <v>2.8564178518280099</v>
      </c>
      <c r="P615" s="33">
        <f t="shared" si="38"/>
        <v>5.4120697967633298</v>
      </c>
      <c r="Q615" s="33">
        <f t="shared" si="39"/>
        <v>8.2684876485913392</v>
      </c>
    </row>
    <row r="616" spans="1:17" ht="21.25" customHeight="1" x14ac:dyDescent="0.2">
      <c r="A616" s="47" t="s">
        <v>690</v>
      </c>
      <c r="B616" s="38" t="s">
        <v>122</v>
      </c>
      <c r="C616" s="38" t="s">
        <v>84</v>
      </c>
      <c r="D616" s="17">
        <v>34</v>
      </c>
      <c r="E616" s="17">
        <v>1</v>
      </c>
      <c r="F616" s="17">
        <v>2</v>
      </c>
      <c r="G616" s="17">
        <v>3</v>
      </c>
      <c r="H616" s="33"/>
      <c r="I616" s="42">
        <f>VLOOKUP($A616,Skaters!$A1:$L623,7,FALSE)</f>
        <v>41</v>
      </c>
      <c r="J616" s="33">
        <f>VLOOKUP($A616,Skaters!$A1:$L623,10,FALSE)</f>
        <v>1.3158147442705399</v>
      </c>
      <c r="K616" s="33">
        <f>VLOOKUP($A616,Skaters!$A1:$L623,11,FALSE)</f>
        <v>3.93844148126152</v>
      </c>
      <c r="L616" s="33">
        <f>VLOOKUP($A616,Skaters!$A1:$L623,12,FALSE)</f>
        <v>5.25425622553204</v>
      </c>
      <c r="M616" s="33"/>
      <c r="N616" s="17">
        <f t="shared" si="36"/>
        <v>75</v>
      </c>
      <c r="O616" s="33">
        <f t="shared" si="37"/>
        <v>2.3158147442705399</v>
      </c>
      <c r="P616" s="33">
        <f t="shared" si="38"/>
        <v>5.9384414812615205</v>
      </c>
      <c r="Q616" s="33">
        <f t="shared" si="39"/>
        <v>8.2542562255320391</v>
      </c>
    </row>
    <row r="617" spans="1:17" ht="21.25" customHeight="1" x14ac:dyDescent="0.15">
      <c r="A617" s="37" t="s">
        <v>696</v>
      </c>
      <c r="B617" s="38" t="s">
        <v>65</v>
      </c>
      <c r="C617" s="38" t="s">
        <v>73</v>
      </c>
      <c r="D617" s="17">
        <v>34</v>
      </c>
      <c r="E617" s="17">
        <v>2</v>
      </c>
      <c r="F617" s="17">
        <v>1</v>
      </c>
      <c r="G617" s="17">
        <v>3</v>
      </c>
      <c r="H617" s="33"/>
      <c r="I617" s="42">
        <f>VLOOKUP($A617,Skaters!$A1:$L623,7,FALSE)</f>
        <v>44</v>
      </c>
      <c r="J617" s="33">
        <f>VLOOKUP($A617,Skaters!$A1:$L623,10,FALSE)</f>
        <v>2.5473854613163298</v>
      </c>
      <c r="K617" s="33">
        <f>VLOOKUP($A617,Skaters!$A1:$L623,11,FALSE)</f>
        <v>2.6817717843178701</v>
      </c>
      <c r="L617" s="33">
        <f>VLOOKUP($A617,Skaters!$A1:$L623,12,FALSE)</f>
        <v>5.2291572456342097</v>
      </c>
      <c r="M617" s="33"/>
      <c r="N617" s="17">
        <f t="shared" si="36"/>
        <v>78</v>
      </c>
      <c r="O617" s="33">
        <f t="shared" si="37"/>
        <v>4.5473854613163294</v>
      </c>
      <c r="P617" s="33">
        <f t="shared" si="38"/>
        <v>3.6817717843178701</v>
      </c>
      <c r="Q617" s="33">
        <f t="shared" si="39"/>
        <v>8.2291572456342088</v>
      </c>
    </row>
    <row r="618" spans="1:17" ht="21.25" customHeight="1" x14ac:dyDescent="0.2">
      <c r="A618" s="47" t="s">
        <v>682</v>
      </c>
      <c r="B618" s="38" t="s">
        <v>119</v>
      </c>
      <c r="C618" s="38" t="s">
        <v>84</v>
      </c>
      <c r="D618" s="17">
        <v>31</v>
      </c>
      <c r="E618" s="17">
        <v>1</v>
      </c>
      <c r="F618" s="17">
        <v>2</v>
      </c>
      <c r="G618" s="17">
        <v>3</v>
      </c>
      <c r="H618" s="33"/>
      <c r="I618" s="42">
        <f>VLOOKUP($A618,Skaters!$A1:$L623,7,FALSE)</f>
        <v>41</v>
      </c>
      <c r="J618" s="33">
        <f>VLOOKUP($A618,Skaters!$A1:$L623,10,FALSE)</f>
        <v>1.2409188210164901</v>
      </c>
      <c r="K618" s="33">
        <f>VLOOKUP($A618,Skaters!$A1:$L623,11,FALSE)</f>
        <v>3.9376705935846399</v>
      </c>
      <c r="L618" s="33">
        <f>VLOOKUP($A618,Skaters!$A1:$L623,12,FALSE)</f>
        <v>5.1785894146011104</v>
      </c>
      <c r="M618" s="33"/>
      <c r="N618" s="17">
        <f t="shared" si="36"/>
        <v>72</v>
      </c>
      <c r="O618" s="33">
        <f t="shared" si="37"/>
        <v>2.2409188210164901</v>
      </c>
      <c r="P618" s="33">
        <f t="shared" si="38"/>
        <v>5.9376705935846399</v>
      </c>
      <c r="Q618" s="33">
        <f t="shared" si="39"/>
        <v>8.1785894146011096</v>
      </c>
    </row>
    <row r="619" spans="1:17" ht="21.25" customHeight="1" x14ac:dyDescent="0.15">
      <c r="A619" s="37" t="s">
        <v>681</v>
      </c>
      <c r="B619" s="38" t="s">
        <v>100</v>
      </c>
      <c r="C619" s="38" t="s">
        <v>84</v>
      </c>
      <c r="D619" s="17">
        <v>25</v>
      </c>
      <c r="E619" s="17">
        <v>1</v>
      </c>
      <c r="F619" s="17">
        <v>1</v>
      </c>
      <c r="G619" s="17">
        <v>2</v>
      </c>
      <c r="H619" s="33"/>
      <c r="I619" s="42">
        <f>VLOOKUP($A619,Skaters!$A1:$L623,7,FALSE)</f>
        <v>40</v>
      </c>
      <c r="J619" s="33">
        <f>VLOOKUP($A619,Skaters!$A1:$L623,10,FALSE)</f>
        <v>1.6542690404586</v>
      </c>
      <c r="K619" s="33">
        <f>VLOOKUP($A619,Skaters!$A1:$L623,11,FALSE)</f>
        <v>4.3092601415274396</v>
      </c>
      <c r="L619" s="33">
        <f>VLOOKUP($A619,Skaters!$A1:$L623,12,FALSE)</f>
        <v>5.9635291819860399</v>
      </c>
      <c r="M619" s="33"/>
      <c r="N619" s="17">
        <f t="shared" si="36"/>
        <v>65</v>
      </c>
      <c r="O619" s="33">
        <f t="shared" si="37"/>
        <v>2.6542690404586002</v>
      </c>
      <c r="P619" s="33">
        <f t="shared" si="38"/>
        <v>5.3092601415274396</v>
      </c>
      <c r="Q619" s="33">
        <f t="shared" si="39"/>
        <v>7.9635291819860399</v>
      </c>
    </row>
    <row r="620" spans="1:17" ht="21.25" customHeight="1" x14ac:dyDescent="0.2">
      <c r="A620" s="47" t="s">
        <v>686</v>
      </c>
      <c r="B620" s="38" t="s">
        <v>151</v>
      </c>
      <c r="C620" s="38" t="s">
        <v>60</v>
      </c>
      <c r="D620" s="17">
        <v>21</v>
      </c>
      <c r="E620" s="17">
        <v>0</v>
      </c>
      <c r="F620" s="17">
        <v>1</v>
      </c>
      <c r="G620" s="17">
        <v>1</v>
      </c>
      <c r="H620" s="33"/>
      <c r="I620" s="42">
        <f>VLOOKUP($A620,Skaters!$A1:$L623,7,FALSE)</f>
        <v>42</v>
      </c>
      <c r="J620" s="33">
        <f>VLOOKUP($A620,Skaters!$A1:$L623,10,FALSE)</f>
        <v>2.7269305034627198</v>
      </c>
      <c r="K620" s="33">
        <f>VLOOKUP($A620,Skaters!$A1:$L623,11,FALSE)</f>
        <v>3.91446951742217</v>
      </c>
      <c r="L620" s="33">
        <f>VLOOKUP($A620,Skaters!$A1:$L623,12,FALSE)</f>
        <v>6.64140002088486</v>
      </c>
      <c r="M620" s="33"/>
      <c r="N620" s="17">
        <f t="shared" si="36"/>
        <v>63</v>
      </c>
      <c r="O620" s="33">
        <f t="shared" si="37"/>
        <v>2.7269305034627198</v>
      </c>
      <c r="P620" s="33">
        <f t="shared" si="38"/>
        <v>4.9144695174221695</v>
      </c>
      <c r="Q620" s="33">
        <f t="shared" si="39"/>
        <v>7.64140002088486</v>
      </c>
    </row>
    <row r="621" spans="1:17" ht="21.25" customHeight="1" x14ac:dyDescent="0.15">
      <c r="A621" s="44" t="s">
        <v>678</v>
      </c>
      <c r="B621" s="48" t="s">
        <v>106</v>
      </c>
      <c r="C621" s="48" t="s">
        <v>84</v>
      </c>
      <c r="D621" s="17">
        <v>35</v>
      </c>
      <c r="E621" s="17">
        <v>0</v>
      </c>
      <c r="F621" s="17">
        <v>2</v>
      </c>
      <c r="G621" s="17">
        <v>2</v>
      </c>
      <c r="H621" s="33"/>
      <c r="I621" s="42">
        <f>VLOOKUP($A621,Skaters!$A1:$L623,7,FALSE)</f>
        <v>39</v>
      </c>
      <c r="J621" s="33">
        <f>VLOOKUP($A621,Skaters!$A1:$L623,10,FALSE)</f>
        <v>1.27797631625243</v>
      </c>
      <c r="K621" s="33">
        <f>VLOOKUP($A621,Skaters!$A1:$L623,11,FALSE)</f>
        <v>4.22067734109193</v>
      </c>
      <c r="L621" s="33">
        <f>VLOOKUP($A621,Skaters!$A1:$L623,12,FALSE)</f>
        <v>5.4986536573443896</v>
      </c>
      <c r="M621" s="33"/>
      <c r="N621" s="17">
        <f t="shared" si="36"/>
        <v>74</v>
      </c>
      <c r="O621" s="33">
        <f t="shared" si="37"/>
        <v>1.27797631625243</v>
      </c>
      <c r="P621" s="33">
        <f t="shared" si="38"/>
        <v>6.22067734109193</v>
      </c>
      <c r="Q621" s="33">
        <f t="shared" si="39"/>
        <v>7.4986536573443896</v>
      </c>
    </row>
    <row r="622" spans="1:17" ht="21.25" customHeight="1" x14ac:dyDescent="0.15">
      <c r="A622" s="44" t="s">
        <v>669</v>
      </c>
      <c r="B622" s="45" t="s">
        <v>95</v>
      </c>
      <c r="C622" s="45" t="s">
        <v>84</v>
      </c>
      <c r="D622" s="17">
        <v>38</v>
      </c>
      <c r="E622" s="17">
        <v>0</v>
      </c>
      <c r="F622" s="17">
        <v>2</v>
      </c>
      <c r="G622" s="17">
        <v>2</v>
      </c>
      <c r="H622" s="33"/>
      <c r="I622" s="42">
        <f>VLOOKUP($A622,Skaters!$A1:$L623,7,FALSE)</f>
        <v>40</v>
      </c>
      <c r="J622" s="33">
        <f>VLOOKUP($A622,Skaters!$A1:$L623,10,FALSE)</f>
        <v>1.0979259104502901</v>
      </c>
      <c r="K622" s="33">
        <f>VLOOKUP($A622,Skaters!$A1:$L623,11,FALSE)</f>
        <v>4.2138987442728402</v>
      </c>
      <c r="L622" s="33">
        <f>VLOOKUP($A622,Skaters!$A1:$L623,12,FALSE)</f>
        <v>5.3118246547231198</v>
      </c>
      <c r="M622" s="33"/>
      <c r="N622" s="17">
        <f t="shared" si="36"/>
        <v>78</v>
      </c>
      <c r="O622" s="33">
        <f t="shared" si="37"/>
        <v>1.0979259104502901</v>
      </c>
      <c r="P622" s="33">
        <f t="shared" si="38"/>
        <v>6.2138987442728402</v>
      </c>
      <c r="Q622" s="33">
        <f t="shared" si="39"/>
        <v>7.3118246547231198</v>
      </c>
    </row>
    <row r="623" spans="1:17" ht="21.25" customHeight="1" x14ac:dyDescent="0.2">
      <c r="A623" s="47" t="s">
        <v>697</v>
      </c>
      <c r="B623" s="38" t="s">
        <v>100</v>
      </c>
      <c r="C623" s="38" t="s">
        <v>66</v>
      </c>
      <c r="D623" s="17">
        <v>22</v>
      </c>
      <c r="E623" s="17">
        <v>0</v>
      </c>
      <c r="F623" s="17">
        <v>2</v>
      </c>
      <c r="G623" s="17">
        <v>2</v>
      </c>
      <c r="H623" s="33"/>
      <c r="I623" s="42">
        <f>VLOOKUP($A623,Skaters!$A1:$L623,7,FALSE)</f>
        <v>40</v>
      </c>
      <c r="J623" s="33">
        <f>VLOOKUP($A623,Skaters!$A1:$L623,10,FALSE)</f>
        <v>1.3669885256717</v>
      </c>
      <c r="K623" s="33">
        <f>VLOOKUP($A623,Skaters!$A1:$L623,11,FALSE)</f>
        <v>3.38712363125267</v>
      </c>
      <c r="L623" s="33">
        <f>VLOOKUP($A623,Skaters!$A1:$L623,12,FALSE)</f>
        <v>4.7541121569243598</v>
      </c>
      <c r="M623" s="33"/>
      <c r="N623" s="17">
        <f t="shared" si="36"/>
        <v>62</v>
      </c>
      <c r="O623" s="33">
        <f t="shared" si="37"/>
        <v>1.3669885256717</v>
      </c>
      <c r="P623" s="33">
        <f t="shared" si="38"/>
        <v>5.3871236312526705</v>
      </c>
      <c r="Q623" s="33">
        <f t="shared" si="39"/>
        <v>6.7541121569243598</v>
      </c>
    </row>
    <row r="624" spans="1:17" ht="21.25" customHeight="1" x14ac:dyDescent="0.15">
      <c r="A624" s="44" t="s">
        <v>698</v>
      </c>
      <c r="B624" s="48" t="s">
        <v>61</v>
      </c>
      <c r="C624" s="48" t="s">
        <v>84</v>
      </c>
      <c r="D624" s="17">
        <v>27</v>
      </c>
      <c r="E624" s="17">
        <v>0</v>
      </c>
      <c r="F624" s="17">
        <v>2</v>
      </c>
      <c r="G624" s="17">
        <v>2</v>
      </c>
      <c r="H624" s="33"/>
      <c r="I624" s="42">
        <f>VLOOKUP($A624,Skaters!$A1:$L623,7,FALSE)</f>
        <v>43</v>
      </c>
      <c r="J624" s="33">
        <f>VLOOKUP($A624,Skaters!$A1:$L623,10,FALSE)</f>
        <v>0.90588490641529396</v>
      </c>
      <c r="K624" s="33">
        <f>VLOOKUP($A624,Skaters!$A1:$L623,11,FALSE)</f>
        <v>2.3684141105054102</v>
      </c>
      <c r="L624" s="33">
        <f>VLOOKUP($A624,Skaters!$A1:$L623,12,FALSE)</f>
        <v>3.2742990169207098</v>
      </c>
      <c r="M624" s="33"/>
      <c r="N624" s="17">
        <f t="shared" si="36"/>
        <v>70</v>
      </c>
      <c r="O624" s="33">
        <f t="shared" si="37"/>
        <v>0.90588490641529396</v>
      </c>
      <c r="P624" s="33">
        <f t="shared" si="38"/>
        <v>4.3684141105054106</v>
      </c>
      <c r="Q624" s="33">
        <f t="shared" si="39"/>
        <v>5.2742990169207093</v>
      </c>
    </row>
    <row r="625" spans="1:17" ht="21.25" customHeight="1" x14ac:dyDescent="0.15">
      <c r="A625" s="44" t="s">
        <v>693</v>
      </c>
      <c r="B625" s="48" t="s">
        <v>141</v>
      </c>
      <c r="C625" s="48" t="s">
        <v>84</v>
      </c>
      <c r="D625" s="17">
        <v>26</v>
      </c>
      <c r="E625" s="17">
        <v>0</v>
      </c>
      <c r="F625" s="17">
        <v>0</v>
      </c>
      <c r="G625" s="17">
        <v>0</v>
      </c>
      <c r="H625" s="33"/>
      <c r="I625" s="42">
        <f>VLOOKUP($A625,Skaters!$A1:$L623,7,FALSE)</f>
        <v>41</v>
      </c>
      <c r="J625" s="33">
        <f>VLOOKUP($A625,Skaters!$A1:$L623,10,FALSE)</f>
        <v>0.68260202929771097</v>
      </c>
      <c r="K625" s="33">
        <f>VLOOKUP($A625,Skaters!$A1:$L623,11,FALSE)</f>
        <v>2.8562307335688399</v>
      </c>
      <c r="L625" s="33">
        <f>VLOOKUP($A625,Skaters!$A1:$L623,12,FALSE)</f>
        <v>3.5388327628665501</v>
      </c>
      <c r="M625" s="33"/>
      <c r="N625" s="17">
        <f t="shared" si="36"/>
        <v>67</v>
      </c>
      <c r="O625" s="33">
        <f t="shared" si="37"/>
        <v>0.68260202929771097</v>
      </c>
      <c r="P625" s="33">
        <f t="shared" si="38"/>
        <v>2.8562307335688399</v>
      </c>
      <c r="Q625" s="33">
        <f t="shared" si="39"/>
        <v>3.5388327628665501</v>
      </c>
    </row>
  </sheetData>
  <autoFilter ref="A1:Q625" xr:uid="{00000000-0001-0000-0500-000000000000}"/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Roster</vt:lpstr>
      <vt:lpstr>Skaters</vt:lpstr>
      <vt:lpstr>Skaters (Categories)</vt:lpstr>
      <vt:lpstr>Goalies</vt:lpstr>
      <vt:lpstr>Goalies (Categories)</vt:lpstr>
      <vt:lpstr>Skater Scoring 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Luszczyszyn</cp:lastModifiedBy>
  <dcterms:modified xsi:type="dcterms:W3CDTF">2022-01-24T20:16:14Z</dcterms:modified>
</cp:coreProperties>
</file>