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rawal\work\workspace\project\marks\"/>
    </mc:Choice>
  </mc:AlternateContent>
  <bookViews>
    <workbookView xWindow="-15" yWindow="-15" windowWidth="12360" windowHeight="8655"/>
  </bookViews>
  <sheets>
    <sheet name="Noten" sheetId="1" r:id="rId1"/>
    <sheet name="Aufwand" sheetId="2" r:id="rId2"/>
    <sheet name="Korrelation der Teile" sheetId="3" r:id="rId3"/>
    <sheet name="Punkteschema" sheetId="4" r:id="rId4"/>
  </sheets>
  <definedNames>
    <definedName name="_xlnm._FilterDatabase" localSheetId="0" hidden="1">Noten!$A$1:$AN$32</definedName>
    <definedName name="_xlnm.Print_Area" localSheetId="0">Noten!$B$1:$AA$32</definedName>
  </definedNames>
  <calcPr calcId="152511"/>
</workbook>
</file>

<file path=xl/calcChain.xml><?xml version="1.0" encoding="utf-8"?>
<calcChain xmlns="http://schemas.openxmlformats.org/spreadsheetml/2006/main">
  <c r="C14" i="3" l="1"/>
  <c r="C13" i="3"/>
  <c r="C12" i="3"/>
  <c r="C11" i="3"/>
  <c r="C10" i="3"/>
  <c r="C9" i="3"/>
  <c r="C8" i="3"/>
  <c r="C7" i="3"/>
  <c r="C6" i="3"/>
  <c r="C5" i="3"/>
  <c r="C4" i="3"/>
  <c r="C3" i="3"/>
  <c r="B14" i="3"/>
  <c r="B13" i="3"/>
  <c r="B12" i="3"/>
  <c r="B11" i="3"/>
  <c r="B10" i="3"/>
  <c r="B9" i="3"/>
  <c r="B8" i="3"/>
  <c r="B7" i="3"/>
  <c r="B6" i="3"/>
  <c r="B5" i="3"/>
  <c r="B4" i="3"/>
  <c r="B3" i="3"/>
  <c r="M35" i="1"/>
  <c r="M36" i="1" s="1"/>
  <c r="L35" i="1"/>
  <c r="K35" i="1"/>
  <c r="J35" i="1"/>
  <c r="I35" i="1"/>
  <c r="H35" i="1"/>
  <c r="G35" i="1"/>
  <c r="G36" i="1" s="1"/>
  <c r="AC33" i="1" l="1"/>
  <c r="S23" i="1" l="1"/>
  <c r="S24" i="1"/>
  <c r="S25" i="1"/>
  <c r="S26" i="1"/>
  <c r="S27" i="1"/>
  <c r="S28" i="1"/>
  <c r="S29" i="1"/>
  <c r="S30" i="1"/>
  <c r="S31" i="1"/>
  <c r="S32" i="1"/>
  <c r="C4" i="4" l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AC23" i="1" l="1"/>
  <c r="AC24" i="1"/>
  <c r="AC25" i="1"/>
  <c r="AC26" i="1"/>
  <c r="AC27" i="1"/>
  <c r="AC28" i="1"/>
  <c r="AC29" i="1"/>
  <c r="AC30" i="1"/>
  <c r="AC31" i="1"/>
  <c r="AC32" i="1"/>
  <c r="V35" i="1"/>
  <c r="AH35" i="1" l="1"/>
  <c r="AH36" i="1" l="1"/>
  <c r="AH37" i="1" s="1"/>
  <c r="M37" i="1"/>
  <c r="K37" i="1"/>
  <c r="L37" i="1"/>
  <c r="J37" i="1"/>
  <c r="G37" i="1"/>
  <c r="H37" i="1"/>
  <c r="I37" i="1"/>
  <c r="L36" i="1" l="1"/>
  <c r="K36" i="1"/>
  <c r="D4" i="3" l="1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B15" i="3"/>
  <c r="D15" i="3" s="1"/>
  <c r="C15" i="3"/>
  <c r="E15" i="3" s="1"/>
  <c r="B16" i="3"/>
  <c r="D16" i="3" s="1"/>
  <c r="C16" i="3"/>
  <c r="E16" i="3" s="1"/>
  <c r="B17" i="3"/>
  <c r="D17" i="3" s="1"/>
  <c r="C17" i="3"/>
  <c r="E17" i="3" s="1"/>
  <c r="B18" i="3"/>
  <c r="D18" i="3" s="1"/>
  <c r="C18" i="3"/>
  <c r="E18" i="3"/>
  <c r="B19" i="3"/>
  <c r="D19" i="3" s="1"/>
  <c r="C19" i="3"/>
  <c r="E19" i="3"/>
  <c r="B20" i="3"/>
  <c r="D20" i="3" s="1"/>
  <c r="C20" i="3"/>
  <c r="E20" i="3" s="1"/>
  <c r="B21" i="3"/>
  <c r="D21" i="3" s="1"/>
  <c r="C21" i="3"/>
  <c r="E21" i="3" s="1"/>
  <c r="B22" i="3"/>
  <c r="D22" i="3" s="1"/>
  <c r="C22" i="3"/>
  <c r="E22" i="3" s="1"/>
  <c r="B23" i="3"/>
  <c r="D23" i="3" s="1"/>
  <c r="C23" i="3"/>
  <c r="E23" i="3" s="1"/>
  <c r="B24" i="3"/>
  <c r="D24" i="3" s="1"/>
  <c r="C24" i="3"/>
  <c r="E24" i="3" s="1"/>
  <c r="B25" i="3"/>
  <c r="D25" i="3" s="1"/>
  <c r="C25" i="3"/>
  <c r="E25" i="3" s="1"/>
  <c r="B26" i="3"/>
  <c r="D26" i="3" s="1"/>
  <c r="C26" i="3"/>
  <c r="E26" i="3" s="1"/>
  <c r="B27" i="3"/>
  <c r="D27" i="3" s="1"/>
  <c r="C27" i="3"/>
  <c r="E27" i="3" s="1"/>
  <c r="B28" i="3"/>
  <c r="D28" i="3" s="1"/>
  <c r="C28" i="3"/>
  <c r="E28" i="3" s="1"/>
  <c r="B29" i="3"/>
  <c r="D29" i="3" s="1"/>
  <c r="C29" i="3"/>
  <c r="E29" i="3" s="1"/>
  <c r="B30" i="3"/>
  <c r="D30" i="3" s="1"/>
  <c r="C30" i="3"/>
  <c r="E30" i="3" s="1"/>
  <c r="B31" i="3"/>
  <c r="D31" i="3" s="1"/>
  <c r="C31" i="3"/>
  <c r="E31" i="3" s="1"/>
  <c r="B32" i="3"/>
  <c r="D32" i="3" s="1"/>
  <c r="C32" i="3"/>
  <c r="E32" i="3" s="1"/>
  <c r="B33" i="3"/>
  <c r="D33" i="3" s="1"/>
  <c r="C33" i="3"/>
  <c r="E33" i="3" s="1"/>
  <c r="B34" i="3"/>
  <c r="D34" i="3" s="1"/>
  <c r="C34" i="3"/>
  <c r="E34" i="3" s="1"/>
  <c r="B35" i="3"/>
  <c r="D35" i="3" s="1"/>
  <c r="C35" i="3"/>
  <c r="E35" i="3" s="1"/>
  <c r="B36" i="3"/>
  <c r="D36" i="3" s="1"/>
  <c r="C36" i="3"/>
  <c r="E36" i="3" s="1"/>
  <c r="B37" i="3"/>
  <c r="D37" i="3" s="1"/>
  <c r="C37" i="3"/>
  <c r="E37" i="3" s="1"/>
  <c r="B38" i="3"/>
  <c r="D38" i="3" s="1"/>
  <c r="C38" i="3"/>
  <c r="E38" i="3" s="1"/>
  <c r="B39" i="3"/>
  <c r="D39" i="3" s="1"/>
  <c r="C39" i="3"/>
  <c r="E39" i="3" s="1"/>
  <c r="B40" i="3"/>
  <c r="D40" i="3" s="1"/>
  <c r="C40" i="3"/>
  <c r="E40" i="3" s="1"/>
  <c r="B41" i="3"/>
  <c r="D41" i="3" s="1"/>
  <c r="C41" i="3"/>
  <c r="E41" i="3" s="1"/>
  <c r="B42" i="3"/>
  <c r="D42" i="3" s="1"/>
  <c r="C42" i="3"/>
  <c r="E42" i="3" s="1"/>
  <c r="B43" i="3"/>
  <c r="D43" i="3" s="1"/>
  <c r="C43" i="3"/>
  <c r="E43" i="3" s="1"/>
  <c r="B44" i="3"/>
  <c r="D44" i="3" s="1"/>
  <c r="C44" i="3"/>
  <c r="E44" i="3" s="1"/>
  <c r="B45" i="3"/>
  <c r="D45" i="3" s="1"/>
  <c r="C45" i="3"/>
  <c r="E45" i="3" s="1"/>
  <c r="B46" i="3"/>
  <c r="D46" i="3" s="1"/>
  <c r="C46" i="3"/>
  <c r="E46" i="3" s="1"/>
  <c r="B47" i="3"/>
  <c r="D47" i="3" s="1"/>
  <c r="C47" i="3"/>
  <c r="E47" i="3" s="1"/>
  <c r="B48" i="3"/>
  <c r="D48" i="3" s="1"/>
  <c r="C48" i="3"/>
  <c r="E48" i="3" s="1"/>
  <c r="B49" i="3"/>
  <c r="D49" i="3" s="1"/>
  <c r="C49" i="3"/>
  <c r="E49" i="3" s="1"/>
  <c r="B50" i="3"/>
  <c r="D50" i="3" s="1"/>
  <c r="C50" i="3"/>
  <c r="E50" i="3" s="1"/>
  <c r="B51" i="3"/>
  <c r="D51" i="3" s="1"/>
  <c r="C51" i="3"/>
  <c r="E51" i="3" s="1"/>
  <c r="B52" i="3"/>
  <c r="D52" i="3" s="1"/>
  <c r="C52" i="3"/>
  <c r="E52" i="3" s="1"/>
  <c r="B53" i="3"/>
  <c r="D53" i="3" s="1"/>
  <c r="C53" i="3"/>
  <c r="E53" i="3" s="1"/>
  <c r="B54" i="3"/>
  <c r="D54" i="3" s="1"/>
  <c r="C54" i="3"/>
  <c r="E54" i="3" s="1"/>
  <c r="B55" i="3"/>
  <c r="D55" i="3" s="1"/>
  <c r="C55" i="3"/>
  <c r="E55" i="3" s="1"/>
  <c r="B56" i="3"/>
  <c r="D56" i="3" s="1"/>
  <c r="C56" i="3"/>
  <c r="E56" i="3" s="1"/>
  <c r="B57" i="3"/>
  <c r="D57" i="3" s="1"/>
  <c r="C57" i="3"/>
  <c r="E57" i="3" s="1"/>
  <c r="B58" i="3"/>
  <c r="D58" i="3" s="1"/>
  <c r="C58" i="3"/>
  <c r="E58" i="3" s="1"/>
  <c r="B59" i="3"/>
  <c r="D59" i="3" s="1"/>
  <c r="C59" i="3"/>
  <c r="E59" i="3" s="1"/>
  <c r="B60" i="3"/>
  <c r="D60" i="3" s="1"/>
  <c r="C60" i="3"/>
  <c r="E60" i="3" s="1"/>
  <c r="B61" i="3"/>
  <c r="D61" i="3" s="1"/>
  <c r="C61" i="3"/>
  <c r="E61" i="3" s="1"/>
  <c r="B62" i="3"/>
  <c r="D62" i="3" s="1"/>
  <c r="C62" i="3"/>
  <c r="E62" i="3" s="1"/>
  <c r="B63" i="3"/>
  <c r="D63" i="3" s="1"/>
  <c r="C63" i="3"/>
  <c r="E63" i="3" s="1"/>
  <c r="B64" i="3"/>
  <c r="D64" i="3" s="1"/>
  <c r="C64" i="3"/>
  <c r="E64" i="3" s="1"/>
  <c r="B65" i="3"/>
  <c r="D65" i="3" s="1"/>
  <c r="C65" i="3"/>
  <c r="E65" i="3" s="1"/>
  <c r="E2" i="3"/>
  <c r="D2" i="3"/>
  <c r="E3" i="3"/>
  <c r="D3" i="3"/>
  <c r="H9" i="2" l="1"/>
  <c r="E1" i="2" l="1"/>
  <c r="E16" i="2" s="1"/>
  <c r="S22" i="1" l="1"/>
  <c r="J36" i="1"/>
  <c r="H36" i="1"/>
  <c r="I36" i="1"/>
  <c r="F12" i="1"/>
  <c r="S6" i="1" l="1"/>
  <c r="S8" i="1" s="1"/>
  <c r="T6" i="1"/>
  <c r="T8" i="1" s="1"/>
  <c r="M5" i="1"/>
  <c r="M6" i="1" s="1"/>
  <c r="T28" i="1"/>
  <c r="T24" i="1"/>
  <c r="T26" i="1"/>
  <c r="T29" i="1"/>
  <c r="T31" i="1"/>
  <c r="D5" i="1"/>
  <c r="T23" i="1"/>
  <c r="T25" i="1"/>
  <c r="T27" i="1"/>
  <c r="T30" i="1"/>
  <c r="T32" i="1"/>
  <c r="T22" i="1"/>
  <c r="E5" i="1" l="1"/>
  <c r="E6" i="1" s="1"/>
  <c r="E7" i="1" s="1"/>
  <c r="D6" i="1"/>
  <c r="D7" i="1" s="1"/>
  <c r="H5" i="1"/>
  <c r="H6" i="1" s="1"/>
  <c r="H7" i="1" s="1"/>
  <c r="I5" i="1"/>
  <c r="I6" i="1" s="1"/>
  <c r="I7" i="1" s="1"/>
  <c r="O5" i="1"/>
  <c r="O6" i="1" s="1"/>
  <c r="O7" i="1" s="1"/>
  <c r="G5" i="1"/>
  <c r="G6" i="1" s="1"/>
  <c r="G7" i="1" s="1"/>
  <c r="P5" i="1"/>
  <c r="P6" i="1" s="1"/>
  <c r="F5" i="1"/>
  <c r="F6" i="1" s="1"/>
  <c r="F7" i="1" s="1"/>
  <c r="L5" i="1"/>
  <c r="L6" i="1" s="1"/>
  <c r="L7" i="1" s="1"/>
  <c r="K5" i="1"/>
  <c r="K6" i="1" s="1"/>
  <c r="K7" i="1" s="1"/>
  <c r="J5" i="1"/>
  <c r="J6" i="1" s="1"/>
  <c r="J7" i="1" s="1"/>
  <c r="N5" i="1"/>
  <c r="N6" i="1" s="1"/>
  <c r="N7" i="1" s="1"/>
  <c r="M7" i="1"/>
  <c r="S35" i="1"/>
  <c r="S36" i="1" s="1"/>
  <c r="P7" i="1" l="1"/>
  <c r="D8" i="1"/>
  <c r="U23" i="1" s="1"/>
  <c r="AL35" i="1"/>
  <c r="AL36" i="1"/>
  <c r="U27" i="1" l="1"/>
  <c r="W27" i="1" s="1"/>
  <c r="V27" i="1" s="1"/>
  <c r="U25" i="1"/>
  <c r="W25" i="1" s="1"/>
  <c r="V25" i="1" s="1"/>
  <c r="U32" i="1"/>
  <c r="W32" i="1" s="1"/>
  <c r="V32" i="1" s="1"/>
  <c r="U29" i="1"/>
  <c r="W29" i="1" s="1"/>
  <c r="V29" i="1" s="1"/>
  <c r="U31" i="1"/>
  <c r="W31" i="1" s="1"/>
  <c r="V31" i="1" s="1"/>
  <c r="U24" i="1"/>
  <c r="W24" i="1" s="1"/>
  <c r="V24" i="1" s="1"/>
  <c r="U26" i="1"/>
  <c r="W26" i="1" s="1"/>
  <c r="V26" i="1" s="1"/>
  <c r="U30" i="1"/>
  <c r="W30" i="1" s="1"/>
  <c r="V30" i="1" s="1"/>
  <c r="U28" i="1"/>
  <c r="W28" i="1" s="1"/>
  <c r="V28" i="1" s="1"/>
  <c r="AB28" i="1" s="1"/>
  <c r="AL37" i="1"/>
  <c r="W23" i="1"/>
  <c r="X28" i="1" l="1"/>
  <c r="Y28" i="1" s="1"/>
  <c r="Z28" i="1" s="1"/>
  <c r="AB33" i="1"/>
  <c r="AB30" i="1"/>
  <c r="AB26" i="1"/>
  <c r="AB27" i="1"/>
  <c r="AB24" i="1"/>
  <c r="AB31" i="1"/>
  <c r="AB29" i="1"/>
  <c r="AB25" i="1"/>
  <c r="AB32" i="1"/>
  <c r="V23" i="1"/>
  <c r="AB23" i="1" s="1"/>
  <c r="X25" i="1"/>
  <c r="Y25" i="1" s="1"/>
  <c r="Z25" i="1" s="1"/>
  <c r="X30" i="1"/>
  <c r="Y30" i="1" s="1"/>
  <c r="Z30" i="1" s="1"/>
  <c r="X26" i="1"/>
  <c r="Y26" i="1" s="1"/>
  <c r="Z26" i="1" s="1"/>
  <c r="X27" i="1"/>
  <c r="Y27" i="1" s="1"/>
  <c r="Z27" i="1" s="1"/>
  <c r="X24" i="1"/>
  <c r="Y24" i="1" s="1"/>
  <c r="Z24" i="1" s="1"/>
  <c r="X31" i="1"/>
  <c r="Y31" i="1" s="1"/>
  <c r="Z31" i="1" s="1"/>
  <c r="X29" i="1"/>
  <c r="Y29" i="1" s="1"/>
  <c r="Z29" i="1" s="1"/>
  <c r="X32" i="1"/>
  <c r="Y32" i="1" s="1"/>
  <c r="Z32" i="1" s="1"/>
  <c r="P10" i="1" l="1"/>
  <c r="P11" i="1" s="1"/>
  <c r="X23" i="1"/>
  <c r="Y23" i="1" s="1"/>
  <c r="Z23" i="1" s="1"/>
  <c r="M10" i="1"/>
  <c r="M11" i="1" s="1"/>
  <c r="E10" i="1"/>
  <c r="E11" i="1" s="1"/>
  <c r="H10" i="1"/>
  <c r="H11" i="1" s="1"/>
  <c r="I10" i="1"/>
  <c r="I11" i="1" s="1"/>
  <c r="D10" i="1"/>
  <c r="D11" i="1" s="1"/>
  <c r="L10" i="1"/>
  <c r="L11" i="1" s="1"/>
  <c r="G10" i="1"/>
  <c r="G11" i="1" s="1"/>
  <c r="K10" i="1"/>
  <c r="K11" i="1" s="1"/>
  <c r="O10" i="1"/>
  <c r="O11" i="1" s="1"/>
  <c r="F10" i="1"/>
  <c r="F11" i="1" s="1"/>
  <c r="J10" i="1"/>
  <c r="J11" i="1" s="1"/>
  <c r="N10" i="1"/>
  <c r="N11" i="1" s="1"/>
  <c r="AI35" i="1"/>
  <c r="AI36" i="1"/>
  <c r="L15" i="1" l="1"/>
  <c r="I15" i="1"/>
  <c r="J15" i="1"/>
  <c r="K15" i="1"/>
  <c r="M15" i="1"/>
  <c r="Q10" i="1"/>
  <c r="E18" i="2" s="1"/>
  <c r="Q11" i="1"/>
  <c r="AM36" i="1"/>
  <c r="AM35" i="1"/>
  <c r="AI37" i="1"/>
  <c r="E12" i="1" l="1"/>
  <c r="D12" i="1"/>
  <c r="D9" i="1"/>
  <c r="D14" i="1" s="1"/>
  <c r="AM37" i="1"/>
  <c r="D13" i="1" l="1"/>
</calcChain>
</file>

<file path=xl/comments1.xml><?xml version="1.0" encoding="utf-8"?>
<comments xmlns="http://schemas.openxmlformats.org/spreadsheetml/2006/main">
  <authors>
    <author>Dominik Schoop</author>
  </authors>
  <commentList>
    <comment ref="E12" authorId="0" shapeId="0">
      <text>
        <r>
          <rPr>
            <b/>
            <sz val="11"/>
            <color indexed="81"/>
            <rFont val="Tahoma"/>
            <family val="2"/>
          </rPr>
          <t>Dominik Schoop:</t>
        </r>
        <r>
          <rPr>
            <sz val="11"/>
            <color indexed="81"/>
            <rFont val="Tahoma"/>
            <family val="2"/>
          </rPr>
          <t xml:space="preserve">
Notendurchschnitt ohne Abwesende</t>
        </r>
      </text>
    </comment>
  </commentList>
</comments>
</file>

<file path=xl/sharedStrings.xml><?xml version="1.0" encoding="utf-8"?>
<sst xmlns="http://schemas.openxmlformats.org/spreadsheetml/2006/main" count="102" uniqueCount="90">
  <si>
    <t>Aufgabe:</t>
  </si>
  <si>
    <t>Gesamt</t>
  </si>
  <si>
    <t>Prozent</t>
  </si>
  <si>
    <t>Note</t>
  </si>
  <si>
    <t>Note:</t>
  </si>
  <si>
    <t>Prozent:</t>
  </si>
  <si>
    <t>Punkte:</t>
  </si>
  <si>
    <t>Anzahl pro Note:</t>
  </si>
  <si>
    <t>Durchfallrate:</t>
  </si>
  <si>
    <t>Note pro Punkt:</t>
  </si>
  <si>
    <t>Abs</t>
  </si>
  <si>
    <t>Exakt</t>
  </si>
  <si>
    <t>Bemerkung</t>
  </si>
  <si>
    <t>Rest</t>
  </si>
  <si>
    <t>Diff P</t>
  </si>
  <si>
    <t>Diff N</t>
  </si>
  <si>
    <t>Endnote</t>
  </si>
  <si>
    <t>Name</t>
  </si>
  <si>
    <t>Vorname</t>
  </si>
  <si>
    <t>Matrikelnr</t>
  </si>
  <si>
    <t>Notendurchschnitt:</t>
  </si>
  <si>
    <t>Punktedurchschnitt:</t>
  </si>
  <si>
    <t>Aufgerundete Punkte</t>
  </si>
  <si>
    <t>Nr</t>
  </si>
  <si>
    <t>Proz</t>
  </si>
  <si>
    <t>Pkt</t>
  </si>
  <si>
    <t>Anz</t>
  </si>
  <si>
    <t>max. Punktzahl</t>
  </si>
  <si>
    <t>4.0</t>
  </si>
  <si>
    <t>1.0</t>
  </si>
  <si>
    <t>Grenzen</t>
  </si>
  <si>
    <t>Anz. Studierende:</t>
  </si>
  <si>
    <t>Zeit zur Korrektur</t>
  </si>
  <si>
    <t>fail</t>
  </si>
  <si>
    <t>Semester</t>
  </si>
  <si>
    <t>Durchschn. Pkte</t>
  </si>
  <si>
    <t>Durchschn. %</t>
  </si>
  <si>
    <t>Sum</t>
  </si>
  <si>
    <t>übertragen?</t>
  </si>
  <si>
    <t>Anzahl 0 Pkte</t>
  </si>
  <si>
    <t>V01</t>
  </si>
  <si>
    <t>Aufwand</t>
  </si>
  <si>
    <t>Durchschnitt</t>
  </si>
  <si>
    <t>Summe</t>
  </si>
  <si>
    <t>sortiert</t>
  </si>
  <si>
    <t>Punkte Teil 2</t>
  </si>
  <si>
    <t>Punkte Teil 1</t>
  </si>
  <si>
    <t>max</t>
  </si>
  <si>
    <t>% Teil 1</t>
  </si>
  <si>
    <t>% Teil 2</t>
  </si>
  <si>
    <t>korrigiert Aufg 1+2</t>
  </si>
  <si>
    <t>korrigiert Aufg 3</t>
  </si>
  <si>
    <t>A 3</t>
  </si>
  <si>
    <t>Anzahl</t>
  </si>
  <si>
    <t>Punkte linear:</t>
  </si>
  <si>
    <t>Punkte äquidistant:</t>
  </si>
  <si>
    <t>KTB</t>
  </si>
  <si>
    <t>TIB</t>
  </si>
  <si>
    <t>SWB</t>
  </si>
  <si>
    <t>747759</t>
  </si>
  <si>
    <t>747771</t>
  </si>
  <si>
    <t>747763</t>
  </si>
  <si>
    <t>747760</t>
  </si>
  <si>
    <t>747781</t>
  </si>
  <si>
    <t>Prüfungsfach Automotive Safety and Security, SS14</t>
  </si>
  <si>
    <t>A 2</t>
  </si>
  <si>
    <t>A 4</t>
  </si>
  <si>
    <t>A 5</t>
  </si>
  <si>
    <t>A 6</t>
  </si>
  <si>
    <t>Agrawal</t>
  </si>
  <si>
    <t>Nitesh Kumar</t>
  </si>
  <si>
    <t>Mahawar</t>
  </si>
  <si>
    <t>Jürgen</t>
  </si>
  <si>
    <t>Schmidt</t>
  </si>
  <si>
    <t>Liana</t>
  </si>
  <si>
    <t>Latinn</t>
  </si>
  <si>
    <t>Rafael</t>
  </si>
  <si>
    <t>Salgade</t>
  </si>
  <si>
    <t>Mobasherra</t>
  </si>
  <si>
    <t>Nowshin</t>
  </si>
  <si>
    <t>Philipp</t>
  </si>
  <si>
    <t>Woditsch</t>
  </si>
  <si>
    <t>Brodbeck</t>
  </si>
  <si>
    <t>Martin</t>
  </si>
  <si>
    <t>Vikas</t>
  </si>
  <si>
    <t>Jha</t>
  </si>
  <si>
    <t>Chou</t>
  </si>
  <si>
    <t>Ta-Wie</t>
  </si>
  <si>
    <t>Breuning</t>
  </si>
  <si>
    <t>Oliver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</si>
</sst>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%"/>
    <numFmt numFmtId="166" formatCode="h:mm;@"/>
    <numFmt numFmtId="167" formatCode="0.000000"/>
    <numFmt numFmtId="168" formatCode="0.0000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38">
    <xf numFmtId="0" fontId="0" fillId="0" borderId="0" xfId="0"/>
    <xf numFmtId="0" fontId="2" fillId="0" borderId="0" xfId="0" applyFont="1"/>
    <xf numFmtId="16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65" fontId="2" fillId="2" borderId="0" xfId="0" applyNumberFormat="1" applyFont="1" applyFill="1"/>
    <xf numFmtId="165" fontId="2" fillId="0" borderId="0" xfId="0" applyNumberFormat="1" applyFont="1"/>
    <xf numFmtId="0" fontId="4" fillId="0" borderId="0" xfId="0" applyFont="1"/>
    <xf numFmtId="165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 applyFill="1"/>
    <xf numFmtId="1" fontId="2" fillId="0" borderId="0" xfId="0" applyNumberFormat="1" applyFont="1"/>
    <xf numFmtId="2" fontId="4" fillId="0" borderId="0" xfId="0" applyNumberFormat="1" applyFont="1"/>
    <xf numFmtId="1" fontId="0" fillId="0" borderId="0" xfId="0" applyNumberFormat="1"/>
    <xf numFmtId="20" fontId="4" fillId="0" borderId="0" xfId="0" applyNumberFormat="1" applyFont="1"/>
    <xf numFmtId="14" fontId="0" fillId="0" borderId="0" xfId="0" applyNumberFormat="1"/>
    <xf numFmtId="166" fontId="4" fillId="0" borderId="0" xfId="0" applyNumberFormat="1" applyFont="1"/>
    <xf numFmtId="9" fontId="0" fillId="0" borderId="0" xfId="0" applyNumberFormat="1"/>
    <xf numFmtId="164" fontId="7" fillId="0" borderId="0" xfId="0" applyNumberFormat="1" applyFont="1"/>
    <xf numFmtId="0" fontId="4" fillId="0" borderId="0" xfId="0" applyFont="1" applyFill="1" applyBorder="1"/>
    <xf numFmtId="0" fontId="0" fillId="0" borderId="0" xfId="0" applyNumberFormat="1" applyFont="1" applyFill="1" applyBorder="1" applyAlignment="1"/>
    <xf numFmtId="0" fontId="0" fillId="0" borderId="0" xfId="0" applyFill="1" applyBorder="1" applyAlignment="1">
      <alignment horizontal="right"/>
    </xf>
    <xf numFmtId="20" fontId="0" fillId="0" borderId="0" xfId="0" applyNumberFormat="1"/>
    <xf numFmtId="0" fontId="0" fillId="0" borderId="0" xfId="0" applyNumberFormat="1" applyFill="1" applyBorder="1" applyAlignment="1"/>
    <xf numFmtId="0" fontId="4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7" fontId="0" fillId="0" borderId="0" xfId="0" applyNumberFormat="1"/>
    <xf numFmtId="168" fontId="0" fillId="0" borderId="0" xfId="0" applyNumberFormat="1"/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>
      <alignment horizontal="right" vertical="center"/>
    </xf>
    <xf numFmtId="0" fontId="8" fillId="0" borderId="0" xfId="0" applyFont="1"/>
    <xf numFmtId="0" fontId="9" fillId="0" borderId="0" xfId="2" applyFill="1" applyBorder="1" applyAlignment="1">
      <alignment horizontal="right"/>
    </xf>
    <xf numFmtId="0" fontId="9" fillId="0" borderId="0" xfId="2" applyFill="1"/>
    <xf numFmtId="0" fontId="9" fillId="0" borderId="0" xfId="2"/>
  </cellXfs>
  <cellStyles count="3">
    <cellStyle name="Standard" xfId="0" builtinId="0"/>
    <cellStyle name="Standard 2" xfId="2"/>
    <cellStyle name="Standard 3" xfId="1"/>
  </cellStyles>
  <dxfs count="12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66746656667931"/>
          <c:y val="3.72881355932205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5256873617696"/>
          <c:y val="0.19322065880008407"/>
          <c:w val="0.68571556122686239"/>
          <c:h val="0.59322132087744706"/>
        </c:manualLayout>
      </c:layout>
      <c:barChart>
        <c:barDir val="col"/>
        <c:grouping val="clustered"/>
        <c:varyColors val="0"/>
        <c:ser>
          <c:idx val="0"/>
          <c:order val="0"/>
          <c:tx>
            <c:v>Notenverteilung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Noten!$D$4:$P$4</c:f>
              <c:numCache>
                <c:formatCode>0.0</c:formatCode>
                <c:ptCount val="13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</c:numCache>
            </c:numRef>
          </c:cat>
          <c:val>
            <c:numRef>
              <c:f>Noten!$D$10:$P$10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415200"/>
        <c:axId val="337447048"/>
      </c:barChart>
      <c:catAx>
        <c:axId val="3374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</a:t>
                </a:r>
              </a:p>
            </c:rich>
          </c:tx>
          <c:layout>
            <c:manualLayout>
              <c:xMode val="edge"/>
              <c:yMode val="edge"/>
              <c:x val="0.41714365704286982"/>
              <c:y val="0.8779675252457849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44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44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3.0476190476190681E-2"/>
              <c:y val="0.4203396948262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41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62064741907913"/>
          <c:y val="0.45762783041950261"/>
          <c:w val="0.17714325709286458"/>
          <c:h val="6.7796610169492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Erreichte Punktzahlen</a:t>
            </a:r>
          </a:p>
        </c:rich>
      </c:tx>
      <c:layout>
        <c:manualLayout>
          <c:xMode val="edge"/>
          <c:yMode val="edge"/>
          <c:x val="0.38039867109634873"/>
          <c:y val="2.7972027972028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5681063122924"/>
          <c:y val="0.12412587412587422"/>
          <c:w val="0.71262458471760759"/>
          <c:h val="0.7762237762237828"/>
        </c:manualLayout>
      </c:layout>
      <c:scatterChart>
        <c:scatterStyle val="lineMarker"/>
        <c:varyColors val="0"/>
        <c:ser>
          <c:idx val="0"/>
          <c:order val="0"/>
          <c:tx>
            <c:v>Punkte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Noten!$C$23:$C$33</c:f>
              <c:strCache>
                <c:ptCount val="10"/>
                <c:pt idx="0">
                  <c:v>Nitesh Kumar</c:v>
                </c:pt>
                <c:pt idx="1">
                  <c:v>Jürgen</c:v>
                </c:pt>
                <c:pt idx="2">
                  <c:v>Liana</c:v>
                </c:pt>
                <c:pt idx="3">
                  <c:v>Rafael</c:v>
                </c:pt>
                <c:pt idx="4">
                  <c:v>Mobasherra</c:v>
                </c:pt>
                <c:pt idx="5">
                  <c:v>Philipp</c:v>
                </c:pt>
                <c:pt idx="6">
                  <c:v>Brodbeck</c:v>
                </c:pt>
                <c:pt idx="7">
                  <c:v>Vikas</c:v>
                </c:pt>
                <c:pt idx="8">
                  <c:v>Chou</c:v>
                </c:pt>
                <c:pt idx="9">
                  <c:v>Breuning</c:v>
                </c:pt>
              </c:strCache>
            </c:strRef>
          </c:xVal>
          <c:yVal>
            <c:numRef>
              <c:f>Noten!$S$23:$S$33</c:f>
              <c:numCache>
                <c:formatCode>0.0</c:formatCode>
                <c:ptCount val="11"/>
                <c:pt idx="0">
                  <c:v>42</c:v>
                </c:pt>
                <c:pt idx="1">
                  <c:v>41.5</c:v>
                </c:pt>
                <c:pt idx="2">
                  <c:v>46</c:v>
                </c:pt>
                <c:pt idx="3">
                  <c:v>37</c:v>
                </c:pt>
                <c:pt idx="4">
                  <c:v>31</c:v>
                </c:pt>
                <c:pt idx="5">
                  <c:v>32</c:v>
                </c:pt>
                <c:pt idx="6">
                  <c:v>32.5</c:v>
                </c:pt>
                <c:pt idx="7">
                  <c:v>49</c:v>
                </c:pt>
                <c:pt idx="8">
                  <c:v>55</c:v>
                </c:pt>
                <c:pt idx="9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v>Note 4,0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(Noten!$M$6,Noten!$M$6)</c:f>
              <c:numCache>
                <c:formatCode>0.0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0"/>
        </c:ser>
        <c:ser>
          <c:idx val="2"/>
          <c:order val="2"/>
          <c:tx>
            <c:v>Note 1,0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(Noten!$D$6,Noten!$D$6)</c:f>
              <c:numCache>
                <c:formatCode>0.0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yVal>
          <c:smooth val="0"/>
        </c:ser>
        <c:ser>
          <c:idx val="3"/>
          <c:order val="3"/>
          <c:tx>
            <c:v>Note 3,0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(Noten!$J$6,Noten!$J$6)</c:f>
              <c:numCache>
                <c:formatCode>0.0</c:formatCode>
                <c:ptCount val="2"/>
                <c:pt idx="0">
                  <c:v>36.000000000000007</c:v>
                </c:pt>
                <c:pt idx="1">
                  <c:v>36.000000000000007</c:v>
                </c:pt>
              </c:numCache>
            </c:numRef>
          </c:yVal>
          <c:smooth val="0"/>
        </c:ser>
        <c:ser>
          <c:idx val="4"/>
          <c:order val="4"/>
          <c:tx>
            <c:v>Note 2,0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60</c:v>
              </c:pt>
            </c:numLit>
          </c:xVal>
          <c:yVal>
            <c:numRef>
              <c:f>(Noten!$G$6,Noten!$G$6)</c:f>
              <c:numCache>
                <c:formatCode>0.0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y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337713544"/>
        <c:axId val="337734408"/>
      </c:scatterChart>
      <c:valAx>
        <c:axId val="33771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Studierende</a:t>
                </a:r>
              </a:p>
            </c:rich>
          </c:tx>
          <c:layout>
            <c:manualLayout>
              <c:xMode val="edge"/>
              <c:yMode val="edge"/>
              <c:x val="0.42026578073089732"/>
              <c:y val="0.947552447552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734408"/>
        <c:crosses val="autoZero"/>
        <c:crossBetween val="midCat"/>
      </c:valAx>
      <c:valAx>
        <c:axId val="337734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Punkte</a:t>
                </a:r>
              </a:p>
            </c:rich>
          </c:tx>
          <c:layout>
            <c:manualLayout>
              <c:xMode val="edge"/>
              <c:yMode val="edge"/>
              <c:x val="2.657807308970115E-2"/>
              <c:y val="0.482517482517483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713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14285714285765"/>
          <c:y val="0.46153846153846317"/>
          <c:w val="0.13476752041299228"/>
          <c:h val="0.15996328133007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81032370953638"/>
          <c:y val="3.7174721189591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43037840472179E-2"/>
          <c:y val="0.17472118959107927"/>
          <c:w val="0.72571563563176578"/>
          <c:h val="0.64312267657992961"/>
        </c:manualLayout>
      </c:layout>
      <c:barChart>
        <c:barDir val="col"/>
        <c:grouping val="stacked"/>
        <c:varyColors val="0"/>
        <c:ser>
          <c:idx val="0"/>
          <c:order val="0"/>
          <c:tx>
            <c:v>Mindestpunktzahl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Noten!$D$4:$P$4</c:f>
              <c:numCache>
                <c:formatCode>0.0</c:formatCode>
                <c:ptCount val="13"/>
                <c:pt idx="0">
                  <c:v>1</c:v>
                </c:pt>
                <c:pt idx="1">
                  <c:v>1.3</c:v>
                </c:pt>
                <c:pt idx="2">
                  <c:v>1.7</c:v>
                </c:pt>
                <c:pt idx="3">
                  <c:v>2</c:v>
                </c:pt>
                <c:pt idx="4">
                  <c:v>2.2999999999999998</c:v>
                </c:pt>
                <c:pt idx="5">
                  <c:v>2.7</c:v>
                </c:pt>
                <c:pt idx="6">
                  <c:v>3</c:v>
                </c:pt>
                <c:pt idx="7">
                  <c:v>3.3</c:v>
                </c:pt>
                <c:pt idx="8">
                  <c:v>3.7</c:v>
                </c:pt>
                <c:pt idx="9">
                  <c:v>4</c:v>
                </c:pt>
                <c:pt idx="10">
                  <c:v>4.3</c:v>
                </c:pt>
                <c:pt idx="11">
                  <c:v>4.7</c:v>
                </c:pt>
                <c:pt idx="12">
                  <c:v>5</c:v>
                </c:pt>
              </c:numCache>
            </c:numRef>
          </c:cat>
          <c:val>
            <c:numRef>
              <c:f>Noten!$D$6:$P$6</c:f>
              <c:numCache>
                <c:formatCode>0.0</c:formatCode>
                <c:ptCount val="13"/>
                <c:pt idx="0">
                  <c:v>60</c:v>
                </c:pt>
                <c:pt idx="1">
                  <c:v>56.4</c:v>
                </c:pt>
                <c:pt idx="2">
                  <c:v>51.6</c:v>
                </c:pt>
                <c:pt idx="3">
                  <c:v>48</c:v>
                </c:pt>
                <c:pt idx="4">
                  <c:v>44.4</c:v>
                </c:pt>
                <c:pt idx="5">
                  <c:v>39.599999999999994</c:v>
                </c:pt>
                <c:pt idx="6">
                  <c:v>36.000000000000007</c:v>
                </c:pt>
                <c:pt idx="7">
                  <c:v>32.400000000000006</c:v>
                </c:pt>
                <c:pt idx="8">
                  <c:v>27.599999999999998</c:v>
                </c:pt>
                <c:pt idx="9">
                  <c:v>24</c:v>
                </c:pt>
                <c:pt idx="10">
                  <c:v>20.400000000000006</c:v>
                </c:pt>
                <c:pt idx="11">
                  <c:v>15.600000000000001</c:v>
                </c:pt>
                <c:pt idx="12">
                  <c:v>12.000000000000004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7760336"/>
        <c:axId val="337760720"/>
      </c:barChart>
      <c:catAx>
        <c:axId val="33776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Noten</a:t>
                </a:r>
              </a:p>
            </c:rich>
          </c:tx>
          <c:layout>
            <c:manualLayout>
              <c:xMode val="edge"/>
              <c:yMode val="edge"/>
              <c:x val="0.43047699037620618"/>
              <c:y val="0.888475836431226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76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76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Punkte</a:t>
                </a:r>
              </a:p>
            </c:rich>
          </c:tx>
          <c:layout>
            <c:manualLayout>
              <c:xMode val="edge"/>
              <c:yMode val="edge"/>
              <c:x val="3.0476190476190681E-2"/>
              <c:y val="0.431226765799260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76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81112360955191"/>
          <c:y val="0.47211895910780927"/>
          <c:w val="0.14095258092738441"/>
          <c:h val="5.20446096654274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Notenverteilung</a:t>
            </a:r>
          </a:p>
        </c:rich>
      </c:tx>
      <c:layout>
        <c:manualLayout>
          <c:xMode val="edge"/>
          <c:yMode val="edge"/>
          <c:x val="0.33916157333480601"/>
          <c:y val="4.5685279187817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84641650461744"/>
          <c:y val="0.25888324873096447"/>
          <c:w val="0.79720415825119895"/>
          <c:h val="0.492385786802033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Noten!$I$15:$M$15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 formatCode="0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400832"/>
        <c:axId val="338401216"/>
      </c:barChart>
      <c:catAx>
        <c:axId val="33840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Noten</a:t>
                </a:r>
              </a:p>
            </c:rich>
          </c:tx>
          <c:layout>
            <c:manualLayout>
              <c:xMode val="edge"/>
              <c:yMode val="edge"/>
              <c:x val="0.50000073417396251"/>
              <c:y val="0.84771573604061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40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840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5.5944055944055895E-2"/>
              <c:y val="0.416243654822333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40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145" footer="0.492125984500001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Teil 1 / Teil 2</c:v>
          </c:tx>
          <c:spPr>
            <a:ln w="28575">
              <a:noFill/>
            </a:ln>
          </c:spPr>
          <c:xVal>
            <c:numRef>
              <c:f>'Korrelation der Teile'!$D$3:$D$65</c:f>
              <c:numCache>
                <c:formatCode>0%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'Korrelation der Teile'!$E$3:$E$65</c:f>
              <c:numCache>
                <c:formatCode>0%</c:formatCode>
                <c:ptCount val="63"/>
                <c:pt idx="0">
                  <c:v>0.7</c:v>
                </c:pt>
                <c:pt idx="1">
                  <c:v>0.69166666666666665</c:v>
                </c:pt>
                <c:pt idx="2">
                  <c:v>0.76666666666666672</c:v>
                </c:pt>
                <c:pt idx="3">
                  <c:v>0.6166666666666667</c:v>
                </c:pt>
                <c:pt idx="4">
                  <c:v>0.51666666666666672</c:v>
                </c:pt>
                <c:pt idx="5">
                  <c:v>0.53333333333333333</c:v>
                </c:pt>
                <c:pt idx="6">
                  <c:v>0.54166666666666663</c:v>
                </c:pt>
                <c:pt idx="7">
                  <c:v>0.81666666666666665</c:v>
                </c:pt>
                <c:pt idx="8">
                  <c:v>0.91666666666666663</c:v>
                </c:pt>
                <c:pt idx="9">
                  <c:v>0.76666666666666672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95760"/>
        <c:axId val="338396144"/>
      </c:scatterChart>
      <c:valAx>
        <c:axId val="3383957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Teil 1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38396144"/>
        <c:crosses val="autoZero"/>
        <c:crossBetween val="midCat"/>
      </c:valAx>
      <c:valAx>
        <c:axId val="3383961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Teil 2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3839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54</xdr:row>
      <xdr:rowOff>19050</xdr:rowOff>
    </xdr:from>
    <xdr:to>
      <xdr:col>22</xdr:col>
      <xdr:colOff>0</xdr:colOff>
      <xdr:row>71</xdr:row>
      <xdr:rowOff>76200</xdr:rowOff>
    </xdr:to>
    <xdr:graphicFrame macro="">
      <xdr:nvGraphicFramePr>
        <xdr:cNvPr id="1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142875</xdr:rowOff>
    </xdr:from>
    <xdr:to>
      <xdr:col>11</xdr:col>
      <xdr:colOff>361950</xdr:colOff>
      <xdr:row>71</xdr:row>
      <xdr:rowOff>85725</xdr:rowOff>
    </xdr:to>
    <xdr:graphicFrame macro="">
      <xdr:nvGraphicFramePr>
        <xdr:cNvPr id="1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37</xdr:row>
      <xdr:rowOff>152400</xdr:rowOff>
    </xdr:from>
    <xdr:to>
      <xdr:col>22</xdr:col>
      <xdr:colOff>0</xdr:colOff>
      <xdr:row>53</xdr:row>
      <xdr:rowOff>123825</xdr:rowOff>
    </xdr:to>
    <xdr:graphicFrame macro="">
      <xdr:nvGraphicFramePr>
        <xdr:cNvPr id="1472" name="Chart 2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495300</xdr:colOff>
      <xdr:row>8</xdr:row>
      <xdr:rowOff>19050</xdr:rowOff>
    </xdr:from>
    <xdr:to>
      <xdr:col>24</xdr:col>
      <xdr:colOff>161925</xdr:colOff>
      <xdr:row>19</xdr:row>
      <xdr:rowOff>114300</xdr:rowOff>
    </xdr:to>
    <xdr:graphicFrame macro="">
      <xdr:nvGraphicFramePr>
        <xdr:cNvPr id="1473" name="Chart 2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19050</xdr:rowOff>
    </xdr:from>
    <xdr:to>
      <xdr:col>14</xdr:col>
      <xdr:colOff>247650</xdr:colOff>
      <xdr:row>31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7"/>
  <sheetViews>
    <sheetView tabSelected="1" zoomScale="80" zoomScaleNormal="80" workbookViewId="0">
      <selection activeCell="C22" sqref="C22:M32"/>
    </sheetView>
  </sheetViews>
  <sheetFormatPr baseColWidth="10" defaultRowHeight="12.75" x14ac:dyDescent="0.2"/>
  <cols>
    <col min="1" max="1" width="3.5703125" customWidth="1"/>
    <col min="2" max="2" width="10.140625" bestFit="1" customWidth="1"/>
    <col min="3" max="3" width="20.28515625" bestFit="1" customWidth="1"/>
    <col min="4" max="4" width="15" bestFit="1" customWidth="1"/>
    <col min="5" max="5" width="10.140625" bestFit="1" customWidth="1"/>
    <col min="6" max="6" width="15.140625" bestFit="1" customWidth="1"/>
    <col min="7" max="7" width="8.5703125" bestFit="1" customWidth="1"/>
    <col min="8" max="8" width="6.5703125" bestFit="1" customWidth="1"/>
    <col min="9" max="9" width="7" bestFit="1" customWidth="1"/>
    <col min="10" max="10" width="7.140625" bestFit="1" customWidth="1"/>
    <col min="11" max="12" width="6.5703125" bestFit="1" customWidth="1"/>
    <col min="13" max="13" width="8.28515625" bestFit="1" customWidth="1"/>
    <col min="14" max="14" width="8" bestFit="1" customWidth="1"/>
    <col min="15" max="15" width="7.28515625" bestFit="1" customWidth="1"/>
    <col min="16" max="16" width="8.28515625" bestFit="1" customWidth="1"/>
    <col min="17" max="17" width="6.7109375" bestFit="1" customWidth="1"/>
    <col min="18" max="18" width="7.85546875" bestFit="1" customWidth="1"/>
    <col min="19" max="19" width="8.7109375" bestFit="1" customWidth="1"/>
    <col min="20" max="20" width="8" bestFit="1" customWidth="1"/>
    <col min="21" max="21" width="6" bestFit="1" customWidth="1"/>
    <col min="22" max="22" width="4.5703125" bestFit="1" customWidth="1"/>
    <col min="23" max="23" width="4.85546875" bestFit="1" customWidth="1"/>
    <col min="24" max="26" width="5.85546875" bestFit="1" customWidth="1"/>
    <col min="27" max="27" width="29.140625" bestFit="1" customWidth="1"/>
    <col min="28" max="28" width="8.42578125" bestFit="1" customWidth="1"/>
    <col min="29" max="29" width="15.28515625" bestFit="1" customWidth="1"/>
    <col min="30" max="30" width="6" bestFit="1" customWidth="1"/>
    <col min="31" max="31" width="5.5703125" bestFit="1" customWidth="1"/>
    <col min="32" max="32" width="6.85546875" customWidth="1"/>
    <col min="33" max="33" width="7.28515625" bestFit="1" customWidth="1"/>
    <col min="34" max="35" width="8.42578125" bestFit="1" customWidth="1"/>
    <col min="36" max="36" width="8.42578125" customWidth="1"/>
    <col min="37" max="37" width="7" bestFit="1" customWidth="1"/>
    <col min="38" max="39" width="8.140625" bestFit="1" customWidth="1"/>
  </cols>
  <sheetData>
    <row r="1" spans="1:43" x14ac:dyDescent="0.2">
      <c r="A1" t="s">
        <v>40</v>
      </c>
      <c r="C1" s="1" t="s">
        <v>64</v>
      </c>
      <c r="D1" s="17"/>
      <c r="AN1" s="7"/>
    </row>
    <row r="2" spans="1:43" x14ac:dyDescent="0.2">
      <c r="C2" s="1"/>
      <c r="D2" s="17"/>
    </row>
    <row r="3" spans="1:43" x14ac:dyDescent="0.2">
      <c r="S3" s="1" t="s">
        <v>30</v>
      </c>
      <c r="AN3" s="9"/>
      <c r="AO3" s="9"/>
      <c r="AP3" s="9"/>
      <c r="AQ3" s="28"/>
    </row>
    <row r="4" spans="1:43" s="1" customFormat="1" x14ac:dyDescent="0.2">
      <c r="C4" s="1" t="s">
        <v>4</v>
      </c>
      <c r="D4" s="4">
        <v>1</v>
      </c>
      <c r="E4" s="4">
        <v>1.3</v>
      </c>
      <c r="F4" s="4">
        <v>1.7</v>
      </c>
      <c r="G4" s="4">
        <v>2</v>
      </c>
      <c r="H4" s="4">
        <v>2.2999999999999998</v>
      </c>
      <c r="I4" s="4">
        <v>2.7</v>
      </c>
      <c r="J4" s="4">
        <v>3</v>
      </c>
      <c r="K4" s="4">
        <v>3.3</v>
      </c>
      <c r="L4" s="4">
        <v>3.7</v>
      </c>
      <c r="M4" s="4">
        <v>4</v>
      </c>
      <c r="N4" s="4">
        <v>4.3</v>
      </c>
      <c r="O4" s="4">
        <v>4.7</v>
      </c>
      <c r="P4" s="4">
        <v>5</v>
      </c>
      <c r="S4" s="4" t="s">
        <v>29</v>
      </c>
      <c r="T4" s="4" t="s">
        <v>28</v>
      </c>
      <c r="U4" s="4"/>
      <c r="V4" s="4"/>
      <c r="W4" s="4"/>
      <c r="X4" s="4"/>
      <c r="Y4" s="4"/>
      <c r="Z4" s="4"/>
      <c r="AA4" s="4"/>
      <c r="AB4" s="4"/>
      <c r="AC4" s="4"/>
      <c r="AD4" s="4"/>
      <c r="AN4" s="9"/>
      <c r="AO4" s="9"/>
      <c r="AP4" s="9"/>
      <c r="AQ4" s="29"/>
    </row>
    <row r="5" spans="1:43" s="1" customFormat="1" x14ac:dyDescent="0.2">
      <c r="C5" s="1" t="s">
        <v>5</v>
      </c>
      <c r="D5" s="5">
        <f>S5</f>
        <v>1</v>
      </c>
      <c r="E5" s="6">
        <f>($M$5-$D$5)/($M$4-$D$4)*(E4-$D$4)+$D$5</f>
        <v>0.94</v>
      </c>
      <c r="F5" s="6">
        <f>($M$5-$D$5)/($M$4-$D$4)*(F4-$D$4)+$D$5</f>
        <v>0.86</v>
      </c>
      <c r="G5" s="6">
        <f t="shared" ref="G5:P5" si="0">($M$5-$D$5)/($M$4-$D$4)*(G4-$D$4)+$D$5</f>
        <v>0.8</v>
      </c>
      <c r="H5" s="6">
        <f>($M$5-$D$5)/($M$4-$D$4)*(H4-$D$4)+$D$5</f>
        <v>0.74</v>
      </c>
      <c r="I5" s="6">
        <f t="shared" si="0"/>
        <v>0.65999999999999992</v>
      </c>
      <c r="J5" s="6">
        <f t="shared" si="0"/>
        <v>0.60000000000000009</v>
      </c>
      <c r="K5" s="6">
        <f t="shared" si="0"/>
        <v>0.54</v>
      </c>
      <c r="L5" s="6">
        <f t="shared" si="0"/>
        <v>0.45999999999999996</v>
      </c>
      <c r="M5" s="5">
        <f>T5</f>
        <v>0.4</v>
      </c>
      <c r="N5" s="6">
        <f t="shared" si="0"/>
        <v>0.34000000000000008</v>
      </c>
      <c r="O5" s="6">
        <f t="shared" si="0"/>
        <v>0.26</v>
      </c>
      <c r="P5" s="6">
        <f t="shared" si="0"/>
        <v>0.20000000000000007</v>
      </c>
      <c r="R5" s="1" t="s">
        <v>24</v>
      </c>
      <c r="S5" s="12">
        <v>1</v>
      </c>
      <c r="T5" s="12">
        <v>0.4</v>
      </c>
      <c r="U5" s="6"/>
      <c r="V5" s="6"/>
      <c r="W5" s="6"/>
      <c r="X5" s="6"/>
      <c r="Y5" s="6"/>
      <c r="Z5" s="6"/>
      <c r="AA5" s="12"/>
      <c r="AB5" s="6"/>
      <c r="AC5" s="6"/>
      <c r="AD5" s="6"/>
      <c r="AN5" s="30"/>
      <c r="AO5" s="30"/>
      <c r="AP5" s="30"/>
      <c r="AQ5" s="31"/>
    </row>
    <row r="6" spans="1:43" s="1" customFormat="1" x14ac:dyDescent="0.2">
      <c r="C6" s="1" t="s">
        <v>6</v>
      </c>
      <c r="D6" s="4">
        <f t="shared" ref="D6:P6" si="1">$S$22*D5</f>
        <v>60</v>
      </c>
      <c r="E6" s="4">
        <f t="shared" si="1"/>
        <v>56.4</v>
      </c>
      <c r="F6" s="4">
        <f t="shared" si="1"/>
        <v>51.6</v>
      </c>
      <c r="G6" s="4">
        <f t="shared" si="1"/>
        <v>48</v>
      </c>
      <c r="H6" s="4">
        <f>$S$22*H5</f>
        <v>44.4</v>
      </c>
      <c r="I6" s="4">
        <f t="shared" si="1"/>
        <v>39.599999999999994</v>
      </c>
      <c r="J6" s="4">
        <f t="shared" si="1"/>
        <v>36.000000000000007</v>
      </c>
      <c r="K6" s="4">
        <f t="shared" si="1"/>
        <v>32.400000000000006</v>
      </c>
      <c r="L6" s="4">
        <f t="shared" si="1"/>
        <v>27.599999999999998</v>
      </c>
      <c r="M6" s="4">
        <f t="shared" si="1"/>
        <v>24</v>
      </c>
      <c r="N6" s="4">
        <f t="shared" si="1"/>
        <v>20.400000000000006</v>
      </c>
      <c r="O6" s="4">
        <f t="shared" si="1"/>
        <v>15.600000000000001</v>
      </c>
      <c r="P6" s="4">
        <f t="shared" si="1"/>
        <v>12.000000000000004</v>
      </c>
      <c r="R6" s="1" t="s">
        <v>25</v>
      </c>
      <c r="S6" s="34">
        <f>S22*0.8</f>
        <v>48</v>
      </c>
      <c r="T6" s="34">
        <f>S22*0.4</f>
        <v>24</v>
      </c>
      <c r="AN6" s="30"/>
      <c r="AO6" s="30"/>
      <c r="AP6" s="30"/>
      <c r="AQ6" s="32"/>
    </row>
    <row r="7" spans="1:43" s="1" customFormat="1" x14ac:dyDescent="0.2">
      <c r="C7" s="1" t="s">
        <v>22</v>
      </c>
      <c r="D7" s="4">
        <f t="shared" ref="D7:P7" si="2">IF(ROUND(D6,0)&lt;D6,ROUND(D6,0)+0.5,ROUND(D6,0))</f>
        <v>60</v>
      </c>
      <c r="E7" s="4">
        <f t="shared" si="2"/>
        <v>56.5</v>
      </c>
      <c r="F7" s="4">
        <f t="shared" si="2"/>
        <v>52</v>
      </c>
      <c r="G7" s="4">
        <f t="shared" si="2"/>
        <v>48</v>
      </c>
      <c r="H7" s="4">
        <f t="shared" si="2"/>
        <v>44.5</v>
      </c>
      <c r="I7" s="4">
        <f t="shared" si="2"/>
        <v>40</v>
      </c>
      <c r="J7" s="4">
        <f t="shared" si="2"/>
        <v>36</v>
      </c>
      <c r="K7" s="4">
        <f t="shared" si="2"/>
        <v>32.5</v>
      </c>
      <c r="L7" s="4">
        <f t="shared" si="2"/>
        <v>28</v>
      </c>
      <c r="M7" s="4">
        <f t="shared" si="2"/>
        <v>24</v>
      </c>
      <c r="N7" s="4">
        <f t="shared" si="2"/>
        <v>20.5</v>
      </c>
      <c r="O7" s="4">
        <f t="shared" si="2"/>
        <v>16</v>
      </c>
      <c r="P7" s="4">
        <f t="shared" si="2"/>
        <v>12</v>
      </c>
      <c r="AA7" s="10"/>
      <c r="AN7" s="9"/>
      <c r="AO7" s="9"/>
      <c r="AP7" s="9"/>
      <c r="AQ7" s="29"/>
    </row>
    <row r="8" spans="1:43" x14ac:dyDescent="0.2">
      <c r="B8" s="1"/>
      <c r="C8" s="1" t="s">
        <v>9</v>
      </c>
      <c r="D8">
        <f>(M4-D4)/(D6-M6)</f>
        <v>8.3333333333333329E-2</v>
      </c>
      <c r="S8" s="11">
        <f>S6/S22</f>
        <v>0.8</v>
      </c>
      <c r="T8" s="11">
        <f>T6/S22</f>
        <v>0.4</v>
      </c>
      <c r="AN8" s="9"/>
      <c r="AO8" s="9"/>
      <c r="AP8" s="10"/>
      <c r="AQ8" s="10"/>
    </row>
    <row r="9" spans="1:43" x14ac:dyDescent="0.2">
      <c r="B9" s="1"/>
      <c r="C9" s="1" t="s">
        <v>31</v>
      </c>
      <c r="D9">
        <f>Q10</f>
        <v>10</v>
      </c>
      <c r="Q9" t="s">
        <v>37</v>
      </c>
      <c r="R9" s="1"/>
      <c r="AN9" s="9"/>
      <c r="AO9" s="9"/>
      <c r="AP9" s="10"/>
      <c r="AQ9" s="10"/>
    </row>
    <row r="10" spans="1:43" x14ac:dyDescent="0.2">
      <c r="C10" s="1" t="s">
        <v>7</v>
      </c>
      <c r="D10">
        <f>COUNTIF($V$23:$V$34,D4)</f>
        <v>0</v>
      </c>
      <c r="E10">
        <f>COUNTIF($V$23:$V$34,E4)</f>
        <v>0</v>
      </c>
      <c r="F10">
        <f>COUNTIF($V$23:$V$34,F4)</f>
        <v>1</v>
      </c>
      <c r="G10">
        <f>COUNTIF($V$23:$V$34,G4)</f>
        <v>1</v>
      </c>
      <c r="H10">
        <f>COUNTIF($V$23:$V$34,H4)</f>
        <v>2</v>
      </c>
      <c r="I10">
        <f>COUNTIF($V$23:$V$34,I4)</f>
        <v>2</v>
      </c>
      <c r="J10">
        <f>COUNTIF($V$23:$V$34,J4)</f>
        <v>1</v>
      </c>
      <c r="K10">
        <f>COUNTIF($V$23:$V$34,K4)</f>
        <v>1</v>
      </c>
      <c r="L10">
        <f>COUNTIF($V$23:$V$34,L4)</f>
        <v>2</v>
      </c>
      <c r="M10">
        <f>COUNTIF($V$23:$V$34,M4)</f>
        <v>0</v>
      </c>
      <c r="N10">
        <f>COUNTIF($V$23:$V$34,N4)</f>
        <v>0</v>
      </c>
      <c r="O10">
        <f>COUNTIF($V$23:$V$34,O4)</f>
        <v>0</v>
      </c>
      <c r="P10">
        <f>COUNTIF($V$23:$V$34,P4)</f>
        <v>0</v>
      </c>
      <c r="Q10">
        <f>SUM(D10:P10)</f>
        <v>10</v>
      </c>
      <c r="AN10" s="9"/>
      <c r="AO10" s="9"/>
      <c r="AP10" s="10"/>
      <c r="AQ10" s="10"/>
    </row>
    <row r="11" spans="1:43" x14ac:dyDescent="0.2">
      <c r="D11">
        <f>D4*D10</f>
        <v>0</v>
      </c>
      <c r="E11">
        <f t="shared" ref="E11:P11" si="3">E4*E10</f>
        <v>0</v>
      </c>
      <c r="F11">
        <f t="shared" si="3"/>
        <v>1.7</v>
      </c>
      <c r="G11">
        <f t="shared" si="3"/>
        <v>2</v>
      </c>
      <c r="H11">
        <f t="shared" si="3"/>
        <v>4.5999999999999996</v>
      </c>
      <c r="I11">
        <f t="shared" si="3"/>
        <v>5.4</v>
      </c>
      <c r="J11">
        <f t="shared" si="3"/>
        <v>3</v>
      </c>
      <c r="K11">
        <f t="shared" si="3"/>
        <v>3.3</v>
      </c>
      <c r="L11">
        <f t="shared" si="3"/>
        <v>7.4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 s="9">
        <f>SUM(D11:P11)</f>
        <v>27.400000000000006</v>
      </c>
      <c r="R11" s="1"/>
      <c r="AE11" s="9"/>
      <c r="AF11" s="9"/>
      <c r="AN11" s="9"/>
      <c r="AO11" s="9"/>
      <c r="AP11" s="10"/>
      <c r="AQ11" s="10"/>
    </row>
    <row r="12" spans="1:43" x14ac:dyDescent="0.2">
      <c r="C12" s="1" t="s">
        <v>20</v>
      </c>
      <c r="D12" s="10">
        <f>Q11/Q10</f>
        <v>2.7400000000000007</v>
      </c>
      <c r="E12" s="10">
        <f>(Q11-5*F12)/(Q10-F12)</f>
        <v>2.7400000000000007</v>
      </c>
      <c r="F12">
        <f>COUNTIF(AA33:AA34,"nicht mitgeschrieben")</f>
        <v>0</v>
      </c>
      <c r="Q12" s="9"/>
      <c r="R12" s="1"/>
      <c r="AE12" s="9"/>
      <c r="AF12" s="9"/>
      <c r="AN12" s="9"/>
      <c r="AO12" s="9"/>
      <c r="AP12" s="10"/>
      <c r="AQ12" s="10"/>
    </row>
    <row r="13" spans="1:43" x14ac:dyDescent="0.2">
      <c r="C13" s="1" t="s">
        <v>8</v>
      </c>
      <c r="D13" s="11">
        <f>(N10+O10+P10)/D9</f>
        <v>0</v>
      </c>
      <c r="Q13" s="6"/>
      <c r="R13" s="1"/>
      <c r="AE13" s="6"/>
      <c r="AF13" s="6"/>
      <c r="AN13" s="9"/>
      <c r="AO13" s="9"/>
      <c r="AP13" s="10"/>
      <c r="AQ13" s="10"/>
    </row>
    <row r="14" spans="1:43" s="1" customFormat="1" x14ac:dyDescent="0.2">
      <c r="C14" s="1" t="s">
        <v>21</v>
      </c>
      <c r="D14" s="14">
        <f>S35/D9</f>
        <v>0</v>
      </c>
      <c r="I14" s="1">
        <v>1</v>
      </c>
      <c r="J14" s="1">
        <v>2</v>
      </c>
      <c r="K14" s="1">
        <v>3</v>
      </c>
      <c r="L14" s="1">
        <v>4</v>
      </c>
      <c r="M14" s="1" t="s">
        <v>33</v>
      </c>
      <c r="R14" s="6"/>
      <c r="V14" s="7"/>
      <c r="AG14" s="6"/>
      <c r="AH14" s="6"/>
      <c r="AN14" s="9"/>
      <c r="AO14" s="9"/>
      <c r="AP14" s="10"/>
      <c r="AQ14" s="10"/>
    </row>
    <row r="15" spans="1:43" s="1" customFormat="1" x14ac:dyDescent="0.2">
      <c r="D15" s="14"/>
      <c r="I15" s="1">
        <f>D10+E10</f>
        <v>0</v>
      </c>
      <c r="J15" s="1">
        <f>F10+G10+H10</f>
        <v>4</v>
      </c>
      <c r="K15" s="1">
        <f>I10+J10+K10</f>
        <v>4</v>
      </c>
      <c r="L15" s="13">
        <f>L10+M10</f>
        <v>2</v>
      </c>
      <c r="M15" s="1">
        <f>N10+O10+P10</f>
        <v>0</v>
      </c>
      <c r="R15" s="6"/>
      <c r="V15" s="7"/>
      <c r="AG15" s="6"/>
      <c r="AH15" s="6"/>
      <c r="AN15" s="9"/>
      <c r="AO15" s="9"/>
      <c r="AP15" s="10"/>
      <c r="AQ15" s="10"/>
    </row>
    <row r="16" spans="1:43" s="7" customFormat="1" x14ac:dyDescent="0.2">
      <c r="C16" s="1" t="s">
        <v>32</v>
      </c>
      <c r="D16" s="14"/>
      <c r="E16" s="18"/>
      <c r="G16" s="16"/>
      <c r="H16" s="16"/>
      <c r="R16" s="8"/>
      <c r="AG16" s="8"/>
      <c r="AH16" s="8"/>
      <c r="AN16" s="9"/>
      <c r="AO16" s="9"/>
      <c r="AP16" s="10"/>
      <c r="AQ16" s="10"/>
    </row>
    <row r="17" spans="1:43" s="7" customFormat="1" x14ac:dyDescent="0.2">
      <c r="D17" s="14"/>
      <c r="G17" s="16"/>
      <c r="R17" s="8"/>
      <c r="AG17" s="8"/>
      <c r="AH17" s="8"/>
      <c r="AN17" s="9"/>
      <c r="AO17" s="9"/>
      <c r="AP17" s="10"/>
      <c r="AQ17" s="10"/>
    </row>
    <row r="18" spans="1:43" s="7" customFormat="1" x14ac:dyDescent="0.2">
      <c r="D18" s="14"/>
      <c r="G18" s="16"/>
      <c r="R18" s="8"/>
      <c r="AG18" s="8"/>
      <c r="AH18" s="8"/>
      <c r="AN18" s="9"/>
      <c r="AO18" s="9"/>
      <c r="AP18" s="10"/>
      <c r="AQ18" s="10"/>
    </row>
    <row r="19" spans="1:43" s="7" customFormat="1" x14ac:dyDescent="0.2">
      <c r="D19" s="14"/>
      <c r="G19" s="16"/>
      <c r="R19" s="8"/>
      <c r="AG19" s="8"/>
      <c r="AH19" s="8"/>
      <c r="AN19" s="9"/>
      <c r="AO19" s="9"/>
      <c r="AP19" s="10"/>
      <c r="AQ19" s="10"/>
    </row>
    <row r="20" spans="1:43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AH20" s="7"/>
      <c r="AI20" s="7"/>
      <c r="AL20" s="7"/>
      <c r="AM20" s="7"/>
      <c r="AN20" s="9"/>
      <c r="AO20" s="9"/>
      <c r="AP20" s="10"/>
      <c r="AQ20" s="10"/>
    </row>
    <row r="21" spans="1:43" x14ac:dyDescent="0.2">
      <c r="C21" s="3"/>
      <c r="D21" s="1"/>
      <c r="E21" s="1"/>
      <c r="F21" s="1" t="s">
        <v>0</v>
      </c>
      <c r="G21" s="2" t="s">
        <v>69</v>
      </c>
      <c r="H21" s="1" t="s">
        <v>65</v>
      </c>
      <c r="I21" s="1" t="s">
        <v>52</v>
      </c>
      <c r="J21" s="1" t="s">
        <v>66</v>
      </c>
      <c r="K21" s="1" t="s">
        <v>67</v>
      </c>
      <c r="L21" s="1" t="s">
        <v>68</v>
      </c>
      <c r="M21" s="1" t="s">
        <v>69</v>
      </c>
      <c r="N21" s="1"/>
      <c r="O21" s="1"/>
      <c r="P21" s="1"/>
      <c r="Q21" s="1"/>
      <c r="R21" s="1"/>
      <c r="S21" s="1" t="s">
        <v>1</v>
      </c>
      <c r="T21" s="1" t="s">
        <v>2</v>
      </c>
      <c r="U21" s="1" t="s">
        <v>11</v>
      </c>
      <c r="V21" s="1" t="s">
        <v>3</v>
      </c>
      <c r="W21" s="1" t="s">
        <v>10</v>
      </c>
      <c r="X21" s="1" t="s">
        <v>13</v>
      </c>
      <c r="Y21" s="1" t="s">
        <v>15</v>
      </c>
      <c r="Z21" s="1" t="s">
        <v>14</v>
      </c>
      <c r="AA21" s="1" t="s">
        <v>12</v>
      </c>
      <c r="AB21" s="1" t="s">
        <v>16</v>
      </c>
      <c r="AC21" s="1"/>
      <c r="AD21" s="1" t="s">
        <v>38</v>
      </c>
      <c r="AF21" s="7"/>
      <c r="AG21" s="7"/>
      <c r="AH21" s="7"/>
      <c r="AI21" s="7"/>
      <c r="AJ21" s="7"/>
      <c r="AK21" s="7"/>
      <c r="AL21" s="7"/>
      <c r="AM21" s="7"/>
    </row>
    <row r="22" spans="1:43" x14ac:dyDescent="0.2">
      <c r="A22" s="1" t="s">
        <v>23</v>
      </c>
      <c r="B22" s="1" t="s">
        <v>19</v>
      </c>
      <c r="C22" s="1" t="s">
        <v>18</v>
      </c>
      <c r="D22" s="1" t="s">
        <v>17</v>
      </c>
      <c r="E22" s="1" t="s">
        <v>34</v>
      </c>
      <c r="F22" s="1" t="s">
        <v>27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60</v>
      </c>
      <c r="N22" s="1"/>
      <c r="O22" s="1"/>
      <c r="P22" s="1"/>
      <c r="Q22" s="1"/>
      <c r="R22" s="1"/>
      <c r="S22" s="4">
        <f>SUM(G22:R22)</f>
        <v>60</v>
      </c>
      <c r="T22" s="6">
        <f>S22/$S$22</f>
        <v>1</v>
      </c>
      <c r="U22" s="1"/>
      <c r="V22" s="1"/>
    </row>
    <row r="23" spans="1:43" x14ac:dyDescent="0.2">
      <c r="A23" s="7">
        <v>1</v>
      </c>
      <c r="B23" s="33" t="s">
        <v>59</v>
      </c>
      <c r="C23" s="22" t="s">
        <v>70</v>
      </c>
      <c r="D23" s="22" t="s">
        <v>71</v>
      </c>
      <c r="E23" s="22" t="s">
        <v>56</v>
      </c>
      <c r="F23" s="1"/>
      <c r="G23" s="35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35">
        <v>42</v>
      </c>
      <c r="N23" s="23"/>
      <c r="O23" s="23"/>
      <c r="P23" s="1"/>
      <c r="Q23" s="1"/>
      <c r="R23" s="1"/>
      <c r="S23" s="20">
        <f t="shared" ref="S23:S32" si="4">SUM(G23:R23)</f>
        <v>42</v>
      </c>
      <c r="T23" s="8">
        <f t="shared" ref="T23:T32" si="5">S23/$S$22</f>
        <v>0.7</v>
      </c>
      <c r="U23" s="10">
        <f t="shared" ref="U23:U32" si="6">ROUND(IF(S23&lt;$P$6,5,5-(S23-$P$6)*$D$8),2)</f>
        <v>2.5</v>
      </c>
      <c r="V23" s="4">
        <f>IF(U23&lt;1,1,IF(U23-W23&lt;=0,0,IF(U23-W23&lt;=0.3,0.3,IF(U23-W23&lt;=0.7,0.7,1)))+W23)</f>
        <v>2.7</v>
      </c>
      <c r="W23" s="9">
        <f t="shared" ref="W23:W32" si="7">INT(U23)</f>
        <v>2</v>
      </c>
      <c r="X23" s="9">
        <f t="shared" ref="X23:X32" si="8">V23-INT(V23)</f>
        <v>0.70000000000000018</v>
      </c>
      <c r="Y23" s="9">
        <f t="shared" ref="Y23:Y32" si="9">V23-IF(X23=0,0.3,IF(X23=0.3,0.3,0.4))</f>
        <v>2.3000000000000003</v>
      </c>
      <c r="Z23" s="9">
        <f t="shared" ref="Z23:Z32" si="10">(U23-Y23)/$D$8</f>
        <v>2.3999999999999968</v>
      </c>
      <c r="AA23" s="37">
        <v>2</v>
      </c>
      <c r="AB23" s="15">
        <f t="shared" ref="AB23:AB32" si="11">IF(AA23="nicht mitgeschrieben",77,V23*100)</f>
        <v>270</v>
      </c>
      <c r="AC23" t="str">
        <f t="shared" ref="AC23:AC32" si="12">C23</f>
        <v>Nitesh Kumar</v>
      </c>
      <c r="AF23" s="27"/>
      <c r="AH23" s="9"/>
      <c r="AI23" s="9"/>
      <c r="AJ23" s="9"/>
      <c r="AN23" s="9"/>
    </row>
    <row r="24" spans="1:43" x14ac:dyDescent="0.2">
      <c r="A24" s="7">
        <v>1</v>
      </c>
      <c r="B24" s="33" t="s">
        <v>60</v>
      </c>
      <c r="C24" s="22" t="s">
        <v>72</v>
      </c>
      <c r="D24" s="22" t="s">
        <v>73</v>
      </c>
      <c r="E24" s="22" t="s">
        <v>57</v>
      </c>
      <c r="F24" s="1"/>
      <c r="G24" s="35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35">
        <v>41.5</v>
      </c>
      <c r="N24" s="23"/>
      <c r="O24" s="23"/>
      <c r="P24" s="1"/>
      <c r="Q24" s="1"/>
      <c r="R24" s="1"/>
      <c r="S24" s="20">
        <f t="shared" si="4"/>
        <v>41.5</v>
      </c>
      <c r="T24" s="8">
        <f t="shared" si="5"/>
        <v>0.69166666666666665</v>
      </c>
      <c r="U24" s="10">
        <f t="shared" si="6"/>
        <v>2.54</v>
      </c>
      <c r="V24" s="4">
        <f t="shared" ref="V24:V32" si="13">IF(U24&lt;1,1,IF(U24-W24&lt;=0,0,IF(U24-W24&lt;=0.3,0.3,IF(U24-W24&lt;=0.7,0.7,1)))+W24)</f>
        <v>2.7</v>
      </c>
      <c r="W24" s="9">
        <f t="shared" si="7"/>
        <v>2</v>
      </c>
      <c r="X24" s="9">
        <f t="shared" si="8"/>
        <v>0.70000000000000018</v>
      </c>
      <c r="Y24" s="9">
        <f t="shared" si="9"/>
        <v>2.3000000000000003</v>
      </c>
      <c r="Z24" s="9">
        <f t="shared" si="10"/>
        <v>2.8799999999999972</v>
      </c>
      <c r="AA24" s="36">
        <v>2.2999999999999998</v>
      </c>
      <c r="AB24" s="15">
        <f t="shared" si="11"/>
        <v>270</v>
      </c>
      <c r="AC24" t="str">
        <f t="shared" si="12"/>
        <v>Jürgen</v>
      </c>
      <c r="AF24" s="27"/>
      <c r="AH24" s="9"/>
      <c r="AI24" s="9"/>
      <c r="AJ24" s="9"/>
      <c r="AN24" s="9"/>
    </row>
    <row r="25" spans="1:43" x14ac:dyDescent="0.2">
      <c r="A25" s="7">
        <v>2</v>
      </c>
      <c r="B25" s="33" t="s">
        <v>61</v>
      </c>
      <c r="C25" s="22" t="s">
        <v>74</v>
      </c>
      <c r="D25" s="22" t="s">
        <v>75</v>
      </c>
      <c r="E25" s="22" t="s">
        <v>57</v>
      </c>
      <c r="F25" s="1"/>
      <c r="G25" s="35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35">
        <v>46</v>
      </c>
      <c r="N25" s="23"/>
      <c r="O25" s="23"/>
      <c r="P25" s="1"/>
      <c r="Q25" s="1"/>
      <c r="R25" s="1"/>
      <c r="S25" s="20">
        <f t="shared" si="4"/>
        <v>46</v>
      </c>
      <c r="T25" s="8">
        <f t="shared" si="5"/>
        <v>0.76666666666666672</v>
      </c>
      <c r="U25" s="10">
        <f t="shared" si="6"/>
        <v>2.17</v>
      </c>
      <c r="V25" s="4">
        <f t="shared" si="13"/>
        <v>2.2999999999999998</v>
      </c>
      <c r="W25" s="9">
        <f t="shared" si="7"/>
        <v>2</v>
      </c>
      <c r="X25" s="9">
        <f t="shared" si="8"/>
        <v>0.29999999999999982</v>
      </c>
      <c r="Y25" s="9">
        <f t="shared" si="9"/>
        <v>1.9999999999999998</v>
      </c>
      <c r="Z25" s="9">
        <f t="shared" si="10"/>
        <v>2.0400000000000018</v>
      </c>
      <c r="AA25" s="37">
        <v>2.7</v>
      </c>
      <c r="AB25" s="15">
        <f t="shared" si="11"/>
        <v>229.99999999999997</v>
      </c>
      <c r="AC25" t="str">
        <f t="shared" si="12"/>
        <v>Liana</v>
      </c>
      <c r="AF25" s="27"/>
      <c r="AH25" s="9"/>
      <c r="AI25" s="9"/>
      <c r="AJ25" s="9"/>
      <c r="AN25" s="9"/>
    </row>
    <row r="26" spans="1:43" x14ac:dyDescent="0.2">
      <c r="A26" s="7">
        <v>3</v>
      </c>
      <c r="B26" s="33" t="s">
        <v>62</v>
      </c>
      <c r="C26" s="22" t="s">
        <v>76</v>
      </c>
      <c r="D26" s="22" t="s">
        <v>77</v>
      </c>
      <c r="E26" s="22" t="s">
        <v>57</v>
      </c>
      <c r="F26" s="1"/>
      <c r="G26" s="35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35">
        <v>37</v>
      </c>
      <c r="N26" s="23"/>
      <c r="O26" s="23"/>
      <c r="P26" s="1"/>
      <c r="Q26" s="1"/>
      <c r="R26" s="1"/>
      <c r="S26" s="20">
        <f t="shared" si="4"/>
        <v>37</v>
      </c>
      <c r="T26" s="8">
        <f t="shared" si="5"/>
        <v>0.6166666666666667</v>
      </c>
      <c r="U26" s="10">
        <f t="shared" si="6"/>
        <v>2.92</v>
      </c>
      <c r="V26" s="4">
        <f t="shared" si="13"/>
        <v>3</v>
      </c>
      <c r="W26" s="9">
        <f t="shared" si="7"/>
        <v>2</v>
      </c>
      <c r="X26" s="9">
        <f t="shared" si="8"/>
        <v>0</v>
      </c>
      <c r="Y26" s="9">
        <f t="shared" si="9"/>
        <v>2.7</v>
      </c>
      <c r="Z26" s="9">
        <f t="shared" si="10"/>
        <v>2.639999999999997</v>
      </c>
      <c r="AA26" s="37">
        <v>3.3</v>
      </c>
      <c r="AB26" s="15">
        <f t="shared" si="11"/>
        <v>300</v>
      </c>
      <c r="AC26" t="str">
        <f t="shared" si="12"/>
        <v>Rafael</v>
      </c>
      <c r="AF26" s="27"/>
      <c r="AH26" s="9"/>
      <c r="AI26" s="9"/>
      <c r="AJ26" s="9"/>
      <c r="AN26" s="9"/>
    </row>
    <row r="27" spans="1:43" x14ac:dyDescent="0.2">
      <c r="A27" s="7">
        <v>4</v>
      </c>
      <c r="B27" s="33" t="s">
        <v>63</v>
      </c>
      <c r="C27" s="22" t="s">
        <v>78</v>
      </c>
      <c r="D27" s="22" t="s">
        <v>79</v>
      </c>
      <c r="E27" s="22" t="s">
        <v>57</v>
      </c>
      <c r="F27" s="1"/>
      <c r="G27" s="35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35">
        <v>31</v>
      </c>
      <c r="N27" s="23"/>
      <c r="O27" s="23"/>
      <c r="P27" s="1"/>
      <c r="Q27" s="1"/>
      <c r="R27" s="1"/>
      <c r="S27" s="20">
        <f t="shared" si="4"/>
        <v>31</v>
      </c>
      <c r="T27" s="8">
        <f t="shared" si="5"/>
        <v>0.51666666666666672</v>
      </c>
      <c r="U27" s="10">
        <f t="shared" si="6"/>
        <v>3.42</v>
      </c>
      <c r="V27" s="4">
        <f t="shared" si="13"/>
        <v>3.7</v>
      </c>
      <c r="W27" s="9">
        <f t="shared" si="7"/>
        <v>3</v>
      </c>
      <c r="X27" s="9">
        <f t="shared" si="8"/>
        <v>0.70000000000000018</v>
      </c>
      <c r="Y27" s="9">
        <f t="shared" si="9"/>
        <v>3.3000000000000003</v>
      </c>
      <c r="Z27" s="9">
        <f t="shared" si="10"/>
        <v>1.4399999999999959</v>
      </c>
      <c r="AA27" s="36">
        <v>3</v>
      </c>
      <c r="AB27" s="15">
        <f t="shared" si="11"/>
        <v>370</v>
      </c>
      <c r="AC27" t="str">
        <f t="shared" si="12"/>
        <v>Mobasherra</v>
      </c>
      <c r="AF27" s="27"/>
      <c r="AH27" s="9"/>
      <c r="AI27" s="9"/>
      <c r="AJ27" s="9"/>
      <c r="AN27" s="9"/>
    </row>
    <row r="28" spans="1:43" x14ac:dyDescent="0.2">
      <c r="A28" s="7">
        <v>5</v>
      </c>
      <c r="B28" s="33">
        <v>747765</v>
      </c>
      <c r="C28" s="22" t="s">
        <v>80</v>
      </c>
      <c r="D28" s="22" t="s">
        <v>81</v>
      </c>
      <c r="E28" s="22" t="s">
        <v>57</v>
      </c>
      <c r="F28" s="1"/>
      <c r="G28" s="35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35">
        <v>32</v>
      </c>
      <c r="N28" s="23"/>
      <c r="O28" s="23"/>
      <c r="P28" s="1"/>
      <c r="Q28" s="1"/>
      <c r="R28" s="1"/>
      <c r="S28" s="20">
        <f t="shared" si="4"/>
        <v>32</v>
      </c>
      <c r="T28" s="8">
        <f t="shared" ref="T28" si="14">S28/$S$22</f>
        <v>0.53333333333333333</v>
      </c>
      <c r="U28" s="10">
        <f t="shared" ref="U28" si="15">ROUND(IF(S28&lt;$P$6,5,5-(S28-$P$6)*$D$8),2)</f>
        <v>3.33</v>
      </c>
      <c r="V28" s="4">
        <f t="shared" ref="V28" si="16">IF(U28&lt;1,1,IF(U28-W28&lt;=0,0,IF(U28-W28&lt;=0.3,0.3,IF(U28-W28&lt;=0.7,0.7,1)))+W28)</f>
        <v>3.7</v>
      </c>
      <c r="W28" s="9">
        <f t="shared" ref="W28" si="17">INT(U28)</f>
        <v>3</v>
      </c>
      <c r="X28" s="9">
        <f t="shared" ref="X28" si="18">V28-INT(V28)</f>
        <v>0.70000000000000018</v>
      </c>
      <c r="Y28" s="9">
        <f t="shared" ref="Y28" si="19">V28-IF(X28=0,0.3,IF(X28=0.3,0.3,0.4))</f>
        <v>3.3000000000000003</v>
      </c>
      <c r="Z28" s="9">
        <f t="shared" ref="Z28" si="20">(U28-Y28)/$D$8</f>
        <v>0.35999999999999766</v>
      </c>
      <c r="AA28" s="37">
        <v>1.7</v>
      </c>
      <c r="AB28" s="15">
        <f t="shared" si="11"/>
        <v>370</v>
      </c>
      <c r="AC28" t="str">
        <f t="shared" si="12"/>
        <v>Philipp</v>
      </c>
      <c r="AF28" s="27"/>
      <c r="AH28" s="9"/>
      <c r="AI28" s="9"/>
      <c r="AJ28" s="9"/>
      <c r="AN28" s="9"/>
    </row>
    <row r="29" spans="1:43" x14ac:dyDescent="0.2">
      <c r="A29" s="7">
        <v>6</v>
      </c>
      <c r="B29" s="33">
        <v>747761</v>
      </c>
      <c r="C29" s="22" t="s">
        <v>82</v>
      </c>
      <c r="D29" s="22" t="s">
        <v>83</v>
      </c>
      <c r="E29" s="22" t="s">
        <v>58</v>
      </c>
      <c r="F29" s="1"/>
      <c r="G29" s="35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35">
        <v>32.5</v>
      </c>
      <c r="N29" s="23"/>
      <c r="O29" s="23"/>
      <c r="P29" s="1"/>
      <c r="Q29" s="1"/>
      <c r="R29" s="1"/>
      <c r="S29" s="20">
        <f t="shared" si="4"/>
        <v>32.5</v>
      </c>
      <c r="T29" s="8">
        <f t="shared" si="5"/>
        <v>0.54166666666666663</v>
      </c>
      <c r="U29" s="10">
        <f t="shared" si="6"/>
        <v>3.29</v>
      </c>
      <c r="V29" s="4">
        <f t="shared" si="13"/>
        <v>3.3</v>
      </c>
      <c r="W29" s="9">
        <f t="shared" si="7"/>
        <v>3</v>
      </c>
      <c r="X29" s="9">
        <f t="shared" si="8"/>
        <v>0.29999999999999982</v>
      </c>
      <c r="Y29" s="9">
        <f t="shared" si="9"/>
        <v>3</v>
      </c>
      <c r="Z29" s="9">
        <f t="shared" si="10"/>
        <v>3.4800000000000004</v>
      </c>
      <c r="AA29" s="37">
        <v>2.7</v>
      </c>
      <c r="AB29" s="15">
        <f t="shared" si="11"/>
        <v>330</v>
      </c>
      <c r="AC29" t="str">
        <f t="shared" si="12"/>
        <v>Brodbeck</v>
      </c>
      <c r="AF29" s="27"/>
      <c r="AH29" s="9"/>
      <c r="AI29" s="9"/>
      <c r="AJ29" s="9"/>
      <c r="AN29" s="9"/>
    </row>
    <row r="30" spans="1:43" x14ac:dyDescent="0.2">
      <c r="A30" s="7">
        <v>7</v>
      </c>
      <c r="B30" s="33">
        <v>747783</v>
      </c>
      <c r="C30" s="22" t="s">
        <v>84</v>
      </c>
      <c r="D30" s="22" t="s">
        <v>85</v>
      </c>
      <c r="E30" s="22" t="s">
        <v>58</v>
      </c>
      <c r="F30" s="1"/>
      <c r="G30" s="35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35">
        <v>49</v>
      </c>
      <c r="N30" s="23"/>
      <c r="O30" s="23"/>
      <c r="P30" s="1"/>
      <c r="Q30" s="1"/>
      <c r="R30" s="1"/>
      <c r="S30" s="20">
        <f t="shared" si="4"/>
        <v>49</v>
      </c>
      <c r="T30" s="8">
        <f t="shared" si="5"/>
        <v>0.81666666666666665</v>
      </c>
      <c r="U30" s="10">
        <f t="shared" si="6"/>
        <v>1.92</v>
      </c>
      <c r="V30" s="4">
        <f t="shared" si="13"/>
        <v>2</v>
      </c>
      <c r="W30" s="9">
        <f t="shared" si="7"/>
        <v>1</v>
      </c>
      <c r="X30" s="9">
        <f t="shared" si="8"/>
        <v>0</v>
      </c>
      <c r="Y30" s="9">
        <f t="shared" si="9"/>
        <v>1.7</v>
      </c>
      <c r="Z30" s="9">
        <f t="shared" si="10"/>
        <v>2.6399999999999997</v>
      </c>
      <c r="AA30" s="36">
        <v>2.2999999999999998</v>
      </c>
      <c r="AB30" s="15">
        <f t="shared" si="11"/>
        <v>200</v>
      </c>
      <c r="AC30" t="str">
        <f t="shared" si="12"/>
        <v>Vikas</v>
      </c>
      <c r="AF30" s="27"/>
      <c r="AH30" s="9"/>
      <c r="AI30" s="9"/>
      <c r="AJ30" s="9"/>
      <c r="AN30" s="9"/>
    </row>
    <row r="31" spans="1:43" x14ac:dyDescent="0.2">
      <c r="A31" s="7">
        <v>8</v>
      </c>
      <c r="B31" s="33">
        <v>747775</v>
      </c>
      <c r="C31" s="22" t="s">
        <v>86</v>
      </c>
      <c r="D31" s="22" t="s">
        <v>87</v>
      </c>
      <c r="E31" s="22" t="s">
        <v>57</v>
      </c>
      <c r="F31" s="1"/>
      <c r="G31" s="35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35">
        <v>55</v>
      </c>
      <c r="N31" s="23"/>
      <c r="O31" s="23"/>
      <c r="P31" s="1"/>
      <c r="Q31" s="1"/>
      <c r="R31" s="1"/>
      <c r="S31" s="20">
        <f t="shared" si="4"/>
        <v>55</v>
      </c>
      <c r="T31" s="8">
        <f t="shared" si="5"/>
        <v>0.91666666666666663</v>
      </c>
      <c r="U31" s="10">
        <f t="shared" si="6"/>
        <v>1.42</v>
      </c>
      <c r="V31" s="4">
        <f t="shared" si="13"/>
        <v>1.7</v>
      </c>
      <c r="W31" s="9">
        <f t="shared" si="7"/>
        <v>1</v>
      </c>
      <c r="X31" s="9">
        <f t="shared" si="8"/>
        <v>0.7</v>
      </c>
      <c r="Y31" s="9">
        <f t="shared" si="9"/>
        <v>1.2999999999999998</v>
      </c>
      <c r="Z31" s="9">
        <f t="shared" si="10"/>
        <v>1.4400000000000013</v>
      </c>
      <c r="AA31" s="37">
        <v>2.7</v>
      </c>
      <c r="AB31" s="15">
        <f t="shared" si="11"/>
        <v>170</v>
      </c>
      <c r="AC31" t="str">
        <f t="shared" si="12"/>
        <v>Chou</v>
      </c>
      <c r="AF31" s="27"/>
      <c r="AH31" s="9"/>
      <c r="AI31" s="9"/>
      <c r="AJ31" s="9"/>
      <c r="AN31" s="9"/>
    </row>
    <row r="32" spans="1:43" x14ac:dyDescent="0.2">
      <c r="A32" s="7">
        <v>9</v>
      </c>
      <c r="B32" s="33">
        <v>747830</v>
      </c>
      <c r="C32" s="22" t="s">
        <v>88</v>
      </c>
      <c r="D32" s="22" t="s">
        <v>89</v>
      </c>
      <c r="E32" s="22" t="s">
        <v>58</v>
      </c>
      <c r="F32" s="1"/>
      <c r="G32" s="35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35">
        <v>46</v>
      </c>
      <c r="N32" s="23"/>
      <c r="O32" s="23"/>
      <c r="P32" s="1"/>
      <c r="Q32" s="1"/>
      <c r="R32" s="1"/>
      <c r="S32" s="20">
        <f t="shared" si="4"/>
        <v>46</v>
      </c>
      <c r="T32" s="8">
        <f t="shared" si="5"/>
        <v>0.76666666666666672</v>
      </c>
      <c r="U32" s="10">
        <f t="shared" si="6"/>
        <v>2.17</v>
      </c>
      <c r="V32" s="4">
        <f t="shared" si="13"/>
        <v>2.2999999999999998</v>
      </c>
      <c r="W32" s="9">
        <f t="shared" si="7"/>
        <v>2</v>
      </c>
      <c r="X32" s="9">
        <f t="shared" si="8"/>
        <v>0.29999999999999982</v>
      </c>
      <c r="Y32" s="9">
        <f t="shared" si="9"/>
        <v>1.9999999999999998</v>
      </c>
      <c r="Z32" s="9">
        <f t="shared" si="10"/>
        <v>2.0400000000000018</v>
      </c>
      <c r="AA32" s="36">
        <v>2.2999999999999998</v>
      </c>
      <c r="AB32" s="15">
        <f t="shared" si="11"/>
        <v>229.99999999999997</v>
      </c>
      <c r="AC32" t="str">
        <f t="shared" si="12"/>
        <v>Breuning</v>
      </c>
      <c r="AF32" s="27"/>
      <c r="AH32" s="9"/>
      <c r="AI32" s="9"/>
      <c r="AJ32" s="9"/>
      <c r="AN32" s="9"/>
    </row>
    <row r="33" spans="1:40" x14ac:dyDescent="0.2">
      <c r="A33" s="7"/>
      <c r="B33" s="22"/>
      <c r="C33" s="22"/>
      <c r="D33" s="22"/>
      <c r="E33" s="22"/>
      <c r="G33" s="23"/>
      <c r="H33" s="23"/>
      <c r="I33" s="23"/>
      <c r="J33" s="23"/>
      <c r="K33" s="23"/>
      <c r="L33" s="23"/>
      <c r="M33" s="23"/>
      <c r="N33" s="23"/>
      <c r="O33" s="23"/>
      <c r="P33" s="7"/>
      <c r="Q33" s="7"/>
      <c r="R33" s="7"/>
      <c r="S33" s="20"/>
      <c r="T33" s="8"/>
      <c r="U33" s="10"/>
      <c r="V33" s="4"/>
      <c r="W33" s="9"/>
      <c r="X33" s="9"/>
      <c r="Y33" s="9"/>
      <c r="Z33" s="9"/>
      <c r="AB33" s="15">
        <f t="shared" ref="AB33" si="21">IF(AA33="nicht mitgeschrieben",77,V33*100)</f>
        <v>0</v>
      </c>
      <c r="AC33">
        <f t="shared" ref="AC33" si="22">C33</f>
        <v>0</v>
      </c>
      <c r="AF33" s="27"/>
      <c r="AH33" s="9"/>
      <c r="AI33" s="9"/>
      <c r="AJ33" s="9"/>
      <c r="AN33" s="9"/>
    </row>
    <row r="34" spans="1:40" x14ac:dyDescent="0.2">
      <c r="B34" s="22"/>
      <c r="C34" s="25"/>
      <c r="D34" s="26"/>
      <c r="E34" s="22"/>
      <c r="G34" s="23"/>
      <c r="H34" s="21"/>
      <c r="I34" s="7"/>
      <c r="J34" s="21"/>
      <c r="K34" s="7"/>
      <c r="L34" s="7"/>
      <c r="M34" s="7"/>
      <c r="N34" s="7"/>
      <c r="O34" s="7"/>
      <c r="P34" s="7"/>
      <c r="Q34" s="7"/>
      <c r="R34" s="7"/>
      <c r="S34" s="20"/>
      <c r="T34" s="8"/>
      <c r="U34" s="10"/>
      <c r="V34" s="4"/>
      <c r="W34" s="9"/>
      <c r="X34" s="9"/>
      <c r="Y34" s="9"/>
      <c r="Z34" s="9"/>
      <c r="AB34" s="15"/>
      <c r="AE34" s="9"/>
      <c r="AF34" s="9"/>
      <c r="AG34" s="9"/>
      <c r="AH34" s="9"/>
      <c r="AI34" s="9"/>
      <c r="AJ34" s="9"/>
    </row>
    <row r="35" spans="1:40" x14ac:dyDescent="0.2">
      <c r="F35" t="s">
        <v>35</v>
      </c>
      <c r="G35" s="9">
        <f>SUM(G23:G34)/COUNT(G23:G34)</f>
        <v>0</v>
      </c>
      <c r="H35" s="9">
        <f>SUM(H23:H34)/COUNT(H23:H34)</f>
        <v>0</v>
      </c>
      <c r="I35" s="9">
        <f>SUM(I23:I34)/COUNT(I23:I34)</f>
        <v>0</v>
      </c>
      <c r="J35" s="9">
        <f>SUM(J23:J34)/COUNT(J23:J34)</f>
        <v>0</v>
      </c>
      <c r="K35" s="9">
        <f>SUM(K23:K34)/COUNT(K23:K34)</f>
        <v>0</v>
      </c>
      <c r="L35" s="9">
        <f>SUM(L23:L34)/COUNT(L23:L34)</f>
        <v>0</v>
      </c>
      <c r="M35" s="9">
        <f>SUM(M23:M34)/COUNT(M23:M34)</f>
        <v>41.2</v>
      </c>
      <c r="N35" s="9"/>
      <c r="O35" s="9"/>
      <c r="P35" s="9"/>
      <c r="S35" s="9">
        <f>SUM(S33:S34)</f>
        <v>0</v>
      </c>
      <c r="U35" t="s">
        <v>26</v>
      </c>
      <c r="V35" s="13">
        <f>COUNT(G23:G34)</f>
        <v>10</v>
      </c>
      <c r="AE35" t="s">
        <v>43</v>
      </c>
      <c r="AH35">
        <f>SUM(AH23:AH33)</f>
        <v>0</v>
      </c>
      <c r="AI35">
        <f>SUM(AI23:AI33)</f>
        <v>0</v>
      </c>
      <c r="AL35">
        <f>SUM(AL23:AL33)</f>
        <v>0</v>
      </c>
      <c r="AM35">
        <f>SUM(AM23:AM33)</f>
        <v>0</v>
      </c>
    </row>
    <row r="36" spans="1:40" x14ac:dyDescent="0.2">
      <c r="F36" t="s">
        <v>36</v>
      </c>
      <c r="G36" s="19" t="e">
        <f>G35/G22</f>
        <v>#DIV/0!</v>
      </c>
      <c r="H36" s="19" t="e">
        <f>H35/H22</f>
        <v>#DIV/0!</v>
      </c>
      <c r="I36" s="19" t="e">
        <f>I35/I22</f>
        <v>#DIV/0!</v>
      </c>
      <c r="J36" s="19" t="e">
        <f>J35/J22</f>
        <v>#DIV/0!</v>
      </c>
      <c r="K36" s="19" t="e">
        <f>K35/K22</f>
        <v>#DIV/0!</v>
      </c>
      <c r="L36" s="19" t="e">
        <f>L35/L22</f>
        <v>#DIV/0!</v>
      </c>
      <c r="M36" s="19">
        <f>M35/M22</f>
        <v>0.68666666666666676</v>
      </c>
      <c r="N36" s="19"/>
      <c r="O36" s="19"/>
      <c r="P36" s="19"/>
      <c r="S36" s="9">
        <f>S35/V35</f>
        <v>0</v>
      </c>
      <c r="AE36" t="s">
        <v>53</v>
      </c>
      <c r="AH36">
        <f>COUNT(AH23:AH33)</f>
        <v>0</v>
      </c>
      <c r="AI36">
        <f>COUNT(AI23:AI33)</f>
        <v>0</v>
      </c>
      <c r="AL36">
        <f>COUNT(AL23:AL33)</f>
        <v>0</v>
      </c>
      <c r="AM36">
        <f>COUNT(AM23:AM33)</f>
        <v>0</v>
      </c>
    </row>
    <row r="37" spans="1:40" x14ac:dyDescent="0.2">
      <c r="F37" t="s">
        <v>39</v>
      </c>
      <c r="G37" s="15">
        <f t="shared" ref="G37:M37" si="23">COUNTIF(G33:G33,0)</f>
        <v>0</v>
      </c>
      <c r="H37" s="15">
        <f t="shared" si="23"/>
        <v>0</v>
      </c>
      <c r="I37" s="15">
        <f t="shared" si="23"/>
        <v>0</v>
      </c>
      <c r="J37" s="15">
        <f t="shared" si="23"/>
        <v>0</v>
      </c>
      <c r="K37" s="15">
        <f t="shared" si="23"/>
        <v>0</v>
      </c>
      <c r="L37" s="15">
        <f t="shared" si="23"/>
        <v>0</v>
      </c>
      <c r="M37" s="15">
        <f t="shared" si="23"/>
        <v>0</v>
      </c>
      <c r="N37" s="15"/>
      <c r="O37" s="19"/>
      <c r="P37" s="19"/>
      <c r="S37" s="9"/>
      <c r="AE37" t="s">
        <v>42</v>
      </c>
      <c r="AH37" s="10" t="e">
        <f>AH35/AH36</f>
        <v>#DIV/0!</v>
      </c>
      <c r="AI37" s="10" t="e">
        <f>AI35/AI36</f>
        <v>#DIV/0!</v>
      </c>
      <c r="AJ37" s="10"/>
      <c r="AK37" s="10"/>
      <c r="AL37" s="10" t="e">
        <f>AL35/AL36</f>
        <v>#DIV/0!</v>
      </c>
      <c r="AM37" s="10" t="e">
        <f>AM35/AM36</f>
        <v>#DIV/0!</v>
      </c>
    </row>
  </sheetData>
  <sortState ref="AN11:AN22">
    <sortCondition descending="1" ref="AN11"/>
  </sortState>
  <phoneticPr fontId="3" type="noConversion"/>
  <conditionalFormatting sqref="M33:Q34">
    <cfRule type="cellIs" priority="12" stopIfTrue="1" operator="greaterThan">
      <formula>"F15"</formula>
    </cfRule>
  </conditionalFormatting>
  <conditionalFormatting sqref="V23:V27 V29:V35">
    <cfRule type="cellIs" dxfId="10" priority="13" stopIfTrue="1" operator="greaterThan">
      <formula>4</formula>
    </cfRule>
  </conditionalFormatting>
  <conditionalFormatting sqref="H33:H34">
    <cfRule type="cellIs" dxfId="9" priority="14" stopIfTrue="1" operator="greaterThan">
      <formula>$H$22</formula>
    </cfRule>
  </conditionalFormatting>
  <conditionalFormatting sqref="Z23:Z27 Z29:Z34">
    <cfRule type="cellIs" dxfId="8" priority="16" stopIfTrue="1" operator="between">
      <formula>0</formula>
      <formula>1.1</formula>
    </cfRule>
  </conditionalFormatting>
  <conditionalFormatting sqref="J33:J34">
    <cfRule type="cellIs" dxfId="7" priority="17" stopIfTrue="1" operator="greaterThan">
      <formula>$J$22</formula>
    </cfRule>
  </conditionalFormatting>
  <conditionalFormatting sqref="K33:K34">
    <cfRule type="cellIs" dxfId="6" priority="18" stopIfTrue="1" operator="greaterThan">
      <formula>$K$22</formula>
    </cfRule>
  </conditionalFormatting>
  <conditionalFormatting sqref="I33:I34">
    <cfRule type="cellIs" dxfId="5" priority="19" stopIfTrue="1" operator="greaterThan">
      <formula>$I$22</formula>
    </cfRule>
  </conditionalFormatting>
  <conditionalFormatting sqref="M23:M33">
    <cfRule type="cellIs" dxfId="4" priority="6" stopIfTrue="1" operator="greaterThan">
      <formula>$M$22</formula>
    </cfRule>
  </conditionalFormatting>
  <conditionalFormatting sqref="V28">
    <cfRule type="cellIs" dxfId="3" priority="3" stopIfTrue="1" operator="greaterThan">
      <formula>4</formula>
    </cfRule>
  </conditionalFormatting>
  <conditionalFormatting sqref="Z28">
    <cfRule type="cellIs" dxfId="2" priority="4" stopIfTrue="1" operator="between">
      <formula>0</formula>
      <formula>1.1</formula>
    </cfRule>
  </conditionalFormatting>
  <conditionalFormatting sqref="H32:L32">
    <cfRule type="cellIs" dxfId="1" priority="2" stopIfTrue="1" operator="greaterThan">
      <formula>$G$22</formula>
    </cfRule>
  </conditionalFormatting>
  <conditionalFormatting sqref="G23:G32">
    <cfRule type="cellIs" dxfId="0" priority="1" stopIfTrue="1" operator="greaterThan">
      <formula>$M$22</formula>
    </cfRule>
  </conditionalFormatting>
  <pageMargins left="0.78740157499999996" right="0.78740157499999996" top="0.984251969" bottom="0.984251969" header="0.4921259845" footer="0.4921259845"/>
  <pageSetup paperSize="9" scale="56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4" sqref="F4"/>
    </sheetView>
  </sheetViews>
  <sheetFormatPr baseColWidth="10" defaultRowHeight="12.75" x14ac:dyDescent="0.2"/>
  <sheetData>
    <row r="1" spans="1:8" x14ac:dyDescent="0.2">
      <c r="A1" s="1" t="s">
        <v>41</v>
      </c>
      <c r="B1" s="17">
        <v>41473</v>
      </c>
      <c r="C1" s="24">
        <v>0.79166666666666663</v>
      </c>
      <c r="D1" s="24">
        <v>0.79861111111111116</v>
      </c>
      <c r="E1" s="24">
        <f t="shared" ref="E1" si="0">D1-C1</f>
        <v>6.9444444444445308E-3</v>
      </c>
      <c r="F1" t="s">
        <v>44</v>
      </c>
    </row>
    <row r="2" spans="1:8" x14ac:dyDescent="0.2">
      <c r="A2" s="1"/>
      <c r="B2" s="17">
        <v>41474</v>
      </c>
      <c r="C2" s="24">
        <v>0.49652777777777773</v>
      </c>
      <c r="D2" s="16">
        <v>0.55208333333333337</v>
      </c>
      <c r="E2" s="24"/>
      <c r="F2" t="s">
        <v>50</v>
      </c>
    </row>
    <row r="3" spans="1:8" x14ac:dyDescent="0.2">
      <c r="A3" s="1"/>
      <c r="B3" s="17"/>
      <c r="C3" s="24">
        <v>0.65972222222222221</v>
      </c>
      <c r="D3" s="24">
        <v>0.65625</v>
      </c>
      <c r="E3" s="24"/>
      <c r="F3" s="7" t="s">
        <v>51</v>
      </c>
    </row>
    <row r="4" spans="1:8" x14ac:dyDescent="0.2">
      <c r="A4" s="1"/>
      <c r="B4" s="17"/>
      <c r="C4" s="24"/>
      <c r="D4" s="24"/>
      <c r="E4" s="24"/>
    </row>
    <row r="5" spans="1:8" x14ac:dyDescent="0.2">
      <c r="A5" s="1"/>
      <c r="B5" s="17"/>
      <c r="C5" s="24"/>
      <c r="D5" s="24"/>
      <c r="E5" s="24"/>
    </row>
    <row r="6" spans="1:8" x14ac:dyDescent="0.2">
      <c r="A6" s="1"/>
      <c r="B6" s="17"/>
      <c r="C6" s="24"/>
      <c r="D6" s="24"/>
      <c r="E6" s="24"/>
    </row>
    <row r="7" spans="1:8" x14ac:dyDescent="0.2">
      <c r="A7" s="1"/>
      <c r="B7" s="17"/>
      <c r="C7" s="24"/>
      <c r="D7" s="24"/>
      <c r="E7" s="24"/>
    </row>
    <row r="8" spans="1:8" x14ac:dyDescent="0.2">
      <c r="A8" s="1"/>
      <c r="B8" s="17"/>
      <c r="C8" s="24"/>
      <c r="D8" s="24"/>
      <c r="E8" s="24"/>
    </row>
    <row r="9" spans="1:8" x14ac:dyDescent="0.2">
      <c r="A9" s="1"/>
      <c r="B9" s="17"/>
      <c r="C9" s="24"/>
      <c r="D9" s="24"/>
      <c r="E9" s="24"/>
      <c r="H9" s="24">
        <f>SUM(E5:E9)</f>
        <v>0</v>
      </c>
    </row>
    <row r="10" spans="1:8" x14ac:dyDescent="0.2">
      <c r="A10" s="1"/>
      <c r="B10" s="17"/>
      <c r="C10" s="24"/>
      <c r="D10" s="24"/>
      <c r="E10" s="24"/>
    </row>
    <row r="11" spans="1:8" x14ac:dyDescent="0.2">
      <c r="A11" s="1"/>
      <c r="B11" s="17"/>
      <c r="C11" s="24"/>
      <c r="D11" s="24"/>
      <c r="E11" s="24"/>
    </row>
    <row r="12" spans="1:8" x14ac:dyDescent="0.2">
      <c r="A12" s="1"/>
      <c r="B12" s="17"/>
      <c r="C12" s="24"/>
      <c r="D12" s="24"/>
      <c r="E12" s="24"/>
    </row>
    <row r="13" spans="1:8" x14ac:dyDescent="0.2">
      <c r="A13" s="1"/>
      <c r="B13" s="17"/>
      <c r="C13" s="24"/>
      <c r="D13" s="24"/>
      <c r="E13" s="24"/>
    </row>
    <row r="14" spans="1:8" x14ac:dyDescent="0.2">
      <c r="A14" s="1"/>
      <c r="B14" s="17"/>
      <c r="C14" s="24"/>
      <c r="D14" s="24"/>
      <c r="E14" s="24"/>
    </row>
    <row r="15" spans="1:8" x14ac:dyDescent="0.2">
      <c r="A15" s="1"/>
      <c r="B15" s="17"/>
      <c r="C15" s="24"/>
      <c r="D15" s="24"/>
      <c r="E15" s="24"/>
    </row>
    <row r="16" spans="1:8" x14ac:dyDescent="0.2">
      <c r="A16" t="s">
        <v>43</v>
      </c>
      <c r="E16" s="24">
        <f>SUM(E1:E15)</f>
        <v>6.9444444444445308E-3</v>
      </c>
    </row>
    <row r="18" spans="1:5" x14ac:dyDescent="0.2">
      <c r="A18" s="7" t="s">
        <v>42</v>
      </c>
      <c r="E18" s="24">
        <f>E16/Noten!Q10</f>
        <v>6.9444444444445304E-4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G1" workbookViewId="0">
      <selection activeCell="F23" sqref="F23"/>
    </sheetView>
  </sheetViews>
  <sheetFormatPr baseColWidth="10" defaultRowHeight="12.75" x14ac:dyDescent="0.2"/>
  <cols>
    <col min="1" max="1" width="4.5703125" bestFit="1" customWidth="1"/>
    <col min="2" max="3" width="12.85546875" bestFit="1" customWidth="1"/>
    <col min="4" max="5" width="7.7109375" bestFit="1" customWidth="1"/>
  </cols>
  <sheetData>
    <row r="1" spans="1:5" s="1" customFormat="1" x14ac:dyDescent="0.2">
      <c r="B1" s="1" t="s">
        <v>46</v>
      </c>
      <c r="C1" s="1" t="s">
        <v>45</v>
      </c>
      <c r="D1" s="1" t="s">
        <v>48</v>
      </c>
      <c r="E1" s="1" t="s">
        <v>49</v>
      </c>
    </row>
    <row r="2" spans="1:5" x14ac:dyDescent="0.2">
      <c r="A2" t="s">
        <v>47</v>
      </c>
      <c r="B2">
        <v>60</v>
      </c>
      <c r="C2">
        <v>60</v>
      </c>
      <c r="D2" s="19">
        <f>B2/$B$2</f>
        <v>1</v>
      </c>
      <c r="E2" s="19">
        <f>C2/$C$2</f>
        <v>1</v>
      </c>
    </row>
    <row r="3" spans="1:5" x14ac:dyDescent="0.2">
      <c r="A3">
        <v>1</v>
      </c>
      <c r="B3">
        <f>SUM(Noten!G23:L23)</f>
        <v>0</v>
      </c>
      <c r="C3">
        <f>Noten!M23</f>
        <v>42</v>
      </c>
      <c r="D3" s="19">
        <f>B3/$B$2</f>
        <v>0</v>
      </c>
      <c r="E3" s="19">
        <f>C3/$C$2</f>
        <v>0.7</v>
      </c>
    </row>
    <row r="4" spans="1:5" x14ac:dyDescent="0.2">
      <c r="A4">
        <v>2</v>
      </c>
      <c r="B4">
        <f>SUM(Noten!G24:L24)</f>
        <v>0</v>
      </c>
      <c r="C4">
        <f>Noten!M24</f>
        <v>41.5</v>
      </c>
      <c r="D4" s="19">
        <f t="shared" ref="D4:D65" si="0">B4/$B$2</f>
        <v>0</v>
      </c>
      <c r="E4" s="19">
        <f t="shared" ref="E4:E65" si="1">C4/$C$2</f>
        <v>0.69166666666666665</v>
      </c>
    </row>
    <row r="5" spans="1:5" x14ac:dyDescent="0.2">
      <c r="A5">
        <v>3</v>
      </c>
      <c r="B5">
        <f>SUM(Noten!G25:L25)</f>
        <v>0</v>
      </c>
      <c r="C5">
        <f>Noten!M25</f>
        <v>46</v>
      </c>
      <c r="D5" s="19">
        <f t="shared" si="0"/>
        <v>0</v>
      </c>
      <c r="E5" s="19">
        <f t="shared" si="1"/>
        <v>0.76666666666666672</v>
      </c>
    </row>
    <row r="6" spans="1:5" x14ac:dyDescent="0.2">
      <c r="A6">
        <v>4</v>
      </c>
      <c r="B6">
        <f>SUM(Noten!G26:L26)</f>
        <v>0</v>
      </c>
      <c r="C6">
        <f>Noten!M26</f>
        <v>37</v>
      </c>
      <c r="D6" s="19">
        <f t="shared" si="0"/>
        <v>0</v>
      </c>
      <c r="E6" s="19">
        <f t="shared" si="1"/>
        <v>0.6166666666666667</v>
      </c>
    </row>
    <row r="7" spans="1:5" x14ac:dyDescent="0.2">
      <c r="A7">
        <v>5</v>
      </c>
      <c r="B7">
        <f>SUM(Noten!G27:L27)</f>
        <v>0</v>
      </c>
      <c r="C7">
        <f>Noten!M27</f>
        <v>31</v>
      </c>
      <c r="D7" s="19">
        <f t="shared" si="0"/>
        <v>0</v>
      </c>
      <c r="E7" s="19">
        <f t="shared" si="1"/>
        <v>0.51666666666666672</v>
      </c>
    </row>
    <row r="8" spans="1:5" x14ac:dyDescent="0.2">
      <c r="A8">
        <v>6</v>
      </c>
      <c r="B8">
        <f>SUM(Noten!G28:L28)</f>
        <v>0</v>
      </c>
      <c r="C8">
        <f>Noten!M28</f>
        <v>32</v>
      </c>
      <c r="D8" s="19">
        <f t="shared" si="0"/>
        <v>0</v>
      </c>
      <c r="E8" s="19">
        <f t="shared" si="1"/>
        <v>0.53333333333333333</v>
      </c>
    </row>
    <row r="9" spans="1:5" x14ac:dyDescent="0.2">
      <c r="A9">
        <v>7</v>
      </c>
      <c r="B9">
        <f>SUM(Noten!G29:L29)</f>
        <v>0</v>
      </c>
      <c r="C9">
        <f>Noten!M29</f>
        <v>32.5</v>
      </c>
      <c r="D9" s="19">
        <f t="shared" si="0"/>
        <v>0</v>
      </c>
      <c r="E9" s="19">
        <f t="shared" si="1"/>
        <v>0.54166666666666663</v>
      </c>
    </row>
    <row r="10" spans="1:5" x14ac:dyDescent="0.2">
      <c r="A10">
        <v>8</v>
      </c>
      <c r="B10">
        <f>SUM(Noten!G30:L30)</f>
        <v>0</v>
      </c>
      <c r="C10">
        <f>Noten!M30</f>
        <v>49</v>
      </c>
      <c r="D10" s="19">
        <f t="shared" si="0"/>
        <v>0</v>
      </c>
      <c r="E10" s="19">
        <f t="shared" si="1"/>
        <v>0.81666666666666665</v>
      </c>
    </row>
    <row r="11" spans="1:5" x14ac:dyDescent="0.2">
      <c r="A11">
        <v>9</v>
      </c>
      <c r="B11">
        <f>SUM(Noten!G31:L31)</f>
        <v>0</v>
      </c>
      <c r="C11">
        <f>Noten!M31</f>
        <v>55</v>
      </c>
      <c r="D11" s="19">
        <f t="shared" si="0"/>
        <v>0</v>
      </c>
      <c r="E11" s="19">
        <f t="shared" si="1"/>
        <v>0.91666666666666663</v>
      </c>
    </row>
    <row r="12" spans="1:5" x14ac:dyDescent="0.2">
      <c r="A12">
        <v>10</v>
      </c>
      <c r="B12">
        <f>SUM(Noten!G32:L32)</f>
        <v>0</v>
      </c>
      <c r="C12">
        <f>Noten!M32</f>
        <v>46</v>
      </c>
      <c r="D12" s="19">
        <f t="shared" si="0"/>
        <v>0</v>
      </c>
      <c r="E12" s="19">
        <f t="shared" si="1"/>
        <v>0.76666666666666672</v>
      </c>
    </row>
    <row r="13" spans="1:5" x14ac:dyDescent="0.2">
      <c r="A13">
        <v>11</v>
      </c>
      <c r="B13" t="e">
        <f>SUM(Noten!#REF!)</f>
        <v>#REF!</v>
      </c>
      <c r="C13" t="e">
        <f>Noten!#REF!</f>
        <v>#REF!</v>
      </c>
      <c r="D13" s="19" t="e">
        <f t="shared" si="0"/>
        <v>#REF!</v>
      </c>
      <c r="E13" s="19" t="e">
        <f t="shared" si="1"/>
        <v>#REF!</v>
      </c>
    </row>
    <row r="14" spans="1:5" x14ac:dyDescent="0.2">
      <c r="A14">
        <v>12</v>
      </c>
      <c r="B14" t="e">
        <f>SUM(Noten!#REF!)</f>
        <v>#REF!</v>
      </c>
      <c r="C14" t="e">
        <f>Noten!#REF!</f>
        <v>#REF!</v>
      </c>
      <c r="D14" s="19" t="e">
        <f t="shared" si="0"/>
        <v>#REF!</v>
      </c>
      <c r="E14" s="19" t="e">
        <f t="shared" si="1"/>
        <v>#REF!</v>
      </c>
    </row>
    <row r="15" spans="1:5" x14ac:dyDescent="0.2">
      <c r="B15" t="e">
        <f>SUM(Noten!#REF!)</f>
        <v>#REF!</v>
      </c>
      <c r="C15" t="e">
        <f>Noten!#REF!</f>
        <v>#REF!</v>
      </c>
      <c r="D15" s="19" t="e">
        <f t="shared" si="0"/>
        <v>#REF!</v>
      </c>
      <c r="E15" s="19" t="e">
        <f t="shared" si="1"/>
        <v>#REF!</v>
      </c>
    </row>
    <row r="16" spans="1:5" x14ac:dyDescent="0.2">
      <c r="B16" t="e">
        <f>SUM(Noten!#REF!)</f>
        <v>#REF!</v>
      </c>
      <c r="C16" t="e">
        <f>Noten!#REF!</f>
        <v>#REF!</v>
      </c>
      <c r="D16" s="19" t="e">
        <f t="shared" si="0"/>
        <v>#REF!</v>
      </c>
      <c r="E16" s="19" t="e">
        <f t="shared" si="1"/>
        <v>#REF!</v>
      </c>
    </row>
    <row r="17" spans="2:5" x14ac:dyDescent="0.2">
      <c r="B17" t="e">
        <f>SUM(Noten!#REF!)</f>
        <v>#REF!</v>
      </c>
      <c r="C17" t="e">
        <f>Noten!#REF!</f>
        <v>#REF!</v>
      </c>
      <c r="D17" s="19" t="e">
        <f t="shared" si="0"/>
        <v>#REF!</v>
      </c>
      <c r="E17" s="19" t="e">
        <f t="shared" si="1"/>
        <v>#REF!</v>
      </c>
    </row>
    <row r="18" spans="2:5" x14ac:dyDescent="0.2">
      <c r="B18" t="e">
        <f>SUM(Noten!#REF!)</f>
        <v>#REF!</v>
      </c>
      <c r="C18" t="e">
        <f>Noten!#REF!</f>
        <v>#REF!</v>
      </c>
      <c r="D18" s="19" t="e">
        <f t="shared" si="0"/>
        <v>#REF!</v>
      </c>
      <c r="E18" s="19" t="e">
        <f t="shared" si="1"/>
        <v>#REF!</v>
      </c>
    </row>
    <row r="19" spans="2:5" x14ac:dyDescent="0.2">
      <c r="B19" t="e">
        <f>SUM(Noten!#REF!)</f>
        <v>#REF!</v>
      </c>
      <c r="C19" t="e">
        <f>Noten!#REF!</f>
        <v>#REF!</v>
      </c>
      <c r="D19" s="19" t="e">
        <f t="shared" si="0"/>
        <v>#REF!</v>
      </c>
      <c r="E19" s="19" t="e">
        <f t="shared" si="1"/>
        <v>#REF!</v>
      </c>
    </row>
    <row r="20" spans="2:5" x14ac:dyDescent="0.2">
      <c r="B20" t="e">
        <f>SUM(Noten!#REF!)</f>
        <v>#REF!</v>
      </c>
      <c r="C20" t="e">
        <f>Noten!#REF!</f>
        <v>#REF!</v>
      </c>
      <c r="D20" s="19" t="e">
        <f t="shared" si="0"/>
        <v>#REF!</v>
      </c>
      <c r="E20" s="19" t="e">
        <f t="shared" si="1"/>
        <v>#REF!</v>
      </c>
    </row>
    <row r="21" spans="2:5" x14ac:dyDescent="0.2">
      <c r="B21" t="e">
        <f>SUM(Noten!#REF!)</f>
        <v>#REF!</v>
      </c>
      <c r="C21" t="e">
        <f>Noten!#REF!</f>
        <v>#REF!</v>
      </c>
      <c r="D21" s="19" t="e">
        <f t="shared" si="0"/>
        <v>#REF!</v>
      </c>
      <c r="E21" s="19" t="e">
        <f t="shared" si="1"/>
        <v>#REF!</v>
      </c>
    </row>
    <row r="22" spans="2:5" x14ac:dyDescent="0.2">
      <c r="B22" t="e">
        <f>SUM(Noten!#REF!)</f>
        <v>#REF!</v>
      </c>
      <c r="C22" t="e">
        <f>Noten!#REF!</f>
        <v>#REF!</v>
      </c>
      <c r="D22" s="19" t="e">
        <f t="shared" si="0"/>
        <v>#REF!</v>
      </c>
      <c r="E22" s="19" t="e">
        <f t="shared" si="1"/>
        <v>#REF!</v>
      </c>
    </row>
    <row r="23" spans="2:5" x14ac:dyDescent="0.2">
      <c r="B23" t="e">
        <f>SUM(Noten!#REF!)</f>
        <v>#REF!</v>
      </c>
      <c r="C23" t="e">
        <f>Noten!#REF!</f>
        <v>#REF!</v>
      </c>
      <c r="D23" s="19" t="e">
        <f t="shared" si="0"/>
        <v>#REF!</v>
      </c>
      <c r="E23" s="19" t="e">
        <f t="shared" si="1"/>
        <v>#REF!</v>
      </c>
    </row>
    <row r="24" spans="2:5" x14ac:dyDescent="0.2">
      <c r="B24" t="e">
        <f>SUM(Noten!#REF!)</f>
        <v>#REF!</v>
      </c>
      <c r="C24" t="e">
        <f>Noten!#REF!</f>
        <v>#REF!</v>
      </c>
      <c r="D24" s="19" t="e">
        <f t="shared" si="0"/>
        <v>#REF!</v>
      </c>
      <c r="E24" s="19" t="e">
        <f t="shared" si="1"/>
        <v>#REF!</v>
      </c>
    </row>
    <row r="25" spans="2:5" x14ac:dyDescent="0.2">
      <c r="B25" t="e">
        <f>SUM(Noten!#REF!)</f>
        <v>#REF!</v>
      </c>
      <c r="C25" t="e">
        <f>Noten!#REF!</f>
        <v>#REF!</v>
      </c>
      <c r="D25" s="19" t="e">
        <f t="shared" si="0"/>
        <v>#REF!</v>
      </c>
      <c r="E25" s="19" t="e">
        <f t="shared" si="1"/>
        <v>#REF!</v>
      </c>
    </row>
    <row r="26" spans="2:5" x14ac:dyDescent="0.2">
      <c r="B26" t="e">
        <f>SUM(Noten!#REF!)</f>
        <v>#REF!</v>
      </c>
      <c r="C26" t="e">
        <f>Noten!#REF!</f>
        <v>#REF!</v>
      </c>
      <c r="D26" s="19" t="e">
        <f t="shared" si="0"/>
        <v>#REF!</v>
      </c>
      <c r="E26" s="19" t="e">
        <f t="shared" si="1"/>
        <v>#REF!</v>
      </c>
    </row>
    <row r="27" spans="2:5" x14ac:dyDescent="0.2">
      <c r="B27" t="e">
        <f>SUM(Noten!#REF!)</f>
        <v>#REF!</v>
      </c>
      <c r="C27" t="e">
        <f>Noten!#REF!</f>
        <v>#REF!</v>
      </c>
      <c r="D27" s="19" t="e">
        <f t="shared" si="0"/>
        <v>#REF!</v>
      </c>
      <c r="E27" s="19" t="e">
        <f t="shared" si="1"/>
        <v>#REF!</v>
      </c>
    </row>
    <row r="28" spans="2:5" x14ac:dyDescent="0.2">
      <c r="B28" t="e">
        <f>SUM(Noten!#REF!)</f>
        <v>#REF!</v>
      </c>
      <c r="C28" t="e">
        <f>Noten!#REF!</f>
        <v>#REF!</v>
      </c>
      <c r="D28" s="19" t="e">
        <f t="shared" si="0"/>
        <v>#REF!</v>
      </c>
      <c r="E28" s="19" t="e">
        <f t="shared" si="1"/>
        <v>#REF!</v>
      </c>
    </row>
    <row r="29" spans="2:5" x14ac:dyDescent="0.2">
      <c r="B29" t="e">
        <f>SUM(Noten!#REF!)</f>
        <v>#REF!</v>
      </c>
      <c r="C29" t="e">
        <f>Noten!#REF!</f>
        <v>#REF!</v>
      </c>
      <c r="D29" s="19" t="e">
        <f t="shared" si="0"/>
        <v>#REF!</v>
      </c>
      <c r="E29" s="19" t="e">
        <f t="shared" si="1"/>
        <v>#REF!</v>
      </c>
    </row>
    <row r="30" spans="2:5" x14ac:dyDescent="0.2">
      <c r="B30" t="e">
        <f>SUM(Noten!#REF!)</f>
        <v>#REF!</v>
      </c>
      <c r="C30" t="e">
        <f>Noten!#REF!</f>
        <v>#REF!</v>
      </c>
      <c r="D30" s="19" t="e">
        <f t="shared" si="0"/>
        <v>#REF!</v>
      </c>
      <c r="E30" s="19" t="e">
        <f t="shared" si="1"/>
        <v>#REF!</v>
      </c>
    </row>
    <row r="31" spans="2:5" x14ac:dyDescent="0.2">
      <c r="B31" t="e">
        <f>SUM(Noten!#REF!)</f>
        <v>#REF!</v>
      </c>
      <c r="C31" t="e">
        <f>Noten!#REF!</f>
        <v>#REF!</v>
      </c>
      <c r="D31" s="19" t="e">
        <f t="shared" si="0"/>
        <v>#REF!</v>
      </c>
      <c r="E31" s="19" t="e">
        <f t="shared" si="1"/>
        <v>#REF!</v>
      </c>
    </row>
    <row r="32" spans="2:5" x14ac:dyDescent="0.2">
      <c r="B32" t="e">
        <f>SUM(Noten!#REF!)</f>
        <v>#REF!</v>
      </c>
      <c r="C32" t="e">
        <f>Noten!#REF!</f>
        <v>#REF!</v>
      </c>
      <c r="D32" s="19" t="e">
        <f t="shared" si="0"/>
        <v>#REF!</v>
      </c>
      <c r="E32" s="19" t="e">
        <f t="shared" si="1"/>
        <v>#REF!</v>
      </c>
    </row>
    <row r="33" spans="2:5" x14ac:dyDescent="0.2">
      <c r="B33" t="e">
        <f>SUM(Noten!#REF!)</f>
        <v>#REF!</v>
      </c>
      <c r="C33" t="e">
        <f>Noten!#REF!</f>
        <v>#REF!</v>
      </c>
      <c r="D33" s="19" t="e">
        <f t="shared" si="0"/>
        <v>#REF!</v>
      </c>
      <c r="E33" s="19" t="e">
        <f t="shared" si="1"/>
        <v>#REF!</v>
      </c>
    </row>
    <row r="34" spans="2:5" x14ac:dyDescent="0.2">
      <c r="B34" t="e">
        <f>SUM(Noten!#REF!)</f>
        <v>#REF!</v>
      </c>
      <c r="C34" t="e">
        <f>Noten!#REF!</f>
        <v>#REF!</v>
      </c>
      <c r="D34" s="19" t="e">
        <f t="shared" si="0"/>
        <v>#REF!</v>
      </c>
      <c r="E34" s="19" t="e">
        <f t="shared" si="1"/>
        <v>#REF!</v>
      </c>
    </row>
    <row r="35" spans="2:5" x14ac:dyDescent="0.2">
      <c r="B35" t="e">
        <f>SUM(Noten!#REF!)</f>
        <v>#REF!</v>
      </c>
      <c r="C35" t="e">
        <f>Noten!#REF!</f>
        <v>#REF!</v>
      </c>
      <c r="D35" s="19" t="e">
        <f t="shared" si="0"/>
        <v>#REF!</v>
      </c>
      <c r="E35" s="19" t="e">
        <f t="shared" si="1"/>
        <v>#REF!</v>
      </c>
    </row>
    <row r="36" spans="2:5" x14ac:dyDescent="0.2">
      <c r="B36" t="e">
        <f>SUM(Noten!#REF!)</f>
        <v>#REF!</v>
      </c>
      <c r="C36" t="e">
        <f>Noten!#REF!</f>
        <v>#REF!</v>
      </c>
      <c r="D36" s="19" t="e">
        <f t="shared" si="0"/>
        <v>#REF!</v>
      </c>
      <c r="E36" s="19" t="e">
        <f t="shared" si="1"/>
        <v>#REF!</v>
      </c>
    </row>
    <row r="37" spans="2:5" x14ac:dyDescent="0.2">
      <c r="B37" t="e">
        <f>SUM(Noten!#REF!)</f>
        <v>#REF!</v>
      </c>
      <c r="C37" t="e">
        <f>Noten!#REF!</f>
        <v>#REF!</v>
      </c>
      <c r="D37" s="19" t="e">
        <f t="shared" si="0"/>
        <v>#REF!</v>
      </c>
      <c r="E37" s="19" t="e">
        <f t="shared" si="1"/>
        <v>#REF!</v>
      </c>
    </row>
    <row r="38" spans="2:5" x14ac:dyDescent="0.2">
      <c r="B38" t="e">
        <f>SUM(Noten!#REF!)</f>
        <v>#REF!</v>
      </c>
      <c r="C38" t="e">
        <f>Noten!#REF!</f>
        <v>#REF!</v>
      </c>
      <c r="D38" s="19" t="e">
        <f t="shared" si="0"/>
        <v>#REF!</v>
      </c>
      <c r="E38" s="19" t="e">
        <f t="shared" si="1"/>
        <v>#REF!</v>
      </c>
    </row>
    <row r="39" spans="2:5" x14ac:dyDescent="0.2">
      <c r="B39" t="e">
        <f>SUM(Noten!#REF!)</f>
        <v>#REF!</v>
      </c>
      <c r="C39" t="e">
        <f>Noten!#REF!</f>
        <v>#REF!</v>
      </c>
      <c r="D39" s="19" t="e">
        <f t="shared" si="0"/>
        <v>#REF!</v>
      </c>
      <c r="E39" s="19" t="e">
        <f t="shared" si="1"/>
        <v>#REF!</v>
      </c>
    </row>
    <row r="40" spans="2:5" x14ac:dyDescent="0.2">
      <c r="B40" t="e">
        <f>SUM(Noten!#REF!)</f>
        <v>#REF!</v>
      </c>
      <c r="C40" t="e">
        <f>Noten!#REF!</f>
        <v>#REF!</v>
      </c>
      <c r="D40" s="19" t="e">
        <f t="shared" si="0"/>
        <v>#REF!</v>
      </c>
      <c r="E40" s="19" t="e">
        <f t="shared" si="1"/>
        <v>#REF!</v>
      </c>
    </row>
    <row r="41" spans="2:5" x14ac:dyDescent="0.2">
      <c r="B41" t="e">
        <f>SUM(Noten!#REF!)</f>
        <v>#REF!</v>
      </c>
      <c r="C41" t="e">
        <f>Noten!#REF!</f>
        <v>#REF!</v>
      </c>
      <c r="D41" s="19" t="e">
        <f t="shared" si="0"/>
        <v>#REF!</v>
      </c>
      <c r="E41" s="19" t="e">
        <f t="shared" si="1"/>
        <v>#REF!</v>
      </c>
    </row>
    <row r="42" spans="2:5" x14ac:dyDescent="0.2">
      <c r="B42" t="e">
        <f>SUM(Noten!#REF!)</f>
        <v>#REF!</v>
      </c>
      <c r="C42" t="e">
        <f>Noten!#REF!</f>
        <v>#REF!</v>
      </c>
      <c r="D42" s="19" t="e">
        <f t="shared" si="0"/>
        <v>#REF!</v>
      </c>
      <c r="E42" s="19" t="e">
        <f t="shared" si="1"/>
        <v>#REF!</v>
      </c>
    </row>
    <row r="43" spans="2:5" x14ac:dyDescent="0.2">
      <c r="B43" t="e">
        <f>SUM(Noten!#REF!)</f>
        <v>#REF!</v>
      </c>
      <c r="C43" t="e">
        <f>Noten!#REF!</f>
        <v>#REF!</v>
      </c>
      <c r="D43" s="19" t="e">
        <f t="shared" si="0"/>
        <v>#REF!</v>
      </c>
      <c r="E43" s="19" t="e">
        <f t="shared" si="1"/>
        <v>#REF!</v>
      </c>
    </row>
    <row r="44" spans="2:5" x14ac:dyDescent="0.2">
      <c r="B44" t="e">
        <f>SUM(Noten!#REF!)</f>
        <v>#REF!</v>
      </c>
      <c r="C44" t="e">
        <f>Noten!#REF!</f>
        <v>#REF!</v>
      </c>
      <c r="D44" s="19" t="e">
        <f t="shared" si="0"/>
        <v>#REF!</v>
      </c>
      <c r="E44" s="19" t="e">
        <f t="shared" si="1"/>
        <v>#REF!</v>
      </c>
    </row>
    <row r="45" spans="2:5" x14ac:dyDescent="0.2">
      <c r="B45" t="e">
        <f>SUM(Noten!#REF!)</f>
        <v>#REF!</v>
      </c>
      <c r="C45" t="e">
        <f>Noten!#REF!</f>
        <v>#REF!</v>
      </c>
      <c r="D45" s="19" t="e">
        <f t="shared" si="0"/>
        <v>#REF!</v>
      </c>
      <c r="E45" s="19" t="e">
        <f t="shared" si="1"/>
        <v>#REF!</v>
      </c>
    </row>
    <row r="46" spans="2:5" x14ac:dyDescent="0.2">
      <c r="B46" t="e">
        <f>SUM(Noten!#REF!)</f>
        <v>#REF!</v>
      </c>
      <c r="C46" t="e">
        <f>Noten!#REF!</f>
        <v>#REF!</v>
      </c>
      <c r="D46" s="19" t="e">
        <f t="shared" si="0"/>
        <v>#REF!</v>
      </c>
      <c r="E46" s="19" t="e">
        <f t="shared" si="1"/>
        <v>#REF!</v>
      </c>
    </row>
    <row r="47" spans="2:5" x14ac:dyDescent="0.2">
      <c r="B47" t="e">
        <f>SUM(Noten!#REF!)</f>
        <v>#REF!</v>
      </c>
      <c r="C47" t="e">
        <f>Noten!#REF!</f>
        <v>#REF!</v>
      </c>
      <c r="D47" s="19" t="e">
        <f t="shared" si="0"/>
        <v>#REF!</v>
      </c>
      <c r="E47" s="19" t="e">
        <f t="shared" si="1"/>
        <v>#REF!</v>
      </c>
    </row>
    <row r="48" spans="2:5" x14ac:dyDescent="0.2">
      <c r="B48" t="e">
        <f>SUM(Noten!#REF!)</f>
        <v>#REF!</v>
      </c>
      <c r="C48" t="e">
        <f>Noten!#REF!</f>
        <v>#REF!</v>
      </c>
      <c r="D48" s="19" t="e">
        <f t="shared" si="0"/>
        <v>#REF!</v>
      </c>
      <c r="E48" s="19" t="e">
        <f t="shared" si="1"/>
        <v>#REF!</v>
      </c>
    </row>
    <row r="49" spans="2:5" x14ac:dyDescent="0.2">
      <c r="B49" t="e">
        <f>SUM(Noten!#REF!)</f>
        <v>#REF!</v>
      </c>
      <c r="C49" t="e">
        <f>Noten!#REF!</f>
        <v>#REF!</v>
      </c>
      <c r="D49" s="19" t="e">
        <f t="shared" si="0"/>
        <v>#REF!</v>
      </c>
      <c r="E49" s="19" t="e">
        <f t="shared" si="1"/>
        <v>#REF!</v>
      </c>
    </row>
    <row r="50" spans="2:5" x14ac:dyDescent="0.2">
      <c r="B50" t="e">
        <f>SUM(Noten!#REF!)</f>
        <v>#REF!</v>
      </c>
      <c r="C50" t="e">
        <f>Noten!#REF!</f>
        <v>#REF!</v>
      </c>
      <c r="D50" s="19" t="e">
        <f t="shared" si="0"/>
        <v>#REF!</v>
      </c>
      <c r="E50" s="19" t="e">
        <f t="shared" si="1"/>
        <v>#REF!</v>
      </c>
    </row>
    <row r="51" spans="2:5" x14ac:dyDescent="0.2">
      <c r="B51" t="e">
        <f>SUM(Noten!#REF!)</f>
        <v>#REF!</v>
      </c>
      <c r="C51" t="e">
        <f>Noten!#REF!</f>
        <v>#REF!</v>
      </c>
      <c r="D51" s="19" t="e">
        <f t="shared" si="0"/>
        <v>#REF!</v>
      </c>
      <c r="E51" s="19" t="e">
        <f t="shared" si="1"/>
        <v>#REF!</v>
      </c>
    </row>
    <row r="52" spans="2:5" x14ac:dyDescent="0.2">
      <c r="B52" t="e">
        <f>SUM(Noten!#REF!)</f>
        <v>#REF!</v>
      </c>
      <c r="C52" t="e">
        <f>Noten!#REF!</f>
        <v>#REF!</v>
      </c>
      <c r="D52" s="19" t="e">
        <f t="shared" si="0"/>
        <v>#REF!</v>
      </c>
      <c r="E52" s="19" t="e">
        <f t="shared" si="1"/>
        <v>#REF!</v>
      </c>
    </row>
    <row r="53" spans="2:5" x14ac:dyDescent="0.2">
      <c r="B53" t="e">
        <f>SUM(Noten!#REF!)</f>
        <v>#REF!</v>
      </c>
      <c r="C53" t="e">
        <f>Noten!#REF!</f>
        <v>#REF!</v>
      </c>
      <c r="D53" s="19" t="e">
        <f t="shared" si="0"/>
        <v>#REF!</v>
      </c>
      <c r="E53" s="19" t="e">
        <f t="shared" si="1"/>
        <v>#REF!</v>
      </c>
    </row>
    <row r="54" spans="2:5" x14ac:dyDescent="0.2">
      <c r="B54" t="e">
        <f>SUM(Noten!#REF!)</f>
        <v>#REF!</v>
      </c>
      <c r="C54" t="e">
        <f>Noten!#REF!</f>
        <v>#REF!</v>
      </c>
      <c r="D54" s="19" t="e">
        <f t="shared" si="0"/>
        <v>#REF!</v>
      </c>
      <c r="E54" s="19" t="e">
        <f t="shared" si="1"/>
        <v>#REF!</v>
      </c>
    </row>
    <row r="55" spans="2:5" x14ac:dyDescent="0.2">
      <c r="B55" t="e">
        <f>SUM(Noten!#REF!)</f>
        <v>#REF!</v>
      </c>
      <c r="C55" t="e">
        <f>Noten!#REF!</f>
        <v>#REF!</v>
      </c>
      <c r="D55" s="19" t="e">
        <f t="shared" si="0"/>
        <v>#REF!</v>
      </c>
      <c r="E55" s="19" t="e">
        <f t="shared" si="1"/>
        <v>#REF!</v>
      </c>
    </row>
    <row r="56" spans="2:5" x14ac:dyDescent="0.2">
      <c r="B56" t="e">
        <f>SUM(Noten!#REF!)</f>
        <v>#REF!</v>
      </c>
      <c r="C56" t="e">
        <f>Noten!#REF!</f>
        <v>#REF!</v>
      </c>
      <c r="D56" s="19" t="e">
        <f t="shared" si="0"/>
        <v>#REF!</v>
      </c>
      <c r="E56" s="19" t="e">
        <f t="shared" si="1"/>
        <v>#REF!</v>
      </c>
    </row>
    <row r="57" spans="2:5" x14ac:dyDescent="0.2">
      <c r="B57" t="e">
        <f>SUM(Noten!#REF!)</f>
        <v>#REF!</v>
      </c>
      <c r="C57" t="e">
        <f>Noten!#REF!</f>
        <v>#REF!</v>
      </c>
      <c r="D57" s="19" t="e">
        <f t="shared" si="0"/>
        <v>#REF!</v>
      </c>
      <c r="E57" s="19" t="e">
        <f t="shared" si="1"/>
        <v>#REF!</v>
      </c>
    </row>
    <row r="58" spans="2:5" x14ac:dyDescent="0.2">
      <c r="B58" t="e">
        <f>SUM(Noten!#REF!)</f>
        <v>#REF!</v>
      </c>
      <c r="C58" t="e">
        <f>Noten!#REF!</f>
        <v>#REF!</v>
      </c>
      <c r="D58" s="19" t="e">
        <f t="shared" si="0"/>
        <v>#REF!</v>
      </c>
      <c r="E58" s="19" t="e">
        <f t="shared" si="1"/>
        <v>#REF!</v>
      </c>
    </row>
    <row r="59" spans="2:5" x14ac:dyDescent="0.2">
      <c r="B59" t="e">
        <f>SUM(Noten!#REF!)</f>
        <v>#REF!</v>
      </c>
      <c r="C59" t="e">
        <f>Noten!#REF!</f>
        <v>#REF!</v>
      </c>
      <c r="D59" s="19" t="e">
        <f t="shared" si="0"/>
        <v>#REF!</v>
      </c>
      <c r="E59" s="19" t="e">
        <f t="shared" si="1"/>
        <v>#REF!</v>
      </c>
    </row>
    <row r="60" spans="2:5" x14ac:dyDescent="0.2">
      <c r="B60" t="e">
        <f>SUM(Noten!#REF!)</f>
        <v>#REF!</v>
      </c>
      <c r="C60" t="e">
        <f>Noten!#REF!</f>
        <v>#REF!</v>
      </c>
      <c r="D60" s="19" t="e">
        <f t="shared" si="0"/>
        <v>#REF!</v>
      </c>
      <c r="E60" s="19" t="e">
        <f t="shared" si="1"/>
        <v>#REF!</v>
      </c>
    </row>
    <row r="61" spans="2:5" x14ac:dyDescent="0.2">
      <c r="B61" t="e">
        <f>SUM(Noten!#REF!)</f>
        <v>#REF!</v>
      </c>
      <c r="C61" t="e">
        <f>Noten!#REF!</f>
        <v>#REF!</v>
      </c>
      <c r="D61" s="19" t="e">
        <f t="shared" si="0"/>
        <v>#REF!</v>
      </c>
      <c r="E61" s="19" t="e">
        <f t="shared" si="1"/>
        <v>#REF!</v>
      </c>
    </row>
    <row r="62" spans="2:5" x14ac:dyDescent="0.2">
      <c r="B62" t="e">
        <f>SUM(Noten!#REF!)</f>
        <v>#REF!</v>
      </c>
      <c r="C62" t="e">
        <f>Noten!#REF!</f>
        <v>#REF!</v>
      </c>
      <c r="D62" s="19" t="e">
        <f t="shared" si="0"/>
        <v>#REF!</v>
      </c>
      <c r="E62" s="19" t="e">
        <f t="shared" si="1"/>
        <v>#REF!</v>
      </c>
    </row>
    <row r="63" spans="2:5" x14ac:dyDescent="0.2">
      <c r="B63" t="e">
        <f>SUM(Noten!#REF!)</f>
        <v>#REF!</v>
      </c>
      <c r="C63" t="e">
        <f>Noten!#REF!</f>
        <v>#REF!</v>
      </c>
      <c r="D63" s="19" t="e">
        <f t="shared" si="0"/>
        <v>#REF!</v>
      </c>
      <c r="E63" s="19" t="e">
        <f t="shared" si="1"/>
        <v>#REF!</v>
      </c>
    </row>
    <row r="64" spans="2:5" x14ac:dyDescent="0.2">
      <c r="B64" t="e">
        <f>SUM(Noten!#REF!)</f>
        <v>#REF!</v>
      </c>
      <c r="C64" t="e">
        <f>Noten!#REF!</f>
        <v>#REF!</v>
      </c>
      <c r="D64" s="19" t="e">
        <f t="shared" si="0"/>
        <v>#REF!</v>
      </c>
      <c r="E64" s="19" t="e">
        <f t="shared" si="1"/>
        <v>#REF!</v>
      </c>
    </row>
    <row r="65" spans="2:5" x14ac:dyDescent="0.2">
      <c r="B65" t="e">
        <f>SUM(Noten!#REF!)</f>
        <v>#REF!</v>
      </c>
      <c r="C65" t="e">
        <f>Noten!#REF!</f>
        <v>#REF!</v>
      </c>
      <c r="D65" s="19" t="e">
        <f t="shared" si="0"/>
        <v>#REF!</v>
      </c>
      <c r="E65" s="19" t="e">
        <f t="shared" si="1"/>
        <v>#REF!</v>
      </c>
    </row>
    <row r="66" spans="2:5" x14ac:dyDescent="0.2">
      <c r="D66" s="19"/>
      <c r="E66" s="19"/>
    </row>
    <row r="67" spans="2:5" x14ac:dyDescent="0.2">
      <c r="D67" s="19"/>
      <c r="E67" s="19"/>
    </row>
    <row r="68" spans="2:5" x14ac:dyDescent="0.2">
      <c r="D68" s="19"/>
      <c r="E68" s="19"/>
    </row>
    <row r="69" spans="2:5" x14ac:dyDescent="0.2">
      <c r="D69" s="19"/>
      <c r="E69" s="19"/>
    </row>
    <row r="70" spans="2:5" x14ac:dyDescent="0.2">
      <c r="D70" s="19"/>
      <c r="E70" s="19"/>
    </row>
    <row r="71" spans="2:5" x14ac:dyDescent="0.2">
      <c r="D71" s="19"/>
      <c r="E71" s="19"/>
    </row>
    <row r="72" spans="2:5" x14ac:dyDescent="0.2">
      <c r="D72" s="19"/>
      <c r="E72" s="19"/>
    </row>
    <row r="73" spans="2:5" x14ac:dyDescent="0.2">
      <c r="D73" s="19"/>
      <c r="E73" s="19"/>
    </row>
    <row r="74" spans="2:5" x14ac:dyDescent="0.2">
      <c r="D74" s="19"/>
      <c r="E74" s="19"/>
    </row>
    <row r="75" spans="2:5" x14ac:dyDescent="0.2">
      <c r="D75" s="19"/>
      <c r="E75" s="19"/>
    </row>
    <row r="76" spans="2:5" x14ac:dyDescent="0.2">
      <c r="D76" s="19"/>
      <c r="E76" s="19"/>
    </row>
    <row r="77" spans="2:5" x14ac:dyDescent="0.2">
      <c r="D77" s="19"/>
      <c r="E77" s="19"/>
    </row>
    <row r="78" spans="2:5" x14ac:dyDescent="0.2">
      <c r="D78" s="19"/>
      <c r="E78" s="19"/>
    </row>
    <row r="79" spans="2:5" x14ac:dyDescent="0.2">
      <c r="D79" s="19"/>
      <c r="E79" s="19"/>
    </row>
    <row r="80" spans="2:5" x14ac:dyDescent="0.2">
      <c r="D80" s="19"/>
      <c r="E80" s="19"/>
    </row>
    <row r="81" spans="4:5" x14ac:dyDescent="0.2">
      <c r="D81" s="19"/>
      <c r="E81" s="19"/>
    </row>
    <row r="82" spans="4:5" x14ac:dyDescent="0.2">
      <c r="D82" s="19"/>
      <c r="E82" s="19"/>
    </row>
    <row r="83" spans="4:5" x14ac:dyDescent="0.2">
      <c r="D83" s="19"/>
      <c r="E83" s="19"/>
    </row>
    <row r="84" spans="4:5" x14ac:dyDescent="0.2">
      <c r="D84" s="19"/>
      <c r="E84" s="19"/>
    </row>
    <row r="85" spans="4:5" x14ac:dyDescent="0.2">
      <c r="D85" s="19"/>
      <c r="E85" s="19"/>
    </row>
    <row r="86" spans="4:5" x14ac:dyDescent="0.2">
      <c r="D86" s="19"/>
      <c r="E86" s="19"/>
    </row>
    <row r="87" spans="4:5" x14ac:dyDescent="0.2">
      <c r="D87" s="19"/>
      <c r="E87" s="19"/>
    </row>
    <row r="88" spans="4:5" x14ac:dyDescent="0.2">
      <c r="D88" s="19"/>
      <c r="E88" s="1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20" sqref="H20"/>
    </sheetView>
  </sheetViews>
  <sheetFormatPr baseColWidth="10" defaultRowHeight="12.75" x14ac:dyDescent="0.2"/>
  <cols>
    <col min="1" max="1" width="18.5703125" bestFit="1" customWidth="1"/>
    <col min="2" max="14" width="6.28515625" bestFit="1" customWidth="1"/>
  </cols>
  <sheetData>
    <row r="1" spans="1:14" x14ac:dyDescent="0.2">
      <c r="A1" s="1" t="s">
        <v>4</v>
      </c>
      <c r="B1" s="9">
        <v>1</v>
      </c>
      <c r="C1" s="9">
        <v>1.3</v>
      </c>
      <c r="D1" s="9">
        <v>1.7</v>
      </c>
      <c r="E1" s="9">
        <v>2</v>
      </c>
      <c r="F1" s="9">
        <v>2.2999999999999998</v>
      </c>
      <c r="G1" s="9">
        <v>2.7</v>
      </c>
      <c r="H1" s="9">
        <v>3</v>
      </c>
      <c r="I1" s="9">
        <v>3.3</v>
      </c>
      <c r="J1" s="9">
        <v>3.7</v>
      </c>
      <c r="K1" s="9">
        <v>4</v>
      </c>
      <c r="L1" s="9">
        <v>4.3</v>
      </c>
      <c r="M1" s="9">
        <v>4.7</v>
      </c>
      <c r="N1" s="9">
        <v>5</v>
      </c>
    </row>
    <row r="2" spans="1:14" x14ac:dyDescent="0.2">
      <c r="A2" s="1" t="s">
        <v>5</v>
      </c>
      <c r="B2" s="11">
        <v>0.83333333333333337</v>
      </c>
      <c r="C2" s="11">
        <v>0.78333333333333333</v>
      </c>
      <c r="D2" s="11">
        <v>0.71666666666666667</v>
      </c>
      <c r="E2" s="11">
        <v>0.66666666666666674</v>
      </c>
      <c r="F2" s="11">
        <v>0.6166666666666667</v>
      </c>
      <c r="G2" s="11">
        <v>0.55000000000000004</v>
      </c>
      <c r="H2" s="11">
        <v>0.5</v>
      </c>
      <c r="I2" s="11">
        <v>0.45000000000000007</v>
      </c>
      <c r="J2" s="11">
        <v>0.38333333333333336</v>
      </c>
      <c r="K2" s="11">
        <v>0.33333333333333331</v>
      </c>
      <c r="L2" s="11">
        <v>0.28333333333333344</v>
      </c>
      <c r="M2" s="11">
        <v>0.21666666666666667</v>
      </c>
      <c r="N2" s="11">
        <v>0.16666666666666674</v>
      </c>
    </row>
    <row r="3" spans="1:14" x14ac:dyDescent="0.2">
      <c r="A3" s="1" t="s">
        <v>54</v>
      </c>
      <c r="B3" s="9">
        <v>75</v>
      </c>
      <c r="C3" s="9">
        <v>70.5</v>
      </c>
      <c r="D3" s="9">
        <v>64.5</v>
      </c>
      <c r="E3" s="9">
        <v>60.000000000000007</v>
      </c>
      <c r="F3" s="9">
        <v>55.5</v>
      </c>
      <c r="G3" s="9">
        <v>49.500000000000007</v>
      </c>
      <c r="H3" s="9">
        <v>45</v>
      </c>
      <c r="I3" s="9">
        <v>40.500000000000007</v>
      </c>
      <c r="J3" s="9">
        <v>34.5</v>
      </c>
      <c r="K3" s="9">
        <v>30</v>
      </c>
      <c r="L3" s="9">
        <v>25.500000000000011</v>
      </c>
      <c r="M3" s="9">
        <v>19.5</v>
      </c>
      <c r="N3" s="9">
        <v>15.000000000000007</v>
      </c>
    </row>
    <row r="4" spans="1:14" x14ac:dyDescent="0.2">
      <c r="A4" s="1" t="s">
        <v>55</v>
      </c>
      <c r="B4" s="9">
        <v>75</v>
      </c>
      <c r="C4" s="9">
        <f>B4-5</f>
        <v>70</v>
      </c>
      <c r="D4" s="9">
        <f t="shared" ref="D4:N4" si="0">C4-5</f>
        <v>65</v>
      </c>
      <c r="E4" s="9">
        <f t="shared" si="0"/>
        <v>60</v>
      </c>
      <c r="F4" s="9">
        <f t="shared" si="0"/>
        <v>55</v>
      </c>
      <c r="G4" s="9">
        <f t="shared" si="0"/>
        <v>50</v>
      </c>
      <c r="H4" s="9">
        <f t="shared" si="0"/>
        <v>45</v>
      </c>
      <c r="I4" s="9">
        <f t="shared" si="0"/>
        <v>40</v>
      </c>
      <c r="J4" s="9">
        <f t="shared" si="0"/>
        <v>35</v>
      </c>
      <c r="K4" s="9">
        <f t="shared" si="0"/>
        <v>30</v>
      </c>
      <c r="L4" s="9">
        <f t="shared" si="0"/>
        <v>25</v>
      </c>
      <c r="M4" s="9">
        <f t="shared" si="0"/>
        <v>20</v>
      </c>
      <c r="N4" s="9">
        <f t="shared" si="0"/>
        <v>15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Noten</vt:lpstr>
      <vt:lpstr>Aufwand</vt:lpstr>
      <vt:lpstr>Korrelation der Teile</vt:lpstr>
      <vt:lpstr>Punkteschema</vt:lpstr>
      <vt:lpstr>Noten!Druckbereich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Agrawal</cp:lastModifiedBy>
  <cp:lastPrinted>2006-02-09T22:19:45Z</cp:lastPrinted>
  <dcterms:created xsi:type="dcterms:W3CDTF">1996-10-17T05:27:31Z</dcterms:created>
  <dcterms:modified xsi:type="dcterms:W3CDTF">2015-07-20T19:44:38Z</dcterms:modified>
</cp:coreProperties>
</file>